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alion.cenalia.GOV\Desktop\PBA\PBA 2020-2022\PBA 2020-2022 FAZA 2\DOKUMENTI I PBA\Aneksi 1 Excel PBA 2020-2022\"/>
    </mc:Choice>
  </mc:AlternateContent>
  <bookViews>
    <workbookView xWindow="0" yWindow="240" windowWidth="5550" windowHeight="11325" tabRatio="772"/>
  </bookViews>
  <sheets>
    <sheet name="1-Presidenca" sheetId="206" r:id="rId1"/>
    <sheet name="2-Kuvendi" sheetId="207" r:id="rId2"/>
    <sheet name="3-Kryeministria" sheetId="208" r:id="rId3"/>
    <sheet name="18-SHISH" sheetId="215" r:id="rId4"/>
    <sheet name="19-RTSH" sheetId="253" r:id="rId5"/>
    <sheet name="20-Drejtoria e Arkivave" sheetId="205" r:id="rId6"/>
    <sheet name="22.Akademia e Shkences" sheetId="252" r:id="rId7"/>
    <sheet name="24-KLSH" sheetId="216" r:id="rId8"/>
    <sheet name="28-Prokuroria e Pergjithshme" sheetId="241" r:id="rId9"/>
    <sheet name="29-KLGJ 01110" sheetId="250" r:id="rId10"/>
    <sheet name="29-KLGJ 03310 " sheetId="249" r:id="rId11"/>
    <sheet name="30-Gjykata Kushtetuese" sheetId="242" r:id="rId12"/>
    <sheet name="31-ATSH" sheetId="219" r:id="rId13"/>
    <sheet name="35-KLP" sheetId="245" r:id="rId14"/>
    <sheet name="50-INSTAT" sheetId="209" r:id="rId15"/>
    <sheet name="55-Shkolla e Magjistratures" sheetId="243" r:id="rId16"/>
    <sheet name="57-QKK" sheetId="220" r:id="rId17"/>
    <sheet name="63-Komisioni i Vleresimit 03330" sheetId="244" r:id="rId18"/>
    <sheet name="66-Avokati i Popullit" sheetId="246" r:id="rId19"/>
    <sheet name="67-KMSHC" sheetId="221" r:id="rId20"/>
    <sheet name="76-ILDKPKI" sheetId="247" r:id="rId21"/>
    <sheet name="77-Autoriteti i Konkurrences" sheetId="204" r:id="rId22"/>
    <sheet name="82-KKK" sheetId="188" r:id="rId23"/>
    <sheet name="87-Agjensia e Diaspores" sheetId="222" r:id="rId24"/>
    <sheet name="87-Qendra e Botimeve" sheetId="223" r:id="rId25"/>
    <sheet name="87-Kultet" sheetId="237" r:id="rId26"/>
    <sheet name="87-DSHQ" sheetId="235" r:id="rId27"/>
    <sheet name="87-AMBU" sheetId="230" r:id="rId28"/>
    <sheet name="87-Avokatura e Shtetit" sheetId="227" r:id="rId29"/>
    <sheet name="87-Inspektoriati Qendror" sheetId="236" r:id="rId30"/>
    <sheet name="87-DSIK" sheetId="224" r:id="rId31"/>
    <sheet name="87-APP" sheetId="229" r:id="rId32"/>
    <sheet name="87-ADISA " sheetId="240" r:id="rId33"/>
    <sheet name="87-AZHT" sheetId="239" r:id="rId34"/>
    <sheet name="87-AKPT" sheetId="231" r:id="rId35"/>
    <sheet name="87-Agjesia e Auditimit BE" sheetId="232" r:id="rId36"/>
    <sheet name="87-ASIG" sheetId="228" r:id="rId37"/>
    <sheet name="87-ACESK" sheetId="234" r:id="rId38"/>
    <sheet name="87-DAP" sheetId="225" r:id="rId39"/>
    <sheet name="87-ASPA" sheetId="226" r:id="rId40"/>
    <sheet name="87-Pakicat Kombetare" sheetId="238" r:id="rId41"/>
    <sheet name="88-AMSHC " sheetId="210" r:id="rId42"/>
    <sheet name="89-KDIMDP" sheetId="211" r:id="rId43"/>
    <sheet name="90-KPP" sheetId="248" r:id="rId44"/>
    <sheet name="91-KMD " sheetId="212" r:id="rId45"/>
    <sheet name="92-ISKK " sheetId="213" r:id="rId46"/>
    <sheet name="95-aidissh" sheetId="214"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localSheetId="4" hidden="1">{"Main Economic Indicators",#N/A,FALSE,"C"}</definedName>
    <definedName name="ams" hidden="1">{"Main Economic Indicators",#N/A,FALSE,"C"}</definedName>
    <definedName name="amstwo" localSheetId="4"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localSheetId="4" hidden="1">{"Main Economic Indicators",#N/A,FALSE,"C"}</definedName>
    <definedName name="endrit" hidden="1">{"Main Economic Indicators",#N/A,FALSE,"C"}</definedName>
    <definedName name="ergferger" localSheetId="4"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localSheetId="4" hidden="1">{#N/A,#N/A,FALSE,"I";#N/A,#N/A,FALSE,"J";#N/A,#N/A,FALSE,"K";#N/A,#N/A,FALSE,"L";#N/A,#N/A,FALSE,"M";#N/A,#N/A,FALSE,"N";#N/A,#N/A,FALSE,"O"}</definedName>
    <definedName name="newname2" hidden="1">{#N/A,#N/A,FALSE,"I";#N/A,#N/A,FALSE,"J";#N/A,#N/A,FALSE,"K";#N/A,#N/A,FALSE,"L";#N/A,#N/A,FALSE,"M";#N/A,#N/A,FALSE,"N";#N/A,#N/A,FALSE,"O"}</definedName>
    <definedName name="newname3" localSheetId="4" hidden="1">{"ca",#N/A,FALSE,"Detailed BOP";"ka",#N/A,FALSE,"Detailed BOP";"btl",#N/A,FALSE,"Detailed BOP";#N/A,#N/A,FALSE,"Debt  Stock TBL";"imfprint",#N/A,FALSE,"IMF";"nirprintview",#N/A,FALSE,"NIR";"tradeprint",#N/A,FALSE,"Trade";"imfdebtservice",#N/A,FALSE,"IMF"}</definedName>
    <definedName name="newname3" hidden="1">{"ca",#N/A,FALSE,"Detailed BOP";"ka",#N/A,FALSE,"Detailed BOP";"btl",#N/A,FALSE,"Detailed BOP";#N/A,#N/A,FALSE,"Debt  Stock TBL";"imfprint",#N/A,FALSE,"IMF";"nirprintview",#N/A,FALSE,"NIR";"tradeprint",#N/A,FALSE,"Trade";"imfdebtservice",#N/A,FALSE,"IMF"}</definedName>
    <definedName name="newname4" localSheetId="4" hidden="1">{"WEO",#N/A,FALSE,"T"}</definedName>
    <definedName name="newname4" hidden="1">{"WEO",#N/A,FALSE,"T"}</definedName>
    <definedName name="newname5" localSheetId="4" hidden="1">{TRUE,TRUE,-0.5,-14.75,603,387,FALSE,TRUE,TRUE,TRUE,0,1,2,1,2,1,1,4,TRUE,TRUE,3,TRUE,1,TRUE,75,"Swvu.Print.","ACwvu.Print.",#N/A,FALSE,FALSE,1,0.75,0.6,0.5,1,"","",TRUE,FALSE,TRUE,FALSE,1,#N/A,1,1,#DIV/0!,FALSE,"Rwvu.Print.",#N/A,FALSE,FALSE,FALSE,1,65532,300,FALSE,FALSE,TRUE,TRUE,TRUE}</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4">'19-RTSH'!$A$1:$E$947</definedName>
    <definedName name="_xlnm.Print_Area" localSheetId="5">'20-Drejtoria e Arkivave'!$A$1:$E$249</definedName>
    <definedName name="_xlnm.Print_Area" localSheetId="6">'22.Akademia e Shkences'!$A$2:$E$424</definedName>
    <definedName name="_xlnm.Print_Area" localSheetId="8">'28-Prokuroria e Pergjithshme'!$A$1:$E$354</definedName>
    <definedName name="_xlnm.Print_Area" localSheetId="9">'29-KLGJ 01110'!$A$1:$E$281</definedName>
    <definedName name="_xlnm.Print_Area" localSheetId="10">'29-KLGJ 03310 '!$A$1:$E$324</definedName>
    <definedName name="_xlnm.Print_Area" localSheetId="11">'30-Gjykata Kushtetuese'!$A$1:$E$383</definedName>
    <definedName name="_xlnm.Print_Area" localSheetId="12">'31-ATSH'!$A$1:$E$378</definedName>
    <definedName name="_xlnm.Print_Area" localSheetId="13">'35-KLP'!$A$1:$F$149</definedName>
    <definedName name="_xlnm.Print_Area" localSheetId="2">'3-Kryeministria'!$A$1:$E$381</definedName>
    <definedName name="_xlnm.Print_Area" localSheetId="15">'55-Shkolla e Magjistratures'!$A$1:$E$361</definedName>
    <definedName name="_xlnm.Print_Area" localSheetId="16">'57-QKK'!$A$1:$E$215</definedName>
    <definedName name="_xlnm.Print_Area" localSheetId="17">'63-Komisioni i Vleresimit 03330'!$A$1:$G$307</definedName>
    <definedName name="_xlnm.Print_Area" localSheetId="18">'66-Avokati i Popullit'!$A$2:$F$227</definedName>
    <definedName name="_xlnm.Print_Area" localSheetId="20">'76-ILDKPKI'!$A$1:$E$187</definedName>
    <definedName name="_xlnm.Print_Area" localSheetId="37">'87-ACESK'!$A$1:$F$431</definedName>
    <definedName name="_xlnm.Print_Area" localSheetId="32">'87-ADISA '!$A$1:$F$383</definedName>
    <definedName name="_xlnm.Print_Area" localSheetId="23">'87-Agjensia e Diaspores'!$A$1:$F$416</definedName>
    <definedName name="_xlnm.Print_Area" localSheetId="35">'87-Agjesia e Auditimit BE'!$A$1:$G$241</definedName>
    <definedName name="_xlnm.Print_Area" localSheetId="34">'87-AKPT'!$A$1:$F$380</definedName>
    <definedName name="_xlnm.Print_Area" localSheetId="31">'87-APP'!$A$1:$F$125</definedName>
    <definedName name="_xlnm.Print_Area" localSheetId="36">'87-ASIG'!$A$1:$F$317</definedName>
    <definedName name="_xlnm.Print_Area" localSheetId="39">'87-ASPA'!$A$1:$G$152</definedName>
    <definedName name="_xlnm.Print_Area" localSheetId="28">'87-Avokatura e Shtetit'!$A$2:$G$119</definedName>
    <definedName name="_xlnm.Print_Area" localSheetId="33">'87-AZHT'!$A$1:$F$366</definedName>
    <definedName name="_xlnm.Print_Area" localSheetId="38">'87-DAP'!$A$2:$I$473</definedName>
    <definedName name="_xlnm.Print_Area" localSheetId="26">'87-DSHQ'!$A$1:$F$663</definedName>
    <definedName name="_xlnm.Print_Area" localSheetId="30">'87-DSIK'!$A$1:$F$233</definedName>
    <definedName name="_xlnm.Print_Area" localSheetId="29">'87-Inspektoriati Qendror'!$A$1:$G$178</definedName>
    <definedName name="_xlnm.Print_Area" localSheetId="25">'87-Kultet'!$A$2:$G$157</definedName>
    <definedName name="_xlnm.Print_Area" localSheetId="40">'87-Pakicat Kombetare'!$A$2:$G$161</definedName>
    <definedName name="_xlnm.Print_Area" localSheetId="24">'87-Qendra e Botimeve'!$A$1:$F$123</definedName>
    <definedName name="_xlnm.Print_Area" localSheetId="42">'89-KDIMDP'!$A$1:$E$378</definedName>
    <definedName name="_xlnm.Print_Area" localSheetId="43">'90-KPP'!$A$1:$G$250</definedName>
    <definedName name="_xlnm.Print_Area" localSheetId="44">'91-KMD '!$A$2:$E$228</definedName>
    <definedName name="_xlnm.Print_Area" localSheetId="46">'95-aidissh'!$A$2:$E$157</definedName>
    <definedName name="_xlnm.Print_Area">#REF!</definedName>
    <definedName name="Print_Area_table10" localSheetId="4">#REF!</definedName>
    <definedName name="Print_Area_table10">#REF!</definedName>
    <definedName name="_xlnm.Print_Titles">[4]Micro!$A:$C,[4]Micro!$1:$7</definedName>
    <definedName name="PrintThis_Links">[4]Links!$A$1:$F$33</definedName>
    <definedName name="PTE" localSheetId="4">#REF!</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 localSheetId="4">#REF!</definedName>
    <definedName name="REDBOP">#REF!</definedName>
    <definedName name="REDUC" localSheetId="4">#REF!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 localSheetId="4">#REF!</definedName>
    <definedName name="Revisions">#REF!</definedName>
    <definedName name="RgFdPartCsource" localSheetId="4">#REF!</definedName>
    <definedName name="RgFdPartCsource">#REF!</definedName>
    <definedName name="RgFdPartEseries" localSheetId="4">#REF!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localSheetId="4" hidden="1">{"Main Economic Indicators",#N/A,FALSE,"C"}</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 localSheetId="4">#REF!</definedName>
    <definedName name="tab17bop">#REF!</definedName>
    <definedName name="Tabel">[30]Tregues!$A$1:$J$50</definedName>
    <definedName name="Table_2._Country_X___Public_Sector_Financing_1" localSheetId="4">#REF!</definedName>
    <definedName name="Table_2._Country_X___Public_Sector_Financing_1">#REF!</definedName>
    <definedName name="Table_2____Moldova___General_Government_Budget_1995_98__Mdl_millions__1" localSheetId="4">#REF!</definedName>
    <definedName name="Table_2____Moldova___General_Government_Budget_1995_98__Mdl_millions__1">#REF!</definedName>
    <definedName name="Table_3._Moldova__Balance_of_Payments__1994_98" localSheetId="4">#REF!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 localSheetId="4">#REF!</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 localSheetId="4">#REF!</definedName>
    <definedName name="TBPRJ4">#REF!</definedName>
    <definedName name="Tbs1thr4" localSheetId="4">#REF!</definedName>
    <definedName name="Tbs1thr4">#REF!</definedName>
    <definedName name="test" localSheetId="4" hidden="1">#REF!</definedName>
    <definedName name="test" hidden="1">#REF!</definedName>
    <definedName name="Tetor_Ar_TOT_Lek" localSheetId="4">'[22]2003'!#REF!</definedName>
    <definedName name="Tetor_Ar_TOT_Lek">'[22]2003'!#REF!</definedName>
    <definedName name="Tetor_Ar_TOT_Valute" localSheetId="4">'[22]2003'!#REF!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 localSheetId="4">#REF!</definedName>
    <definedName name="WEO">#REF!</definedName>
    <definedName name="WEODATES" localSheetId="4">#REF!</definedName>
    <definedName name="WEODATES">#REF!</definedName>
    <definedName name="weonames" localSheetId="4">#REF!</definedName>
    <definedName name="weonames">#REF!</definedName>
    <definedName name="what" localSheetId="4"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localSheetId="4" hidden="1">{"BOP_TAB",#N/A,FALSE,"N";"MIDTERM_TAB",#N/A,FALSE,"O"}</definedName>
    <definedName name="wrn.BOP_MIDTERM." hidden="1">{"BOP_TAB",#N/A,FALSE,"N";"MIDTERM_TAB",#N/A,FALSE,"O"}</definedName>
    <definedName name="wrn.formula." localSheetId="4" hidden="1">{#N/A,#N/A,FALSE,"MS"}</definedName>
    <definedName name="wrn.formula." hidden="1">{#N/A,#N/A,FALSE,"MS"}</definedName>
    <definedName name="wrn.IMF._.RR._.Office." localSheetId="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_.Economic._.Indicators." localSheetId="4" hidden="1">{"Main Economic Indicators",#N/A,FALSE,"C"}</definedName>
    <definedName name="wrn.Main._.Economic._.Indicators." hidden="1">{"Main Economic Indicators",#N/A,FALSE,"C"}</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WEO." localSheetId="4" hidden="1">{"WEO",#N/A,FALSE,"T"}</definedName>
    <definedName name="wrn.WEO." hidden="1">{"WEO",#N/A,FALSE,"T"}</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1" i="253" l="1"/>
  <c r="C34" i="253" s="1"/>
  <c r="C31" i="253"/>
  <c r="D31" i="253"/>
  <c r="D34" i="253" s="1"/>
  <c r="E31" i="253"/>
  <c r="C32" i="253"/>
  <c r="D32" i="253"/>
  <c r="E32" i="253"/>
  <c r="C33" i="253"/>
  <c r="D33" i="253"/>
  <c r="E33" i="253"/>
  <c r="B38" i="253"/>
  <c r="C38" i="253"/>
  <c r="D38" i="253"/>
  <c r="E38" i="253"/>
  <c r="B41" i="253"/>
  <c r="C41" i="253"/>
  <c r="D41" i="253"/>
  <c r="E41" i="253"/>
  <c r="B44" i="253"/>
  <c r="C44" i="253"/>
  <c r="D44" i="253"/>
  <c r="E44" i="253"/>
  <c r="B53" i="253"/>
  <c r="B59" i="253" s="1"/>
  <c r="B60" i="253" s="1"/>
  <c r="C53" i="253"/>
  <c r="D53" i="253"/>
  <c r="E53" i="253"/>
  <c r="D56" i="253"/>
  <c r="E56" i="253" s="1"/>
  <c r="C59" i="253"/>
  <c r="C60" i="253" s="1"/>
  <c r="C69" i="253"/>
  <c r="D69" i="253"/>
  <c r="E69" i="253"/>
  <c r="B96" i="253"/>
  <c r="B67" i="253" s="1"/>
  <c r="C96" i="253"/>
  <c r="C67" i="253" s="1"/>
  <c r="D96" i="253"/>
  <c r="D67" i="253" s="1"/>
  <c r="E96" i="253"/>
  <c r="E67" i="253" s="1"/>
  <c r="C106" i="253"/>
  <c r="D106" i="253"/>
  <c r="E106" i="253"/>
  <c r="B133" i="253"/>
  <c r="B104" i="253" s="1"/>
  <c r="C133" i="253"/>
  <c r="C104" i="253" s="1"/>
  <c r="D133" i="253"/>
  <c r="D104" i="253" s="1"/>
  <c r="E133" i="253"/>
  <c r="E104" i="253" s="1"/>
  <c r="B142" i="253"/>
  <c r="C142" i="253"/>
  <c r="D142" i="253"/>
  <c r="E142" i="253"/>
  <c r="C143" i="253"/>
  <c r="D143" i="253"/>
  <c r="E143" i="253"/>
  <c r="C144" i="253"/>
  <c r="D144" i="253"/>
  <c r="E144" i="253"/>
  <c r="B149" i="253"/>
  <c r="C149" i="253"/>
  <c r="D149" i="253"/>
  <c r="E149" i="253"/>
  <c r="B152" i="253"/>
  <c r="C152" i="253"/>
  <c r="D152" i="253"/>
  <c r="E152" i="253"/>
  <c r="B155" i="253"/>
  <c r="C155" i="253"/>
  <c r="D155" i="253"/>
  <c r="E155" i="253"/>
  <c r="B164" i="253"/>
  <c r="B170" i="253" s="1"/>
  <c r="B171" i="253" s="1"/>
  <c r="C164" i="253"/>
  <c r="C170" i="253" s="1"/>
  <c r="C171" i="253" s="1"/>
  <c r="D164" i="253"/>
  <c r="E164" i="253"/>
  <c r="D167" i="253"/>
  <c r="E167" i="253" s="1"/>
  <c r="E170" i="253" s="1"/>
  <c r="E171" i="253" s="1"/>
  <c r="B176" i="253"/>
  <c r="C176" i="253"/>
  <c r="D176" i="253"/>
  <c r="E176" i="253"/>
  <c r="B177" i="253"/>
  <c r="C177" i="253"/>
  <c r="D177" i="253"/>
  <c r="E177" i="253"/>
  <c r="B179" i="253"/>
  <c r="C179" i="253"/>
  <c r="D179" i="253"/>
  <c r="E179" i="253"/>
  <c r="B180" i="253"/>
  <c r="C180" i="253"/>
  <c r="D180" i="253"/>
  <c r="E180" i="253"/>
  <c r="B182" i="253"/>
  <c r="C182" i="253"/>
  <c r="D182" i="253"/>
  <c r="E182" i="253"/>
  <c r="B183" i="253"/>
  <c r="C183" i="253"/>
  <c r="D183" i="253"/>
  <c r="E183" i="253"/>
  <c r="B185" i="253"/>
  <c r="C185" i="253"/>
  <c r="D185" i="253"/>
  <c r="E185" i="253"/>
  <c r="B186" i="253"/>
  <c r="C186" i="253"/>
  <c r="D186" i="253"/>
  <c r="E186" i="253"/>
  <c r="B188" i="253"/>
  <c r="C188" i="253"/>
  <c r="D188" i="253"/>
  <c r="E188" i="253"/>
  <c r="B189" i="253"/>
  <c r="C189" i="253"/>
  <c r="D189" i="253"/>
  <c r="E189" i="253"/>
  <c r="B191" i="253"/>
  <c r="C191" i="253"/>
  <c r="D191" i="253"/>
  <c r="E191" i="253"/>
  <c r="B192" i="253"/>
  <c r="C192" i="253"/>
  <c r="D192" i="253"/>
  <c r="E192" i="253"/>
  <c r="B193" i="253"/>
  <c r="C193" i="253"/>
  <c r="B194" i="253"/>
  <c r="C194" i="253"/>
  <c r="D194" i="253"/>
  <c r="E194" i="253"/>
  <c r="B195" i="253"/>
  <c r="C195" i="253"/>
  <c r="D195" i="253"/>
  <c r="E195" i="253"/>
  <c r="B226" i="253"/>
  <c r="C226" i="253"/>
  <c r="C229" i="253" s="1"/>
  <c r="D226" i="253"/>
  <c r="E226" i="253"/>
  <c r="C227" i="253"/>
  <c r="D227" i="253"/>
  <c r="E227" i="253"/>
  <c r="C228" i="253"/>
  <c r="D228" i="253"/>
  <c r="E228" i="253"/>
  <c r="B233" i="253"/>
  <c r="C233" i="253"/>
  <c r="D233" i="253"/>
  <c r="E233" i="253"/>
  <c r="B236" i="253"/>
  <c r="C236" i="253"/>
  <c r="D236" i="253"/>
  <c r="E236" i="253"/>
  <c r="B239" i="253"/>
  <c r="C239" i="253"/>
  <c r="D239" i="253"/>
  <c r="E239" i="253"/>
  <c r="B245" i="253"/>
  <c r="C245" i="253"/>
  <c r="D245" i="253"/>
  <c r="E245" i="253"/>
  <c r="B248" i="253"/>
  <c r="B254" i="253" s="1"/>
  <c r="B255" i="253" s="1"/>
  <c r="C248" i="253"/>
  <c r="C254" i="253" s="1"/>
  <c r="C255" i="253" s="1"/>
  <c r="D248" i="253"/>
  <c r="E248" i="253"/>
  <c r="D251" i="253"/>
  <c r="D254" i="253" s="1"/>
  <c r="D255" i="253" s="1"/>
  <c r="B257" i="253"/>
  <c r="C257" i="253"/>
  <c r="D257" i="253"/>
  <c r="E257" i="253"/>
  <c r="B260" i="253"/>
  <c r="C260" i="253"/>
  <c r="D260" i="253"/>
  <c r="E260" i="253"/>
  <c r="B261" i="253"/>
  <c r="C261" i="253"/>
  <c r="D261" i="253"/>
  <c r="E261" i="253"/>
  <c r="B263" i="253"/>
  <c r="C263" i="253"/>
  <c r="D263" i="253"/>
  <c r="E263" i="253"/>
  <c r="B264" i="253"/>
  <c r="C264" i="253"/>
  <c r="D264" i="253"/>
  <c r="E264" i="253"/>
  <c r="B266" i="253"/>
  <c r="C266" i="253"/>
  <c r="D266" i="253"/>
  <c r="E266" i="253"/>
  <c r="B267" i="253"/>
  <c r="C267" i="253"/>
  <c r="D267" i="253"/>
  <c r="E267" i="253"/>
  <c r="B269" i="253"/>
  <c r="C269" i="253"/>
  <c r="D269" i="253"/>
  <c r="E269" i="253"/>
  <c r="B270" i="253"/>
  <c r="C270" i="253"/>
  <c r="D270" i="253"/>
  <c r="E270" i="253"/>
  <c r="B272" i="253"/>
  <c r="C272" i="253"/>
  <c r="D272" i="253"/>
  <c r="E272" i="253"/>
  <c r="B273" i="253"/>
  <c r="C273" i="253"/>
  <c r="D273" i="253"/>
  <c r="E273" i="253"/>
  <c r="B275" i="253"/>
  <c r="C275" i="253"/>
  <c r="D275" i="253"/>
  <c r="E275" i="253"/>
  <c r="B276" i="253"/>
  <c r="C276" i="253"/>
  <c r="D276" i="253"/>
  <c r="E276" i="253"/>
  <c r="B278" i="253"/>
  <c r="C278" i="253"/>
  <c r="D278" i="253"/>
  <c r="E278" i="253"/>
  <c r="B279" i="253"/>
  <c r="C279" i="253"/>
  <c r="D279" i="253"/>
  <c r="E279" i="253"/>
  <c r="B308" i="253"/>
  <c r="C308" i="253"/>
  <c r="D308" i="253"/>
  <c r="E308" i="253"/>
  <c r="C309" i="253"/>
  <c r="D309" i="253"/>
  <c r="E309" i="253"/>
  <c r="C310" i="253"/>
  <c r="D310" i="253"/>
  <c r="E310" i="253"/>
  <c r="D311" i="253"/>
  <c r="B315" i="253"/>
  <c r="C315" i="253"/>
  <c r="D315" i="253"/>
  <c r="E315" i="253"/>
  <c r="B318" i="253"/>
  <c r="C318" i="253"/>
  <c r="D318" i="253"/>
  <c r="E318" i="253"/>
  <c r="B321" i="253"/>
  <c r="C321" i="253"/>
  <c r="D321" i="253"/>
  <c r="E321" i="253"/>
  <c r="B327" i="253"/>
  <c r="C327" i="253"/>
  <c r="D327" i="253"/>
  <c r="E327" i="253"/>
  <c r="B330" i="253"/>
  <c r="B336" i="253" s="1"/>
  <c r="B337" i="253" s="1"/>
  <c r="C330" i="253"/>
  <c r="C336" i="253" s="1"/>
  <c r="C337" i="253" s="1"/>
  <c r="D330" i="253"/>
  <c r="E330" i="253"/>
  <c r="D333" i="253"/>
  <c r="E333" i="253" s="1"/>
  <c r="E337" i="253"/>
  <c r="B338" i="253"/>
  <c r="C338" i="253"/>
  <c r="D338" i="253"/>
  <c r="E338" i="253"/>
  <c r="B341" i="253"/>
  <c r="B340" i="253" s="1"/>
  <c r="C341" i="253"/>
  <c r="D341" i="253"/>
  <c r="E341" i="253"/>
  <c r="B342" i="253"/>
  <c r="C342" i="253"/>
  <c r="D342" i="253"/>
  <c r="E342" i="253"/>
  <c r="B344" i="253"/>
  <c r="C344" i="253"/>
  <c r="D344" i="253"/>
  <c r="E344" i="253"/>
  <c r="B345" i="253"/>
  <c r="C345" i="253"/>
  <c r="D345" i="253"/>
  <c r="E345" i="253"/>
  <c r="B347" i="253"/>
  <c r="C347" i="253"/>
  <c r="D347" i="253"/>
  <c r="E347" i="253"/>
  <c r="B348" i="253"/>
  <c r="C348" i="253"/>
  <c r="D348" i="253"/>
  <c r="E348" i="253"/>
  <c r="B350" i="253"/>
  <c r="C350" i="253"/>
  <c r="D350" i="253"/>
  <c r="E350" i="253"/>
  <c r="B351" i="253"/>
  <c r="C351" i="253"/>
  <c r="D351" i="253"/>
  <c r="E351" i="253"/>
  <c r="B353" i="253"/>
  <c r="C353" i="253"/>
  <c r="D353" i="253"/>
  <c r="E353" i="253"/>
  <c r="B354" i="253"/>
  <c r="C354" i="253"/>
  <c r="D354" i="253"/>
  <c r="E354" i="253"/>
  <c r="C355" i="253"/>
  <c r="B356" i="253"/>
  <c r="C356" i="253"/>
  <c r="D356" i="253"/>
  <c r="E356" i="253"/>
  <c r="B357" i="253"/>
  <c r="C357" i="253"/>
  <c r="D357" i="253"/>
  <c r="E357" i="253"/>
  <c r="B359" i="253"/>
  <c r="B358" i="253" s="1"/>
  <c r="C359" i="253"/>
  <c r="C358" i="253" s="1"/>
  <c r="D359" i="253"/>
  <c r="D358" i="253" s="1"/>
  <c r="E359" i="253"/>
  <c r="E358" i="253" s="1"/>
  <c r="B360" i="253"/>
  <c r="C360" i="253"/>
  <c r="D360" i="253"/>
  <c r="E360" i="253"/>
  <c r="B389" i="253"/>
  <c r="C389" i="253"/>
  <c r="D389" i="253"/>
  <c r="E389" i="253"/>
  <c r="C390" i="253"/>
  <c r="D390" i="253"/>
  <c r="E390" i="253"/>
  <c r="C391" i="253"/>
  <c r="D391" i="253"/>
  <c r="E391" i="253"/>
  <c r="B396" i="253"/>
  <c r="C396" i="253"/>
  <c r="D396" i="253"/>
  <c r="E396" i="253"/>
  <c r="B399" i="253"/>
  <c r="C399" i="253"/>
  <c r="D399" i="253"/>
  <c r="E399" i="253"/>
  <c r="B402" i="253"/>
  <c r="C402" i="253"/>
  <c r="D402" i="253"/>
  <c r="E402" i="253"/>
  <c r="B408" i="253"/>
  <c r="C408" i="253"/>
  <c r="D408" i="253"/>
  <c r="E408" i="253"/>
  <c r="B411" i="253"/>
  <c r="B417" i="253" s="1"/>
  <c r="B418" i="253" s="1"/>
  <c r="C411" i="253"/>
  <c r="C417" i="253" s="1"/>
  <c r="C418" i="253" s="1"/>
  <c r="D411" i="253"/>
  <c r="E411" i="253"/>
  <c r="D414" i="253"/>
  <c r="E414" i="253" s="1"/>
  <c r="D417" i="253"/>
  <c r="D418" i="253" s="1"/>
  <c r="B430" i="253"/>
  <c r="C430" i="253"/>
  <c r="D430" i="253"/>
  <c r="C431" i="253"/>
  <c r="D431" i="253"/>
  <c r="E431" i="253"/>
  <c r="C432" i="253"/>
  <c r="D432" i="253"/>
  <c r="B437" i="253"/>
  <c r="C437" i="253"/>
  <c r="D437" i="253"/>
  <c r="E437" i="253"/>
  <c r="E447" i="253" s="1"/>
  <c r="E429" i="253" s="1"/>
  <c r="B442" i="253"/>
  <c r="C442" i="253"/>
  <c r="D442" i="253"/>
  <c r="E442" i="253"/>
  <c r="B447" i="253"/>
  <c r="D447" i="253"/>
  <c r="B449" i="253"/>
  <c r="C449" i="253"/>
  <c r="D449" i="253"/>
  <c r="B452" i="253"/>
  <c r="C452" i="253"/>
  <c r="D452" i="253"/>
  <c r="E452" i="253"/>
  <c r="B453" i="253"/>
  <c r="C453" i="253"/>
  <c r="D453" i="253"/>
  <c r="E453" i="253"/>
  <c r="B455" i="253"/>
  <c r="C455" i="253"/>
  <c r="D455" i="253"/>
  <c r="E455" i="253"/>
  <c r="B456" i="253"/>
  <c r="C456" i="253"/>
  <c r="D456" i="253"/>
  <c r="E456" i="253"/>
  <c r="B458" i="253"/>
  <c r="C458" i="253"/>
  <c r="D458" i="253"/>
  <c r="E458" i="253"/>
  <c r="B459" i="253"/>
  <c r="C459" i="253"/>
  <c r="D459" i="253"/>
  <c r="E459" i="253"/>
  <c r="B461" i="253"/>
  <c r="C461" i="253"/>
  <c r="D461" i="253"/>
  <c r="E461" i="253"/>
  <c r="B462" i="253"/>
  <c r="C462" i="253"/>
  <c r="D462" i="253"/>
  <c r="E462" i="253"/>
  <c r="B464" i="253"/>
  <c r="C464" i="253"/>
  <c r="D464" i="253"/>
  <c r="E464" i="253"/>
  <c r="B465" i="253"/>
  <c r="C465" i="253"/>
  <c r="D465" i="253"/>
  <c r="E465" i="253"/>
  <c r="B467" i="253"/>
  <c r="C467" i="253"/>
  <c r="D467" i="253"/>
  <c r="E467" i="253"/>
  <c r="B468" i="253"/>
  <c r="C468" i="253"/>
  <c r="D468" i="253"/>
  <c r="E468" i="253"/>
  <c r="B470" i="253"/>
  <c r="C470" i="253"/>
  <c r="D470" i="253"/>
  <c r="E470" i="253"/>
  <c r="B471" i="253"/>
  <c r="C471" i="253"/>
  <c r="D471" i="253"/>
  <c r="E471" i="253"/>
  <c r="B473" i="253"/>
  <c r="C473" i="253"/>
  <c r="D473" i="253"/>
  <c r="E473" i="253"/>
  <c r="B474" i="253"/>
  <c r="C474" i="253"/>
  <c r="D474" i="253"/>
  <c r="E474" i="253"/>
  <c r="B475" i="253"/>
  <c r="C475" i="253"/>
  <c r="D475" i="253"/>
  <c r="E475" i="253"/>
  <c r="B476" i="253"/>
  <c r="C476" i="253"/>
  <c r="D476" i="253"/>
  <c r="E476" i="253"/>
  <c r="B478" i="253"/>
  <c r="C478" i="253"/>
  <c r="D478" i="253"/>
  <c r="E478" i="253"/>
  <c r="B479" i="253"/>
  <c r="C479" i="253"/>
  <c r="D479" i="253"/>
  <c r="E479" i="253"/>
  <c r="B480" i="253"/>
  <c r="C480" i="253"/>
  <c r="D480" i="253"/>
  <c r="E480" i="253"/>
  <c r="B481" i="253"/>
  <c r="C481" i="253"/>
  <c r="D481" i="253"/>
  <c r="E481" i="253"/>
  <c r="B352" i="253" l="1"/>
  <c r="B469" i="253"/>
  <c r="B466" i="253"/>
  <c r="B463" i="253"/>
  <c r="D59" i="253"/>
  <c r="D60" i="253" s="1"/>
  <c r="C447" i="253"/>
  <c r="C433" i="253"/>
  <c r="C392" i="253"/>
  <c r="D349" i="253"/>
  <c r="D340" i="253"/>
  <c r="C184" i="253"/>
  <c r="D466" i="253"/>
  <c r="D170" i="253"/>
  <c r="D171" i="253" s="1"/>
  <c r="E59" i="253"/>
  <c r="E60" i="253" s="1"/>
  <c r="E193" i="253"/>
  <c r="D134" i="253"/>
  <c r="D105" i="253"/>
  <c r="C97" i="253"/>
  <c r="C68" i="253"/>
  <c r="B134" i="253"/>
  <c r="B105" i="253"/>
  <c r="E97" i="253"/>
  <c r="E68" i="253"/>
  <c r="B477" i="253"/>
  <c r="D477" i="253"/>
  <c r="D472" i="253"/>
  <c r="D469" i="253"/>
  <c r="D463" i="253"/>
  <c r="D460" i="253"/>
  <c r="D457" i="253"/>
  <c r="D454" i="253"/>
  <c r="D451" i="253"/>
  <c r="D450" i="253" s="1"/>
  <c r="D482" i="253" s="1"/>
  <c r="D352" i="253"/>
  <c r="D346" i="253"/>
  <c r="D343" i="253"/>
  <c r="D277" i="253"/>
  <c r="D274" i="253"/>
  <c r="D271" i="253"/>
  <c r="D268" i="253"/>
  <c r="D265" i="253"/>
  <c r="D258" i="253" s="1"/>
  <c r="D280" i="253" s="1"/>
  <c r="D262" i="253"/>
  <c r="D259" i="253"/>
  <c r="C187" i="253"/>
  <c r="C181" i="253"/>
  <c r="C178" i="253"/>
  <c r="C175" i="253"/>
  <c r="C477" i="253"/>
  <c r="C472" i="253"/>
  <c r="C469" i="253"/>
  <c r="C466" i="253"/>
  <c r="C463" i="253"/>
  <c r="C460" i="253"/>
  <c r="C450" i="253" s="1"/>
  <c r="C482" i="253" s="1"/>
  <c r="C457" i="253"/>
  <c r="C454" i="253"/>
  <c r="C451" i="253"/>
  <c r="B355" i="253"/>
  <c r="C352" i="253"/>
  <c r="C349" i="253"/>
  <c r="C346" i="253"/>
  <c r="C343" i="253"/>
  <c r="C339" i="253" s="1"/>
  <c r="C361" i="253" s="1"/>
  <c r="C340" i="253"/>
  <c r="D336" i="253"/>
  <c r="D337" i="253" s="1"/>
  <c r="C311" i="253"/>
  <c r="C277" i="253"/>
  <c r="C274" i="253"/>
  <c r="C271" i="253"/>
  <c r="C268" i="253"/>
  <c r="C265" i="253"/>
  <c r="C258" i="253" s="1"/>
  <c r="C280" i="253" s="1"/>
  <c r="C262" i="253"/>
  <c r="C259" i="253"/>
  <c r="E251" i="253"/>
  <c r="E254" i="253" s="1"/>
  <c r="E255" i="253" s="1"/>
  <c r="B190" i="253"/>
  <c r="B187" i="253"/>
  <c r="B184" i="253"/>
  <c r="B181" i="253"/>
  <c r="B178" i="253"/>
  <c r="B174" i="253" s="1"/>
  <c r="B175" i="253"/>
  <c r="E145" i="253"/>
  <c r="E34" i="253"/>
  <c r="B472" i="253"/>
  <c r="B460" i="253"/>
  <c r="B457" i="253"/>
  <c r="B454" i="253"/>
  <c r="B451" i="253"/>
  <c r="B450" i="253" s="1"/>
  <c r="B482" i="253" s="1"/>
  <c r="E355" i="253"/>
  <c r="B349" i="253"/>
  <c r="B346" i="253"/>
  <c r="B343" i="253"/>
  <c r="B339" i="253" s="1"/>
  <c r="B361" i="253" s="1"/>
  <c r="B277" i="253"/>
  <c r="B274" i="253"/>
  <c r="B271" i="253"/>
  <c r="B268" i="253"/>
  <c r="B265" i="253"/>
  <c r="B262" i="253"/>
  <c r="B259" i="253"/>
  <c r="E190" i="253"/>
  <c r="E187" i="253"/>
  <c r="E184" i="253"/>
  <c r="E181" i="253"/>
  <c r="E178" i="253"/>
  <c r="E174" i="253" s="1"/>
  <c r="E196" i="253" s="1"/>
  <c r="E175" i="253"/>
  <c r="E477" i="253"/>
  <c r="E472" i="253"/>
  <c r="E469" i="253"/>
  <c r="E466" i="253"/>
  <c r="E463" i="253"/>
  <c r="E460" i="253"/>
  <c r="E457" i="253"/>
  <c r="E450" i="253" s="1"/>
  <c r="E482" i="253" s="1"/>
  <c r="E454" i="253"/>
  <c r="E451" i="253"/>
  <c r="D433" i="253"/>
  <c r="E417" i="253"/>
  <c r="E418" i="253" s="1"/>
  <c r="D392" i="253"/>
  <c r="D355" i="253"/>
  <c r="E352" i="253"/>
  <c r="E349" i="253"/>
  <c r="E346" i="253"/>
  <c r="E343" i="253"/>
  <c r="E340" i="253"/>
  <c r="E311" i="253"/>
  <c r="E277" i="253"/>
  <c r="E274" i="253"/>
  <c r="E271" i="253"/>
  <c r="E268" i="253"/>
  <c r="E265" i="253"/>
  <c r="E262" i="253"/>
  <c r="E259" i="253"/>
  <c r="E229" i="253"/>
  <c r="D193" i="253"/>
  <c r="D190" i="253"/>
  <c r="D187" i="253"/>
  <c r="D184" i="253"/>
  <c r="D181" i="253"/>
  <c r="D178" i="253"/>
  <c r="D175" i="253"/>
  <c r="D174" i="253" s="1"/>
  <c r="D196" i="253" s="1"/>
  <c r="D145" i="253"/>
  <c r="C190" i="253"/>
  <c r="E134" i="253"/>
  <c r="E107" i="253"/>
  <c r="E105" i="253"/>
  <c r="E108" i="253" s="1"/>
  <c r="E173" i="253"/>
  <c r="E70" i="253"/>
  <c r="D68" i="253"/>
  <c r="D71" i="253" s="1"/>
  <c r="D97" i="253"/>
  <c r="D173" i="253"/>
  <c r="D70" i="253"/>
  <c r="B258" i="253"/>
  <c r="B280" i="253" s="1"/>
  <c r="D107" i="253"/>
  <c r="C105" i="253"/>
  <c r="C108" i="253" s="1"/>
  <c r="C173" i="253"/>
  <c r="C134" i="253"/>
  <c r="C107" i="253"/>
  <c r="B97" i="253"/>
  <c r="B173" i="253"/>
  <c r="C70" i="253"/>
  <c r="B68" i="253"/>
  <c r="E430" i="253"/>
  <c r="E433" i="253" s="1"/>
  <c r="E449" i="253"/>
  <c r="E432" i="253"/>
  <c r="D339" i="253"/>
  <c r="D361" i="253" s="1"/>
  <c r="C71" i="253"/>
  <c r="D229" i="253"/>
  <c r="C145" i="253"/>
  <c r="E392" i="253"/>
  <c r="E423" i="252"/>
  <c r="D423" i="252"/>
  <c r="C423" i="252"/>
  <c r="B423" i="252"/>
  <c r="E422" i="252"/>
  <c r="D422" i="252"/>
  <c r="C422" i="252"/>
  <c r="B422" i="252"/>
  <c r="E421" i="252"/>
  <c r="D421" i="252"/>
  <c r="C421" i="252"/>
  <c r="B421" i="252"/>
  <c r="E420" i="252"/>
  <c r="E419" i="252" s="1"/>
  <c r="D420" i="252"/>
  <c r="D419" i="252" s="1"/>
  <c r="C420" i="252"/>
  <c r="B420" i="252"/>
  <c r="B419" i="252" s="1"/>
  <c r="C419" i="252"/>
  <c r="E418" i="252"/>
  <c r="D418" i="252"/>
  <c r="C418" i="252"/>
  <c r="B418" i="252"/>
  <c r="E417" i="252"/>
  <c r="D417" i="252"/>
  <c r="C417" i="252"/>
  <c r="B417" i="252"/>
  <c r="E416" i="252"/>
  <c r="D416" i="252"/>
  <c r="C416" i="252"/>
  <c r="B416" i="252"/>
  <c r="E415" i="252"/>
  <c r="E414" i="252" s="1"/>
  <c r="D415" i="252"/>
  <c r="D414" i="252" s="1"/>
  <c r="C415" i="252"/>
  <c r="C414" i="252" s="1"/>
  <c r="B415" i="252"/>
  <c r="B414" i="252"/>
  <c r="E413" i="252"/>
  <c r="D413" i="252"/>
  <c r="C413" i="252"/>
  <c r="B413" i="252"/>
  <c r="E412" i="252"/>
  <c r="D412" i="252"/>
  <c r="C412" i="252"/>
  <c r="B412" i="252"/>
  <c r="B411" i="252"/>
  <c r="E410" i="252"/>
  <c r="D410" i="252"/>
  <c r="C410" i="252"/>
  <c r="B410" i="252"/>
  <c r="E409" i="252"/>
  <c r="D409" i="252"/>
  <c r="C409" i="252"/>
  <c r="C408" i="252" s="1"/>
  <c r="B409" i="252"/>
  <c r="E408" i="252"/>
  <c r="D408" i="252"/>
  <c r="E407" i="252"/>
  <c r="D407" i="252"/>
  <c r="C407" i="252"/>
  <c r="B407" i="252"/>
  <c r="E406" i="252"/>
  <c r="D406" i="252"/>
  <c r="D405" i="252" s="1"/>
  <c r="C406" i="252"/>
  <c r="C405" i="252" s="1"/>
  <c r="B406" i="252"/>
  <c r="E405" i="252"/>
  <c r="B405" i="252"/>
  <c r="E404" i="252"/>
  <c r="E402" i="252" s="1"/>
  <c r="D404" i="252"/>
  <c r="C404" i="252"/>
  <c r="B404" i="252"/>
  <c r="E403" i="252"/>
  <c r="D403" i="252"/>
  <c r="C403" i="252"/>
  <c r="C402" i="252" s="1"/>
  <c r="B403" i="252"/>
  <c r="B402" i="252" s="1"/>
  <c r="D402" i="252"/>
  <c r="E401" i="252"/>
  <c r="D401" i="252"/>
  <c r="C401" i="252"/>
  <c r="B401" i="252"/>
  <c r="E400" i="252"/>
  <c r="E399" i="252" s="1"/>
  <c r="D400" i="252"/>
  <c r="D399" i="252" s="1"/>
  <c r="C400" i="252"/>
  <c r="C399" i="252" s="1"/>
  <c r="B400" i="252"/>
  <c r="B399" i="252"/>
  <c r="E398" i="252"/>
  <c r="D398" i="252"/>
  <c r="C398" i="252"/>
  <c r="B398" i="252"/>
  <c r="E397" i="252"/>
  <c r="E396" i="252" s="1"/>
  <c r="D397" i="252"/>
  <c r="D396" i="252" s="1"/>
  <c r="C397" i="252"/>
  <c r="C396" i="252" s="1"/>
  <c r="B397" i="252"/>
  <c r="B396" i="252"/>
  <c r="E395" i="252"/>
  <c r="D395" i="252"/>
  <c r="C395" i="252"/>
  <c r="B395" i="252"/>
  <c r="E394" i="252"/>
  <c r="D394" i="252"/>
  <c r="D393" i="252" s="1"/>
  <c r="C394" i="252"/>
  <c r="B394" i="252"/>
  <c r="B393" i="252" s="1"/>
  <c r="E393" i="252"/>
  <c r="E384" i="252"/>
  <c r="D384" i="252"/>
  <c r="C384" i="252"/>
  <c r="B384" i="252"/>
  <c r="E379" i="252"/>
  <c r="E389" i="252" s="1"/>
  <c r="E371" i="252" s="1"/>
  <c r="D379" i="252"/>
  <c r="D389" i="252" s="1"/>
  <c r="D371" i="252" s="1"/>
  <c r="C379" i="252"/>
  <c r="C389" i="252" s="1"/>
  <c r="C371" i="252" s="1"/>
  <c r="C372" i="252" s="1"/>
  <c r="B379" i="252"/>
  <c r="B389" i="252" s="1"/>
  <c r="B371" i="252" s="1"/>
  <c r="B372" i="252" s="1"/>
  <c r="E373" i="252"/>
  <c r="D373" i="252"/>
  <c r="C373" i="252"/>
  <c r="E358" i="252"/>
  <c r="D358" i="252"/>
  <c r="D295" i="252" s="1"/>
  <c r="D296" i="252" s="1"/>
  <c r="C358" i="252"/>
  <c r="C295" i="252" s="1"/>
  <c r="B358" i="252"/>
  <c r="B295" i="252" s="1"/>
  <c r="B296" i="252" s="1"/>
  <c r="E353" i="252"/>
  <c r="E363" i="252" s="1"/>
  <c r="E345" i="252" s="1"/>
  <c r="D353" i="252"/>
  <c r="D363" i="252" s="1"/>
  <c r="D345" i="252" s="1"/>
  <c r="C353" i="252"/>
  <c r="C363" i="252" s="1"/>
  <c r="C345" i="252" s="1"/>
  <c r="B353" i="252"/>
  <c r="B363" i="252" s="1"/>
  <c r="B345" i="252" s="1"/>
  <c r="B346" i="252" s="1"/>
  <c r="E347" i="252"/>
  <c r="D347" i="252"/>
  <c r="C347" i="252"/>
  <c r="E333" i="252"/>
  <c r="D333" i="252"/>
  <c r="C333" i="252"/>
  <c r="B333" i="252"/>
  <c r="E328" i="252"/>
  <c r="E338" i="252" s="1"/>
  <c r="D328" i="252"/>
  <c r="D338" i="252" s="1"/>
  <c r="C328" i="252"/>
  <c r="C338" i="252" s="1"/>
  <c r="B328" i="252"/>
  <c r="B338" i="252" s="1"/>
  <c r="E323" i="252"/>
  <c r="D323" i="252"/>
  <c r="C323" i="252"/>
  <c r="E322" i="252"/>
  <c r="D322" i="252"/>
  <c r="C322" i="252"/>
  <c r="E321" i="252"/>
  <c r="D321" i="252"/>
  <c r="C321" i="252"/>
  <c r="B321" i="252"/>
  <c r="E308" i="252"/>
  <c r="D308" i="252"/>
  <c r="C308" i="252"/>
  <c r="B308" i="252"/>
  <c r="E303" i="252"/>
  <c r="E313" i="252" s="1"/>
  <c r="E295" i="252" s="1"/>
  <c r="D303" i="252"/>
  <c r="D313" i="252" s="1"/>
  <c r="C303" i="252"/>
  <c r="C313" i="252" s="1"/>
  <c r="B303" i="252"/>
  <c r="B313" i="252" s="1"/>
  <c r="E297" i="252"/>
  <c r="D297" i="252"/>
  <c r="C297" i="252"/>
  <c r="E279" i="252"/>
  <c r="D279" i="252"/>
  <c r="C279" i="252"/>
  <c r="B279" i="252"/>
  <c r="E274" i="252"/>
  <c r="E284" i="252" s="1"/>
  <c r="D274" i="252"/>
  <c r="D284" i="252" s="1"/>
  <c r="C274" i="252"/>
  <c r="C284" i="252" s="1"/>
  <c r="B274" i="252"/>
  <c r="B284" i="252" s="1"/>
  <c r="E269" i="252"/>
  <c r="D269" i="252"/>
  <c r="C269" i="252"/>
  <c r="E268" i="252"/>
  <c r="D268" i="252"/>
  <c r="C268" i="252"/>
  <c r="E267" i="252"/>
  <c r="D267" i="252"/>
  <c r="C267" i="252"/>
  <c r="B267" i="252"/>
  <c r="E253" i="252"/>
  <c r="D253" i="252"/>
  <c r="C253" i="252"/>
  <c r="B253" i="252"/>
  <c r="E248" i="252"/>
  <c r="E258" i="252" s="1"/>
  <c r="E240" i="252" s="1"/>
  <c r="E241" i="252" s="1"/>
  <c r="D248" i="252"/>
  <c r="D258" i="252" s="1"/>
  <c r="D240" i="252" s="1"/>
  <c r="C248" i="252"/>
  <c r="C258" i="252" s="1"/>
  <c r="C240" i="252" s="1"/>
  <c r="B248" i="252"/>
  <c r="E242" i="252"/>
  <c r="D242" i="252"/>
  <c r="C242" i="252"/>
  <c r="B241" i="252"/>
  <c r="E228" i="252"/>
  <c r="D228" i="252"/>
  <c r="C228" i="252"/>
  <c r="B228" i="252"/>
  <c r="E223" i="252"/>
  <c r="E233" i="252" s="1"/>
  <c r="E215" i="252" s="1"/>
  <c r="E216" i="252" s="1"/>
  <c r="D223" i="252"/>
  <c r="D233" i="252" s="1"/>
  <c r="D215" i="252" s="1"/>
  <c r="C223" i="252"/>
  <c r="C233" i="252" s="1"/>
  <c r="C215" i="252" s="1"/>
  <c r="B223" i="252"/>
  <c r="B233" i="252" s="1"/>
  <c r="E217" i="252"/>
  <c r="D217" i="252"/>
  <c r="C217" i="252"/>
  <c r="B216" i="252"/>
  <c r="E203" i="252"/>
  <c r="D203" i="252"/>
  <c r="C203" i="252"/>
  <c r="B203" i="252"/>
  <c r="E198" i="252"/>
  <c r="E208" i="252" s="1"/>
  <c r="D198" i="252"/>
  <c r="D208" i="252" s="1"/>
  <c r="C198" i="252"/>
  <c r="C208" i="252" s="1"/>
  <c r="B198" i="252"/>
  <c r="B208" i="252" s="1"/>
  <c r="B190" i="252" s="1"/>
  <c r="E193" i="252"/>
  <c r="D193" i="252"/>
  <c r="E192" i="252"/>
  <c r="D192" i="252"/>
  <c r="C192" i="252"/>
  <c r="E191" i="252"/>
  <c r="D191" i="252"/>
  <c r="C191" i="252"/>
  <c r="E152" i="252"/>
  <c r="D152" i="252"/>
  <c r="C152" i="252"/>
  <c r="E150" i="252"/>
  <c r="D150" i="252"/>
  <c r="D151" i="252" s="1"/>
  <c r="C150" i="252"/>
  <c r="C180" i="252" s="1"/>
  <c r="B150" i="252"/>
  <c r="B180" i="252" s="1"/>
  <c r="E115" i="252"/>
  <c r="D115" i="252"/>
  <c r="C115" i="252"/>
  <c r="E113" i="252"/>
  <c r="E114" i="252" s="1"/>
  <c r="D113" i="252"/>
  <c r="D143" i="252" s="1"/>
  <c r="C113" i="252"/>
  <c r="B113" i="252"/>
  <c r="B114" i="252" s="1"/>
  <c r="E71" i="252"/>
  <c r="D71" i="252"/>
  <c r="C71" i="252"/>
  <c r="E69" i="252"/>
  <c r="D69" i="252"/>
  <c r="C69" i="252"/>
  <c r="C99" i="252" s="1"/>
  <c r="B69" i="252"/>
  <c r="B70" i="252" s="1"/>
  <c r="E58" i="252"/>
  <c r="E411" i="252" s="1"/>
  <c r="D58" i="252"/>
  <c r="D411" i="252" s="1"/>
  <c r="C58" i="252"/>
  <c r="C411" i="252" s="1"/>
  <c r="E55" i="252"/>
  <c r="D55" i="252"/>
  <c r="C55" i="252"/>
  <c r="B55" i="252"/>
  <c r="E52" i="252"/>
  <c r="D52" i="252"/>
  <c r="C52" i="252"/>
  <c r="B52" i="252"/>
  <c r="E49" i="252"/>
  <c r="D49" i="252"/>
  <c r="C49" i="252"/>
  <c r="B49" i="252"/>
  <c r="E46" i="252"/>
  <c r="D46" i="252"/>
  <c r="C46" i="252"/>
  <c r="B46" i="252"/>
  <c r="D43" i="252"/>
  <c r="C43" i="252"/>
  <c r="D40" i="252"/>
  <c r="C40" i="252"/>
  <c r="E34" i="252"/>
  <c r="D34" i="252"/>
  <c r="C34" i="252"/>
  <c r="B408" i="252" l="1"/>
  <c r="C375" i="252"/>
  <c r="C324" i="252"/>
  <c r="C70" i="252"/>
  <c r="C73" i="252" s="1"/>
  <c r="D114" i="252"/>
  <c r="E117" i="252" s="1"/>
  <c r="E143" i="252"/>
  <c r="E153" i="252"/>
  <c r="E71" i="253"/>
  <c r="D108" i="253"/>
  <c r="E72" i="252"/>
  <c r="E270" i="252"/>
  <c r="C174" i="253"/>
  <c r="C196" i="253" s="1"/>
  <c r="E258" i="253"/>
  <c r="E280" i="253" s="1"/>
  <c r="E339" i="253"/>
  <c r="E361" i="253" s="1"/>
  <c r="B196" i="253"/>
  <c r="B258" i="252"/>
  <c r="D194" i="252"/>
  <c r="D324" i="252"/>
  <c r="D298" i="252"/>
  <c r="C61" i="252"/>
  <c r="C32" i="252" s="1"/>
  <c r="E151" i="252"/>
  <c r="E154" i="252" s="1"/>
  <c r="D153" i="252"/>
  <c r="E116" i="252"/>
  <c r="E61" i="252"/>
  <c r="E392" i="252" s="1"/>
  <c r="B143" i="252"/>
  <c r="D180" i="252"/>
  <c r="C270" i="252"/>
  <c r="E324" i="252"/>
  <c r="C393" i="252"/>
  <c r="B99" i="252"/>
  <c r="E180" i="252"/>
  <c r="B191" i="252"/>
  <c r="C194" i="252" s="1"/>
  <c r="C193" i="252"/>
  <c r="C243" i="252"/>
  <c r="C241" i="252"/>
  <c r="C244" i="252" s="1"/>
  <c r="C218" i="252"/>
  <c r="C216" i="252"/>
  <c r="C219" i="252" s="1"/>
  <c r="D218" i="252"/>
  <c r="E218" i="252"/>
  <c r="D216" i="252"/>
  <c r="E219" i="252" s="1"/>
  <c r="D243" i="252"/>
  <c r="E243" i="252"/>
  <c r="D241" i="252"/>
  <c r="D244" i="252" s="1"/>
  <c r="C346" i="252"/>
  <c r="C349" i="252" s="1"/>
  <c r="C348" i="252"/>
  <c r="C72" i="252"/>
  <c r="D70" i="252"/>
  <c r="C153" i="252"/>
  <c r="E194" i="252"/>
  <c r="C298" i="252"/>
  <c r="C296" i="252"/>
  <c r="C299" i="252" s="1"/>
  <c r="C374" i="252"/>
  <c r="E372" i="252"/>
  <c r="E374" i="252"/>
  <c r="D72" i="252"/>
  <c r="D99" i="252"/>
  <c r="C116" i="252"/>
  <c r="C143" i="252"/>
  <c r="C114" i="252"/>
  <c r="C117" i="252" s="1"/>
  <c r="D348" i="252"/>
  <c r="B151" i="252"/>
  <c r="E296" i="252"/>
  <c r="E299" i="252" s="1"/>
  <c r="E298" i="252"/>
  <c r="D374" i="252"/>
  <c r="D372" i="252"/>
  <c r="D375" i="252" s="1"/>
  <c r="B61" i="252"/>
  <c r="D61" i="252"/>
  <c r="E99" i="252"/>
  <c r="E70" i="252"/>
  <c r="D116" i="252"/>
  <c r="E244" i="252"/>
  <c r="D270" i="252"/>
  <c r="D346" i="252"/>
  <c r="E348" i="252"/>
  <c r="E346" i="252"/>
  <c r="C151" i="252"/>
  <c r="D154" i="252" s="1"/>
  <c r="C62" i="252" l="1"/>
  <c r="C391" i="252"/>
  <c r="D73" i="252"/>
  <c r="D219" i="252"/>
  <c r="E349" i="252"/>
  <c r="C392" i="252"/>
  <c r="C424" i="252" s="1"/>
  <c r="D117" i="252"/>
  <c r="D299" i="252"/>
  <c r="E32" i="252"/>
  <c r="D32" i="252"/>
  <c r="D62" i="252" s="1"/>
  <c r="E73" i="252"/>
  <c r="B32" i="252"/>
  <c r="B62" i="252" s="1"/>
  <c r="D392" i="252"/>
  <c r="E375" i="252"/>
  <c r="B392" i="252"/>
  <c r="D349" i="252"/>
  <c r="C154" i="252"/>
  <c r="C33" i="252"/>
  <c r="C35" i="252" l="1"/>
  <c r="E33" i="252"/>
  <c r="E391" i="252"/>
  <c r="E424" i="252" s="1"/>
  <c r="E62" i="252"/>
  <c r="B33" i="252"/>
  <c r="C36" i="252" s="1"/>
  <c r="B391" i="252"/>
  <c r="B424" i="252" s="1"/>
  <c r="D35" i="252"/>
  <c r="D33" i="252"/>
  <c r="E35" i="252"/>
  <c r="D391" i="252"/>
  <c r="D424" i="252" s="1"/>
  <c r="D36" i="252" l="1"/>
  <c r="E36" i="252"/>
  <c r="C101" i="188" l="1"/>
  <c r="B101" i="188"/>
  <c r="C103" i="188"/>
  <c r="D103" i="188"/>
  <c r="E103" i="188"/>
  <c r="B103" i="188"/>
  <c r="C102" i="188"/>
  <c r="D102" i="188"/>
  <c r="E102" i="188"/>
  <c r="B102" i="188"/>
  <c r="C100" i="188"/>
  <c r="D100" i="188"/>
  <c r="E100" i="188"/>
  <c r="B100" i="188"/>
  <c r="C97" i="188"/>
  <c r="D97" i="188"/>
  <c r="E97" i="188"/>
  <c r="B97" i="188"/>
  <c r="C96" i="188"/>
  <c r="D96" i="188"/>
  <c r="E96" i="188"/>
  <c r="B96" i="188"/>
  <c r="C94" i="188"/>
  <c r="D94" i="188"/>
  <c r="E94" i="188"/>
  <c r="B94" i="188"/>
  <c r="C93" i="188"/>
  <c r="D93" i="188"/>
  <c r="E93" i="188"/>
  <c r="B93" i="188"/>
  <c r="B91" i="188"/>
  <c r="D91" i="188"/>
  <c r="E91" i="188"/>
  <c r="C91" i="188"/>
  <c r="E88" i="188"/>
  <c r="D88" i="188"/>
  <c r="C88" i="188"/>
  <c r="D87" i="188"/>
  <c r="E87" i="188"/>
  <c r="C87" i="188"/>
  <c r="C86" i="188"/>
  <c r="D85" i="188"/>
  <c r="E85" i="188"/>
  <c r="C85" i="188"/>
  <c r="D84" i="188"/>
  <c r="E84" i="188"/>
  <c r="C84" i="188"/>
  <c r="C83" i="188"/>
  <c r="D81" i="188"/>
  <c r="C248" i="205" l="1"/>
  <c r="D248" i="205"/>
  <c r="E248" i="205"/>
  <c r="B248" i="205"/>
  <c r="C247" i="205"/>
  <c r="D247" i="205"/>
  <c r="E247" i="205"/>
  <c r="B247" i="205"/>
  <c r="C246" i="205"/>
  <c r="D246" i="205"/>
  <c r="E246" i="205"/>
  <c r="B246" i="205"/>
  <c r="C245" i="205"/>
  <c r="D245" i="205"/>
  <c r="E245" i="205"/>
  <c r="B245" i="205"/>
  <c r="C243" i="205"/>
  <c r="D243" i="205"/>
  <c r="E243" i="205"/>
  <c r="B243" i="205"/>
  <c r="C242" i="205"/>
  <c r="D242" i="205"/>
  <c r="E242" i="205"/>
  <c r="B242" i="205"/>
  <c r="C241" i="205"/>
  <c r="D241" i="205"/>
  <c r="E241" i="205"/>
  <c r="B241" i="205"/>
  <c r="C240" i="205"/>
  <c r="D240" i="205"/>
  <c r="E240" i="205"/>
  <c r="B240" i="205"/>
  <c r="B239" i="205" l="1"/>
  <c r="E277" i="250" l="1"/>
  <c r="D277" i="250"/>
  <c r="C277" i="250"/>
  <c r="B277" i="250"/>
  <c r="E276" i="250"/>
  <c r="D276" i="250"/>
  <c r="C276" i="250"/>
  <c r="B276" i="250"/>
  <c r="E275" i="250"/>
  <c r="D275" i="250"/>
  <c r="C275" i="250"/>
  <c r="B275" i="250"/>
  <c r="D274" i="250"/>
  <c r="D273" i="250" s="1"/>
  <c r="C274" i="250"/>
  <c r="C273" i="250"/>
  <c r="E272" i="250"/>
  <c r="D272" i="250"/>
  <c r="C272" i="250"/>
  <c r="B272" i="250"/>
  <c r="E271" i="250"/>
  <c r="D271" i="250"/>
  <c r="C271" i="250"/>
  <c r="B271" i="250"/>
  <c r="E270" i="250"/>
  <c r="D270" i="250"/>
  <c r="C270" i="250"/>
  <c r="B270" i="250"/>
  <c r="E269" i="250"/>
  <c r="D269" i="250"/>
  <c r="C269" i="250"/>
  <c r="B269" i="250"/>
  <c r="E268" i="250"/>
  <c r="D268" i="250"/>
  <c r="C268" i="250"/>
  <c r="B268" i="250"/>
  <c r="E267" i="250"/>
  <c r="D267" i="250"/>
  <c r="C267" i="250"/>
  <c r="B267" i="250"/>
  <c r="E266" i="250"/>
  <c r="D266" i="250"/>
  <c r="C266" i="250"/>
  <c r="B266" i="250"/>
  <c r="E264" i="250"/>
  <c r="D264" i="250"/>
  <c r="C264" i="250"/>
  <c r="B264" i="250"/>
  <c r="E263" i="250"/>
  <c r="D263" i="250"/>
  <c r="C263" i="250"/>
  <c r="B263" i="250"/>
  <c r="B262" i="250" s="1"/>
  <c r="E262" i="250"/>
  <c r="D262" i="250"/>
  <c r="C262" i="250"/>
  <c r="E261" i="250"/>
  <c r="D261" i="250"/>
  <c r="C261" i="250"/>
  <c r="B261" i="250"/>
  <c r="E260" i="250"/>
  <c r="D260" i="250"/>
  <c r="C260" i="250"/>
  <c r="B260" i="250"/>
  <c r="E259" i="250"/>
  <c r="D259" i="250"/>
  <c r="C259" i="250"/>
  <c r="E258" i="250"/>
  <c r="D258" i="250"/>
  <c r="C258" i="250"/>
  <c r="B258" i="250"/>
  <c r="E257" i="250"/>
  <c r="E256" i="250" s="1"/>
  <c r="D257" i="250"/>
  <c r="C257" i="250"/>
  <c r="B257" i="250"/>
  <c r="D256" i="250"/>
  <c r="C256" i="250"/>
  <c r="B256" i="250"/>
  <c r="E255" i="250"/>
  <c r="D255" i="250"/>
  <c r="C255" i="250"/>
  <c r="B255" i="250"/>
  <c r="E252" i="250"/>
  <c r="D252" i="250"/>
  <c r="C252" i="250"/>
  <c r="B252" i="250"/>
  <c r="D251" i="250"/>
  <c r="D250" i="250" s="1"/>
  <c r="E249" i="250"/>
  <c r="D249" i="250"/>
  <c r="C249" i="250"/>
  <c r="B249" i="250"/>
  <c r="E238" i="250"/>
  <c r="D238" i="250"/>
  <c r="C238" i="250"/>
  <c r="B238" i="250"/>
  <c r="E233" i="250"/>
  <c r="E243" i="250" s="1"/>
  <c r="D233" i="250"/>
  <c r="D243" i="250" s="1"/>
  <c r="C233" i="250"/>
  <c r="C243" i="250" s="1"/>
  <c r="B233" i="250"/>
  <c r="B243" i="250" s="1"/>
  <c r="E209" i="250"/>
  <c r="D209" i="250"/>
  <c r="C209" i="250"/>
  <c r="B209" i="250"/>
  <c r="E204" i="250"/>
  <c r="E214" i="250" s="1"/>
  <c r="E196" i="250" s="1"/>
  <c r="D204" i="250"/>
  <c r="D214" i="250" s="1"/>
  <c r="D196" i="250" s="1"/>
  <c r="C204" i="250"/>
  <c r="C214" i="250" s="1"/>
  <c r="C196" i="250" s="1"/>
  <c r="B204" i="250"/>
  <c r="B214" i="250" s="1"/>
  <c r="B196" i="250" s="1"/>
  <c r="E184" i="250"/>
  <c r="D184" i="250"/>
  <c r="C184" i="250"/>
  <c r="B184" i="250"/>
  <c r="E179" i="250"/>
  <c r="E189" i="250" s="1"/>
  <c r="D179" i="250"/>
  <c r="D189" i="250" s="1"/>
  <c r="C179" i="250"/>
  <c r="C189" i="250" s="1"/>
  <c r="B179" i="250"/>
  <c r="B189" i="250" s="1"/>
  <c r="B171" i="250" s="1"/>
  <c r="E159" i="250"/>
  <c r="E274" i="250" s="1"/>
  <c r="E273" i="250" s="1"/>
  <c r="D158" i="250"/>
  <c r="C158" i="250"/>
  <c r="B158" i="250"/>
  <c r="E153" i="250"/>
  <c r="D153" i="250"/>
  <c r="D163" i="250" s="1"/>
  <c r="D145" i="250" s="1"/>
  <c r="C153" i="250"/>
  <c r="C163" i="250" s="1"/>
  <c r="C145" i="250" s="1"/>
  <c r="B153" i="250"/>
  <c r="B163" i="250" s="1"/>
  <c r="B145" i="250" s="1"/>
  <c r="B134" i="250"/>
  <c r="B274" i="250" s="1"/>
  <c r="E133" i="250"/>
  <c r="D133" i="250"/>
  <c r="C133" i="250"/>
  <c r="B133" i="250"/>
  <c r="E128" i="250"/>
  <c r="E138" i="250" s="1"/>
  <c r="E120" i="250" s="1"/>
  <c r="D128" i="250"/>
  <c r="D138" i="250" s="1"/>
  <c r="D120" i="250" s="1"/>
  <c r="C128" i="250"/>
  <c r="C138" i="250" s="1"/>
  <c r="C120" i="250" s="1"/>
  <c r="B128" i="250"/>
  <c r="B138" i="250" s="1"/>
  <c r="B121" i="250"/>
  <c r="E108" i="250"/>
  <c r="D108" i="250"/>
  <c r="C108" i="250"/>
  <c r="B108" i="250"/>
  <c r="E103" i="250"/>
  <c r="E113" i="250" s="1"/>
  <c r="E95" i="250" s="1"/>
  <c r="D103" i="250"/>
  <c r="D113" i="250" s="1"/>
  <c r="D95" i="250" s="1"/>
  <c r="C103" i="250"/>
  <c r="C113" i="250" s="1"/>
  <c r="C95" i="250" s="1"/>
  <c r="B103" i="250"/>
  <c r="B113" i="250" s="1"/>
  <c r="B95" i="250" s="1"/>
  <c r="B96" i="250" s="1"/>
  <c r="E83" i="250"/>
  <c r="D83" i="250"/>
  <c r="C83" i="250"/>
  <c r="B83" i="250"/>
  <c r="E78" i="250"/>
  <c r="E88" i="250" s="1"/>
  <c r="E70" i="250" s="1"/>
  <c r="D78" i="250"/>
  <c r="D88" i="250" s="1"/>
  <c r="D70" i="250" s="1"/>
  <c r="C78" i="250"/>
  <c r="C88" i="250" s="1"/>
  <c r="C70" i="250" s="1"/>
  <c r="B78" i="250"/>
  <c r="B88" i="250" s="1"/>
  <c r="B70" i="250" s="1"/>
  <c r="B71" i="250" s="1"/>
  <c r="E56" i="250"/>
  <c r="E265" i="250" s="1"/>
  <c r="D56" i="250"/>
  <c r="D265" i="250" s="1"/>
  <c r="C56" i="250"/>
  <c r="C265" i="250" s="1"/>
  <c r="B56" i="250"/>
  <c r="B265" i="250" s="1"/>
  <c r="E53" i="250"/>
  <c r="D53" i="250"/>
  <c r="C53" i="250"/>
  <c r="B53" i="250"/>
  <c r="C44" i="250"/>
  <c r="B45" i="250"/>
  <c r="B44" i="250" s="1"/>
  <c r="E42" i="250"/>
  <c r="E251" i="250" s="1"/>
  <c r="C251" i="250"/>
  <c r="C250" i="250" s="1"/>
  <c r="B42" i="250"/>
  <c r="B41" i="250" s="1"/>
  <c r="D41" i="250"/>
  <c r="D39" i="250"/>
  <c r="B39" i="250"/>
  <c r="B38" i="250" s="1"/>
  <c r="E32" i="250"/>
  <c r="D32" i="250"/>
  <c r="C32" i="250"/>
  <c r="B273" i="250" l="1"/>
  <c r="C41" i="250"/>
  <c r="E250" i="250"/>
  <c r="B254" i="250"/>
  <c r="B253" i="250" s="1"/>
  <c r="B259" i="250"/>
  <c r="C38" i="250"/>
  <c r="E158" i="250"/>
  <c r="E163" i="250" s="1"/>
  <c r="D225" i="250"/>
  <c r="E225" i="250"/>
  <c r="C225" i="250"/>
  <c r="E39" i="250"/>
  <c r="D38" i="250"/>
  <c r="D248" i="250"/>
  <c r="D247" i="250" s="1"/>
  <c r="B59" i="250"/>
  <c r="B246" i="250" s="1"/>
  <c r="B225" i="250"/>
  <c r="C59" i="250"/>
  <c r="C246" i="250" s="1"/>
  <c r="B251" i="250"/>
  <c r="B250" i="250" s="1"/>
  <c r="D45" i="250"/>
  <c r="C248" i="250"/>
  <c r="C247" i="250" s="1"/>
  <c r="C254" i="250"/>
  <c r="C253" i="250" s="1"/>
  <c r="B248" i="250"/>
  <c r="B247" i="250" s="1"/>
  <c r="E41" i="250"/>
  <c r="E45" i="250" l="1"/>
  <c r="D254" i="250"/>
  <c r="D253" i="250" s="1"/>
  <c r="D44" i="250"/>
  <c r="D59" i="250" s="1"/>
  <c r="B226" i="250"/>
  <c r="E248" i="250"/>
  <c r="E247" i="250" s="1"/>
  <c r="E38" i="250"/>
  <c r="B30" i="250"/>
  <c r="B31" i="250" s="1"/>
  <c r="C60" i="250"/>
  <c r="C30" i="250"/>
  <c r="C245" i="250"/>
  <c r="C278" i="250" s="1"/>
  <c r="D30" i="250" l="1"/>
  <c r="D60" i="250" s="1"/>
  <c r="D246" i="250"/>
  <c r="C31" i="250"/>
  <c r="C34" i="250" s="1"/>
  <c r="C33" i="250"/>
  <c r="B245" i="250"/>
  <c r="B278" i="250" s="1"/>
  <c r="E254" i="250"/>
  <c r="E253" i="250" s="1"/>
  <c r="E44" i="250"/>
  <c r="E59" i="250" s="1"/>
  <c r="B60" i="250"/>
  <c r="E30" i="250" l="1"/>
  <c r="E246" i="250"/>
  <c r="D33" i="250"/>
  <c r="D31" i="250"/>
  <c r="D34" i="250" s="1"/>
  <c r="D245" i="250"/>
  <c r="D278" i="250" s="1"/>
  <c r="E31" i="250" l="1"/>
  <c r="E34" i="250" s="1"/>
  <c r="E33" i="250"/>
  <c r="E245" i="250"/>
  <c r="E278" i="250" s="1"/>
  <c r="E60" i="250"/>
  <c r="B14" i="249" l="1"/>
  <c r="C14" i="249"/>
  <c r="D14" i="249"/>
  <c r="E14" i="249"/>
  <c r="C29" i="249"/>
  <c r="D29" i="249"/>
  <c r="E29" i="249"/>
  <c r="B36" i="249"/>
  <c r="B35" i="249" s="1"/>
  <c r="C36" i="249"/>
  <c r="C35" i="249" s="1"/>
  <c r="D36" i="249"/>
  <c r="D294" i="249" s="1"/>
  <c r="E36" i="249"/>
  <c r="E35" i="249" s="1"/>
  <c r="B38" i="249"/>
  <c r="C38" i="249"/>
  <c r="D38" i="249"/>
  <c r="E39" i="249"/>
  <c r="E38" i="249" s="1"/>
  <c r="B41" i="249"/>
  <c r="C41" i="249"/>
  <c r="D41" i="249"/>
  <c r="E42" i="249"/>
  <c r="E300" i="249" s="1"/>
  <c r="E299" i="249" s="1"/>
  <c r="B50" i="249"/>
  <c r="C50" i="249"/>
  <c r="D50" i="249"/>
  <c r="E50" i="249"/>
  <c r="D53" i="249"/>
  <c r="E53" i="249" s="1"/>
  <c r="C69" i="249"/>
  <c r="D69" i="249"/>
  <c r="E69" i="249"/>
  <c r="B75" i="249"/>
  <c r="C75" i="249"/>
  <c r="D75" i="249"/>
  <c r="E75" i="249"/>
  <c r="E85" i="249" s="1"/>
  <c r="E67" i="249" s="1"/>
  <c r="B80" i="249"/>
  <c r="E80" i="249"/>
  <c r="C80" i="249"/>
  <c r="C85" i="249" s="1"/>
  <c r="C67" i="249" s="1"/>
  <c r="D80" i="249"/>
  <c r="B85" i="249"/>
  <c r="B67" i="249" s="1"/>
  <c r="B68" i="249" s="1"/>
  <c r="C94" i="249"/>
  <c r="D94" i="249"/>
  <c r="E94" i="249"/>
  <c r="B100" i="249"/>
  <c r="C100" i="249"/>
  <c r="D100" i="249"/>
  <c r="D110" i="249" s="1"/>
  <c r="D92" i="249" s="1"/>
  <c r="E100" i="249"/>
  <c r="B105" i="249"/>
  <c r="D105" i="249"/>
  <c r="E105" i="249"/>
  <c r="C105" i="249"/>
  <c r="C119" i="249"/>
  <c r="D119" i="249"/>
  <c r="E119" i="249"/>
  <c r="B125" i="249"/>
  <c r="C125" i="249"/>
  <c r="D125" i="249"/>
  <c r="E125" i="249"/>
  <c r="E135" i="249" s="1"/>
  <c r="E117" i="249" s="1"/>
  <c r="B130" i="249"/>
  <c r="C130" i="249"/>
  <c r="E130" i="249"/>
  <c r="D130" i="249"/>
  <c r="D135" i="249" s="1"/>
  <c r="D117" i="249" s="1"/>
  <c r="C144" i="249"/>
  <c r="D144" i="249"/>
  <c r="E144" i="249"/>
  <c r="B150" i="249"/>
  <c r="C150" i="249"/>
  <c r="D150" i="249"/>
  <c r="E150" i="249"/>
  <c r="E160" i="249" s="1"/>
  <c r="E142" i="249" s="1"/>
  <c r="E143" i="249" s="1"/>
  <c r="B155" i="249"/>
  <c r="C155" i="249"/>
  <c r="D155" i="249"/>
  <c r="D160" i="249" s="1"/>
  <c r="D142" i="249" s="1"/>
  <c r="E155" i="249"/>
  <c r="B160" i="249"/>
  <c r="B142" i="249" s="1"/>
  <c r="C160" i="249"/>
  <c r="C142" i="249" s="1"/>
  <c r="C143" i="249" s="1"/>
  <c r="E169" i="249"/>
  <c r="C170" i="249"/>
  <c r="D170" i="249"/>
  <c r="E170" i="249"/>
  <c r="B176" i="249"/>
  <c r="C176" i="249"/>
  <c r="D176" i="249"/>
  <c r="E176" i="249"/>
  <c r="B181" i="249"/>
  <c r="E181" i="249"/>
  <c r="C181" i="249"/>
  <c r="D181" i="249"/>
  <c r="B186" i="249"/>
  <c r="B168" i="249" s="1"/>
  <c r="B169" i="249" s="1"/>
  <c r="E186" i="249"/>
  <c r="C198" i="249"/>
  <c r="B204" i="249"/>
  <c r="C204" i="249"/>
  <c r="D204" i="249"/>
  <c r="E204" i="249"/>
  <c r="B209" i="249"/>
  <c r="C209" i="249"/>
  <c r="D209" i="249"/>
  <c r="E209" i="249"/>
  <c r="E214" i="249" s="1"/>
  <c r="B214" i="249"/>
  <c r="B196" i="249" s="1"/>
  <c r="B197" i="249" s="1"/>
  <c r="C200" i="249" s="1"/>
  <c r="C214" i="249"/>
  <c r="C196" i="249" s="1"/>
  <c r="D214" i="249"/>
  <c r="D196" i="249" s="1"/>
  <c r="D225" i="249"/>
  <c r="E225" i="249"/>
  <c r="B229" i="249"/>
  <c r="C229" i="249"/>
  <c r="D229" i="249"/>
  <c r="E229" i="249"/>
  <c r="B234" i="249"/>
  <c r="C234" i="249"/>
  <c r="C239" i="249" s="1"/>
  <c r="C221" i="249" s="1"/>
  <c r="C220" i="249" s="1"/>
  <c r="D234" i="249"/>
  <c r="E234" i="249"/>
  <c r="B239" i="249"/>
  <c r="D239" i="249"/>
  <c r="D221" i="249" s="1"/>
  <c r="E239" i="249"/>
  <c r="E248" i="249"/>
  <c r="B254" i="249"/>
  <c r="C254" i="249"/>
  <c r="D254" i="249"/>
  <c r="E254" i="249"/>
  <c r="E264" i="249" s="1"/>
  <c r="E246" i="249" s="1"/>
  <c r="B259" i="249"/>
  <c r="B264" i="249" s="1"/>
  <c r="B246" i="249" s="1"/>
  <c r="C259" i="249"/>
  <c r="D259" i="249"/>
  <c r="E259" i="249"/>
  <c r="D264" i="249"/>
  <c r="D246" i="249" s="1"/>
  <c r="D247" i="249" s="1"/>
  <c r="E250" i="249" s="1"/>
  <c r="C273" i="249"/>
  <c r="D273" i="249"/>
  <c r="B279" i="249"/>
  <c r="C279" i="249"/>
  <c r="D279" i="249"/>
  <c r="D289" i="249" s="1"/>
  <c r="D271" i="249" s="1"/>
  <c r="E279" i="249"/>
  <c r="B284" i="249"/>
  <c r="C284" i="249"/>
  <c r="D284" i="249"/>
  <c r="E284" i="249"/>
  <c r="E289" i="249" s="1"/>
  <c r="E271" i="249" s="1"/>
  <c r="B289" i="249"/>
  <c r="B271" i="249" s="1"/>
  <c r="C294" i="249"/>
  <c r="C293" i="249" s="1"/>
  <c r="E294" i="249"/>
  <c r="B295" i="249"/>
  <c r="C295" i="249"/>
  <c r="D295" i="249"/>
  <c r="E295" i="249"/>
  <c r="B297" i="249"/>
  <c r="C297" i="249"/>
  <c r="D297" i="249"/>
  <c r="E297" i="249"/>
  <c r="B298" i="249"/>
  <c r="C298" i="249"/>
  <c r="D298" i="249"/>
  <c r="E298" i="249"/>
  <c r="B300" i="249"/>
  <c r="C300" i="249"/>
  <c r="D300" i="249"/>
  <c r="B301" i="249"/>
  <c r="C301" i="249"/>
  <c r="D301" i="249"/>
  <c r="E301" i="249"/>
  <c r="B303" i="249"/>
  <c r="C303" i="249"/>
  <c r="D303" i="249"/>
  <c r="E303" i="249"/>
  <c r="B304" i="249"/>
  <c r="C304" i="249"/>
  <c r="D304" i="249"/>
  <c r="E304" i="249"/>
  <c r="B306" i="249"/>
  <c r="C306" i="249"/>
  <c r="D306" i="249"/>
  <c r="E306" i="249"/>
  <c r="B307" i="249"/>
  <c r="C307" i="249"/>
  <c r="D307" i="249"/>
  <c r="E307" i="249"/>
  <c r="B309" i="249"/>
  <c r="C309" i="249"/>
  <c r="D309" i="249"/>
  <c r="E309" i="249"/>
  <c r="B310" i="249"/>
  <c r="C310" i="249"/>
  <c r="D310" i="249"/>
  <c r="E310" i="249"/>
  <c r="B311" i="249"/>
  <c r="C311" i="249"/>
  <c r="B312" i="249"/>
  <c r="C312" i="249"/>
  <c r="D312" i="249"/>
  <c r="E312" i="249"/>
  <c r="B313" i="249"/>
  <c r="C313" i="249"/>
  <c r="D313" i="249"/>
  <c r="E313" i="249"/>
  <c r="B315" i="249"/>
  <c r="C315" i="249"/>
  <c r="D315" i="249"/>
  <c r="E315" i="249"/>
  <c r="B316" i="249"/>
  <c r="C316" i="249"/>
  <c r="D316" i="249"/>
  <c r="E316" i="249"/>
  <c r="B317" i="249"/>
  <c r="C317" i="249"/>
  <c r="D317" i="249"/>
  <c r="E317" i="249"/>
  <c r="B318" i="249"/>
  <c r="C318" i="249"/>
  <c r="D318" i="249"/>
  <c r="E318" i="249"/>
  <c r="B320" i="249"/>
  <c r="C320" i="249"/>
  <c r="E320" i="249"/>
  <c r="B321" i="249"/>
  <c r="C321" i="249"/>
  <c r="D321" i="249"/>
  <c r="E321" i="249"/>
  <c r="B322" i="249"/>
  <c r="C322" i="249"/>
  <c r="D322" i="249"/>
  <c r="E322" i="249"/>
  <c r="B323" i="249"/>
  <c r="C323" i="249"/>
  <c r="D323" i="249"/>
  <c r="E323" i="249"/>
  <c r="B294" i="249" l="1"/>
  <c r="B293" i="249" s="1"/>
  <c r="E41" i="249"/>
  <c r="C186" i="249"/>
  <c r="C168" i="249" s="1"/>
  <c r="D220" i="249"/>
  <c r="E223" i="249" s="1"/>
  <c r="E224" i="249"/>
  <c r="C319" i="249"/>
  <c r="C314" i="249"/>
  <c r="E308" i="249"/>
  <c r="E305" i="249"/>
  <c r="E302" i="249"/>
  <c r="B296" i="249"/>
  <c r="B319" i="249"/>
  <c r="B314" i="249"/>
  <c r="D308" i="249"/>
  <c r="D305" i="249"/>
  <c r="D302" i="249"/>
  <c r="D299" i="249"/>
  <c r="E296" i="249"/>
  <c r="E293" i="249"/>
  <c r="C289" i="249"/>
  <c r="C292" i="249" s="1"/>
  <c r="B135" i="249"/>
  <c r="B117" i="249" s="1"/>
  <c r="B118" i="249" s="1"/>
  <c r="E314" i="249"/>
  <c r="C308" i="249"/>
  <c r="C305" i="249"/>
  <c r="C302" i="249"/>
  <c r="C299" i="249"/>
  <c r="D296" i="249"/>
  <c r="C264" i="249"/>
  <c r="C246" i="249" s="1"/>
  <c r="C199" i="249"/>
  <c r="B110" i="249"/>
  <c r="B92" i="249" s="1"/>
  <c r="B93" i="249" s="1"/>
  <c r="D293" i="249"/>
  <c r="E319" i="249"/>
  <c r="D314" i="249"/>
  <c r="B308" i="249"/>
  <c r="B305" i="249"/>
  <c r="B302" i="249"/>
  <c r="B299" i="249"/>
  <c r="C296" i="249"/>
  <c r="C110" i="249"/>
  <c r="C92" i="249" s="1"/>
  <c r="C93" i="249" s="1"/>
  <c r="C96" i="249" s="1"/>
  <c r="E110" i="249"/>
  <c r="E92" i="249" s="1"/>
  <c r="E95" i="249" s="1"/>
  <c r="C56" i="249"/>
  <c r="D85" i="249"/>
  <c r="D67" i="249" s="1"/>
  <c r="D186" i="249"/>
  <c r="C135" i="249"/>
  <c r="C117" i="249" s="1"/>
  <c r="C118" i="249" s="1"/>
  <c r="C121" i="249" s="1"/>
  <c r="D199" i="249"/>
  <c r="D93" i="249"/>
  <c r="D95" i="249"/>
  <c r="C171" i="249"/>
  <c r="C169" i="249"/>
  <c r="C172" i="249" s="1"/>
  <c r="D70" i="249"/>
  <c r="D68" i="249"/>
  <c r="D223" i="249"/>
  <c r="E196" i="249"/>
  <c r="D168" i="249"/>
  <c r="C95" i="249"/>
  <c r="B272" i="249"/>
  <c r="D118" i="249"/>
  <c r="C68" i="249"/>
  <c r="C71" i="249" s="1"/>
  <c r="C70" i="249"/>
  <c r="D145" i="249"/>
  <c r="D143" i="249"/>
  <c r="D146" i="249" s="1"/>
  <c r="E145" i="249"/>
  <c r="E70" i="249"/>
  <c r="C271" i="249"/>
  <c r="D274" i="249" s="1"/>
  <c r="E249" i="249"/>
  <c r="B143" i="249"/>
  <c r="C146" i="249" s="1"/>
  <c r="C145" i="249"/>
  <c r="E118" i="249"/>
  <c r="E120" i="249"/>
  <c r="E56" i="249"/>
  <c r="E311" i="249"/>
  <c r="B56" i="249"/>
  <c r="C27" i="249"/>
  <c r="C57" i="249" s="1"/>
  <c r="D35" i="249"/>
  <c r="D56" i="249" s="1"/>
  <c r="D224" i="249"/>
  <c r="D320" i="249"/>
  <c r="D319" i="249" s="1"/>
  <c r="D311" i="249"/>
  <c r="D120" i="249" l="1"/>
  <c r="C120" i="249"/>
  <c r="E146" i="249"/>
  <c r="E121" i="249"/>
  <c r="D27" i="249"/>
  <c r="D57" i="249" s="1"/>
  <c r="D292" i="249"/>
  <c r="D96" i="249"/>
  <c r="E96" i="249"/>
  <c r="D121" i="249"/>
  <c r="B27" i="249"/>
  <c r="B57" i="249" s="1"/>
  <c r="E27" i="249"/>
  <c r="E57" i="249" s="1"/>
  <c r="D171" i="249"/>
  <c r="E171" i="249"/>
  <c r="D169" i="249"/>
  <c r="B292" i="249"/>
  <c r="C28" i="249"/>
  <c r="C291" i="249"/>
  <c r="C324" i="249" s="1"/>
  <c r="C272" i="249"/>
  <c r="C274" i="249"/>
  <c r="E292" i="249"/>
  <c r="E71" i="249"/>
  <c r="D71" i="249"/>
  <c r="D172" i="249" l="1"/>
  <c r="E172" i="249"/>
  <c r="D30" i="249"/>
  <c r="D28" i="249"/>
  <c r="D31" i="249" s="1"/>
  <c r="E30" i="249"/>
  <c r="E28" i="249"/>
  <c r="C30" i="249"/>
  <c r="E291" i="249"/>
  <c r="E324" i="249" s="1"/>
  <c r="C275" i="249"/>
  <c r="D275" i="249"/>
  <c r="B28" i="249"/>
  <c r="C31" i="249" s="1"/>
  <c r="B291" i="249"/>
  <c r="B324" i="249" s="1"/>
  <c r="D291" i="249"/>
  <c r="D324" i="249" s="1"/>
  <c r="E31" i="249" l="1"/>
  <c r="G249" i="248"/>
  <c r="F249" i="248"/>
  <c r="E249" i="248"/>
  <c r="D249" i="248"/>
  <c r="G248" i="248"/>
  <c r="F248" i="248"/>
  <c r="E248" i="248"/>
  <c r="D248" i="248"/>
  <c r="G247" i="248"/>
  <c r="F247" i="248"/>
  <c r="E247" i="248"/>
  <c r="D247" i="248"/>
  <c r="G246" i="248"/>
  <c r="F246" i="248"/>
  <c r="E246" i="248"/>
  <c r="D246" i="248"/>
  <c r="E245" i="248"/>
  <c r="D245" i="248"/>
  <c r="G244" i="248"/>
  <c r="F244" i="248"/>
  <c r="E244" i="248"/>
  <c r="D244" i="248"/>
  <c r="G243" i="248"/>
  <c r="G242" i="248" s="1"/>
  <c r="F243" i="248"/>
  <c r="E243" i="248"/>
  <c r="D243" i="248"/>
  <c r="F242" i="248"/>
  <c r="E242" i="248"/>
  <c r="D242" i="248"/>
  <c r="G241" i="248"/>
  <c r="F241" i="248"/>
  <c r="E241" i="248"/>
  <c r="D241" i="248"/>
  <c r="G240" i="248"/>
  <c r="G239" i="248" s="1"/>
  <c r="F240" i="248"/>
  <c r="F239" i="248" s="1"/>
  <c r="E240" i="248"/>
  <c r="E239" i="248" s="1"/>
  <c r="D240" i="248"/>
  <c r="D239" i="248"/>
  <c r="G238" i="248"/>
  <c r="F238" i="248"/>
  <c r="E238" i="248"/>
  <c r="D238" i="248"/>
  <c r="G237" i="248"/>
  <c r="F237" i="248"/>
  <c r="E237" i="248"/>
  <c r="D237" i="248"/>
  <c r="G236" i="248"/>
  <c r="F236" i="248"/>
  <c r="D236" i="248"/>
  <c r="G235" i="248"/>
  <c r="F235" i="248"/>
  <c r="E235" i="248"/>
  <c r="D235" i="248"/>
  <c r="G234" i="248"/>
  <c r="F234" i="248"/>
  <c r="E234" i="248"/>
  <c r="D234" i="248"/>
  <c r="G232" i="248"/>
  <c r="F232" i="248"/>
  <c r="E232" i="248"/>
  <c r="D232" i="248"/>
  <c r="G231" i="248"/>
  <c r="F231" i="248"/>
  <c r="E231" i="248"/>
  <c r="D231" i="248"/>
  <c r="G229" i="248"/>
  <c r="F229" i="248"/>
  <c r="E229" i="248"/>
  <c r="D229" i="248"/>
  <c r="G228" i="248"/>
  <c r="F228" i="248"/>
  <c r="E228" i="248"/>
  <c r="D228" i="248"/>
  <c r="G223" i="248"/>
  <c r="F223" i="248"/>
  <c r="E223" i="248"/>
  <c r="D223" i="248"/>
  <c r="D213" i="248" s="1"/>
  <c r="G215" i="248"/>
  <c r="F215" i="248"/>
  <c r="E215" i="248"/>
  <c r="G214" i="248"/>
  <c r="F213" i="248"/>
  <c r="G216" i="248" s="1"/>
  <c r="E213" i="248"/>
  <c r="E214" i="248" s="1"/>
  <c r="G202" i="248"/>
  <c r="F202" i="248"/>
  <c r="E202" i="248"/>
  <c r="D202" i="248"/>
  <c r="G194" i="248"/>
  <c r="F194" i="248"/>
  <c r="E194" i="248"/>
  <c r="G193" i="248"/>
  <c r="F193" i="248"/>
  <c r="F192" i="248"/>
  <c r="G195" i="248" s="1"/>
  <c r="E192" i="248"/>
  <c r="E193" i="248" s="1"/>
  <c r="D192" i="248"/>
  <c r="D193" i="248" s="1"/>
  <c r="G182" i="248"/>
  <c r="G172" i="248" s="1"/>
  <c r="G175" i="248" s="1"/>
  <c r="F182" i="248"/>
  <c r="E182" i="248"/>
  <c r="E172" i="248" s="1"/>
  <c r="D182" i="248"/>
  <c r="D172" i="248" s="1"/>
  <c r="D173" i="248" s="1"/>
  <c r="G174" i="248"/>
  <c r="F174" i="248"/>
  <c r="E174" i="248"/>
  <c r="F172" i="248"/>
  <c r="F173" i="248" s="1"/>
  <c r="G164" i="248"/>
  <c r="F164" i="248"/>
  <c r="E164" i="248"/>
  <c r="D164" i="248"/>
  <c r="G157" i="248"/>
  <c r="F157" i="248"/>
  <c r="E157" i="248"/>
  <c r="G156" i="248"/>
  <c r="F156" i="248"/>
  <c r="E156" i="248"/>
  <c r="G155" i="248"/>
  <c r="F155" i="248"/>
  <c r="F158" i="248" s="1"/>
  <c r="E155" i="248"/>
  <c r="E158" i="248" s="1"/>
  <c r="D155" i="248"/>
  <c r="G146" i="248"/>
  <c r="F146" i="248"/>
  <c r="E146" i="248"/>
  <c r="G145" i="248"/>
  <c r="F145" i="248"/>
  <c r="E145" i="248"/>
  <c r="G144" i="248"/>
  <c r="G147" i="248" s="1"/>
  <c r="F144" i="248"/>
  <c r="F147" i="248" s="1"/>
  <c r="E144" i="248"/>
  <c r="D144" i="248"/>
  <c r="G131" i="248"/>
  <c r="F131" i="248"/>
  <c r="E131" i="248"/>
  <c r="D131" i="248"/>
  <c r="D102" i="248" s="1"/>
  <c r="D103" i="248" s="1"/>
  <c r="G104" i="248"/>
  <c r="F104" i="248"/>
  <c r="E104" i="248"/>
  <c r="G102" i="248"/>
  <c r="G103" i="248" s="1"/>
  <c r="F102" i="248"/>
  <c r="F105" i="248" s="1"/>
  <c r="E102" i="248"/>
  <c r="E103" i="248" s="1"/>
  <c r="G94" i="248"/>
  <c r="G65" i="248" s="1"/>
  <c r="F94" i="248"/>
  <c r="F65" i="248" s="1"/>
  <c r="F68" i="248" s="1"/>
  <c r="E94" i="248"/>
  <c r="E65" i="248" s="1"/>
  <c r="D94" i="248"/>
  <c r="G67" i="248"/>
  <c r="F67" i="248"/>
  <c r="E67" i="248"/>
  <c r="D65" i="248"/>
  <c r="D66" i="248" s="1"/>
  <c r="E57" i="248"/>
  <c r="E58" i="248" s="1"/>
  <c r="D57" i="248"/>
  <c r="D58" i="248" s="1"/>
  <c r="F54" i="248"/>
  <c r="F57" i="248" s="1"/>
  <c r="F58" i="248" s="1"/>
  <c r="G31" i="248"/>
  <c r="F31" i="248"/>
  <c r="E31" i="248"/>
  <c r="G30" i="248"/>
  <c r="F30" i="248"/>
  <c r="E30" i="248"/>
  <c r="G29" i="248"/>
  <c r="F29" i="248"/>
  <c r="F32" i="248" s="1"/>
  <c r="E29" i="248"/>
  <c r="D29" i="248"/>
  <c r="E183" i="247"/>
  <c r="D183" i="247"/>
  <c r="C183" i="247"/>
  <c r="B183" i="247"/>
  <c r="E182" i="247"/>
  <c r="D182" i="247"/>
  <c r="C182" i="247"/>
  <c r="B182" i="247"/>
  <c r="E171" i="247"/>
  <c r="D171" i="247"/>
  <c r="C171" i="247"/>
  <c r="B171" i="247"/>
  <c r="E170" i="247"/>
  <c r="D170" i="247"/>
  <c r="C170" i="247"/>
  <c r="B170" i="247"/>
  <c r="E168" i="247"/>
  <c r="D168" i="247"/>
  <c r="C168" i="247"/>
  <c r="B168" i="247"/>
  <c r="E167" i="247"/>
  <c r="D167" i="247"/>
  <c r="C167" i="247"/>
  <c r="B167" i="247"/>
  <c r="E165" i="247"/>
  <c r="D165" i="247"/>
  <c r="B165" i="247"/>
  <c r="E164" i="247"/>
  <c r="D164" i="247"/>
  <c r="C164" i="247"/>
  <c r="B164" i="247"/>
  <c r="E160" i="247"/>
  <c r="D160" i="247"/>
  <c r="B160" i="247"/>
  <c r="B150" i="247" s="1"/>
  <c r="E153" i="247"/>
  <c r="D153" i="247"/>
  <c r="E152" i="247"/>
  <c r="D152" i="247"/>
  <c r="C152" i="247"/>
  <c r="E151" i="247"/>
  <c r="E154" i="247" s="1"/>
  <c r="D151" i="247"/>
  <c r="C151" i="247"/>
  <c r="E142" i="247"/>
  <c r="D142" i="247"/>
  <c r="B142" i="247"/>
  <c r="B132" i="247" s="1"/>
  <c r="C135" i="247" s="1"/>
  <c r="E135" i="247"/>
  <c r="D135" i="247"/>
  <c r="E134" i="247"/>
  <c r="D134" i="247"/>
  <c r="C134" i="247"/>
  <c r="E133" i="247"/>
  <c r="D133" i="247"/>
  <c r="D136" i="247" s="1"/>
  <c r="C133" i="247"/>
  <c r="E122" i="247"/>
  <c r="D122" i="247"/>
  <c r="C122" i="247"/>
  <c r="B122" i="247"/>
  <c r="B112" i="247" s="1"/>
  <c r="E115" i="247"/>
  <c r="D115" i="247"/>
  <c r="E114" i="247"/>
  <c r="D114" i="247"/>
  <c r="C114" i="247"/>
  <c r="E113" i="247"/>
  <c r="D113" i="247"/>
  <c r="C113" i="247"/>
  <c r="E103" i="247"/>
  <c r="D103" i="247"/>
  <c r="D93" i="247" s="1"/>
  <c r="C103" i="247"/>
  <c r="B103" i="247"/>
  <c r="B93" i="247" s="1"/>
  <c r="E95" i="247"/>
  <c r="D95" i="247"/>
  <c r="C95" i="247"/>
  <c r="C94" i="247"/>
  <c r="E93" i="247"/>
  <c r="E83" i="247"/>
  <c r="D83" i="247"/>
  <c r="B83" i="247"/>
  <c r="E76" i="247"/>
  <c r="D76" i="247"/>
  <c r="C76" i="247"/>
  <c r="E75" i="247"/>
  <c r="D75" i="247"/>
  <c r="C75" i="247"/>
  <c r="E74" i="247"/>
  <c r="D74" i="247"/>
  <c r="C74" i="247"/>
  <c r="B74" i="247"/>
  <c r="E61" i="247"/>
  <c r="E62" i="247" s="1"/>
  <c r="D61" i="247"/>
  <c r="D62" i="247" s="1"/>
  <c r="C61" i="247"/>
  <c r="C62" i="247" s="1"/>
  <c r="B61" i="247"/>
  <c r="B62" i="247" s="1"/>
  <c r="E35" i="247"/>
  <c r="D35" i="247"/>
  <c r="C35" i="247"/>
  <c r="E34" i="247"/>
  <c r="D34" i="247"/>
  <c r="C34" i="247"/>
  <c r="E33" i="247"/>
  <c r="D33" i="247"/>
  <c r="C33" i="247"/>
  <c r="B33" i="247"/>
  <c r="F220" i="246"/>
  <c r="E220" i="246"/>
  <c r="D220" i="246"/>
  <c r="C220" i="246"/>
  <c r="F218" i="246"/>
  <c r="E218" i="246"/>
  <c r="D218" i="246"/>
  <c r="C218" i="246"/>
  <c r="F216" i="246"/>
  <c r="E216" i="246"/>
  <c r="D216" i="246"/>
  <c r="C216" i="246"/>
  <c r="F214" i="246"/>
  <c r="E214" i="246"/>
  <c r="F215" i="246" s="1"/>
  <c r="D214" i="246"/>
  <c r="C214" i="246"/>
  <c r="F212" i="246"/>
  <c r="E212" i="246"/>
  <c r="D212" i="246"/>
  <c r="C212" i="246"/>
  <c r="F210" i="246"/>
  <c r="E210" i="246"/>
  <c r="D210" i="246"/>
  <c r="C210" i="246"/>
  <c r="F208" i="246"/>
  <c r="E208" i="246"/>
  <c r="D208" i="246"/>
  <c r="C208" i="246"/>
  <c r="F206" i="246"/>
  <c r="E206" i="246"/>
  <c r="F207" i="246" s="1"/>
  <c r="D206" i="246"/>
  <c r="C206" i="246"/>
  <c r="F204" i="246"/>
  <c r="E204" i="246"/>
  <c r="E202" i="246" s="1"/>
  <c r="D204" i="246"/>
  <c r="D202" i="246" s="1"/>
  <c r="C204" i="246"/>
  <c r="F196" i="246"/>
  <c r="E196" i="246"/>
  <c r="D196" i="246"/>
  <c r="C196" i="246"/>
  <c r="F189" i="246"/>
  <c r="E189" i="246"/>
  <c r="D189" i="246"/>
  <c r="F188" i="246"/>
  <c r="E188" i="246"/>
  <c r="D188" i="246"/>
  <c r="F187" i="246"/>
  <c r="F190" i="246" s="1"/>
  <c r="E187" i="246"/>
  <c r="D187" i="246"/>
  <c r="C187" i="246"/>
  <c r="F175" i="246"/>
  <c r="E175" i="246"/>
  <c r="D175" i="246"/>
  <c r="C175" i="246"/>
  <c r="F168" i="246"/>
  <c r="E168" i="246"/>
  <c r="D168" i="246"/>
  <c r="F167" i="246"/>
  <c r="E167" i="246"/>
  <c r="D167" i="246"/>
  <c r="F166" i="246"/>
  <c r="E166" i="246"/>
  <c r="D166" i="246"/>
  <c r="C166" i="246"/>
  <c r="F151" i="246"/>
  <c r="F155" i="246" s="1"/>
  <c r="E151" i="246"/>
  <c r="E155" i="246" s="1"/>
  <c r="D151" i="246"/>
  <c r="D155" i="246" s="1"/>
  <c r="C151" i="246"/>
  <c r="C155" i="246" s="1"/>
  <c r="F110" i="246"/>
  <c r="F114" i="246" s="1"/>
  <c r="E110" i="246"/>
  <c r="E114" i="246" s="1"/>
  <c r="D110" i="246"/>
  <c r="D114" i="246" s="1"/>
  <c r="C110" i="246"/>
  <c r="C114" i="246" s="1"/>
  <c r="F84" i="246"/>
  <c r="E84" i="246"/>
  <c r="D84" i="246"/>
  <c r="F83" i="246"/>
  <c r="E83" i="246"/>
  <c r="D83" i="246"/>
  <c r="F82" i="246"/>
  <c r="E82" i="246"/>
  <c r="D82" i="246"/>
  <c r="E85" i="246" s="1"/>
  <c r="C82" i="246"/>
  <c r="F69" i="246"/>
  <c r="E69" i="246"/>
  <c r="E40" i="246" s="1"/>
  <c r="D69" i="246"/>
  <c r="D40" i="246" s="1"/>
  <c r="C69" i="246"/>
  <c r="F42" i="246"/>
  <c r="E42" i="246"/>
  <c r="D42" i="246"/>
  <c r="C40" i="246"/>
  <c r="C201" i="246" s="1"/>
  <c r="C31" i="245"/>
  <c r="D31" i="245"/>
  <c r="D34" i="245" s="1"/>
  <c r="E31" i="245"/>
  <c r="F31" i="245"/>
  <c r="F34" i="245" s="1"/>
  <c r="D32" i="245"/>
  <c r="E32" i="245"/>
  <c r="F32" i="245"/>
  <c r="D33" i="245"/>
  <c r="E33" i="245"/>
  <c r="F33" i="245"/>
  <c r="E34" i="245"/>
  <c r="C59" i="245"/>
  <c r="C62" i="245" s="1"/>
  <c r="D59" i="245"/>
  <c r="D62" i="245" s="1"/>
  <c r="E59" i="245"/>
  <c r="F59" i="245"/>
  <c r="F62" i="245" s="1"/>
  <c r="E62" i="245"/>
  <c r="C73" i="245"/>
  <c r="D73" i="245"/>
  <c r="E73" i="245"/>
  <c r="E76" i="245" s="1"/>
  <c r="D74" i="245"/>
  <c r="E74" i="245"/>
  <c r="D75" i="245"/>
  <c r="E75" i="245"/>
  <c r="C82" i="245"/>
  <c r="D82" i="245"/>
  <c r="E82" i="245"/>
  <c r="F82" i="245"/>
  <c r="C93" i="245"/>
  <c r="D93" i="245"/>
  <c r="E96" i="245" s="1"/>
  <c r="D94" i="245"/>
  <c r="D95" i="245"/>
  <c r="E95" i="245"/>
  <c r="C102" i="245"/>
  <c r="D102" i="245"/>
  <c r="E102" i="245"/>
  <c r="F102" i="245"/>
  <c r="C113" i="245"/>
  <c r="D113" i="245"/>
  <c r="E113" i="245"/>
  <c r="F113" i="245"/>
  <c r="D114" i="245"/>
  <c r="E114" i="245"/>
  <c r="F114" i="245"/>
  <c r="D115" i="245"/>
  <c r="E115" i="245"/>
  <c r="F115" i="245"/>
  <c r="F116" i="245"/>
  <c r="C122" i="245"/>
  <c r="D122" i="245"/>
  <c r="E122" i="245"/>
  <c r="F122" i="245"/>
  <c r="C126" i="245"/>
  <c r="D126" i="245"/>
  <c r="E126" i="245"/>
  <c r="F126" i="245"/>
  <c r="C129" i="245"/>
  <c r="C127" i="245" s="1"/>
  <c r="C147" i="245" s="1"/>
  <c r="D129" i="245"/>
  <c r="E129" i="245"/>
  <c r="F129" i="245"/>
  <c r="F130" i="245" s="1"/>
  <c r="E130" i="245"/>
  <c r="C131" i="245"/>
  <c r="D131" i="245"/>
  <c r="E131" i="245"/>
  <c r="E132" i="245" s="1"/>
  <c r="F131" i="245"/>
  <c r="C133" i="245"/>
  <c r="D133" i="245"/>
  <c r="E133" i="245"/>
  <c r="F133" i="245"/>
  <c r="C145" i="245"/>
  <c r="D145" i="245"/>
  <c r="D146" i="245" s="1"/>
  <c r="E145" i="245"/>
  <c r="F145" i="245"/>
  <c r="G303" i="244"/>
  <c r="G304" i="244" s="1"/>
  <c r="F303" i="244"/>
  <c r="E303" i="244"/>
  <c r="D303" i="244"/>
  <c r="G301" i="244"/>
  <c r="G302" i="244" s="1"/>
  <c r="F301" i="244"/>
  <c r="E301" i="244"/>
  <c r="E302" i="244" s="1"/>
  <c r="D301" i="244"/>
  <c r="G299" i="244"/>
  <c r="F299" i="244"/>
  <c r="E299" i="244"/>
  <c r="E300" i="244" s="1"/>
  <c r="D299" i="244"/>
  <c r="G297" i="244"/>
  <c r="F297" i="244"/>
  <c r="E297" i="244"/>
  <c r="D297" i="244"/>
  <c r="G295" i="244"/>
  <c r="F295" i="244"/>
  <c r="E295" i="244"/>
  <c r="E296" i="244" s="1"/>
  <c r="D295" i="244"/>
  <c r="G293" i="244"/>
  <c r="F293" i="244"/>
  <c r="E293" i="244"/>
  <c r="E294" i="244" s="1"/>
  <c r="D293" i="244"/>
  <c r="G291" i="244"/>
  <c r="F291" i="244"/>
  <c r="E291" i="244"/>
  <c r="E292" i="244" s="1"/>
  <c r="D291" i="244"/>
  <c r="G289" i="244"/>
  <c r="F289" i="244"/>
  <c r="E289" i="244"/>
  <c r="D289" i="244"/>
  <c r="G287" i="244"/>
  <c r="F287" i="244"/>
  <c r="F285" i="244" s="1"/>
  <c r="E287" i="244"/>
  <c r="E288" i="244" s="1"/>
  <c r="D287" i="244"/>
  <c r="D284" i="244"/>
  <c r="G282" i="244"/>
  <c r="F282" i="244"/>
  <c r="E282" i="244"/>
  <c r="D282" i="244"/>
  <c r="G275" i="244"/>
  <c r="F275" i="244"/>
  <c r="E275" i="244"/>
  <c r="G274" i="244"/>
  <c r="F274" i="244"/>
  <c r="E274" i="244"/>
  <c r="G273" i="244"/>
  <c r="F273" i="244"/>
  <c r="F276" i="244" s="1"/>
  <c r="E273" i="244"/>
  <c r="D273" i="244"/>
  <c r="G264" i="244"/>
  <c r="F264" i="244"/>
  <c r="E264" i="244"/>
  <c r="D264" i="244"/>
  <c r="G257" i="244"/>
  <c r="F257" i="244"/>
  <c r="E257" i="244"/>
  <c r="G256" i="244"/>
  <c r="F256" i="244"/>
  <c r="E256" i="244"/>
  <c r="G255" i="244"/>
  <c r="G258" i="244" s="1"/>
  <c r="F255" i="244"/>
  <c r="E255" i="244"/>
  <c r="D255" i="244"/>
  <c r="G244" i="244"/>
  <c r="F244" i="244"/>
  <c r="E244" i="244"/>
  <c r="D244" i="244"/>
  <c r="G237" i="244"/>
  <c r="F237" i="244"/>
  <c r="E237" i="244"/>
  <c r="G236" i="244"/>
  <c r="F236" i="244"/>
  <c r="E236" i="244"/>
  <c r="G235" i="244"/>
  <c r="F235" i="244"/>
  <c r="E235" i="244"/>
  <c r="E238" i="244" s="1"/>
  <c r="D235" i="244"/>
  <c r="G226" i="244"/>
  <c r="F226" i="244"/>
  <c r="E226" i="244"/>
  <c r="D226" i="244"/>
  <c r="G219" i="244"/>
  <c r="F219" i="244"/>
  <c r="E219" i="244"/>
  <c r="G218" i="244"/>
  <c r="F218" i="244"/>
  <c r="E218" i="244"/>
  <c r="G217" i="244"/>
  <c r="F217" i="244"/>
  <c r="E217" i="244"/>
  <c r="E220" i="244" s="1"/>
  <c r="D217" i="244"/>
  <c r="G205" i="244"/>
  <c r="G206" i="244" s="1"/>
  <c r="F205" i="244"/>
  <c r="F206" i="244" s="1"/>
  <c r="E205" i="244"/>
  <c r="E206" i="244" s="1"/>
  <c r="D205" i="244"/>
  <c r="D206" i="244" s="1"/>
  <c r="G193" i="244"/>
  <c r="F193" i="244"/>
  <c r="E193" i="244"/>
  <c r="G192" i="244"/>
  <c r="F192" i="244"/>
  <c r="E192" i="244"/>
  <c r="G191" i="244"/>
  <c r="G194" i="244" s="1"/>
  <c r="F191" i="244"/>
  <c r="F194" i="244" s="1"/>
  <c r="E191" i="244"/>
  <c r="E194" i="244" s="1"/>
  <c r="D191" i="244"/>
  <c r="G182" i="244"/>
  <c r="G183" i="244" s="1"/>
  <c r="F182" i="244"/>
  <c r="F183" i="244" s="1"/>
  <c r="E182" i="244"/>
  <c r="E183" i="244" s="1"/>
  <c r="D182" i="244"/>
  <c r="D183" i="244" s="1"/>
  <c r="G168" i="244"/>
  <c r="F168" i="244"/>
  <c r="E168" i="244"/>
  <c r="G167" i="244"/>
  <c r="F167" i="244"/>
  <c r="E167" i="244"/>
  <c r="G166" i="244"/>
  <c r="G169" i="244" s="1"/>
  <c r="F166" i="244"/>
  <c r="E166" i="244"/>
  <c r="D166" i="244"/>
  <c r="G149" i="244"/>
  <c r="F149" i="244"/>
  <c r="E149" i="244"/>
  <c r="D149" i="244"/>
  <c r="G142" i="244"/>
  <c r="F142" i="244"/>
  <c r="E142" i="244"/>
  <c r="G141" i="244"/>
  <c r="F141" i="244"/>
  <c r="E141" i="244"/>
  <c r="G140" i="244"/>
  <c r="F140" i="244"/>
  <c r="F143" i="244" s="1"/>
  <c r="E140" i="244"/>
  <c r="D140" i="244"/>
  <c r="G131" i="244"/>
  <c r="F131" i="244"/>
  <c r="E131" i="244"/>
  <c r="D131" i="244"/>
  <c r="G124" i="244"/>
  <c r="F124" i="244"/>
  <c r="E124" i="244"/>
  <c r="G123" i="244"/>
  <c r="F123" i="244"/>
  <c r="E123" i="244"/>
  <c r="G122" i="244"/>
  <c r="G125" i="244" s="1"/>
  <c r="F122" i="244"/>
  <c r="E122" i="244"/>
  <c r="E125" i="244" s="1"/>
  <c r="D122" i="244"/>
  <c r="G111" i="244"/>
  <c r="F111" i="244"/>
  <c r="E111" i="244"/>
  <c r="D111" i="244"/>
  <c r="G104" i="244"/>
  <c r="F104" i="244"/>
  <c r="E104" i="244"/>
  <c r="G103" i="244"/>
  <c r="F103" i="244"/>
  <c r="E103" i="244"/>
  <c r="G102" i="244"/>
  <c r="F102" i="244"/>
  <c r="F105" i="244" s="1"/>
  <c r="E102" i="244"/>
  <c r="D102" i="244"/>
  <c r="G90" i="244"/>
  <c r="F90" i="244"/>
  <c r="E90" i="244"/>
  <c r="D90" i="244"/>
  <c r="G83" i="244"/>
  <c r="F83" i="244"/>
  <c r="E83" i="244"/>
  <c r="G82" i="244"/>
  <c r="F82" i="244"/>
  <c r="E82" i="244"/>
  <c r="G81" i="244"/>
  <c r="G84" i="244" s="1"/>
  <c r="F81" i="244"/>
  <c r="E81" i="244"/>
  <c r="E84" i="244" s="1"/>
  <c r="D81" i="244"/>
  <c r="G69" i="244"/>
  <c r="G70" i="244" s="1"/>
  <c r="F69" i="244"/>
  <c r="F70" i="244" s="1"/>
  <c r="E69" i="244"/>
  <c r="E70" i="244" s="1"/>
  <c r="D69" i="244"/>
  <c r="D70" i="244" s="1"/>
  <c r="G57" i="244"/>
  <c r="F57" i="244"/>
  <c r="E57" i="244"/>
  <c r="G56" i="244"/>
  <c r="F56" i="244"/>
  <c r="E56" i="244"/>
  <c r="G55" i="244"/>
  <c r="G58" i="244" s="1"/>
  <c r="F55" i="244"/>
  <c r="E55" i="244"/>
  <c r="E58" i="244" s="1"/>
  <c r="D55" i="244"/>
  <c r="G46" i="244"/>
  <c r="G31" i="244" s="1"/>
  <c r="F46" i="244"/>
  <c r="E46" i="244"/>
  <c r="E31" i="244" s="1"/>
  <c r="D46" i="244"/>
  <c r="G33" i="244"/>
  <c r="F33" i="244"/>
  <c r="E33" i="244"/>
  <c r="F31" i="244"/>
  <c r="D31" i="244"/>
  <c r="D32" i="244" s="1"/>
  <c r="B357" i="243"/>
  <c r="E351" i="243"/>
  <c r="D351" i="243"/>
  <c r="C351" i="243"/>
  <c r="B351" i="243"/>
  <c r="E350" i="243"/>
  <c r="D350" i="243"/>
  <c r="C350" i="243"/>
  <c r="B350" i="243"/>
  <c r="C349" i="243"/>
  <c r="E347" i="243"/>
  <c r="D347" i="243"/>
  <c r="C347" i="243"/>
  <c r="B347" i="243"/>
  <c r="E346" i="243"/>
  <c r="D346" i="243"/>
  <c r="C346" i="243"/>
  <c r="B346" i="243"/>
  <c r="E345" i="243"/>
  <c r="D345" i="243"/>
  <c r="C345" i="243"/>
  <c r="B345" i="243"/>
  <c r="E344" i="243"/>
  <c r="D344" i="243"/>
  <c r="C344" i="243"/>
  <c r="B344" i="243"/>
  <c r="E343" i="243"/>
  <c r="D343" i="243"/>
  <c r="C343" i="243"/>
  <c r="B343" i="243"/>
  <c r="E342" i="243"/>
  <c r="D342" i="243"/>
  <c r="C342" i="243"/>
  <c r="B342" i="243"/>
  <c r="E341" i="243"/>
  <c r="D341" i="243"/>
  <c r="C341" i="243"/>
  <c r="B341" i="243"/>
  <c r="E340" i="243"/>
  <c r="D340" i="243"/>
  <c r="C340" i="243"/>
  <c r="B340" i="243"/>
  <c r="E339" i="243"/>
  <c r="D339" i="243"/>
  <c r="C339" i="243"/>
  <c r="B339" i="243"/>
  <c r="E338" i="243"/>
  <c r="D338" i="243"/>
  <c r="C338" i="243"/>
  <c r="B338" i="243"/>
  <c r="E335" i="243"/>
  <c r="D335" i="243"/>
  <c r="C335" i="243"/>
  <c r="B335" i="243"/>
  <c r="E334" i="243"/>
  <c r="E333" i="243" s="1"/>
  <c r="D334" i="243"/>
  <c r="D333" i="243" s="1"/>
  <c r="C334" i="243"/>
  <c r="B334" i="243"/>
  <c r="B333" i="243" s="1"/>
  <c r="C333" i="243"/>
  <c r="E332" i="243"/>
  <c r="D332" i="243"/>
  <c r="C332" i="243"/>
  <c r="B332" i="243"/>
  <c r="E331" i="243"/>
  <c r="D331" i="243"/>
  <c r="C331" i="243"/>
  <c r="B331" i="243"/>
  <c r="E321" i="243"/>
  <c r="D321" i="243"/>
  <c r="C321" i="243"/>
  <c r="C308" i="243" s="1"/>
  <c r="B321" i="243"/>
  <c r="B308" i="243" s="1"/>
  <c r="E316" i="243"/>
  <c r="E326" i="243" s="1"/>
  <c r="D316" i="243"/>
  <c r="D326" i="243" s="1"/>
  <c r="C316" i="243"/>
  <c r="C326" i="243" s="1"/>
  <c r="B316" i="243"/>
  <c r="B326" i="243" s="1"/>
  <c r="E310" i="243"/>
  <c r="D310" i="243"/>
  <c r="C310" i="243"/>
  <c r="E308" i="243"/>
  <c r="E311" i="243" s="1"/>
  <c r="D308" i="243"/>
  <c r="E282" i="243"/>
  <c r="D282" i="243"/>
  <c r="C282" i="243"/>
  <c r="B281" i="243"/>
  <c r="B296" i="243" s="1"/>
  <c r="E269" i="243"/>
  <c r="D269" i="243"/>
  <c r="C269" i="243"/>
  <c r="D256" i="243"/>
  <c r="E256" i="243" s="1"/>
  <c r="E245" i="243"/>
  <c r="E244" i="243" s="1"/>
  <c r="D245" i="243"/>
  <c r="D244" i="243" s="1"/>
  <c r="C245" i="243"/>
  <c r="C244" i="243" s="1"/>
  <c r="C259" i="243" s="1"/>
  <c r="B244" i="243"/>
  <c r="B259" i="243" s="1"/>
  <c r="E232" i="243"/>
  <c r="D232" i="243"/>
  <c r="C232" i="243"/>
  <c r="E211" i="243"/>
  <c r="E198" i="243" s="1"/>
  <c r="D211" i="243"/>
  <c r="D198" i="243" s="1"/>
  <c r="D199" i="243" s="1"/>
  <c r="C211" i="243"/>
  <c r="C198" i="243" s="1"/>
  <c r="B211" i="243"/>
  <c r="E206" i="243"/>
  <c r="E216" i="243" s="1"/>
  <c r="D206" i="243"/>
  <c r="D216" i="243" s="1"/>
  <c r="C206" i="243"/>
  <c r="C216" i="243" s="1"/>
  <c r="B206" i="243"/>
  <c r="B216" i="243" s="1"/>
  <c r="E200" i="243"/>
  <c r="D200" i="243"/>
  <c r="C200" i="243"/>
  <c r="B198" i="243"/>
  <c r="B199" i="243" s="1"/>
  <c r="D184" i="243"/>
  <c r="E184" i="243" s="1"/>
  <c r="E187" i="243" s="1"/>
  <c r="E173" i="243"/>
  <c r="D173" i="243"/>
  <c r="D172" i="243" s="1"/>
  <c r="C173" i="243"/>
  <c r="C172" i="243" s="1"/>
  <c r="C187" i="243" s="1"/>
  <c r="B173" i="243"/>
  <c r="B172" i="243" s="1"/>
  <c r="B187" i="243" s="1"/>
  <c r="E172" i="243"/>
  <c r="E160" i="243"/>
  <c r="D160" i="243"/>
  <c r="C160" i="243"/>
  <c r="E139" i="243"/>
  <c r="E357" i="243" s="1"/>
  <c r="D139" i="243"/>
  <c r="D357" i="243" s="1"/>
  <c r="C139" i="243"/>
  <c r="C138" i="243" s="1"/>
  <c r="C125" i="243" s="1"/>
  <c r="B138" i="243"/>
  <c r="E133" i="243"/>
  <c r="D133" i="243"/>
  <c r="C133" i="243"/>
  <c r="B133" i="243"/>
  <c r="B143" i="243" s="1"/>
  <c r="E127" i="243"/>
  <c r="D127" i="243"/>
  <c r="C127" i="243"/>
  <c r="B125" i="243"/>
  <c r="B126" i="243" s="1"/>
  <c r="E109" i="243"/>
  <c r="E96" i="243" s="1"/>
  <c r="D109" i="243"/>
  <c r="C109" i="243"/>
  <c r="C96" i="243" s="1"/>
  <c r="B109" i="243"/>
  <c r="B96" i="243" s="1"/>
  <c r="B97" i="243" s="1"/>
  <c r="E104" i="243"/>
  <c r="E114" i="243" s="1"/>
  <c r="D104" i="243"/>
  <c r="D114" i="243" s="1"/>
  <c r="C104" i="243"/>
  <c r="B104" i="243"/>
  <c r="B114" i="243" s="1"/>
  <c r="E98" i="243"/>
  <c r="D98" i="243"/>
  <c r="C98" i="243"/>
  <c r="D96" i="243"/>
  <c r="D97" i="243" s="1"/>
  <c r="E84" i="243"/>
  <c r="D84" i="243"/>
  <c r="D71" i="243" s="1"/>
  <c r="C84" i="243"/>
  <c r="C71" i="243" s="1"/>
  <c r="C72" i="243" s="1"/>
  <c r="B84" i="243"/>
  <c r="B71" i="243" s="1"/>
  <c r="B72" i="243" s="1"/>
  <c r="E79" i="243"/>
  <c r="E89" i="243" s="1"/>
  <c r="D79" i="243"/>
  <c r="D89" i="243" s="1"/>
  <c r="C79" i="243"/>
  <c r="C89" i="243" s="1"/>
  <c r="B79" i="243"/>
  <c r="B89" i="243" s="1"/>
  <c r="E73" i="243"/>
  <c r="D73" i="243"/>
  <c r="C73" i="243"/>
  <c r="E71" i="243"/>
  <c r="E72" i="243" s="1"/>
  <c r="E58" i="243"/>
  <c r="E349" i="243" s="1"/>
  <c r="E348" i="243" s="1"/>
  <c r="D58" i="243"/>
  <c r="D349" i="243" s="1"/>
  <c r="B58" i="243"/>
  <c r="B349" i="243" s="1"/>
  <c r="B348" i="243" s="1"/>
  <c r="C57" i="243"/>
  <c r="B57" i="243"/>
  <c r="E46" i="243"/>
  <c r="D46" i="243"/>
  <c r="D45" i="243" s="1"/>
  <c r="C46" i="243"/>
  <c r="C45" i="243" s="1"/>
  <c r="B46" i="243"/>
  <c r="B45" i="243" s="1"/>
  <c r="E45" i="243"/>
  <c r="E42" i="243"/>
  <c r="D42" i="243"/>
  <c r="C42" i="243"/>
  <c r="B42" i="243"/>
  <c r="E39" i="243"/>
  <c r="E330" i="243" s="1"/>
  <c r="D39" i="243"/>
  <c r="D330" i="243" s="1"/>
  <c r="C39" i="243"/>
  <c r="C330" i="243" s="1"/>
  <c r="B39" i="243"/>
  <c r="B330" i="243" s="1"/>
  <c r="E33" i="243"/>
  <c r="D33" i="243"/>
  <c r="C33" i="243"/>
  <c r="E380" i="242"/>
  <c r="D380" i="242"/>
  <c r="C380" i="242"/>
  <c r="B380" i="242"/>
  <c r="E379" i="242"/>
  <c r="D379" i="242"/>
  <c r="C379" i="242"/>
  <c r="B379" i="242"/>
  <c r="E378" i="242"/>
  <c r="D378" i="242"/>
  <c r="C378" i="242"/>
  <c r="B378" i="242"/>
  <c r="E377" i="242"/>
  <c r="D377" i="242"/>
  <c r="D376" i="242" s="1"/>
  <c r="C377" i="242"/>
  <c r="B377" i="242"/>
  <c r="B376" i="242" s="1"/>
  <c r="E376" i="242"/>
  <c r="C376" i="242"/>
  <c r="E375" i="242"/>
  <c r="D375" i="242"/>
  <c r="C375" i="242"/>
  <c r="B375" i="242"/>
  <c r="E374" i="242"/>
  <c r="D374" i="242"/>
  <c r="C374" i="242"/>
  <c r="B374" i="242"/>
  <c r="E373" i="242"/>
  <c r="D373" i="242"/>
  <c r="C373" i="242"/>
  <c r="B373" i="242"/>
  <c r="E372" i="242"/>
  <c r="E371" i="242" s="1"/>
  <c r="D372" i="242"/>
  <c r="C372" i="242"/>
  <c r="C371" i="242" s="1"/>
  <c r="B372" i="242"/>
  <c r="D371" i="242"/>
  <c r="B371" i="242"/>
  <c r="E370" i="242"/>
  <c r="D370" i="242"/>
  <c r="C370" i="242"/>
  <c r="B370" i="242"/>
  <c r="E369" i="242"/>
  <c r="D369" i="242"/>
  <c r="C369" i="242"/>
  <c r="B369" i="242"/>
  <c r="E368" i="242"/>
  <c r="D368" i="242"/>
  <c r="C368" i="242"/>
  <c r="B368" i="242"/>
  <c r="E367" i="242"/>
  <c r="D367" i="242"/>
  <c r="C367" i="242"/>
  <c r="B367" i="242"/>
  <c r="E366" i="242"/>
  <c r="E365" i="242" s="1"/>
  <c r="D366" i="242"/>
  <c r="D365" i="242" s="1"/>
  <c r="C366" i="242"/>
  <c r="B366" i="242"/>
  <c r="B365" i="242" s="1"/>
  <c r="C365" i="242"/>
  <c r="E364" i="242"/>
  <c r="D364" i="242"/>
  <c r="C364" i="242"/>
  <c r="B364" i="242"/>
  <c r="E363" i="242"/>
  <c r="E362" i="242" s="1"/>
  <c r="D363" i="242"/>
  <c r="D362" i="242" s="1"/>
  <c r="C363" i="242"/>
  <c r="C362" i="242" s="1"/>
  <c r="B363" i="242"/>
  <c r="B362" i="242"/>
  <c r="E361" i="242"/>
  <c r="D361" i="242"/>
  <c r="C361" i="242"/>
  <c r="B361" i="242"/>
  <c r="E360" i="242"/>
  <c r="E359" i="242" s="1"/>
  <c r="D360" i="242"/>
  <c r="C360" i="242"/>
  <c r="B360" i="242"/>
  <c r="B359" i="242" s="1"/>
  <c r="D359" i="242"/>
  <c r="C359" i="242"/>
  <c r="E358" i="242"/>
  <c r="D358" i="242"/>
  <c r="C358" i="242"/>
  <c r="B358" i="242"/>
  <c r="E357" i="242"/>
  <c r="E356" i="242" s="1"/>
  <c r="D357" i="242"/>
  <c r="C357" i="242"/>
  <c r="C356" i="242" s="1"/>
  <c r="B357" i="242"/>
  <c r="D356" i="242"/>
  <c r="B356" i="242"/>
  <c r="E355" i="242"/>
  <c r="D355" i="242"/>
  <c r="C355" i="242"/>
  <c r="B355" i="242"/>
  <c r="E354" i="242"/>
  <c r="E353" i="242" s="1"/>
  <c r="D354" i="242"/>
  <c r="D353" i="242" s="1"/>
  <c r="C354" i="242"/>
  <c r="B354" i="242"/>
  <c r="B353" i="242" s="1"/>
  <c r="C353" i="242"/>
  <c r="E352" i="242"/>
  <c r="D352" i="242"/>
  <c r="C352" i="242"/>
  <c r="B352" i="242"/>
  <c r="E351" i="242"/>
  <c r="E350" i="242" s="1"/>
  <c r="D351" i="242"/>
  <c r="D350" i="242" s="1"/>
  <c r="C351" i="242"/>
  <c r="C350" i="242" s="1"/>
  <c r="B351" i="242"/>
  <c r="B350" i="242"/>
  <c r="E341" i="242"/>
  <c r="D341" i="242"/>
  <c r="C341" i="242"/>
  <c r="B341" i="242"/>
  <c r="E336" i="242"/>
  <c r="E346" i="242" s="1"/>
  <c r="E328" i="242" s="1"/>
  <c r="D336" i="242"/>
  <c r="D346" i="242" s="1"/>
  <c r="D328" i="242" s="1"/>
  <c r="C336" i="242"/>
  <c r="C346" i="242" s="1"/>
  <c r="C328" i="242" s="1"/>
  <c r="B336" i="242"/>
  <c r="B346" i="242" s="1"/>
  <c r="B328" i="242" s="1"/>
  <c r="B329" i="242" s="1"/>
  <c r="E330" i="242"/>
  <c r="D330" i="242"/>
  <c r="C330" i="242"/>
  <c r="E315" i="242"/>
  <c r="D315" i="242"/>
  <c r="C315" i="242"/>
  <c r="C252" i="242" s="1"/>
  <c r="C253" i="242" s="1"/>
  <c r="B315" i="242"/>
  <c r="B252" i="242" s="1"/>
  <c r="E310" i="242"/>
  <c r="D310" i="242"/>
  <c r="D320" i="242" s="1"/>
  <c r="D302" i="242" s="1"/>
  <c r="C310" i="242"/>
  <c r="C320" i="242" s="1"/>
  <c r="C302" i="242" s="1"/>
  <c r="B310" i="242"/>
  <c r="B320" i="242" s="1"/>
  <c r="B302" i="242" s="1"/>
  <c r="B303" i="242" s="1"/>
  <c r="E304" i="242"/>
  <c r="D304" i="242"/>
  <c r="C304" i="242"/>
  <c r="E290" i="242"/>
  <c r="D290" i="242"/>
  <c r="C290" i="242"/>
  <c r="B290" i="242"/>
  <c r="E285" i="242"/>
  <c r="E295" i="242" s="1"/>
  <c r="D285" i="242"/>
  <c r="D295" i="242" s="1"/>
  <c r="C285" i="242"/>
  <c r="C295" i="242" s="1"/>
  <c r="B285" i="242"/>
  <c r="B295" i="242" s="1"/>
  <c r="E280" i="242"/>
  <c r="D280" i="242"/>
  <c r="C280" i="242"/>
  <c r="E279" i="242"/>
  <c r="D279" i="242"/>
  <c r="C279" i="242"/>
  <c r="E278" i="242"/>
  <c r="E281" i="242" s="1"/>
  <c r="D278" i="242"/>
  <c r="D281" i="242" s="1"/>
  <c r="C278" i="242"/>
  <c r="B278" i="242"/>
  <c r="E265" i="242"/>
  <c r="D265" i="242"/>
  <c r="C265" i="242"/>
  <c r="B265" i="242"/>
  <c r="E260" i="242"/>
  <c r="E270" i="242" s="1"/>
  <c r="D260" i="242"/>
  <c r="D270" i="242" s="1"/>
  <c r="C260" i="242"/>
  <c r="C270" i="242" s="1"/>
  <c r="B260" i="242"/>
  <c r="B270" i="242" s="1"/>
  <c r="E254" i="242"/>
  <c r="D254" i="242"/>
  <c r="C254" i="242"/>
  <c r="E252" i="242"/>
  <c r="D252" i="242"/>
  <c r="D253" i="242" s="1"/>
  <c r="E236" i="242"/>
  <c r="D236" i="242"/>
  <c r="C236" i="242"/>
  <c r="B236" i="242"/>
  <c r="E231" i="242"/>
  <c r="E241" i="242" s="1"/>
  <c r="D231" i="242"/>
  <c r="D241" i="242" s="1"/>
  <c r="C231" i="242"/>
  <c r="C241" i="242" s="1"/>
  <c r="B231" i="242"/>
  <c r="B241" i="242" s="1"/>
  <c r="E226" i="242"/>
  <c r="D226" i="242"/>
  <c r="C226" i="242"/>
  <c r="E225" i="242"/>
  <c r="D225" i="242"/>
  <c r="C225" i="242"/>
  <c r="E224" i="242"/>
  <c r="E227" i="242" s="1"/>
  <c r="D224" i="242"/>
  <c r="D227" i="242" s="1"/>
  <c r="C224" i="242"/>
  <c r="B224" i="242"/>
  <c r="E207" i="242"/>
  <c r="D207" i="242"/>
  <c r="C207" i="242"/>
  <c r="B207" i="242"/>
  <c r="E202" i="242"/>
  <c r="E212" i="242" s="1"/>
  <c r="E194" i="242" s="1"/>
  <c r="D202" i="242"/>
  <c r="D212" i="242" s="1"/>
  <c r="D194" i="242" s="1"/>
  <c r="C202" i="242"/>
  <c r="C212" i="242" s="1"/>
  <c r="C194" i="242" s="1"/>
  <c r="B202" i="242"/>
  <c r="B212" i="242" s="1"/>
  <c r="B194" i="242" s="1"/>
  <c r="B195" i="242" s="1"/>
  <c r="E196" i="242"/>
  <c r="D196" i="242"/>
  <c r="C196" i="242"/>
  <c r="E181" i="242"/>
  <c r="D181" i="242"/>
  <c r="C181" i="242"/>
  <c r="B181" i="242"/>
  <c r="E176" i="242"/>
  <c r="E186" i="242" s="1"/>
  <c r="E168" i="242" s="1"/>
  <c r="D176" i="242"/>
  <c r="D186" i="242" s="1"/>
  <c r="D168" i="242" s="1"/>
  <c r="C176" i="242"/>
  <c r="C186" i="242" s="1"/>
  <c r="C168" i="242" s="1"/>
  <c r="B176" i="242"/>
  <c r="B186" i="242" s="1"/>
  <c r="B168" i="242" s="1"/>
  <c r="B169" i="242" s="1"/>
  <c r="E170" i="242"/>
  <c r="D170" i="242"/>
  <c r="C170" i="242"/>
  <c r="E155" i="242"/>
  <c r="D155" i="242"/>
  <c r="C155" i="242"/>
  <c r="B155" i="242"/>
  <c r="E150" i="242"/>
  <c r="E160" i="242" s="1"/>
  <c r="E142" i="242" s="1"/>
  <c r="D150" i="242"/>
  <c r="D160" i="242" s="1"/>
  <c r="D142" i="242" s="1"/>
  <c r="C150" i="242"/>
  <c r="C160" i="242" s="1"/>
  <c r="C142" i="242" s="1"/>
  <c r="B150" i="242"/>
  <c r="B160" i="242" s="1"/>
  <c r="B142" i="242" s="1"/>
  <c r="B143" i="242" s="1"/>
  <c r="E144" i="242"/>
  <c r="D144" i="242"/>
  <c r="C144" i="242"/>
  <c r="E131" i="242"/>
  <c r="E102" i="242" s="1"/>
  <c r="D131" i="242"/>
  <c r="C131" i="242"/>
  <c r="B131" i="242"/>
  <c r="B102" i="242" s="1"/>
  <c r="B103" i="242" s="1"/>
  <c r="E104" i="242"/>
  <c r="D104" i="242"/>
  <c r="C104" i="242"/>
  <c r="D102" i="242"/>
  <c r="D103" i="242" s="1"/>
  <c r="E79" i="242"/>
  <c r="E94" i="242" s="1"/>
  <c r="D79" i="242"/>
  <c r="D94" i="242" s="1"/>
  <c r="C79" i="242"/>
  <c r="C94" i="242" s="1"/>
  <c r="B79" i="242"/>
  <c r="B94" i="242" s="1"/>
  <c r="E67" i="242"/>
  <c r="D67" i="242"/>
  <c r="C67" i="242"/>
  <c r="C57" i="242"/>
  <c r="E51" i="242"/>
  <c r="C51" i="242"/>
  <c r="B51" i="242"/>
  <c r="E42" i="242"/>
  <c r="D42" i="242"/>
  <c r="C42" i="242"/>
  <c r="B42" i="242"/>
  <c r="E39" i="242"/>
  <c r="D39" i="242"/>
  <c r="C39" i="242"/>
  <c r="B39" i="242"/>
  <c r="E36" i="242"/>
  <c r="D36" i="242"/>
  <c r="C36" i="242"/>
  <c r="B36" i="242"/>
  <c r="E30" i="242"/>
  <c r="D30" i="242"/>
  <c r="C30" i="242"/>
  <c r="C350" i="241"/>
  <c r="C349" i="241" s="1"/>
  <c r="B350" i="241"/>
  <c r="B349" i="241" s="1"/>
  <c r="E344" i="241"/>
  <c r="D344" i="241"/>
  <c r="C344" i="241"/>
  <c r="B344" i="241"/>
  <c r="E343" i="241"/>
  <c r="D343" i="241"/>
  <c r="C343" i="241"/>
  <c r="B343" i="241"/>
  <c r="E342" i="241"/>
  <c r="D342" i="241"/>
  <c r="C342" i="241"/>
  <c r="B342" i="241"/>
  <c r="C341" i="241"/>
  <c r="B341" i="241"/>
  <c r="E340" i="241"/>
  <c r="D340" i="241"/>
  <c r="C340" i="241"/>
  <c r="B340" i="241"/>
  <c r="E339" i="241"/>
  <c r="D339" i="241"/>
  <c r="C339" i="241"/>
  <c r="B339" i="241"/>
  <c r="E338" i="241"/>
  <c r="D338" i="241"/>
  <c r="C338" i="241"/>
  <c r="B338" i="241"/>
  <c r="E331" i="241"/>
  <c r="D331" i="241"/>
  <c r="C331" i="241"/>
  <c r="B331" i="241"/>
  <c r="E330" i="241"/>
  <c r="D330" i="241"/>
  <c r="C330" i="241"/>
  <c r="C329" i="241" s="1"/>
  <c r="B330" i="241"/>
  <c r="E329" i="241"/>
  <c r="D329" i="241"/>
  <c r="B329" i="241"/>
  <c r="E328" i="241"/>
  <c r="D328" i="241"/>
  <c r="C328" i="241"/>
  <c r="B328" i="241"/>
  <c r="E327" i="241"/>
  <c r="D327" i="241"/>
  <c r="C327" i="241"/>
  <c r="B327" i="241"/>
  <c r="E326" i="241"/>
  <c r="D326" i="241"/>
  <c r="C326" i="241"/>
  <c r="B326" i="241"/>
  <c r="E325" i="241"/>
  <c r="D325" i="241"/>
  <c r="C325" i="241"/>
  <c r="B325" i="241"/>
  <c r="E324" i="241"/>
  <c r="D324" i="241"/>
  <c r="C324" i="241"/>
  <c r="B324" i="241"/>
  <c r="E323" i="241"/>
  <c r="D323" i="241"/>
  <c r="C323" i="241"/>
  <c r="B323" i="241"/>
  <c r="C321" i="241"/>
  <c r="B321" i="241"/>
  <c r="E314" i="241"/>
  <c r="D314" i="241"/>
  <c r="C314" i="241"/>
  <c r="C319" i="241" s="1"/>
  <c r="B314" i="241"/>
  <c r="B319" i="241" s="1"/>
  <c r="E304" i="241"/>
  <c r="D304" i="241"/>
  <c r="C304" i="241"/>
  <c r="E303" i="241"/>
  <c r="D303" i="241"/>
  <c r="C303" i="241"/>
  <c r="E302" i="241"/>
  <c r="D302" i="241"/>
  <c r="D305" i="241" s="1"/>
  <c r="B302" i="241"/>
  <c r="C305" i="241" s="1"/>
  <c r="E286" i="241"/>
  <c r="E291" i="241" s="1"/>
  <c r="D286" i="241"/>
  <c r="D291" i="241" s="1"/>
  <c r="C286" i="241"/>
  <c r="C291" i="241" s="1"/>
  <c r="B286" i="241"/>
  <c r="B291" i="241" s="1"/>
  <c r="E276" i="241"/>
  <c r="D276" i="241"/>
  <c r="C276" i="241"/>
  <c r="E275" i="241"/>
  <c r="D275" i="241"/>
  <c r="C275" i="241"/>
  <c r="E274" i="241"/>
  <c r="D274" i="241"/>
  <c r="D277" i="241" s="1"/>
  <c r="C274" i="241"/>
  <c r="B274" i="241"/>
  <c r="E260" i="241"/>
  <c r="E265" i="241" s="1"/>
  <c r="D260" i="241"/>
  <c r="D265" i="241" s="1"/>
  <c r="C260" i="241"/>
  <c r="C265" i="241" s="1"/>
  <c r="B260" i="241"/>
  <c r="B265" i="241" s="1"/>
  <c r="E250" i="241"/>
  <c r="D250" i="241"/>
  <c r="C250" i="241"/>
  <c r="E249" i="241"/>
  <c r="D249" i="241"/>
  <c r="C249" i="241"/>
  <c r="E248" i="241"/>
  <c r="D248" i="241"/>
  <c r="C248" i="241"/>
  <c r="B248" i="241"/>
  <c r="E234" i="241"/>
  <c r="E239" i="241" s="1"/>
  <c r="D234" i="241"/>
  <c r="D239" i="241" s="1"/>
  <c r="C234" i="241"/>
  <c r="C239" i="241" s="1"/>
  <c r="B234" i="241"/>
  <c r="B239" i="241" s="1"/>
  <c r="C224" i="241"/>
  <c r="E223" i="241"/>
  <c r="D223" i="241"/>
  <c r="C223" i="241"/>
  <c r="C222" i="241"/>
  <c r="B222" i="241"/>
  <c r="B213" i="241"/>
  <c r="E208" i="241"/>
  <c r="E213" i="241" s="1"/>
  <c r="D208" i="241"/>
  <c r="D213" i="241" s="1"/>
  <c r="C208" i="241"/>
  <c r="C213" i="241" s="1"/>
  <c r="E198" i="241"/>
  <c r="D198" i="241"/>
  <c r="C198" i="241"/>
  <c r="E197" i="241"/>
  <c r="D197" i="241"/>
  <c r="C197" i="241"/>
  <c r="E196" i="241"/>
  <c r="E199" i="241" s="1"/>
  <c r="D196" i="241"/>
  <c r="C196" i="241"/>
  <c r="D199" i="241" s="1"/>
  <c r="B196" i="241"/>
  <c r="E182" i="241"/>
  <c r="D182" i="241"/>
  <c r="C182" i="241"/>
  <c r="B182" i="241"/>
  <c r="E177" i="241"/>
  <c r="E187" i="241" s="1"/>
  <c r="D177" i="241"/>
  <c r="D187" i="241" s="1"/>
  <c r="C177" i="241"/>
  <c r="C187" i="241" s="1"/>
  <c r="B177" i="241"/>
  <c r="B187" i="241" s="1"/>
  <c r="E172" i="241"/>
  <c r="D172" i="241"/>
  <c r="C172" i="241"/>
  <c r="E171" i="241"/>
  <c r="D171" i="241"/>
  <c r="C171" i="241"/>
  <c r="E170" i="241"/>
  <c r="E173" i="241" s="1"/>
  <c r="D170" i="241"/>
  <c r="C170" i="241"/>
  <c r="C173" i="241" s="1"/>
  <c r="B170" i="241"/>
  <c r="E157" i="241"/>
  <c r="D157" i="241"/>
  <c r="C157" i="241"/>
  <c r="B157" i="241"/>
  <c r="E152" i="241"/>
  <c r="E162" i="241" s="1"/>
  <c r="D152" i="241"/>
  <c r="D162" i="241" s="1"/>
  <c r="C152" i="241"/>
  <c r="C162" i="241" s="1"/>
  <c r="B152" i="241"/>
  <c r="B162" i="241" s="1"/>
  <c r="E147" i="241"/>
  <c r="D147" i="241"/>
  <c r="C147" i="241"/>
  <c r="E146" i="241"/>
  <c r="D146" i="241"/>
  <c r="C146" i="241"/>
  <c r="E145" i="241"/>
  <c r="D145" i="241"/>
  <c r="C145" i="241"/>
  <c r="B145" i="241"/>
  <c r="E132" i="241"/>
  <c r="D132" i="241"/>
  <c r="C132" i="241"/>
  <c r="B132" i="241"/>
  <c r="E127" i="241"/>
  <c r="E137" i="241" s="1"/>
  <c r="D127" i="241"/>
  <c r="D137" i="241" s="1"/>
  <c r="C127" i="241"/>
  <c r="C137" i="241" s="1"/>
  <c r="B127" i="241"/>
  <c r="B137" i="241" s="1"/>
  <c r="E122" i="241"/>
  <c r="D122" i="241"/>
  <c r="C122" i="241"/>
  <c r="E121" i="241"/>
  <c r="D121" i="241"/>
  <c r="C121" i="241"/>
  <c r="E120" i="241"/>
  <c r="D120" i="241"/>
  <c r="C120" i="241"/>
  <c r="B120" i="241"/>
  <c r="E107" i="241"/>
  <c r="D107" i="241"/>
  <c r="C107" i="241"/>
  <c r="B107" i="241"/>
  <c r="E102" i="241"/>
  <c r="E112" i="241" s="1"/>
  <c r="D102" i="241"/>
  <c r="D112" i="241" s="1"/>
  <c r="C102" i="241"/>
  <c r="C112" i="241" s="1"/>
  <c r="B102" i="241"/>
  <c r="B112" i="241" s="1"/>
  <c r="E97" i="241"/>
  <c r="D97" i="241"/>
  <c r="C97" i="241"/>
  <c r="E96" i="241"/>
  <c r="D96" i="241"/>
  <c r="C96" i="241"/>
  <c r="E95" i="241"/>
  <c r="E98" i="241" s="1"/>
  <c r="D95" i="241"/>
  <c r="C95" i="241"/>
  <c r="B95" i="241"/>
  <c r="E82" i="241"/>
  <c r="D82" i="241"/>
  <c r="C82" i="241"/>
  <c r="B82" i="241"/>
  <c r="E77" i="241"/>
  <c r="E87" i="241" s="1"/>
  <c r="D77" i="241"/>
  <c r="D87" i="241" s="1"/>
  <c r="C77" i="241"/>
  <c r="C87" i="241" s="1"/>
  <c r="B77" i="241"/>
  <c r="B87" i="241" s="1"/>
  <c r="E72" i="241"/>
  <c r="D72" i="241"/>
  <c r="C72" i="241"/>
  <c r="E71" i="241"/>
  <c r="D71" i="241"/>
  <c r="C71" i="241"/>
  <c r="E70" i="241"/>
  <c r="E73" i="241" s="1"/>
  <c r="D70" i="241"/>
  <c r="C70" i="241"/>
  <c r="C73" i="241" s="1"/>
  <c r="B70" i="241"/>
  <c r="C57" i="241"/>
  <c r="C58" i="241" s="1"/>
  <c r="B57" i="241"/>
  <c r="B58" i="241" s="1"/>
  <c r="D54" i="241"/>
  <c r="D341" i="241" s="1"/>
  <c r="E31" i="241"/>
  <c r="D31" i="241"/>
  <c r="C31" i="241"/>
  <c r="E30" i="241"/>
  <c r="D30" i="241"/>
  <c r="C30" i="241"/>
  <c r="E29" i="241"/>
  <c r="E32" i="241" s="1"/>
  <c r="D29" i="241"/>
  <c r="C29" i="241"/>
  <c r="B29" i="241"/>
  <c r="E320" i="242" l="1"/>
  <c r="E302" i="242" s="1"/>
  <c r="C143" i="243"/>
  <c r="E236" i="248"/>
  <c r="D98" i="241"/>
  <c r="C281" i="242"/>
  <c r="D57" i="243"/>
  <c r="C311" i="243"/>
  <c r="F169" i="244"/>
  <c r="F220" i="244"/>
  <c r="G238" i="244"/>
  <c r="E258" i="244"/>
  <c r="G288" i="244"/>
  <c r="G290" i="244"/>
  <c r="G292" i="244"/>
  <c r="G296" i="244"/>
  <c r="G298" i="244"/>
  <c r="G300" i="244"/>
  <c r="F304" i="244"/>
  <c r="E32" i="248"/>
  <c r="G68" i="248"/>
  <c r="G158" i="248"/>
  <c r="G196" i="248"/>
  <c r="C123" i="241"/>
  <c r="C277" i="241"/>
  <c r="F169" i="246"/>
  <c r="C348" i="242"/>
  <c r="C349" i="242"/>
  <c r="F146" i="245"/>
  <c r="D207" i="246"/>
  <c r="D211" i="246"/>
  <c r="D215" i="246"/>
  <c r="D219" i="246"/>
  <c r="E169" i="246"/>
  <c r="E213" i="246"/>
  <c r="E221" i="246"/>
  <c r="D169" i="246"/>
  <c r="E190" i="246"/>
  <c r="F205" i="246"/>
  <c r="D36" i="247"/>
  <c r="E116" i="247"/>
  <c r="C60" i="243"/>
  <c r="C99" i="243"/>
  <c r="D138" i="243"/>
  <c r="D125" i="243" s="1"/>
  <c r="C348" i="243"/>
  <c r="B337" i="243"/>
  <c r="B336" i="243" s="1"/>
  <c r="D348" i="243"/>
  <c r="D74" i="243"/>
  <c r="C201" i="243"/>
  <c r="D311" i="243"/>
  <c r="D349" i="242"/>
  <c r="D256" i="242"/>
  <c r="C28" i="242"/>
  <c r="C29" i="242" s="1"/>
  <c r="C32" i="242" s="1"/>
  <c r="B57" i="242"/>
  <c r="C102" i="242"/>
  <c r="C105" i="242" s="1"/>
  <c r="D132" i="242"/>
  <c r="C227" i="242"/>
  <c r="E255" i="242"/>
  <c r="B349" i="242"/>
  <c r="D105" i="242"/>
  <c r="D57" i="242"/>
  <c r="D348" i="242" s="1"/>
  <c r="D381" i="242" s="1"/>
  <c r="E57" i="242"/>
  <c r="B132" i="242"/>
  <c r="C148" i="241"/>
  <c r="C251" i="241"/>
  <c r="D148" i="241"/>
  <c r="E148" i="241"/>
  <c r="C225" i="241"/>
  <c r="D73" i="241"/>
  <c r="D123" i="241"/>
  <c r="D173" i="241"/>
  <c r="G32" i="248"/>
  <c r="D95" i="248"/>
  <c r="E106" i="248"/>
  <c r="E132" i="248"/>
  <c r="E147" i="248"/>
  <c r="E196" i="248"/>
  <c r="E226" i="248"/>
  <c r="G95" i="248"/>
  <c r="F132" i="248"/>
  <c r="D226" i="248"/>
  <c r="F95" i="248"/>
  <c r="G105" i="248"/>
  <c r="G132" i="248"/>
  <c r="F214" i="248"/>
  <c r="G217" i="248" s="1"/>
  <c r="E66" i="248"/>
  <c r="E69" i="248" s="1"/>
  <c r="E68" i="248"/>
  <c r="F226" i="248"/>
  <c r="E173" i="248"/>
  <c r="E176" i="248" s="1"/>
  <c r="E175" i="248"/>
  <c r="F196" i="248"/>
  <c r="E217" i="248"/>
  <c r="D225" i="248"/>
  <c r="F66" i="248"/>
  <c r="E95" i="248"/>
  <c r="E225" i="248"/>
  <c r="E250" i="248" s="1"/>
  <c r="G54" i="248"/>
  <c r="G66" i="248"/>
  <c r="G69" i="248" s="1"/>
  <c r="F103" i="248"/>
  <c r="F106" i="248" s="1"/>
  <c r="G173" i="248"/>
  <c r="G176" i="248" s="1"/>
  <c r="E195" i="248"/>
  <c r="E216" i="248"/>
  <c r="F225" i="248"/>
  <c r="F245" i="248"/>
  <c r="D132" i="248"/>
  <c r="E105" i="248"/>
  <c r="F175" i="248"/>
  <c r="F195" i="248"/>
  <c r="D214" i="248"/>
  <c r="F216" i="248"/>
  <c r="G225" i="248"/>
  <c r="E36" i="247"/>
  <c r="C77" i="247"/>
  <c r="E96" i="247"/>
  <c r="E136" i="247"/>
  <c r="E77" i="247"/>
  <c r="D154" i="247"/>
  <c r="B94" i="247"/>
  <c r="C97" i="247" s="1"/>
  <c r="C96" i="247"/>
  <c r="C36" i="247"/>
  <c r="D77" i="247"/>
  <c r="D116" i="247"/>
  <c r="E162" i="247"/>
  <c r="E163" i="247" s="1"/>
  <c r="E187" i="247" s="1"/>
  <c r="E186" i="247"/>
  <c r="B162" i="247"/>
  <c r="B163" i="247" s="1"/>
  <c r="B187" i="247" s="1"/>
  <c r="C162" i="247"/>
  <c r="C163" i="247" s="1"/>
  <c r="C187" i="247" s="1"/>
  <c r="D186" i="247"/>
  <c r="B113" i="247"/>
  <c r="C116" i="247" s="1"/>
  <c r="C115" i="247"/>
  <c r="D94" i="247"/>
  <c r="D97" i="247" s="1"/>
  <c r="D96" i="247"/>
  <c r="B151" i="247"/>
  <c r="C154" i="247" s="1"/>
  <c r="C153" i="247"/>
  <c r="B133" i="247"/>
  <c r="C136" i="247" s="1"/>
  <c r="C186" i="247"/>
  <c r="E94" i="247"/>
  <c r="D162" i="247"/>
  <c r="D163" i="247" s="1"/>
  <c r="D187" i="247" s="1"/>
  <c r="E73" i="246"/>
  <c r="D190" i="246"/>
  <c r="D209" i="246"/>
  <c r="D217" i="246"/>
  <c r="F85" i="246"/>
  <c r="E211" i="246"/>
  <c r="E219" i="246"/>
  <c r="C73" i="246"/>
  <c r="F209" i="246"/>
  <c r="F213" i="246"/>
  <c r="F217" i="246"/>
  <c r="F221" i="246"/>
  <c r="D201" i="246"/>
  <c r="D225" i="246" s="1"/>
  <c r="D41" i="246"/>
  <c r="D43" i="246"/>
  <c r="E43" i="246"/>
  <c r="E203" i="246"/>
  <c r="E41" i="246"/>
  <c r="D73" i="246"/>
  <c r="E209" i="246"/>
  <c r="F40" i="246"/>
  <c r="D85" i="246"/>
  <c r="F202" i="246"/>
  <c r="D205" i="246"/>
  <c r="E207" i="246"/>
  <c r="D213" i="246"/>
  <c r="E215" i="246"/>
  <c r="D221" i="246"/>
  <c r="E201" i="246"/>
  <c r="E225" i="246" s="1"/>
  <c r="F211" i="246"/>
  <c r="F219" i="246"/>
  <c r="C41" i="246"/>
  <c r="C202" i="246"/>
  <c r="C225" i="246" s="1"/>
  <c r="E205" i="246"/>
  <c r="E217" i="246"/>
  <c r="D132" i="245"/>
  <c r="D96" i="245"/>
  <c r="F127" i="245"/>
  <c r="F128" i="245" s="1"/>
  <c r="F132" i="245"/>
  <c r="E127" i="245"/>
  <c r="E146" i="245"/>
  <c r="D127" i="245"/>
  <c r="D147" i="245" s="1"/>
  <c r="D116" i="245"/>
  <c r="D76" i="245"/>
  <c r="F147" i="245"/>
  <c r="E128" i="245"/>
  <c r="E147" i="245"/>
  <c r="D130" i="245"/>
  <c r="E116" i="245"/>
  <c r="F47" i="244"/>
  <c r="F58" i="244"/>
  <c r="E105" i="244"/>
  <c r="F125" i="244"/>
  <c r="G143" i="244"/>
  <c r="E169" i="244"/>
  <c r="G220" i="244"/>
  <c r="F258" i="244"/>
  <c r="G276" i="244"/>
  <c r="F288" i="244"/>
  <c r="F290" i="244"/>
  <c r="F294" i="244"/>
  <c r="F296" i="244"/>
  <c r="F298" i="244"/>
  <c r="F302" i="244"/>
  <c r="E304" i="244"/>
  <c r="G47" i="244"/>
  <c r="G34" i="244"/>
  <c r="D47" i="244"/>
  <c r="F84" i="244"/>
  <c r="G105" i="244"/>
  <c r="E143" i="244"/>
  <c r="F238" i="244"/>
  <c r="E276" i="244"/>
  <c r="D285" i="244"/>
  <c r="D305" i="244" s="1"/>
  <c r="E298" i="244"/>
  <c r="E284" i="244"/>
  <c r="E32" i="244"/>
  <c r="E35" i="244" s="1"/>
  <c r="E34" i="244"/>
  <c r="F34" i="244"/>
  <c r="F284" i="244"/>
  <c r="F305" i="244" s="1"/>
  <c r="G32" i="244"/>
  <c r="G284" i="244"/>
  <c r="G285" i="244"/>
  <c r="F32" i="244"/>
  <c r="E47" i="244"/>
  <c r="E290" i="244"/>
  <c r="F292" i="244"/>
  <c r="F300" i="244"/>
  <c r="G294" i="244"/>
  <c r="E285" i="244"/>
  <c r="C114" i="243"/>
  <c r="D143" i="243"/>
  <c r="D337" i="243"/>
  <c r="D336" i="243" s="1"/>
  <c r="D60" i="243"/>
  <c r="C337" i="243"/>
  <c r="C336" i="243" s="1"/>
  <c r="D356" i="243"/>
  <c r="C31" i="243"/>
  <c r="C61" i="243" s="1"/>
  <c r="B60" i="243"/>
  <c r="D99" i="243"/>
  <c r="D201" i="243"/>
  <c r="E337" i="243"/>
  <c r="E336" i="243" s="1"/>
  <c r="E74" i="243"/>
  <c r="D31" i="243"/>
  <c r="D126" i="243"/>
  <c r="D128" i="243"/>
  <c r="C158" i="243"/>
  <c r="C188" i="243"/>
  <c r="C230" i="243"/>
  <c r="C260" i="243" s="1"/>
  <c r="C75" i="243"/>
  <c r="C126" i="243"/>
  <c r="C129" i="243" s="1"/>
  <c r="C128" i="243"/>
  <c r="B31" i="243"/>
  <c r="B32" i="243" s="1"/>
  <c r="E97" i="243"/>
  <c r="E100" i="243" s="1"/>
  <c r="E99" i="243"/>
  <c r="E158" i="243"/>
  <c r="E188" i="243" s="1"/>
  <c r="E199" i="243"/>
  <c r="E202" i="243" s="1"/>
  <c r="E201" i="243"/>
  <c r="B230" i="243"/>
  <c r="B231" i="243" s="1"/>
  <c r="B329" i="243"/>
  <c r="B309" i="243"/>
  <c r="E259" i="243"/>
  <c r="B267" i="243"/>
  <c r="B268" i="243" s="1"/>
  <c r="C356" i="243"/>
  <c r="C309" i="243"/>
  <c r="D72" i="243"/>
  <c r="D75" i="243" s="1"/>
  <c r="C97" i="243"/>
  <c r="C100" i="243" s="1"/>
  <c r="E138" i="243"/>
  <c r="E356" i="243" s="1"/>
  <c r="B158" i="243"/>
  <c r="B159" i="243" s="1"/>
  <c r="C199" i="243"/>
  <c r="C202" i="243" s="1"/>
  <c r="D259" i="243"/>
  <c r="C281" i="243"/>
  <c r="C296" i="243" s="1"/>
  <c r="D309" i="243"/>
  <c r="D312" i="243" s="1"/>
  <c r="C357" i="243"/>
  <c r="C74" i="243"/>
  <c r="D187" i="243"/>
  <c r="D281" i="243"/>
  <c r="D296" i="243" s="1"/>
  <c r="E309" i="243"/>
  <c r="B356" i="243"/>
  <c r="E57" i="243"/>
  <c r="E60" i="243" s="1"/>
  <c r="E281" i="243"/>
  <c r="E296" i="243" s="1"/>
  <c r="D143" i="242"/>
  <c r="D145" i="242"/>
  <c r="D331" i="242"/>
  <c r="D329" i="242"/>
  <c r="B28" i="242"/>
  <c r="B29" i="242" s="1"/>
  <c r="B348" i="242"/>
  <c r="B381" i="242" s="1"/>
  <c r="C65" i="242"/>
  <c r="E145" i="242"/>
  <c r="E143" i="242"/>
  <c r="E146" i="242" s="1"/>
  <c r="C195" i="242"/>
  <c r="C198" i="242" s="1"/>
  <c r="C197" i="242"/>
  <c r="D305" i="242"/>
  <c r="D303" i="242"/>
  <c r="E329" i="242"/>
  <c r="E331" i="242"/>
  <c r="E171" i="242"/>
  <c r="E169" i="242"/>
  <c r="C303" i="242"/>
  <c r="C306" i="242" s="1"/>
  <c r="C305" i="242"/>
  <c r="D65" i="242"/>
  <c r="E103" i="242"/>
  <c r="E106" i="242" s="1"/>
  <c r="E105" i="242"/>
  <c r="C169" i="242"/>
  <c r="C172" i="242" s="1"/>
  <c r="C171" i="242"/>
  <c r="D197" i="242"/>
  <c r="D195" i="242"/>
  <c r="D198" i="242" s="1"/>
  <c r="E305" i="242"/>
  <c r="E303" i="242"/>
  <c r="C381" i="242"/>
  <c r="E349" i="242"/>
  <c r="B65" i="242"/>
  <c r="B66" i="242" s="1"/>
  <c r="E58" i="242"/>
  <c r="E28" i="242"/>
  <c r="E348" i="242"/>
  <c r="E65" i="242"/>
  <c r="C145" i="242"/>
  <c r="C143" i="242"/>
  <c r="C146" i="242" s="1"/>
  <c r="D171" i="242"/>
  <c r="D169" i="242"/>
  <c r="E195" i="242"/>
  <c r="E198" i="242" s="1"/>
  <c r="E197" i="242"/>
  <c r="C255" i="242"/>
  <c r="B253" i="242"/>
  <c r="C256" i="242" s="1"/>
  <c r="C331" i="242"/>
  <c r="C329" i="242"/>
  <c r="C332" i="242" s="1"/>
  <c r="E253" i="242"/>
  <c r="E256" i="242" s="1"/>
  <c r="C103" i="242"/>
  <c r="C106" i="242" s="1"/>
  <c r="D255" i="242"/>
  <c r="E132" i="242"/>
  <c r="D32" i="241"/>
  <c r="C98" i="241"/>
  <c r="D251" i="241"/>
  <c r="E277" i="241"/>
  <c r="E123" i="241"/>
  <c r="E251" i="241"/>
  <c r="E305" i="241"/>
  <c r="E350" i="241"/>
  <c r="E349" i="241" s="1"/>
  <c r="D350" i="241"/>
  <c r="D349" i="241" s="1"/>
  <c r="B322" i="241"/>
  <c r="B354" i="241" s="1"/>
  <c r="C322" i="241"/>
  <c r="C354" i="241" s="1"/>
  <c r="C32" i="241"/>
  <c r="E54" i="241"/>
  <c r="C199" i="241"/>
  <c r="D57" i="241"/>
  <c r="D58" i="241" s="1"/>
  <c r="D319" i="241"/>
  <c r="E319" i="241"/>
  <c r="C58" i="242" l="1"/>
  <c r="D128" i="245"/>
  <c r="F217" i="248"/>
  <c r="E44" i="246"/>
  <c r="D28" i="242"/>
  <c r="D58" i="242" s="1"/>
  <c r="E172" i="242"/>
  <c r="D306" i="242"/>
  <c r="C132" i="242"/>
  <c r="D332" i="242"/>
  <c r="F69" i="248"/>
  <c r="D250" i="248"/>
  <c r="F176" i="248"/>
  <c r="G106" i="248"/>
  <c r="F250" i="248"/>
  <c r="G245" i="248"/>
  <c r="G57" i="248"/>
  <c r="E97" i="247"/>
  <c r="F43" i="246"/>
  <c r="F201" i="246"/>
  <c r="F225" i="246" s="1"/>
  <c r="F41" i="246"/>
  <c r="F44" i="246" s="1"/>
  <c r="D203" i="246"/>
  <c r="F203" i="246"/>
  <c r="F73" i="246"/>
  <c r="D44" i="246"/>
  <c r="F35" i="244"/>
  <c r="G35" i="244"/>
  <c r="E286" i="244"/>
  <c r="E305" i="244"/>
  <c r="G305" i="244"/>
  <c r="G286" i="244"/>
  <c r="F286" i="244"/>
  <c r="E312" i="243"/>
  <c r="C32" i="243"/>
  <c r="C35" i="243" s="1"/>
  <c r="C34" i="243"/>
  <c r="D158" i="243"/>
  <c r="D188" i="243" s="1"/>
  <c r="E75" i="243"/>
  <c r="D202" i="243"/>
  <c r="C312" i="243"/>
  <c r="B297" i="243"/>
  <c r="B328" i="243"/>
  <c r="B361" i="243" s="1"/>
  <c r="B260" i="243"/>
  <c r="E159" i="243"/>
  <c r="D100" i="243"/>
  <c r="D129" i="243"/>
  <c r="E267" i="243"/>
  <c r="C267" i="243"/>
  <c r="C297" i="243" s="1"/>
  <c r="E143" i="243"/>
  <c r="E329" i="243" s="1"/>
  <c r="E125" i="243"/>
  <c r="E230" i="243"/>
  <c r="E260" i="243" s="1"/>
  <c r="D34" i="243"/>
  <c r="D32" i="243"/>
  <c r="D35" i="243" s="1"/>
  <c r="C231" i="243"/>
  <c r="C234" i="243" s="1"/>
  <c r="C233" i="243"/>
  <c r="E31" i="243"/>
  <c r="D297" i="243"/>
  <c r="D267" i="243"/>
  <c r="D230" i="243"/>
  <c r="D260" i="243" s="1"/>
  <c r="C329" i="243"/>
  <c r="B188" i="243"/>
  <c r="B61" i="243"/>
  <c r="D329" i="243"/>
  <c r="C159" i="243"/>
  <c r="C162" i="243" s="1"/>
  <c r="C161" i="243"/>
  <c r="D61" i="243"/>
  <c r="D68" i="242"/>
  <c r="D66" i="242"/>
  <c r="E29" i="242"/>
  <c r="E31" i="242"/>
  <c r="E381" i="242"/>
  <c r="D95" i="242"/>
  <c r="D172" i="242"/>
  <c r="E66" i="242"/>
  <c r="E68" i="242"/>
  <c r="C68" i="242"/>
  <c r="C66" i="242"/>
  <c r="C69" i="242" s="1"/>
  <c r="B58" i="242"/>
  <c r="E95" i="242"/>
  <c r="D31" i="242"/>
  <c r="D29" i="242"/>
  <c r="D32" i="242" s="1"/>
  <c r="B95" i="242"/>
  <c r="E306" i="242"/>
  <c r="D106" i="242"/>
  <c r="E332" i="242"/>
  <c r="C95" i="242"/>
  <c r="C31" i="242"/>
  <c r="D146" i="242"/>
  <c r="E341" i="241"/>
  <c r="E57" i="241"/>
  <c r="E58" i="241" s="1"/>
  <c r="D221" i="241"/>
  <c r="D322" i="241"/>
  <c r="E221" i="241"/>
  <c r="E69" i="242" l="1"/>
  <c r="G58" i="248"/>
  <c r="G226" i="248"/>
  <c r="G250" i="248" s="1"/>
  <c r="E161" i="243"/>
  <c r="E32" i="243"/>
  <c r="E35" i="243" s="1"/>
  <c r="E34" i="243"/>
  <c r="E233" i="243"/>
  <c r="E231" i="243"/>
  <c r="D231" i="243"/>
  <c r="D234" i="243" s="1"/>
  <c r="D233" i="243"/>
  <c r="E61" i="243"/>
  <c r="E128" i="243"/>
  <c r="E126" i="243"/>
  <c r="E129" i="243" s="1"/>
  <c r="E268" i="243"/>
  <c r="E270" i="243"/>
  <c r="E328" i="243"/>
  <c r="E361" i="243" s="1"/>
  <c r="C268" i="243"/>
  <c r="C271" i="243" s="1"/>
  <c r="C270" i="243"/>
  <c r="C328" i="243"/>
  <c r="C361" i="243" s="1"/>
  <c r="D270" i="243"/>
  <c r="D268" i="243"/>
  <c r="D271" i="243" s="1"/>
  <c r="D328" i="243"/>
  <c r="D361" i="243" s="1"/>
  <c r="E297" i="243"/>
  <c r="D159" i="243"/>
  <c r="D162" i="243" s="1"/>
  <c r="D161" i="243"/>
  <c r="E32" i="242"/>
  <c r="D69" i="242"/>
  <c r="D222" i="241"/>
  <c r="D225" i="241" s="1"/>
  <c r="D321" i="241"/>
  <c r="D354" i="241" s="1"/>
  <c r="D224" i="241"/>
  <c r="E321" i="241"/>
  <c r="E222" i="241"/>
  <c r="E225" i="241" s="1"/>
  <c r="E224" i="241"/>
  <c r="E322" i="241"/>
  <c r="E234" i="243" l="1"/>
  <c r="E162" i="243"/>
  <c r="E271" i="243"/>
  <c r="E354" i="241"/>
  <c r="F382" i="240" l="1"/>
  <c r="E382" i="240"/>
  <c r="D382" i="240"/>
  <c r="C382" i="240"/>
  <c r="F381" i="240"/>
  <c r="E381" i="240"/>
  <c r="D381" i="240"/>
  <c r="C381" i="240"/>
  <c r="F380" i="240"/>
  <c r="E380" i="240"/>
  <c r="D380" i="240"/>
  <c r="C380" i="240"/>
  <c r="F379" i="240"/>
  <c r="E379" i="240"/>
  <c r="D379" i="240"/>
  <c r="C379" i="240"/>
  <c r="C378" i="240" s="1"/>
  <c r="F378" i="240"/>
  <c r="E378" i="240"/>
  <c r="D378" i="240"/>
  <c r="F377" i="240"/>
  <c r="E377" i="240"/>
  <c r="D377" i="240"/>
  <c r="C377" i="240"/>
  <c r="F376" i="240"/>
  <c r="E376" i="240"/>
  <c r="D376" i="240"/>
  <c r="C376" i="240"/>
  <c r="F375" i="240"/>
  <c r="E375" i="240"/>
  <c r="D375" i="240"/>
  <c r="C375" i="240"/>
  <c r="F374" i="240"/>
  <c r="F373" i="240" s="1"/>
  <c r="E374" i="240"/>
  <c r="D374" i="240"/>
  <c r="C374" i="240"/>
  <c r="C373" i="240" s="1"/>
  <c r="E373" i="240"/>
  <c r="D373" i="240"/>
  <c r="F372" i="240"/>
  <c r="E372" i="240"/>
  <c r="D372" i="240"/>
  <c r="C372" i="240"/>
  <c r="F371" i="240"/>
  <c r="E371" i="240"/>
  <c r="D371" i="240"/>
  <c r="C371" i="240"/>
  <c r="D370" i="240"/>
  <c r="C370" i="240"/>
  <c r="F369" i="240"/>
  <c r="E369" i="240"/>
  <c r="D369" i="240"/>
  <c r="C369" i="240"/>
  <c r="F368" i="240"/>
  <c r="F367" i="240" s="1"/>
  <c r="E368" i="240"/>
  <c r="D368" i="240"/>
  <c r="C368" i="240"/>
  <c r="C367" i="240" s="1"/>
  <c r="E367" i="240"/>
  <c r="D367" i="240"/>
  <c r="F366" i="240"/>
  <c r="E366" i="240"/>
  <c r="D366" i="240"/>
  <c r="C366" i="240"/>
  <c r="F365" i="240"/>
  <c r="E365" i="240"/>
  <c r="E364" i="240" s="1"/>
  <c r="D365" i="240"/>
  <c r="C365" i="240"/>
  <c r="C364" i="240" s="1"/>
  <c r="F364" i="240"/>
  <c r="D364" i="240"/>
  <c r="F363" i="240"/>
  <c r="E363" i="240"/>
  <c r="D363" i="240"/>
  <c r="C363" i="240"/>
  <c r="F362" i="240"/>
  <c r="E362" i="240"/>
  <c r="E361" i="240" s="1"/>
  <c r="D362" i="240"/>
  <c r="D361" i="240" s="1"/>
  <c r="C362" i="240"/>
  <c r="C361" i="240" s="1"/>
  <c r="F361" i="240"/>
  <c r="F360" i="240"/>
  <c r="F358" i="240" s="1"/>
  <c r="E360" i="240"/>
  <c r="D360" i="240"/>
  <c r="D358" i="240" s="1"/>
  <c r="C360" i="240"/>
  <c r="C359" i="240"/>
  <c r="E358" i="240"/>
  <c r="F357" i="240"/>
  <c r="E357" i="240"/>
  <c r="E355" i="240" s="1"/>
  <c r="D357" i="240"/>
  <c r="D355" i="240" s="1"/>
  <c r="C357" i="240"/>
  <c r="C356" i="240"/>
  <c r="C355" i="240" s="1"/>
  <c r="F355" i="240"/>
  <c r="F354" i="240"/>
  <c r="E354" i="240"/>
  <c r="E352" i="240" s="1"/>
  <c r="D354" i="240"/>
  <c r="C354" i="240"/>
  <c r="C353" i="240"/>
  <c r="F352" i="240"/>
  <c r="D352" i="240"/>
  <c r="F343" i="240"/>
  <c r="E343" i="240"/>
  <c r="D343" i="240"/>
  <c r="C343" i="240"/>
  <c r="F338" i="240"/>
  <c r="F348" i="240" s="1"/>
  <c r="F330" i="240" s="1"/>
  <c r="E338" i="240"/>
  <c r="E348" i="240" s="1"/>
  <c r="E330" i="240" s="1"/>
  <c r="D338" i="240"/>
  <c r="D348" i="240" s="1"/>
  <c r="D330" i="240" s="1"/>
  <c r="C338" i="240"/>
  <c r="C348" i="240" s="1"/>
  <c r="C330" i="240" s="1"/>
  <c r="C331" i="240" s="1"/>
  <c r="F332" i="240"/>
  <c r="E332" i="240"/>
  <c r="D332" i="240"/>
  <c r="F317" i="240"/>
  <c r="E317" i="240"/>
  <c r="D317" i="240"/>
  <c r="C317" i="240"/>
  <c r="F312" i="240"/>
  <c r="F322" i="240" s="1"/>
  <c r="F304" i="240" s="1"/>
  <c r="E312" i="240"/>
  <c r="E322" i="240" s="1"/>
  <c r="E304" i="240" s="1"/>
  <c r="D312" i="240"/>
  <c r="D322" i="240" s="1"/>
  <c r="D304" i="240" s="1"/>
  <c r="C312" i="240"/>
  <c r="C322" i="240" s="1"/>
  <c r="C304" i="240" s="1"/>
  <c r="C305" i="240" s="1"/>
  <c r="F306" i="240"/>
  <c r="E306" i="240"/>
  <c r="D306" i="240"/>
  <c r="F292" i="240"/>
  <c r="E292" i="240"/>
  <c r="D292" i="240"/>
  <c r="C292" i="240"/>
  <c r="F287" i="240"/>
  <c r="F297" i="240" s="1"/>
  <c r="E287" i="240"/>
  <c r="E297" i="240" s="1"/>
  <c r="D287" i="240"/>
  <c r="D297" i="240" s="1"/>
  <c r="C287" i="240"/>
  <c r="C297" i="240" s="1"/>
  <c r="F282" i="240"/>
  <c r="E282" i="240"/>
  <c r="D282" i="240"/>
  <c r="F281" i="240"/>
  <c r="E281" i="240"/>
  <c r="D281" i="240"/>
  <c r="F280" i="240"/>
  <c r="E280" i="240"/>
  <c r="D280" i="240"/>
  <c r="D283" i="240" s="1"/>
  <c r="C280" i="240"/>
  <c r="F267" i="240"/>
  <c r="E267" i="240"/>
  <c r="D267" i="240"/>
  <c r="C267" i="240"/>
  <c r="F262" i="240"/>
  <c r="F272" i="240" s="1"/>
  <c r="E262" i="240"/>
  <c r="E272" i="240" s="1"/>
  <c r="D262" i="240"/>
  <c r="C262" i="240"/>
  <c r="C272" i="240" s="1"/>
  <c r="F257" i="240"/>
  <c r="E257" i="240"/>
  <c r="D257" i="240"/>
  <c r="F256" i="240"/>
  <c r="E256" i="240"/>
  <c r="D256" i="240"/>
  <c r="F255" i="240"/>
  <c r="E255" i="240"/>
  <c r="E258" i="240" s="1"/>
  <c r="D255" i="240"/>
  <c r="C255" i="240"/>
  <c r="F238" i="240"/>
  <c r="E238" i="240"/>
  <c r="D238" i="240"/>
  <c r="C238" i="240"/>
  <c r="F233" i="240"/>
  <c r="F243" i="240" s="1"/>
  <c r="E233" i="240"/>
  <c r="E243" i="240" s="1"/>
  <c r="D233" i="240"/>
  <c r="D243" i="240" s="1"/>
  <c r="C233" i="240"/>
  <c r="C243" i="240" s="1"/>
  <c r="F227" i="240"/>
  <c r="E227" i="240"/>
  <c r="D227" i="240"/>
  <c r="F212" i="240"/>
  <c r="E212" i="240"/>
  <c r="D212" i="240"/>
  <c r="C212" i="240"/>
  <c r="F207" i="240"/>
  <c r="F217" i="240" s="1"/>
  <c r="F199" i="240" s="1"/>
  <c r="E207" i="240"/>
  <c r="E217" i="240" s="1"/>
  <c r="E199" i="240" s="1"/>
  <c r="D207" i="240"/>
  <c r="D217" i="240" s="1"/>
  <c r="D199" i="240" s="1"/>
  <c r="C207" i="240"/>
  <c r="C217" i="240" s="1"/>
  <c r="C199" i="240" s="1"/>
  <c r="C200" i="240" s="1"/>
  <c r="F201" i="240"/>
  <c r="E201" i="240"/>
  <c r="D201" i="240"/>
  <c r="F187" i="240"/>
  <c r="E187" i="240"/>
  <c r="D187" i="240"/>
  <c r="C187" i="240"/>
  <c r="F182" i="240"/>
  <c r="F192" i="240" s="1"/>
  <c r="E182" i="240"/>
  <c r="E192" i="240" s="1"/>
  <c r="D182" i="240"/>
  <c r="D192" i="240" s="1"/>
  <c r="C182" i="240"/>
  <c r="C192" i="240" s="1"/>
  <c r="F177" i="240"/>
  <c r="E177" i="240"/>
  <c r="D177" i="240"/>
  <c r="F176" i="240"/>
  <c r="E176" i="240"/>
  <c r="D176" i="240"/>
  <c r="F175" i="240"/>
  <c r="F178" i="240" s="1"/>
  <c r="E175" i="240"/>
  <c r="D175" i="240"/>
  <c r="C175" i="240"/>
  <c r="F162" i="240"/>
  <c r="E162" i="240"/>
  <c r="D162" i="240"/>
  <c r="C162" i="240"/>
  <c r="F157" i="240"/>
  <c r="F167" i="240" s="1"/>
  <c r="F149" i="240" s="1"/>
  <c r="E157" i="240"/>
  <c r="E167" i="240" s="1"/>
  <c r="E149" i="240" s="1"/>
  <c r="D157" i="240"/>
  <c r="D167" i="240" s="1"/>
  <c r="D149" i="240" s="1"/>
  <c r="C157" i="240"/>
  <c r="C167" i="240" s="1"/>
  <c r="C150" i="240"/>
  <c r="F137" i="240"/>
  <c r="E137" i="240"/>
  <c r="E108" i="240" s="1"/>
  <c r="D137" i="240"/>
  <c r="D108" i="240" s="1"/>
  <c r="D109" i="240" s="1"/>
  <c r="D112" i="240" s="1"/>
  <c r="C137" i="240"/>
  <c r="C108" i="240" s="1"/>
  <c r="C109" i="240" s="1"/>
  <c r="F110" i="240"/>
  <c r="E110" i="240"/>
  <c r="D110" i="240"/>
  <c r="F108" i="240"/>
  <c r="F109" i="240" s="1"/>
  <c r="F100" i="240"/>
  <c r="F71" i="240" s="1"/>
  <c r="E100" i="240"/>
  <c r="E71" i="240" s="1"/>
  <c r="E72" i="240" s="1"/>
  <c r="D100" i="240"/>
  <c r="D71" i="240" s="1"/>
  <c r="C100" i="240"/>
  <c r="F73" i="240"/>
  <c r="E73" i="240"/>
  <c r="D73" i="240"/>
  <c r="C71" i="240"/>
  <c r="C72" i="240" s="1"/>
  <c r="E60" i="240"/>
  <c r="F60" i="240" s="1"/>
  <c r="F57" i="240"/>
  <c r="E57" i="240"/>
  <c r="D57" i="240"/>
  <c r="C57" i="240"/>
  <c r="F48" i="240"/>
  <c r="E48" i="240"/>
  <c r="D48" i="240"/>
  <c r="C48" i="240"/>
  <c r="F45" i="240"/>
  <c r="E45" i="240"/>
  <c r="D45" i="240"/>
  <c r="C45" i="240"/>
  <c r="F42" i="240"/>
  <c r="E42" i="240"/>
  <c r="D42" i="240"/>
  <c r="C42" i="240"/>
  <c r="F37" i="240"/>
  <c r="E37" i="240"/>
  <c r="D37" i="240"/>
  <c r="F36" i="240"/>
  <c r="E36" i="240"/>
  <c r="D36" i="240"/>
  <c r="F35" i="240"/>
  <c r="E35" i="240"/>
  <c r="E38" i="240" s="1"/>
  <c r="D35" i="240"/>
  <c r="D38" i="240" s="1"/>
  <c r="C35" i="240"/>
  <c r="F365" i="239"/>
  <c r="E365" i="239"/>
  <c r="D365" i="239"/>
  <c r="C365" i="239"/>
  <c r="F364" i="239"/>
  <c r="E364" i="239"/>
  <c r="D364" i="239"/>
  <c r="C364" i="239"/>
  <c r="F363" i="239"/>
  <c r="E363" i="239"/>
  <c r="D363" i="239"/>
  <c r="C363" i="239"/>
  <c r="F360" i="239"/>
  <c r="E360" i="239"/>
  <c r="D360" i="239"/>
  <c r="C360" i="239"/>
  <c r="F359" i="239"/>
  <c r="E359" i="239"/>
  <c r="D359" i="239"/>
  <c r="C359" i="239"/>
  <c r="F358" i="239"/>
  <c r="E358" i="239"/>
  <c r="D358" i="239"/>
  <c r="C358" i="239"/>
  <c r="F357" i="239"/>
  <c r="F356" i="239" s="1"/>
  <c r="E357" i="239"/>
  <c r="E356" i="239" s="1"/>
  <c r="D357" i="239"/>
  <c r="C357" i="239"/>
  <c r="C356" i="239" s="1"/>
  <c r="D356" i="239"/>
  <c r="F355" i="239"/>
  <c r="E355" i="239"/>
  <c r="D355" i="239"/>
  <c r="C355" i="239"/>
  <c r="F354" i="239"/>
  <c r="E354" i="239"/>
  <c r="D354" i="239"/>
  <c r="C354" i="239"/>
  <c r="D353" i="239"/>
  <c r="C353" i="239"/>
  <c r="F352" i="239"/>
  <c r="E352" i="239"/>
  <c r="D352" i="239"/>
  <c r="C352" i="239"/>
  <c r="F351" i="239"/>
  <c r="E351" i="239"/>
  <c r="E350" i="239" s="1"/>
  <c r="D351" i="239"/>
  <c r="D350" i="239" s="1"/>
  <c r="C351" i="239"/>
  <c r="F350" i="239"/>
  <c r="C350" i="239"/>
  <c r="F349" i="239"/>
  <c r="E349" i="239"/>
  <c r="D349" i="239"/>
  <c r="C349" i="239"/>
  <c r="F348" i="239"/>
  <c r="E348" i="239"/>
  <c r="E347" i="239" s="1"/>
  <c r="D348" i="239"/>
  <c r="D347" i="239" s="1"/>
  <c r="C348" i="239"/>
  <c r="C347" i="239" s="1"/>
  <c r="F347" i="239"/>
  <c r="F346" i="239"/>
  <c r="E346" i="239"/>
  <c r="D346" i="239"/>
  <c r="C346" i="239"/>
  <c r="F345" i="239"/>
  <c r="F344" i="239" s="1"/>
  <c r="E345" i="239"/>
  <c r="E344" i="239" s="1"/>
  <c r="D345" i="239"/>
  <c r="D344" i="239" s="1"/>
  <c r="C345" i="239"/>
  <c r="C344" i="239" s="1"/>
  <c r="F343" i="239"/>
  <c r="E343" i="239"/>
  <c r="D343" i="239"/>
  <c r="C343" i="239"/>
  <c r="F342" i="239"/>
  <c r="E342" i="239"/>
  <c r="D342" i="239"/>
  <c r="C342" i="239"/>
  <c r="F340" i="239"/>
  <c r="E340" i="239"/>
  <c r="D340" i="239"/>
  <c r="C340" i="239"/>
  <c r="F339" i="239"/>
  <c r="E339" i="239"/>
  <c r="D339" i="239"/>
  <c r="C339" i="239"/>
  <c r="F337" i="239"/>
  <c r="E337" i="239"/>
  <c r="D337" i="239"/>
  <c r="C337" i="239"/>
  <c r="F336" i="239"/>
  <c r="E336" i="239"/>
  <c r="D336" i="239"/>
  <c r="C336" i="239"/>
  <c r="F326" i="239"/>
  <c r="E326" i="239"/>
  <c r="D326" i="239"/>
  <c r="C326" i="239"/>
  <c r="F321" i="239"/>
  <c r="F331" i="239" s="1"/>
  <c r="F313" i="239" s="1"/>
  <c r="E321" i="239"/>
  <c r="E331" i="239" s="1"/>
  <c r="E313" i="239" s="1"/>
  <c r="D321" i="239"/>
  <c r="D331" i="239" s="1"/>
  <c r="D313" i="239" s="1"/>
  <c r="C321" i="239"/>
  <c r="C331" i="239" s="1"/>
  <c r="C313" i="239" s="1"/>
  <c r="C314" i="239" s="1"/>
  <c r="F315" i="239"/>
  <c r="E315" i="239"/>
  <c r="D315" i="239"/>
  <c r="F300" i="239"/>
  <c r="E300" i="239"/>
  <c r="E237" i="239" s="1"/>
  <c r="E238" i="239" s="1"/>
  <c r="D300" i="239"/>
  <c r="D237" i="239" s="1"/>
  <c r="C300" i="239"/>
  <c r="F295" i="239"/>
  <c r="F305" i="239" s="1"/>
  <c r="F287" i="239" s="1"/>
  <c r="E295" i="239"/>
  <c r="E305" i="239" s="1"/>
  <c r="E287" i="239" s="1"/>
  <c r="D295" i="239"/>
  <c r="D305" i="239" s="1"/>
  <c r="D287" i="239" s="1"/>
  <c r="C295" i="239"/>
  <c r="C305" i="239" s="1"/>
  <c r="C287" i="239" s="1"/>
  <c r="C288" i="239" s="1"/>
  <c r="F289" i="239"/>
  <c r="E289" i="239"/>
  <c r="D289" i="239"/>
  <c r="F275" i="239"/>
  <c r="E275" i="239"/>
  <c r="D275" i="239"/>
  <c r="C275" i="239"/>
  <c r="F270" i="239"/>
  <c r="F280" i="239" s="1"/>
  <c r="E270" i="239"/>
  <c r="E280" i="239" s="1"/>
  <c r="D270" i="239"/>
  <c r="D280" i="239" s="1"/>
  <c r="C270" i="239"/>
  <c r="C280" i="239" s="1"/>
  <c r="F265" i="239"/>
  <c r="E265" i="239"/>
  <c r="D265" i="239"/>
  <c r="F264" i="239"/>
  <c r="E264" i="239"/>
  <c r="D264" i="239"/>
  <c r="F263" i="239"/>
  <c r="F266" i="239" s="1"/>
  <c r="E263" i="239"/>
  <c r="D263" i="239"/>
  <c r="C263" i="239"/>
  <c r="F250" i="239"/>
  <c r="E250" i="239"/>
  <c r="D250" i="239"/>
  <c r="C250" i="239"/>
  <c r="F245" i="239"/>
  <c r="F255" i="239" s="1"/>
  <c r="F237" i="239" s="1"/>
  <c r="E245" i="239"/>
  <c r="E255" i="239" s="1"/>
  <c r="D245" i="239"/>
  <c r="D255" i="239" s="1"/>
  <c r="C245" i="239"/>
  <c r="C255" i="239" s="1"/>
  <c r="F239" i="239"/>
  <c r="E239" i="239"/>
  <c r="D239" i="239"/>
  <c r="C237" i="239"/>
  <c r="C238" i="239" s="1"/>
  <c r="F221" i="239"/>
  <c r="E221" i="239"/>
  <c r="D221" i="239"/>
  <c r="C221" i="239"/>
  <c r="F216" i="239"/>
  <c r="F226" i="239" s="1"/>
  <c r="E216" i="239"/>
  <c r="E226" i="239" s="1"/>
  <c r="D216" i="239"/>
  <c r="D226" i="239" s="1"/>
  <c r="C216" i="239"/>
  <c r="C226" i="239" s="1"/>
  <c r="F210" i="239"/>
  <c r="E210" i="239"/>
  <c r="D210" i="239"/>
  <c r="F195" i="239"/>
  <c r="E195" i="239"/>
  <c r="D195" i="239"/>
  <c r="C195" i="239"/>
  <c r="F190" i="239"/>
  <c r="F200" i="239" s="1"/>
  <c r="F182" i="239" s="1"/>
  <c r="E190" i="239"/>
  <c r="D190" i="239"/>
  <c r="D200" i="239" s="1"/>
  <c r="D182" i="239" s="1"/>
  <c r="C190" i="239"/>
  <c r="C200" i="239" s="1"/>
  <c r="C182" i="239" s="1"/>
  <c r="C183" i="239" s="1"/>
  <c r="F184" i="239"/>
  <c r="E184" i="239"/>
  <c r="D184" i="239"/>
  <c r="F165" i="239"/>
  <c r="F175" i="239" s="1"/>
  <c r="E165" i="239"/>
  <c r="E175" i="239" s="1"/>
  <c r="D165" i="239"/>
  <c r="D175" i="239" s="1"/>
  <c r="C165" i="239"/>
  <c r="C175" i="239" s="1"/>
  <c r="F161" i="239"/>
  <c r="E161" i="239"/>
  <c r="D161" i="239"/>
  <c r="F150" i="239"/>
  <c r="F160" i="239" s="1"/>
  <c r="E150" i="239"/>
  <c r="E160" i="239" s="1"/>
  <c r="D150" i="239"/>
  <c r="D160" i="239" s="1"/>
  <c r="C150" i="239"/>
  <c r="C160" i="239" s="1"/>
  <c r="F145" i="239"/>
  <c r="E145" i="239"/>
  <c r="D145" i="239"/>
  <c r="F144" i="239"/>
  <c r="E144" i="239"/>
  <c r="D144" i="239"/>
  <c r="F143" i="239"/>
  <c r="E143" i="239"/>
  <c r="D143" i="239"/>
  <c r="C143" i="239"/>
  <c r="F130" i="239"/>
  <c r="F101" i="239" s="1"/>
  <c r="E130" i="239"/>
  <c r="E101" i="239" s="1"/>
  <c r="D130" i="239"/>
  <c r="C130" i="239"/>
  <c r="F103" i="239"/>
  <c r="E103" i="239"/>
  <c r="D103" i="239"/>
  <c r="D101" i="239"/>
  <c r="D102" i="239" s="1"/>
  <c r="F93" i="239"/>
  <c r="F64" i="239" s="1"/>
  <c r="E93" i="239"/>
  <c r="E64" i="239" s="1"/>
  <c r="E65" i="239" s="1"/>
  <c r="D93" i="239"/>
  <c r="C93" i="239"/>
  <c r="F66" i="239"/>
  <c r="E66" i="239"/>
  <c r="D66" i="239"/>
  <c r="E53" i="239"/>
  <c r="F53" i="239" s="1"/>
  <c r="F50" i="239"/>
  <c r="E50" i="239"/>
  <c r="D50" i="239"/>
  <c r="C50" i="239"/>
  <c r="F41" i="239"/>
  <c r="E41" i="239"/>
  <c r="D41" i="239"/>
  <c r="C41" i="239"/>
  <c r="F29" i="239"/>
  <c r="E29" i="239"/>
  <c r="D29" i="239"/>
  <c r="G160" i="238"/>
  <c r="F160" i="238"/>
  <c r="E160" i="238"/>
  <c r="D160" i="238"/>
  <c r="G159" i="238"/>
  <c r="F159" i="238"/>
  <c r="E159" i="238"/>
  <c r="D159" i="238"/>
  <c r="G158" i="238"/>
  <c r="F158" i="238"/>
  <c r="E158" i="238"/>
  <c r="D158" i="238"/>
  <c r="G157" i="238"/>
  <c r="F157" i="238"/>
  <c r="E157" i="238"/>
  <c r="D157" i="238"/>
  <c r="E156" i="238"/>
  <c r="D156" i="238"/>
  <c r="G155" i="238"/>
  <c r="F155" i="238"/>
  <c r="E155" i="238"/>
  <c r="D155" i="238"/>
  <c r="G154" i="238"/>
  <c r="F154" i="238"/>
  <c r="E154" i="238"/>
  <c r="D154" i="238"/>
  <c r="D153" i="238" s="1"/>
  <c r="G153" i="238"/>
  <c r="F153" i="238"/>
  <c r="E153" i="238"/>
  <c r="G152" i="238"/>
  <c r="F152" i="238"/>
  <c r="E152" i="238"/>
  <c r="D152" i="238"/>
  <c r="G151" i="238"/>
  <c r="G150" i="238" s="1"/>
  <c r="F151" i="238"/>
  <c r="E151" i="238"/>
  <c r="D151" i="238"/>
  <c r="D150" i="238" s="1"/>
  <c r="F150" i="238"/>
  <c r="E150" i="238"/>
  <c r="G149" i="238"/>
  <c r="F149" i="238"/>
  <c r="E149" i="238"/>
  <c r="D149" i="238"/>
  <c r="G148" i="238"/>
  <c r="F148" i="238"/>
  <c r="F147" i="238" s="1"/>
  <c r="E148" i="238"/>
  <c r="D148" i="238"/>
  <c r="D147" i="238" s="1"/>
  <c r="G147" i="238"/>
  <c r="E147" i="238"/>
  <c r="G146" i="238"/>
  <c r="F146" i="238"/>
  <c r="E146" i="238"/>
  <c r="D146" i="238"/>
  <c r="G145" i="238"/>
  <c r="F145" i="238"/>
  <c r="F144" i="238" s="1"/>
  <c r="E145" i="238"/>
  <c r="E144" i="238" s="1"/>
  <c r="D145" i="238"/>
  <c r="D144" i="238" s="1"/>
  <c r="G144" i="238"/>
  <c r="G143" i="238"/>
  <c r="F143" i="238"/>
  <c r="E143" i="238"/>
  <c r="D143" i="238"/>
  <c r="G142" i="238"/>
  <c r="G141" i="238" s="1"/>
  <c r="F142" i="238"/>
  <c r="E142" i="238"/>
  <c r="E141" i="238" s="1"/>
  <c r="D142" i="238"/>
  <c r="D141" i="238" s="1"/>
  <c r="F141" i="238"/>
  <c r="G140" i="238"/>
  <c r="F140" i="238"/>
  <c r="E140" i="238"/>
  <c r="D140" i="238"/>
  <c r="G139" i="238"/>
  <c r="F139" i="238"/>
  <c r="E139" i="238"/>
  <c r="E138" i="238" s="1"/>
  <c r="D139" i="238"/>
  <c r="D138" i="238" s="1"/>
  <c r="G138" i="238"/>
  <c r="F138" i="238"/>
  <c r="D133" i="238"/>
  <c r="D134" i="238" s="1"/>
  <c r="G124" i="238"/>
  <c r="G133" i="238" s="1"/>
  <c r="F124" i="238"/>
  <c r="F133" i="238" s="1"/>
  <c r="E124" i="238"/>
  <c r="E133" i="238" s="1"/>
  <c r="G106" i="238"/>
  <c r="F106" i="238"/>
  <c r="E106" i="238"/>
  <c r="D105" i="238"/>
  <c r="G81" i="238"/>
  <c r="G96" i="238" s="1"/>
  <c r="F81" i="238"/>
  <c r="F96" i="238" s="1"/>
  <c r="E81" i="238"/>
  <c r="E96" i="238" s="1"/>
  <c r="D81" i="238"/>
  <c r="D96" i="238" s="1"/>
  <c r="G69" i="238"/>
  <c r="F69" i="238"/>
  <c r="E69" i="238"/>
  <c r="F56" i="238"/>
  <c r="G56" i="238" s="1"/>
  <c r="D44" i="238"/>
  <c r="G41" i="238"/>
  <c r="F41" i="238"/>
  <c r="E41" i="238"/>
  <c r="D41" i="238"/>
  <c r="G38" i="238"/>
  <c r="F38" i="238"/>
  <c r="E38" i="238"/>
  <c r="D38" i="238"/>
  <c r="G32" i="238"/>
  <c r="F32" i="238"/>
  <c r="E32" i="238"/>
  <c r="G154" i="237"/>
  <c r="E153" i="237"/>
  <c r="F154" i="237" s="1"/>
  <c r="D153" i="237"/>
  <c r="G151" i="237"/>
  <c r="F151" i="237"/>
  <c r="E151" i="237"/>
  <c r="D151" i="237"/>
  <c r="G149" i="237"/>
  <c r="F149" i="237"/>
  <c r="E149" i="237"/>
  <c r="D149" i="237"/>
  <c r="G147" i="237"/>
  <c r="F147" i="237"/>
  <c r="F148" i="237" s="1"/>
  <c r="E147" i="237"/>
  <c r="D147" i="237"/>
  <c r="G145" i="237"/>
  <c r="F145" i="237"/>
  <c r="E145" i="237"/>
  <c r="D145" i="237"/>
  <c r="G143" i="237"/>
  <c r="F143" i="237"/>
  <c r="E143" i="237"/>
  <c r="D143" i="237"/>
  <c r="E144" i="237" s="1"/>
  <c r="G141" i="237"/>
  <c r="F141" i="237"/>
  <c r="E141" i="237"/>
  <c r="D141" i="237"/>
  <c r="G139" i="237"/>
  <c r="F139" i="237"/>
  <c r="F140" i="237" s="1"/>
  <c r="E139" i="237"/>
  <c r="D139" i="237"/>
  <c r="E140" i="237" s="1"/>
  <c r="G137" i="237"/>
  <c r="F137" i="237"/>
  <c r="E137" i="237"/>
  <c r="D137" i="237"/>
  <c r="G135" i="237"/>
  <c r="F135" i="237"/>
  <c r="E135" i="237"/>
  <c r="D135" i="237"/>
  <c r="E136" i="237" s="1"/>
  <c r="G130" i="237"/>
  <c r="F130" i="237"/>
  <c r="E130" i="237"/>
  <c r="D130" i="237"/>
  <c r="G123" i="237"/>
  <c r="F123" i="237"/>
  <c r="E123" i="237"/>
  <c r="G122" i="237"/>
  <c r="F122" i="237"/>
  <c r="E122" i="237"/>
  <c r="G121" i="237"/>
  <c r="F121" i="237"/>
  <c r="E121" i="237"/>
  <c r="D121" i="237"/>
  <c r="G112" i="237"/>
  <c r="F112" i="237"/>
  <c r="E112" i="237"/>
  <c r="D112" i="237"/>
  <c r="G105" i="237"/>
  <c r="E105" i="237"/>
  <c r="G104" i="237"/>
  <c r="F104" i="237"/>
  <c r="E104" i="237"/>
  <c r="G103" i="237"/>
  <c r="F103" i="237"/>
  <c r="E103" i="237"/>
  <c r="D103" i="237"/>
  <c r="G91" i="237"/>
  <c r="G92" i="237" s="1"/>
  <c r="F91" i="237"/>
  <c r="F92" i="237" s="1"/>
  <c r="E91" i="237"/>
  <c r="E92" i="237" s="1"/>
  <c r="D91" i="237"/>
  <c r="D92" i="237" s="1"/>
  <c r="G79" i="237"/>
  <c r="F79" i="237"/>
  <c r="E79" i="237"/>
  <c r="G78" i="237"/>
  <c r="F78" i="237"/>
  <c r="E78" i="237"/>
  <c r="G77" i="237"/>
  <c r="F77" i="237"/>
  <c r="G80" i="237" s="1"/>
  <c r="E77" i="237"/>
  <c r="E80" i="237" s="1"/>
  <c r="G68" i="237"/>
  <c r="G69" i="237" s="1"/>
  <c r="F68" i="237"/>
  <c r="F69" i="237" s="1"/>
  <c r="E68" i="237"/>
  <c r="E69" i="237" s="1"/>
  <c r="D68" i="237"/>
  <c r="D69" i="237" s="1"/>
  <c r="G56" i="237"/>
  <c r="F56" i="237"/>
  <c r="E56" i="237"/>
  <c r="G55" i="237"/>
  <c r="F55" i="237"/>
  <c r="E55" i="237"/>
  <c r="G54" i="237"/>
  <c r="F54" i="237"/>
  <c r="E54" i="237"/>
  <c r="E57" i="237" s="1"/>
  <c r="D54" i="237"/>
  <c r="G45" i="237"/>
  <c r="G46" i="237" s="1"/>
  <c r="F45" i="237"/>
  <c r="F46" i="237" s="1"/>
  <c r="E45" i="237"/>
  <c r="E46" i="237" s="1"/>
  <c r="D45" i="237"/>
  <c r="D46" i="237" s="1"/>
  <c r="G33" i="237"/>
  <c r="F33" i="237"/>
  <c r="E33" i="237"/>
  <c r="G32" i="237"/>
  <c r="F32" i="237"/>
  <c r="E32" i="237"/>
  <c r="G31" i="237"/>
  <c r="F31" i="237"/>
  <c r="E31" i="237"/>
  <c r="E34" i="237" s="1"/>
  <c r="D31" i="237"/>
  <c r="G177" i="236"/>
  <c r="F177" i="236"/>
  <c r="E177" i="236"/>
  <c r="D177" i="236"/>
  <c r="G176" i="236"/>
  <c r="F176" i="236"/>
  <c r="E176" i="236"/>
  <c r="D176" i="236"/>
  <c r="G175" i="236"/>
  <c r="F175" i="236"/>
  <c r="E175" i="236"/>
  <c r="D175" i="236"/>
  <c r="D174" i="236"/>
  <c r="G172" i="236"/>
  <c r="F172" i="236"/>
  <c r="E172" i="236"/>
  <c r="D172" i="236"/>
  <c r="G171" i="236"/>
  <c r="F171" i="236"/>
  <c r="E171" i="236"/>
  <c r="D171" i="236"/>
  <c r="G170" i="236"/>
  <c r="F170" i="236"/>
  <c r="E170" i="236"/>
  <c r="D170" i="236"/>
  <c r="G169" i="236"/>
  <c r="F169" i="236"/>
  <c r="F168" i="236" s="1"/>
  <c r="E169" i="236"/>
  <c r="E168" i="236" s="1"/>
  <c r="D169" i="236"/>
  <c r="D168" i="236" s="1"/>
  <c r="G168" i="236"/>
  <c r="G167" i="236"/>
  <c r="F167" i="236"/>
  <c r="E167" i="236"/>
  <c r="D167" i="236"/>
  <c r="D166" i="236"/>
  <c r="D165" i="236" s="1"/>
  <c r="G164" i="236"/>
  <c r="F164" i="236"/>
  <c r="E164" i="236"/>
  <c r="D164" i="236"/>
  <c r="G163" i="236"/>
  <c r="F163" i="236"/>
  <c r="E163" i="236"/>
  <c r="D163" i="236"/>
  <c r="G162" i="236"/>
  <c r="F162" i="236"/>
  <c r="E162" i="236"/>
  <c r="D162" i="236"/>
  <c r="G161" i="236"/>
  <c r="F161" i="236"/>
  <c r="E161" i="236"/>
  <c r="D161" i="236"/>
  <c r="G160" i="236"/>
  <c r="F160" i="236"/>
  <c r="E160" i="236"/>
  <c r="D160" i="236"/>
  <c r="G159" i="236"/>
  <c r="F159" i="236"/>
  <c r="E159" i="236"/>
  <c r="D159" i="236"/>
  <c r="G151" i="236"/>
  <c r="G174" i="236" s="1"/>
  <c r="G173" i="236" s="1"/>
  <c r="F151" i="236"/>
  <c r="F174" i="236" s="1"/>
  <c r="F173" i="236" s="1"/>
  <c r="E150" i="236"/>
  <c r="D150" i="236"/>
  <c r="G145" i="236"/>
  <c r="F145" i="236"/>
  <c r="E145" i="236"/>
  <c r="E155" i="236" s="1"/>
  <c r="E137" i="236" s="1"/>
  <c r="D145" i="236"/>
  <c r="D155" i="236" s="1"/>
  <c r="D137" i="236" s="1"/>
  <c r="G139" i="236"/>
  <c r="F139" i="236"/>
  <c r="E139" i="236"/>
  <c r="E125" i="236"/>
  <c r="E174" i="236" s="1"/>
  <c r="G124" i="236"/>
  <c r="F124" i="236"/>
  <c r="D124" i="236"/>
  <c r="G119" i="236"/>
  <c r="G129" i="236" s="1"/>
  <c r="G111" i="236" s="1"/>
  <c r="F119" i="236"/>
  <c r="E119" i="236"/>
  <c r="D119" i="236"/>
  <c r="D129" i="236" s="1"/>
  <c r="D111" i="236" s="1"/>
  <c r="D112" i="236" s="1"/>
  <c r="G113" i="236"/>
  <c r="F113" i="236"/>
  <c r="E113" i="236"/>
  <c r="G95" i="236"/>
  <c r="F95" i="236"/>
  <c r="E95" i="236"/>
  <c r="D95" i="236"/>
  <c r="G90" i="236"/>
  <c r="G100" i="236" s="1"/>
  <c r="G82" i="236" s="1"/>
  <c r="F90" i="236"/>
  <c r="F100" i="236" s="1"/>
  <c r="F82" i="236" s="1"/>
  <c r="E90" i="236"/>
  <c r="E100" i="236" s="1"/>
  <c r="E82" i="236" s="1"/>
  <c r="D90" i="236"/>
  <c r="D100" i="236" s="1"/>
  <c r="D82" i="236" s="1"/>
  <c r="D83" i="236" s="1"/>
  <c r="G84" i="236"/>
  <c r="F84" i="236"/>
  <c r="E84" i="236"/>
  <c r="G70" i="236"/>
  <c r="F70" i="236"/>
  <c r="E70" i="236"/>
  <c r="D70" i="236"/>
  <c r="G65" i="236"/>
  <c r="F65" i="236"/>
  <c r="F75" i="236" s="1"/>
  <c r="F57" i="236" s="1"/>
  <c r="E65" i="236"/>
  <c r="E75" i="236" s="1"/>
  <c r="E57" i="236" s="1"/>
  <c r="D65" i="236"/>
  <c r="D75" i="236" s="1"/>
  <c r="D57" i="236" s="1"/>
  <c r="D58" i="236" s="1"/>
  <c r="G59" i="236"/>
  <c r="F59" i="236"/>
  <c r="E59" i="236"/>
  <c r="G43" i="236"/>
  <c r="G166" i="236" s="1"/>
  <c r="F43" i="236"/>
  <c r="F166" i="236" s="1"/>
  <c r="F165" i="236" s="1"/>
  <c r="E43" i="236"/>
  <c r="E166" i="236" s="1"/>
  <c r="E165" i="236" s="1"/>
  <c r="D42" i="236"/>
  <c r="G39" i="236"/>
  <c r="F39" i="236"/>
  <c r="E39" i="236"/>
  <c r="D39" i="236"/>
  <c r="G36" i="236"/>
  <c r="F36" i="236"/>
  <c r="E36" i="236"/>
  <c r="D36" i="236"/>
  <c r="G30" i="236"/>
  <c r="F30" i="236"/>
  <c r="E30" i="236"/>
  <c r="F652" i="235"/>
  <c r="E652" i="235"/>
  <c r="D652" i="235"/>
  <c r="C646" i="235"/>
  <c r="C623" i="235"/>
  <c r="F618" i="235"/>
  <c r="E618" i="235"/>
  <c r="D618" i="235"/>
  <c r="C618" i="235"/>
  <c r="C628" i="235" s="1"/>
  <c r="F613" i="235"/>
  <c r="E613" i="235"/>
  <c r="F612" i="235"/>
  <c r="E612" i="235"/>
  <c r="D612" i="235"/>
  <c r="F611" i="235"/>
  <c r="F614" i="235" s="1"/>
  <c r="E611" i="235"/>
  <c r="E614" i="235" s="1"/>
  <c r="D611" i="235"/>
  <c r="C597" i="235"/>
  <c r="F592" i="235"/>
  <c r="E592" i="235"/>
  <c r="D592" i="235"/>
  <c r="C592" i="235"/>
  <c r="C602" i="235" s="1"/>
  <c r="C584" i="235" s="1"/>
  <c r="F587" i="235"/>
  <c r="E587" i="235"/>
  <c r="F586" i="235"/>
  <c r="E586" i="235"/>
  <c r="D586" i="235"/>
  <c r="F585" i="235"/>
  <c r="F588" i="235" s="1"/>
  <c r="E585" i="235"/>
  <c r="E588" i="235" s="1"/>
  <c r="D585" i="235"/>
  <c r="C572" i="235"/>
  <c r="F567" i="235"/>
  <c r="E567" i="235"/>
  <c r="D567" i="235"/>
  <c r="C567" i="235"/>
  <c r="C577" i="235" s="1"/>
  <c r="F562" i="235"/>
  <c r="E562" i="235"/>
  <c r="D562" i="235"/>
  <c r="F561" i="235"/>
  <c r="E561" i="235"/>
  <c r="D561" i="235"/>
  <c r="F560" i="235"/>
  <c r="F563" i="235" s="1"/>
  <c r="E560" i="235"/>
  <c r="D560" i="235"/>
  <c r="D563" i="235" s="1"/>
  <c r="C560" i="235"/>
  <c r="C546" i="235"/>
  <c r="F541" i="235"/>
  <c r="E541" i="235"/>
  <c r="D541" i="235"/>
  <c r="C541" i="235"/>
  <c r="C551" i="235" s="1"/>
  <c r="F536" i="235"/>
  <c r="E536" i="235"/>
  <c r="F535" i="235"/>
  <c r="E535" i="235"/>
  <c r="D535" i="235"/>
  <c r="F534" i="235"/>
  <c r="E534" i="235"/>
  <c r="E537" i="235" s="1"/>
  <c r="D534" i="235"/>
  <c r="C520" i="235"/>
  <c r="F515" i="235"/>
  <c r="E515" i="235"/>
  <c r="D515" i="235"/>
  <c r="C515" i="235"/>
  <c r="F510" i="235"/>
  <c r="E510" i="235"/>
  <c r="F509" i="235"/>
  <c r="E509" i="235"/>
  <c r="D509" i="235"/>
  <c r="F508" i="235"/>
  <c r="E508" i="235"/>
  <c r="E511" i="235" s="1"/>
  <c r="D508" i="235"/>
  <c r="C495" i="235"/>
  <c r="C661" i="235" s="1"/>
  <c r="F490" i="235"/>
  <c r="E490" i="235"/>
  <c r="D490" i="235"/>
  <c r="C490" i="235"/>
  <c r="C500" i="235" s="1"/>
  <c r="F485" i="235"/>
  <c r="E485" i="235"/>
  <c r="D485" i="235"/>
  <c r="F484" i="235"/>
  <c r="E484" i="235"/>
  <c r="D484" i="235"/>
  <c r="F483" i="235"/>
  <c r="F486" i="235" s="1"/>
  <c r="E483" i="235"/>
  <c r="E486" i="235" s="1"/>
  <c r="D483" i="235"/>
  <c r="D486" i="235" s="1"/>
  <c r="C483" i="235"/>
  <c r="C474" i="235"/>
  <c r="C456" i="235" s="1"/>
  <c r="C469" i="235"/>
  <c r="F464" i="235"/>
  <c r="E464" i="235"/>
  <c r="D464" i="235"/>
  <c r="C464" i="235"/>
  <c r="F459" i="235"/>
  <c r="E459" i="235"/>
  <c r="F458" i="235"/>
  <c r="E458" i="235"/>
  <c r="D458" i="235"/>
  <c r="F457" i="235"/>
  <c r="E457" i="235"/>
  <c r="E460" i="235" s="1"/>
  <c r="D457" i="235"/>
  <c r="C448" i="235"/>
  <c r="C430" i="235" s="1"/>
  <c r="C443" i="235"/>
  <c r="F438" i="235"/>
  <c r="E438" i="235"/>
  <c r="D438" i="235"/>
  <c r="C438" i="235"/>
  <c r="F433" i="235"/>
  <c r="E433" i="235"/>
  <c r="F432" i="235"/>
  <c r="E432" i="235"/>
  <c r="D432" i="235"/>
  <c r="F431" i="235"/>
  <c r="E431" i="235"/>
  <c r="E434" i="235" s="1"/>
  <c r="D431" i="235"/>
  <c r="C423" i="235"/>
  <c r="C418" i="235"/>
  <c r="F413" i="235"/>
  <c r="E413" i="235"/>
  <c r="D413" i="235"/>
  <c r="C413" i="235"/>
  <c r="D409" i="235"/>
  <c r="F408" i="235"/>
  <c r="E408" i="235"/>
  <c r="D408" i="235"/>
  <c r="F407" i="235"/>
  <c r="E407" i="235"/>
  <c r="D407" i="235"/>
  <c r="F406" i="235"/>
  <c r="E406" i="235"/>
  <c r="E409" i="235" s="1"/>
  <c r="D406" i="235"/>
  <c r="C406" i="235"/>
  <c r="C393" i="235"/>
  <c r="F388" i="235"/>
  <c r="E388" i="235"/>
  <c r="D388" i="235"/>
  <c r="C388" i="235"/>
  <c r="F383" i="235"/>
  <c r="E383" i="235"/>
  <c r="D383" i="235"/>
  <c r="F382" i="235"/>
  <c r="E382" i="235"/>
  <c r="D382" i="235"/>
  <c r="F381" i="235"/>
  <c r="E381" i="235"/>
  <c r="E384" i="235" s="1"/>
  <c r="D381" i="235"/>
  <c r="C381" i="235"/>
  <c r="C366" i="235"/>
  <c r="F361" i="235"/>
  <c r="F371" i="235" s="1"/>
  <c r="E361" i="235"/>
  <c r="E371" i="235" s="1"/>
  <c r="D361" i="235"/>
  <c r="D371" i="235" s="1"/>
  <c r="C361" i="235"/>
  <c r="C371" i="235" s="1"/>
  <c r="C353" i="235" s="1"/>
  <c r="F356" i="235"/>
  <c r="E356" i="235"/>
  <c r="F355" i="235"/>
  <c r="E355" i="235"/>
  <c r="D355" i="235"/>
  <c r="F354" i="235"/>
  <c r="E354" i="235"/>
  <c r="D354" i="235"/>
  <c r="C339" i="235"/>
  <c r="F334" i="235"/>
  <c r="E334" i="235"/>
  <c r="D334" i="235"/>
  <c r="C334" i="235"/>
  <c r="C344" i="235" s="1"/>
  <c r="C326" i="235" s="1"/>
  <c r="F329" i="235"/>
  <c r="E329" i="235"/>
  <c r="F328" i="235"/>
  <c r="E328" i="235"/>
  <c r="D328" i="235"/>
  <c r="F327" i="235"/>
  <c r="F330" i="235" s="1"/>
  <c r="E327" i="235"/>
  <c r="D327" i="235"/>
  <c r="C313" i="235"/>
  <c r="C250" i="235" s="1"/>
  <c r="C251" i="235" s="1"/>
  <c r="D254" i="235" s="1"/>
  <c r="F308" i="235"/>
  <c r="E308" i="235"/>
  <c r="D308" i="235"/>
  <c r="C308" i="235"/>
  <c r="C318" i="235" s="1"/>
  <c r="C300" i="235" s="1"/>
  <c r="F303" i="235"/>
  <c r="E303" i="235"/>
  <c r="F302" i="235"/>
  <c r="E302" i="235"/>
  <c r="D302" i="235"/>
  <c r="F301" i="235"/>
  <c r="E301" i="235"/>
  <c r="D301" i="235"/>
  <c r="D289" i="235"/>
  <c r="D288" i="235"/>
  <c r="C288" i="235"/>
  <c r="F283" i="235"/>
  <c r="F293" i="235" s="1"/>
  <c r="F659" i="235" s="1"/>
  <c r="F658" i="235" s="1"/>
  <c r="E283" i="235"/>
  <c r="E293" i="235" s="1"/>
  <c r="D283" i="235"/>
  <c r="D293" i="235" s="1"/>
  <c r="C283" i="235"/>
  <c r="C293" i="235" s="1"/>
  <c r="F278" i="235"/>
  <c r="E278" i="235"/>
  <c r="D278" i="235"/>
  <c r="F277" i="235"/>
  <c r="E277" i="235"/>
  <c r="D277" i="235"/>
  <c r="F276" i="235"/>
  <c r="F279" i="235" s="1"/>
  <c r="E276" i="235"/>
  <c r="E279" i="235" s="1"/>
  <c r="D276" i="235"/>
  <c r="C276" i="235"/>
  <c r="F268" i="235"/>
  <c r="D264" i="235"/>
  <c r="C263" i="235"/>
  <c r="F258" i="235"/>
  <c r="E258" i="235"/>
  <c r="E268" i="235" s="1"/>
  <c r="D258" i="235"/>
  <c r="D268" i="235" s="1"/>
  <c r="C258" i="235"/>
  <c r="C268" i="235" s="1"/>
  <c r="F253" i="235"/>
  <c r="E253" i="235"/>
  <c r="F252" i="235"/>
  <c r="E252" i="235"/>
  <c r="D252" i="235"/>
  <c r="F251" i="235"/>
  <c r="F254" i="235" s="1"/>
  <c r="E251" i="235"/>
  <c r="D251" i="235"/>
  <c r="F234" i="235"/>
  <c r="E234" i="235"/>
  <c r="D234" i="235"/>
  <c r="C234" i="235"/>
  <c r="F229" i="235"/>
  <c r="F239" i="235" s="1"/>
  <c r="F221" i="235" s="1"/>
  <c r="E229" i="235"/>
  <c r="E239" i="235" s="1"/>
  <c r="E221" i="235" s="1"/>
  <c r="D229" i="235"/>
  <c r="D239" i="235" s="1"/>
  <c r="D221" i="235" s="1"/>
  <c r="C229" i="235"/>
  <c r="C239" i="235" s="1"/>
  <c r="C221" i="235" s="1"/>
  <c r="C222" i="235" s="1"/>
  <c r="F223" i="235"/>
  <c r="E223" i="235"/>
  <c r="D223" i="235"/>
  <c r="F208" i="235"/>
  <c r="E208" i="235"/>
  <c r="D208" i="235"/>
  <c r="C208" i="235"/>
  <c r="F203" i="235"/>
  <c r="F213" i="235" s="1"/>
  <c r="F195" i="235" s="1"/>
  <c r="E203" i="235"/>
  <c r="E213" i="235" s="1"/>
  <c r="E195" i="235" s="1"/>
  <c r="D203" i="235"/>
  <c r="D213" i="235" s="1"/>
  <c r="D195" i="235" s="1"/>
  <c r="C203" i="235"/>
  <c r="C213" i="235" s="1"/>
  <c r="C195" i="235" s="1"/>
  <c r="C196" i="235" s="1"/>
  <c r="F197" i="235"/>
  <c r="E197" i="235"/>
  <c r="D197" i="235"/>
  <c r="F183" i="235"/>
  <c r="E183" i="235"/>
  <c r="D183" i="235"/>
  <c r="C183" i="235"/>
  <c r="F178" i="235"/>
  <c r="F188" i="235" s="1"/>
  <c r="E178" i="235"/>
  <c r="E188" i="235" s="1"/>
  <c r="D178" i="235"/>
  <c r="D188" i="235" s="1"/>
  <c r="D170" i="235" s="1"/>
  <c r="C178" i="235"/>
  <c r="C188" i="235" s="1"/>
  <c r="F173" i="235"/>
  <c r="F172" i="235"/>
  <c r="E172" i="235"/>
  <c r="D172" i="235"/>
  <c r="F171" i="235"/>
  <c r="E171" i="235"/>
  <c r="C171" i="235"/>
  <c r="F158" i="235"/>
  <c r="E158" i="235"/>
  <c r="D158" i="235"/>
  <c r="C158" i="235"/>
  <c r="F153" i="235"/>
  <c r="F163" i="235" s="1"/>
  <c r="F145" i="235" s="1"/>
  <c r="E153" i="235"/>
  <c r="E163" i="235" s="1"/>
  <c r="E145" i="235" s="1"/>
  <c r="D153" i="235"/>
  <c r="D163" i="235" s="1"/>
  <c r="D145" i="235" s="1"/>
  <c r="C153" i="235"/>
  <c r="C163" i="235" s="1"/>
  <c r="C145" i="235" s="1"/>
  <c r="C146" i="235" s="1"/>
  <c r="F147" i="235"/>
  <c r="E147" i="235"/>
  <c r="D147" i="235"/>
  <c r="F133" i="235"/>
  <c r="E133" i="235"/>
  <c r="D133" i="235"/>
  <c r="C133" i="235"/>
  <c r="C104" i="235" s="1"/>
  <c r="C105" i="235" s="1"/>
  <c r="F106" i="235"/>
  <c r="E106" i="235"/>
  <c r="D106" i="235"/>
  <c r="E104" i="235"/>
  <c r="E107" i="235" s="1"/>
  <c r="D104" i="235"/>
  <c r="D107" i="235" s="1"/>
  <c r="F96" i="235"/>
  <c r="E96" i="235"/>
  <c r="E67" i="235" s="1"/>
  <c r="E68" i="235" s="1"/>
  <c r="D96" i="235"/>
  <c r="D67" i="235" s="1"/>
  <c r="C96" i="235"/>
  <c r="F69" i="235"/>
  <c r="E69" i="235"/>
  <c r="D69" i="235"/>
  <c r="F67" i="235"/>
  <c r="C67" i="235"/>
  <c r="C68" i="235" s="1"/>
  <c r="E56" i="235"/>
  <c r="F53" i="235"/>
  <c r="E53" i="235"/>
  <c r="D53" i="235"/>
  <c r="D59" i="235" s="1"/>
  <c r="D60" i="235" s="1"/>
  <c r="C53" i="235"/>
  <c r="C59" i="235" s="1"/>
  <c r="C60" i="235" s="1"/>
  <c r="F33" i="235"/>
  <c r="E33" i="235"/>
  <c r="D33" i="235"/>
  <c r="F32" i="235"/>
  <c r="E32" i="235"/>
  <c r="D32" i="235"/>
  <c r="F31" i="235"/>
  <c r="F34" i="235" s="1"/>
  <c r="E31" i="235"/>
  <c r="E34" i="235" s="1"/>
  <c r="D31" i="235"/>
  <c r="C31" i="235"/>
  <c r="F430" i="234"/>
  <c r="E430" i="234"/>
  <c r="D430" i="234"/>
  <c r="C430" i="234"/>
  <c r="F429" i="234"/>
  <c r="E429" i="234"/>
  <c r="D429" i="234"/>
  <c r="C429" i="234"/>
  <c r="F428" i="234"/>
  <c r="E428" i="234"/>
  <c r="D428" i="234"/>
  <c r="C428" i="234"/>
  <c r="F427" i="234"/>
  <c r="F426" i="234" s="1"/>
  <c r="E427" i="234"/>
  <c r="D427" i="234"/>
  <c r="C427" i="234"/>
  <c r="C426" i="234" s="1"/>
  <c r="E426" i="234"/>
  <c r="D426" i="234"/>
  <c r="F425" i="234"/>
  <c r="E425" i="234"/>
  <c r="D425" i="234"/>
  <c r="C425" i="234"/>
  <c r="F424" i="234"/>
  <c r="E424" i="234"/>
  <c r="D424" i="234"/>
  <c r="C424" i="234"/>
  <c r="F423" i="234"/>
  <c r="E423" i="234"/>
  <c r="D423" i="234"/>
  <c r="C423" i="234"/>
  <c r="F422" i="234"/>
  <c r="E422" i="234"/>
  <c r="E421" i="234" s="1"/>
  <c r="D422" i="234"/>
  <c r="C422" i="234"/>
  <c r="C421" i="234" s="1"/>
  <c r="F421" i="234"/>
  <c r="D421" i="234"/>
  <c r="F420" i="234"/>
  <c r="E420" i="234"/>
  <c r="D420" i="234"/>
  <c r="C420" i="234"/>
  <c r="F419" i="234"/>
  <c r="E419" i="234"/>
  <c r="D419" i="234"/>
  <c r="C419" i="234"/>
  <c r="D418" i="234"/>
  <c r="C418" i="234"/>
  <c r="F417" i="234"/>
  <c r="E417" i="234"/>
  <c r="D417" i="234"/>
  <c r="C417" i="234"/>
  <c r="F416" i="234"/>
  <c r="E416" i="234"/>
  <c r="D416" i="234"/>
  <c r="C416" i="234"/>
  <c r="C415" i="234" s="1"/>
  <c r="F415" i="234"/>
  <c r="E415" i="234"/>
  <c r="D415" i="234"/>
  <c r="F414" i="234"/>
  <c r="E414" i="234"/>
  <c r="D414" i="234"/>
  <c r="C414" i="234"/>
  <c r="F413" i="234"/>
  <c r="E413" i="234"/>
  <c r="E412" i="234" s="1"/>
  <c r="D413" i="234"/>
  <c r="C413" i="234"/>
  <c r="C412" i="234" s="1"/>
  <c r="F412" i="234"/>
  <c r="D412" i="234"/>
  <c r="F411" i="234"/>
  <c r="E411" i="234"/>
  <c r="D411" i="234"/>
  <c r="C411" i="234"/>
  <c r="F410" i="234"/>
  <c r="E410" i="234"/>
  <c r="D410" i="234"/>
  <c r="D409" i="234" s="1"/>
  <c r="C410" i="234"/>
  <c r="C409" i="234" s="1"/>
  <c r="F409" i="234"/>
  <c r="E409" i="234"/>
  <c r="F408" i="234"/>
  <c r="E408" i="234"/>
  <c r="D408" i="234"/>
  <c r="C408" i="234"/>
  <c r="E407" i="234"/>
  <c r="E406" i="234" s="1"/>
  <c r="D407" i="234"/>
  <c r="C407" i="234"/>
  <c r="D406" i="234"/>
  <c r="F405" i="234"/>
  <c r="E405" i="234"/>
  <c r="D405" i="234"/>
  <c r="C405" i="234"/>
  <c r="F404" i="234"/>
  <c r="E404" i="234"/>
  <c r="D404" i="234"/>
  <c r="C404" i="234"/>
  <c r="C403" i="234" s="1"/>
  <c r="F403" i="234"/>
  <c r="E403" i="234"/>
  <c r="D403" i="234"/>
  <c r="F402" i="234"/>
  <c r="E402" i="234"/>
  <c r="D402" i="234"/>
  <c r="C402" i="234"/>
  <c r="F401" i="234"/>
  <c r="E401" i="234"/>
  <c r="D401" i="234"/>
  <c r="C401" i="234"/>
  <c r="C400" i="234" s="1"/>
  <c r="F400" i="234"/>
  <c r="E400" i="234"/>
  <c r="D400" i="234"/>
  <c r="F391" i="234"/>
  <c r="E391" i="234"/>
  <c r="D391" i="234"/>
  <c r="C391" i="234"/>
  <c r="F386" i="234"/>
  <c r="F396" i="234" s="1"/>
  <c r="F378" i="234" s="1"/>
  <c r="E386" i="234"/>
  <c r="E396" i="234" s="1"/>
  <c r="E378" i="234" s="1"/>
  <c r="D386" i="234"/>
  <c r="D396" i="234" s="1"/>
  <c r="D378" i="234" s="1"/>
  <c r="C386" i="234"/>
  <c r="C396" i="234" s="1"/>
  <c r="C378" i="234" s="1"/>
  <c r="C379" i="234" s="1"/>
  <c r="F380" i="234"/>
  <c r="E380" i="234"/>
  <c r="D380" i="234"/>
  <c r="F365" i="234"/>
  <c r="E365" i="234"/>
  <c r="D365" i="234"/>
  <c r="C365" i="234"/>
  <c r="F360" i="234"/>
  <c r="F370" i="234" s="1"/>
  <c r="F352" i="234" s="1"/>
  <c r="E360" i="234"/>
  <c r="E370" i="234" s="1"/>
  <c r="E352" i="234" s="1"/>
  <c r="D360" i="234"/>
  <c r="D370" i="234" s="1"/>
  <c r="D352" i="234" s="1"/>
  <c r="C360" i="234"/>
  <c r="C370" i="234" s="1"/>
  <c r="C352" i="234" s="1"/>
  <c r="C353" i="234" s="1"/>
  <c r="F354" i="234"/>
  <c r="E354" i="234"/>
  <c r="D354" i="234"/>
  <c r="F339" i="234"/>
  <c r="E339" i="234"/>
  <c r="D339" i="234"/>
  <c r="C339" i="234"/>
  <c r="F334" i="234"/>
  <c r="F344" i="234" s="1"/>
  <c r="F326" i="234" s="1"/>
  <c r="E334" i="234"/>
  <c r="E344" i="234" s="1"/>
  <c r="E326" i="234" s="1"/>
  <c r="D334" i="234"/>
  <c r="D344" i="234" s="1"/>
  <c r="D326" i="234" s="1"/>
  <c r="C334" i="234"/>
  <c r="C344" i="234" s="1"/>
  <c r="C326" i="234" s="1"/>
  <c r="C327" i="234" s="1"/>
  <c r="F328" i="234"/>
  <c r="E328" i="234"/>
  <c r="D328" i="234"/>
  <c r="F313" i="234"/>
  <c r="E313" i="234"/>
  <c r="D313" i="234"/>
  <c r="C313" i="234"/>
  <c r="F308" i="234"/>
  <c r="F318" i="234" s="1"/>
  <c r="F300" i="234" s="1"/>
  <c r="E308" i="234"/>
  <c r="E318" i="234" s="1"/>
  <c r="E300" i="234" s="1"/>
  <c r="D308" i="234"/>
  <c r="D318" i="234" s="1"/>
  <c r="D300" i="234" s="1"/>
  <c r="C308" i="234"/>
  <c r="C318" i="234" s="1"/>
  <c r="C300" i="234" s="1"/>
  <c r="C301" i="234" s="1"/>
  <c r="F302" i="234"/>
  <c r="E302" i="234"/>
  <c r="D302" i="234"/>
  <c r="F288" i="234"/>
  <c r="E288" i="234"/>
  <c r="D288" i="234"/>
  <c r="C288" i="234"/>
  <c r="F283" i="234"/>
  <c r="F293" i="234" s="1"/>
  <c r="E283" i="234"/>
  <c r="E293" i="234" s="1"/>
  <c r="D283" i="234"/>
  <c r="D293" i="234" s="1"/>
  <c r="D275" i="234" s="1"/>
  <c r="C283" i="234"/>
  <c r="C293" i="234" s="1"/>
  <c r="C275" i="234" s="1"/>
  <c r="C276" i="234" s="1"/>
  <c r="F278" i="234"/>
  <c r="F277" i="234"/>
  <c r="E277" i="234"/>
  <c r="D277" i="234"/>
  <c r="F276" i="234"/>
  <c r="E276" i="234"/>
  <c r="F263" i="234"/>
  <c r="E263" i="234"/>
  <c r="D263" i="234"/>
  <c r="C263" i="234"/>
  <c r="F258" i="234"/>
  <c r="F268" i="234" s="1"/>
  <c r="F250" i="234" s="1"/>
  <c r="E258" i="234"/>
  <c r="E268" i="234" s="1"/>
  <c r="E250" i="234" s="1"/>
  <c r="D258" i="234"/>
  <c r="D268" i="234" s="1"/>
  <c r="D250" i="234" s="1"/>
  <c r="C258" i="234"/>
  <c r="C268" i="234" s="1"/>
  <c r="C250" i="234" s="1"/>
  <c r="C251" i="234" s="1"/>
  <c r="F252" i="234"/>
  <c r="E252" i="234"/>
  <c r="D252" i="234"/>
  <c r="F234" i="234"/>
  <c r="E234" i="234"/>
  <c r="D234" i="234"/>
  <c r="C234" i="234"/>
  <c r="F229" i="234"/>
  <c r="F239" i="234" s="1"/>
  <c r="E229" i="234"/>
  <c r="E239" i="234" s="1"/>
  <c r="D229" i="234"/>
  <c r="D239" i="234" s="1"/>
  <c r="C229" i="234"/>
  <c r="C239" i="234" s="1"/>
  <c r="F223" i="234"/>
  <c r="E223" i="234"/>
  <c r="D223" i="234"/>
  <c r="F208" i="234"/>
  <c r="E208" i="234"/>
  <c r="D208" i="234"/>
  <c r="C208" i="234"/>
  <c r="F203" i="234"/>
  <c r="F213" i="234" s="1"/>
  <c r="F195" i="234" s="1"/>
  <c r="E203" i="234"/>
  <c r="E213" i="234" s="1"/>
  <c r="E195" i="234" s="1"/>
  <c r="D203" i="234"/>
  <c r="D213" i="234" s="1"/>
  <c r="D195" i="234" s="1"/>
  <c r="C203" i="234"/>
  <c r="C213" i="234" s="1"/>
  <c r="C195" i="234" s="1"/>
  <c r="C196" i="234" s="1"/>
  <c r="F197" i="234"/>
  <c r="E197" i="234"/>
  <c r="D197" i="234"/>
  <c r="F183" i="234"/>
  <c r="E183" i="234"/>
  <c r="D183" i="234"/>
  <c r="C183" i="234"/>
  <c r="F178" i="234"/>
  <c r="F188" i="234" s="1"/>
  <c r="E178" i="234"/>
  <c r="E188" i="234" s="1"/>
  <c r="D178" i="234"/>
  <c r="D188" i="234" s="1"/>
  <c r="D170" i="234" s="1"/>
  <c r="C178" i="234"/>
  <c r="C188" i="234" s="1"/>
  <c r="F173" i="234"/>
  <c r="F172" i="234"/>
  <c r="E172" i="234"/>
  <c r="D172" i="234"/>
  <c r="F171" i="234"/>
  <c r="E171" i="234"/>
  <c r="C171" i="234"/>
  <c r="F158" i="234"/>
  <c r="E158" i="234"/>
  <c r="D158" i="234"/>
  <c r="C158" i="234"/>
  <c r="F153" i="234"/>
  <c r="F163" i="234" s="1"/>
  <c r="F145" i="234" s="1"/>
  <c r="E153" i="234"/>
  <c r="E163" i="234" s="1"/>
  <c r="E145" i="234" s="1"/>
  <c r="D153" i="234"/>
  <c r="D163" i="234" s="1"/>
  <c r="D145" i="234" s="1"/>
  <c r="C153" i="234"/>
  <c r="C163" i="234" s="1"/>
  <c r="C145" i="234" s="1"/>
  <c r="C146" i="234" s="1"/>
  <c r="F147" i="234"/>
  <c r="E147" i="234"/>
  <c r="D147" i="234"/>
  <c r="F133" i="234"/>
  <c r="F104" i="234" s="1"/>
  <c r="E133" i="234"/>
  <c r="D133" i="234"/>
  <c r="D104" i="234" s="1"/>
  <c r="C133" i="234"/>
  <c r="C104" i="234" s="1"/>
  <c r="C105" i="234" s="1"/>
  <c r="F106" i="234"/>
  <c r="E106" i="234"/>
  <c r="D106" i="234"/>
  <c r="E104" i="234"/>
  <c r="F96" i="234"/>
  <c r="E96" i="234"/>
  <c r="E67" i="234" s="1"/>
  <c r="D96" i="234"/>
  <c r="D67" i="234" s="1"/>
  <c r="D68" i="234" s="1"/>
  <c r="C96" i="234"/>
  <c r="F69" i="234"/>
  <c r="E69" i="234"/>
  <c r="D69" i="234"/>
  <c r="F67" i="234"/>
  <c r="E56" i="234"/>
  <c r="E59" i="234" s="1"/>
  <c r="F53" i="234"/>
  <c r="E53" i="234"/>
  <c r="D53" i="234"/>
  <c r="C53" i="234"/>
  <c r="F45" i="234"/>
  <c r="F407" i="234" s="1"/>
  <c r="F406" i="234" s="1"/>
  <c r="E44" i="234"/>
  <c r="D44" i="234"/>
  <c r="C44" i="234"/>
  <c r="F41" i="234"/>
  <c r="E41" i="234"/>
  <c r="D41" i="234"/>
  <c r="C41" i="234"/>
  <c r="F38" i="234"/>
  <c r="E38" i="234"/>
  <c r="D38" i="234"/>
  <c r="C38" i="234"/>
  <c r="F32" i="234"/>
  <c r="E32" i="234"/>
  <c r="D32" i="234"/>
  <c r="G239" i="232"/>
  <c r="F239" i="232"/>
  <c r="E239" i="232"/>
  <c r="D239" i="232"/>
  <c r="G238" i="232"/>
  <c r="F238" i="232"/>
  <c r="E238" i="232"/>
  <c r="D238" i="232"/>
  <c r="G237" i="232"/>
  <c r="F237" i="232"/>
  <c r="E237" i="232"/>
  <c r="D237" i="232"/>
  <c r="E236" i="232"/>
  <c r="D236" i="232"/>
  <c r="G235" i="232"/>
  <c r="F235" i="232"/>
  <c r="E235" i="232"/>
  <c r="D235" i="232"/>
  <c r="G234" i="232"/>
  <c r="F234" i="232"/>
  <c r="E234" i="232"/>
  <c r="E233" i="232" s="1"/>
  <c r="D234" i="232"/>
  <c r="D233" i="232" s="1"/>
  <c r="G233" i="232"/>
  <c r="F233" i="232"/>
  <c r="G232" i="232"/>
  <c r="F232" i="232"/>
  <c r="E232" i="232"/>
  <c r="D232" i="232"/>
  <c r="G231" i="232"/>
  <c r="G230" i="232" s="1"/>
  <c r="F231" i="232"/>
  <c r="E231" i="232"/>
  <c r="D231" i="232"/>
  <c r="F230" i="232"/>
  <c r="E230" i="232"/>
  <c r="D230" i="232"/>
  <c r="G229" i="232"/>
  <c r="F229" i="232"/>
  <c r="E229" i="232"/>
  <c r="D229" i="232"/>
  <c r="G228" i="232"/>
  <c r="G227" i="232" s="1"/>
  <c r="F228" i="232"/>
  <c r="E228" i="232"/>
  <c r="E227" i="232" s="1"/>
  <c r="D228" i="232"/>
  <c r="D227" i="232" s="1"/>
  <c r="F227" i="232"/>
  <c r="G226" i="232"/>
  <c r="F226" i="232"/>
  <c r="E226" i="232"/>
  <c r="D226" i="232"/>
  <c r="G225" i="232"/>
  <c r="F225" i="232"/>
  <c r="E225" i="232"/>
  <c r="E224" i="232" s="1"/>
  <c r="D225" i="232"/>
  <c r="D224" i="232" s="1"/>
  <c r="G224" i="232"/>
  <c r="F224" i="232"/>
  <c r="G223" i="232"/>
  <c r="G221" i="232" s="1"/>
  <c r="F223" i="232"/>
  <c r="E223" i="232"/>
  <c r="D223" i="232"/>
  <c r="D222" i="232"/>
  <c r="F221" i="232"/>
  <c r="E221" i="232"/>
  <c r="G220" i="232"/>
  <c r="F220" i="232"/>
  <c r="E220" i="232"/>
  <c r="D220" i="232"/>
  <c r="D219" i="232"/>
  <c r="D218" i="232" s="1"/>
  <c r="G218" i="232"/>
  <c r="F218" i="232"/>
  <c r="E218" i="232"/>
  <c r="G214" i="232"/>
  <c r="F214" i="232"/>
  <c r="F204" i="232" s="1"/>
  <c r="E214" i="232"/>
  <c r="E204" i="232" s="1"/>
  <c r="D214" i="232"/>
  <c r="D204" i="232" s="1"/>
  <c r="G193" i="232"/>
  <c r="F193" i="232"/>
  <c r="E193" i="232"/>
  <c r="D193" i="232"/>
  <c r="F183" i="232"/>
  <c r="D183" i="232"/>
  <c r="G173" i="232"/>
  <c r="G163" i="232" s="1"/>
  <c r="F173" i="232"/>
  <c r="E173" i="232"/>
  <c r="D173" i="232"/>
  <c r="D163" i="232" s="1"/>
  <c r="F163" i="232"/>
  <c r="E163" i="232"/>
  <c r="G154" i="232"/>
  <c r="G240" i="232" s="1"/>
  <c r="F154" i="232"/>
  <c r="F240" i="232" s="1"/>
  <c r="E154" i="232"/>
  <c r="E240" i="232" s="1"/>
  <c r="D154" i="232"/>
  <c r="D240" i="232" s="1"/>
  <c r="G148" i="232"/>
  <c r="F148" i="232"/>
  <c r="E148" i="232"/>
  <c r="G147" i="232"/>
  <c r="F147" i="232"/>
  <c r="E147" i="232"/>
  <c r="G146" i="232"/>
  <c r="F146" i="232"/>
  <c r="E146" i="232"/>
  <c r="D146" i="232"/>
  <c r="G133" i="232"/>
  <c r="F133" i="232"/>
  <c r="E133" i="232"/>
  <c r="E104" i="232" s="1"/>
  <c r="D133" i="232"/>
  <c r="D104" i="232" s="1"/>
  <c r="G104" i="232"/>
  <c r="G96" i="232"/>
  <c r="F96" i="232"/>
  <c r="F67" i="232" s="1"/>
  <c r="E96" i="232"/>
  <c r="D96" i="232"/>
  <c r="D67" i="232" s="1"/>
  <c r="G67" i="232"/>
  <c r="F56" i="232"/>
  <c r="F236" i="232" s="1"/>
  <c r="G44" i="232"/>
  <c r="F44" i="232"/>
  <c r="E44" i="232"/>
  <c r="D44" i="232"/>
  <c r="G41" i="232"/>
  <c r="F41" i="232"/>
  <c r="E41" i="232"/>
  <c r="D41" i="232"/>
  <c r="G38" i="232"/>
  <c r="F38" i="232"/>
  <c r="E38" i="232"/>
  <c r="D38" i="232"/>
  <c r="G32" i="232"/>
  <c r="F32" i="232"/>
  <c r="E32" i="232"/>
  <c r="F379" i="231"/>
  <c r="E379" i="231"/>
  <c r="D379" i="231"/>
  <c r="C379" i="231"/>
  <c r="F378" i="231"/>
  <c r="E378" i="231"/>
  <c r="D378" i="231"/>
  <c r="C378" i="231"/>
  <c r="F377" i="231"/>
  <c r="E377" i="231"/>
  <c r="D377" i="231"/>
  <c r="C377" i="231"/>
  <c r="F376" i="231"/>
  <c r="E376" i="231"/>
  <c r="D376" i="231"/>
  <c r="C376" i="231"/>
  <c r="C375" i="231" s="1"/>
  <c r="F375" i="231"/>
  <c r="E375" i="231"/>
  <c r="D375" i="231"/>
  <c r="F374" i="231"/>
  <c r="E374" i="231"/>
  <c r="D374" i="231"/>
  <c r="C374" i="231"/>
  <c r="F373" i="231"/>
  <c r="E373" i="231"/>
  <c r="D373" i="231"/>
  <c r="C373" i="231"/>
  <c r="F372" i="231"/>
  <c r="E372" i="231"/>
  <c r="D372" i="231"/>
  <c r="C372" i="231"/>
  <c r="F371" i="231"/>
  <c r="F370" i="231" s="1"/>
  <c r="E371" i="231"/>
  <c r="D371" i="231"/>
  <c r="C371" i="231"/>
  <c r="C370" i="231" s="1"/>
  <c r="E370" i="231"/>
  <c r="D370" i="231"/>
  <c r="F369" i="231"/>
  <c r="E369" i="231"/>
  <c r="D369" i="231"/>
  <c r="C369" i="231"/>
  <c r="F368" i="231"/>
  <c r="E368" i="231"/>
  <c r="D368" i="231"/>
  <c r="C368" i="231"/>
  <c r="D367" i="231"/>
  <c r="C367" i="231"/>
  <c r="F366" i="231"/>
  <c r="E366" i="231"/>
  <c r="D366" i="231"/>
  <c r="C366" i="231"/>
  <c r="F365" i="231"/>
  <c r="F364" i="231" s="1"/>
  <c r="E365" i="231"/>
  <c r="D365" i="231"/>
  <c r="C365" i="231"/>
  <c r="C364" i="231" s="1"/>
  <c r="E364" i="231"/>
  <c r="D364" i="231"/>
  <c r="F363" i="231"/>
  <c r="E363" i="231"/>
  <c r="D363" i="231"/>
  <c r="C363" i="231"/>
  <c r="F362" i="231"/>
  <c r="E362" i="231"/>
  <c r="E361" i="231" s="1"/>
  <c r="D362" i="231"/>
  <c r="C362" i="231"/>
  <c r="C361" i="231" s="1"/>
  <c r="F361" i="231"/>
  <c r="D361" i="231"/>
  <c r="F360" i="231"/>
  <c r="E360" i="231"/>
  <c r="D360" i="231"/>
  <c r="C360" i="231"/>
  <c r="F359" i="231"/>
  <c r="E359" i="231"/>
  <c r="D359" i="231"/>
  <c r="D358" i="231" s="1"/>
  <c r="C359" i="231"/>
  <c r="C358" i="231" s="1"/>
  <c r="F358" i="231"/>
  <c r="E358" i="231"/>
  <c r="F357" i="231"/>
  <c r="E357" i="231"/>
  <c r="D357" i="231"/>
  <c r="C357" i="231"/>
  <c r="F356" i="231"/>
  <c r="E356" i="231"/>
  <c r="D356" i="231"/>
  <c r="D355" i="231" s="1"/>
  <c r="C356" i="231"/>
  <c r="C355" i="231" s="1"/>
  <c r="F355" i="231"/>
  <c r="E355" i="231"/>
  <c r="F354" i="231"/>
  <c r="E354" i="231"/>
  <c r="D354" i="231"/>
  <c r="C354" i="231"/>
  <c r="F353" i="231"/>
  <c r="E353" i="231"/>
  <c r="D353" i="231"/>
  <c r="C353" i="231"/>
  <c r="C352" i="231" s="1"/>
  <c r="F352" i="231"/>
  <c r="E352" i="231"/>
  <c r="D352" i="231"/>
  <c r="F351" i="231"/>
  <c r="E351" i="231"/>
  <c r="D351" i="231"/>
  <c r="C351" i="231"/>
  <c r="F350" i="231"/>
  <c r="F349" i="231" s="1"/>
  <c r="E350" i="231"/>
  <c r="D350" i="231"/>
  <c r="D349" i="231" s="1"/>
  <c r="C350" i="231"/>
  <c r="C349" i="231" s="1"/>
  <c r="E349" i="231"/>
  <c r="F340" i="231"/>
  <c r="E340" i="231"/>
  <c r="D340" i="231"/>
  <c r="C340" i="231"/>
  <c r="F335" i="231"/>
  <c r="F345" i="231" s="1"/>
  <c r="F327" i="231" s="1"/>
  <c r="E335" i="231"/>
  <c r="E345" i="231" s="1"/>
  <c r="E327" i="231" s="1"/>
  <c r="D335" i="231"/>
  <c r="D345" i="231" s="1"/>
  <c r="D327" i="231" s="1"/>
  <c r="C335" i="231"/>
  <c r="C345" i="231" s="1"/>
  <c r="C327" i="231" s="1"/>
  <c r="C328" i="231" s="1"/>
  <c r="F329" i="231"/>
  <c r="E329" i="231"/>
  <c r="D329" i="231"/>
  <c r="F314" i="231"/>
  <c r="E314" i="231"/>
  <c r="E250" i="231" s="1"/>
  <c r="E253" i="231" s="1"/>
  <c r="D314" i="231"/>
  <c r="C314" i="231"/>
  <c r="F309" i="231"/>
  <c r="F319" i="231" s="1"/>
  <c r="F301" i="231" s="1"/>
  <c r="E309" i="231"/>
  <c r="E319" i="231" s="1"/>
  <c r="E301" i="231" s="1"/>
  <c r="D309" i="231"/>
  <c r="D319" i="231" s="1"/>
  <c r="D301" i="231" s="1"/>
  <c r="C309" i="231"/>
  <c r="C319" i="231" s="1"/>
  <c r="C301" i="231" s="1"/>
  <c r="C302" i="231" s="1"/>
  <c r="F303" i="231"/>
  <c r="E303" i="231"/>
  <c r="D303" i="231"/>
  <c r="F288" i="231"/>
  <c r="E288" i="231"/>
  <c r="D288" i="231"/>
  <c r="C288" i="231"/>
  <c r="F283" i="231"/>
  <c r="F293" i="231" s="1"/>
  <c r="E283" i="231"/>
  <c r="E293" i="231" s="1"/>
  <c r="D283" i="231"/>
  <c r="D293" i="231" s="1"/>
  <c r="C283" i="231"/>
  <c r="C293" i="231" s="1"/>
  <c r="F278" i="231"/>
  <c r="E278" i="231"/>
  <c r="D278" i="231"/>
  <c r="F277" i="231"/>
  <c r="E277" i="231"/>
  <c r="D277" i="231"/>
  <c r="F276" i="231"/>
  <c r="F279" i="231" s="1"/>
  <c r="E276" i="231"/>
  <c r="D276" i="231"/>
  <c r="C276" i="231"/>
  <c r="F263" i="231"/>
  <c r="E263" i="231"/>
  <c r="D263" i="231"/>
  <c r="C263" i="231"/>
  <c r="F258" i="231"/>
  <c r="F268" i="231" s="1"/>
  <c r="F250" i="231" s="1"/>
  <c r="E258" i="231"/>
  <c r="E268" i="231" s="1"/>
  <c r="D258" i="231"/>
  <c r="D268" i="231" s="1"/>
  <c r="C258" i="231"/>
  <c r="C268" i="231" s="1"/>
  <c r="D254" i="231"/>
  <c r="D253" i="231"/>
  <c r="F252" i="231"/>
  <c r="E252" i="231"/>
  <c r="D252" i="231"/>
  <c r="F234" i="231"/>
  <c r="E234" i="231"/>
  <c r="D234" i="231"/>
  <c r="C234" i="231"/>
  <c r="F229" i="231"/>
  <c r="F239" i="231" s="1"/>
  <c r="E229" i="231"/>
  <c r="E239" i="231" s="1"/>
  <c r="D229" i="231"/>
  <c r="D239" i="231" s="1"/>
  <c r="C229" i="231"/>
  <c r="C239" i="231" s="1"/>
  <c r="F223" i="231"/>
  <c r="E223" i="231"/>
  <c r="D223" i="231"/>
  <c r="F208" i="231"/>
  <c r="E208" i="231"/>
  <c r="D208" i="231"/>
  <c r="C208" i="231"/>
  <c r="F203" i="231"/>
  <c r="F213" i="231" s="1"/>
  <c r="F195" i="231" s="1"/>
  <c r="E203" i="231"/>
  <c r="E213" i="231" s="1"/>
  <c r="E195" i="231" s="1"/>
  <c r="D203" i="231"/>
  <c r="D213" i="231" s="1"/>
  <c r="D195" i="231" s="1"/>
  <c r="C203" i="231"/>
  <c r="C213" i="231" s="1"/>
  <c r="C195" i="231" s="1"/>
  <c r="C196" i="231" s="1"/>
  <c r="F197" i="231"/>
  <c r="E197" i="231"/>
  <c r="D197" i="231"/>
  <c r="F183" i="231"/>
  <c r="E183" i="231"/>
  <c r="D183" i="231"/>
  <c r="C183" i="231"/>
  <c r="F178" i="231"/>
  <c r="F188" i="231" s="1"/>
  <c r="E178" i="231"/>
  <c r="E188" i="231" s="1"/>
  <c r="D178" i="231"/>
  <c r="D188" i="231" s="1"/>
  <c r="D170" i="231" s="1"/>
  <c r="C178" i="231"/>
  <c r="C188" i="231" s="1"/>
  <c r="F173" i="231"/>
  <c r="F172" i="231"/>
  <c r="E172" i="231"/>
  <c r="D172" i="231"/>
  <c r="F171" i="231"/>
  <c r="F174" i="231" s="1"/>
  <c r="E171" i="231"/>
  <c r="C171" i="231"/>
  <c r="F158" i="231"/>
  <c r="E158" i="231"/>
  <c r="D158" i="231"/>
  <c r="C158" i="231"/>
  <c r="F153" i="231"/>
  <c r="F163" i="231" s="1"/>
  <c r="F145" i="231" s="1"/>
  <c r="E153" i="231"/>
  <c r="E163" i="231" s="1"/>
  <c r="E145" i="231" s="1"/>
  <c r="D153" i="231"/>
  <c r="D163" i="231" s="1"/>
  <c r="D145" i="231" s="1"/>
  <c r="C153" i="231"/>
  <c r="C163" i="231" s="1"/>
  <c r="C145" i="231" s="1"/>
  <c r="C146" i="231" s="1"/>
  <c r="F147" i="231"/>
  <c r="E147" i="231"/>
  <c r="D147" i="231"/>
  <c r="F133" i="231"/>
  <c r="E133" i="231"/>
  <c r="E104" i="231" s="1"/>
  <c r="D133" i="231"/>
  <c r="D104" i="231" s="1"/>
  <c r="C133" i="231"/>
  <c r="F106" i="231"/>
  <c r="E106" i="231"/>
  <c r="D106" i="231"/>
  <c r="F104" i="231"/>
  <c r="C104" i="231"/>
  <c r="C105" i="231" s="1"/>
  <c r="F96" i="231"/>
  <c r="E96" i="231"/>
  <c r="E67" i="231" s="1"/>
  <c r="D96" i="231"/>
  <c r="C96" i="231"/>
  <c r="C67" i="231" s="1"/>
  <c r="F69" i="231"/>
  <c r="E69" i="231"/>
  <c r="D69" i="231"/>
  <c r="F67" i="231"/>
  <c r="F70" i="231" s="1"/>
  <c r="D67" i="231"/>
  <c r="D68" i="231" s="1"/>
  <c r="E56" i="231"/>
  <c r="E59" i="231" s="1"/>
  <c r="F53" i="231"/>
  <c r="E53" i="231"/>
  <c r="D53" i="231"/>
  <c r="C53" i="231"/>
  <c r="F44" i="231"/>
  <c r="E44" i="231"/>
  <c r="D44" i="231"/>
  <c r="C44" i="231"/>
  <c r="F41" i="231"/>
  <c r="E41" i="231"/>
  <c r="D41" i="231"/>
  <c r="C41" i="231"/>
  <c r="F38" i="231"/>
  <c r="E38" i="231"/>
  <c r="D38" i="231"/>
  <c r="C38" i="231"/>
  <c r="F32" i="231"/>
  <c r="E32" i="231"/>
  <c r="D32" i="231"/>
  <c r="E309" i="230"/>
  <c r="D309" i="230"/>
  <c r="C309" i="230"/>
  <c r="B309" i="230"/>
  <c r="E308" i="230"/>
  <c r="D308" i="230"/>
  <c r="C308" i="230"/>
  <c r="B308" i="230"/>
  <c r="E307" i="230"/>
  <c r="D307" i="230"/>
  <c r="D305" i="230" s="1"/>
  <c r="C307" i="230"/>
  <c r="B307" i="230"/>
  <c r="E306" i="230"/>
  <c r="D306" i="230"/>
  <c r="C306" i="230"/>
  <c r="B306" i="230"/>
  <c r="E305" i="230"/>
  <c r="C305" i="230"/>
  <c r="E301" i="230"/>
  <c r="D301" i="230"/>
  <c r="C301" i="230"/>
  <c r="B301" i="230"/>
  <c r="B300" i="230" s="1"/>
  <c r="E300" i="230"/>
  <c r="D300" i="230"/>
  <c r="C300" i="230"/>
  <c r="E299" i="230"/>
  <c r="D299" i="230"/>
  <c r="C299" i="230"/>
  <c r="B299" i="230"/>
  <c r="E298" i="230"/>
  <c r="D298" i="230"/>
  <c r="C298" i="230"/>
  <c r="B298" i="230"/>
  <c r="E296" i="230"/>
  <c r="D296" i="230"/>
  <c r="C296" i="230"/>
  <c r="B296" i="230"/>
  <c r="E295" i="230"/>
  <c r="D295" i="230"/>
  <c r="C295" i="230"/>
  <c r="B295" i="230"/>
  <c r="E293" i="230"/>
  <c r="D293" i="230"/>
  <c r="C293" i="230"/>
  <c r="B293" i="230"/>
  <c r="E292" i="230"/>
  <c r="D292" i="230"/>
  <c r="C292" i="230"/>
  <c r="B292" i="230"/>
  <c r="E290" i="230"/>
  <c r="D290" i="230"/>
  <c r="C290" i="230"/>
  <c r="B290" i="230"/>
  <c r="E289" i="230"/>
  <c r="D289" i="230"/>
  <c r="C289" i="230"/>
  <c r="B289" i="230"/>
  <c r="E287" i="230"/>
  <c r="D287" i="230"/>
  <c r="C287" i="230"/>
  <c r="B287" i="230"/>
  <c r="E286" i="230"/>
  <c r="D286" i="230"/>
  <c r="C286" i="230"/>
  <c r="B286" i="230"/>
  <c r="E284" i="230"/>
  <c r="D284" i="230"/>
  <c r="C284" i="230"/>
  <c r="B284" i="230"/>
  <c r="E283" i="230"/>
  <c r="D283" i="230"/>
  <c r="C283" i="230"/>
  <c r="B283" i="230"/>
  <c r="E281" i="230"/>
  <c r="D281" i="230"/>
  <c r="C281" i="230"/>
  <c r="B281" i="230"/>
  <c r="E280" i="230"/>
  <c r="D280" i="230"/>
  <c r="C280" i="230"/>
  <c r="B280" i="230"/>
  <c r="B279" i="230" s="1"/>
  <c r="E279" i="230"/>
  <c r="D279" i="230"/>
  <c r="C279" i="230"/>
  <c r="E275" i="230"/>
  <c r="D275" i="230"/>
  <c r="C275" i="230"/>
  <c r="B275" i="230"/>
  <c r="B274" i="230"/>
  <c r="E269" i="230"/>
  <c r="D269" i="230"/>
  <c r="C269" i="230"/>
  <c r="E264" i="230"/>
  <c r="E274" i="230" s="1"/>
  <c r="E256" i="230" s="1"/>
  <c r="D264" i="230"/>
  <c r="D274" i="230" s="1"/>
  <c r="D256" i="230" s="1"/>
  <c r="D257" i="230" s="1"/>
  <c r="D258" i="230" s="1"/>
  <c r="D259" i="230" s="1"/>
  <c r="D260" i="230" s="1"/>
  <c r="C264" i="230"/>
  <c r="C274" i="230" s="1"/>
  <c r="B264" i="230"/>
  <c r="C257" i="230"/>
  <c r="C259" i="230" s="1"/>
  <c r="E248" i="230"/>
  <c r="D248" i="230"/>
  <c r="C248" i="230"/>
  <c r="B248" i="230"/>
  <c r="E242" i="230"/>
  <c r="D242" i="230"/>
  <c r="C242" i="230"/>
  <c r="E237" i="230"/>
  <c r="D237" i="230"/>
  <c r="D247" i="230" s="1"/>
  <c r="C237" i="230"/>
  <c r="C247" i="230" s="1"/>
  <c r="B237" i="230"/>
  <c r="B247" i="230" s="1"/>
  <c r="E230" i="230"/>
  <c r="D230" i="230"/>
  <c r="C230" i="230"/>
  <c r="C231" i="230" s="1"/>
  <c r="C232" i="230" s="1"/>
  <c r="C233" i="230" s="1"/>
  <c r="E216" i="230"/>
  <c r="E221" i="230" s="1"/>
  <c r="E222" i="230" s="1"/>
  <c r="D216" i="230"/>
  <c r="C216" i="230"/>
  <c r="B216" i="230"/>
  <c r="D211" i="230"/>
  <c r="C211" i="230"/>
  <c r="C221" i="230" s="1"/>
  <c r="C222" i="230" s="1"/>
  <c r="B211" i="230"/>
  <c r="D204" i="230"/>
  <c r="C204" i="230"/>
  <c r="B204" i="230"/>
  <c r="E189" i="230"/>
  <c r="D189" i="230"/>
  <c r="C189" i="230"/>
  <c r="B189" i="230"/>
  <c r="B194" i="230" s="1"/>
  <c r="E184" i="230"/>
  <c r="D184" i="230"/>
  <c r="C184" i="230"/>
  <c r="B184" i="230"/>
  <c r="E167" i="230"/>
  <c r="D167" i="230"/>
  <c r="C167" i="230"/>
  <c r="B167" i="230"/>
  <c r="E162" i="230"/>
  <c r="D162" i="230"/>
  <c r="C162" i="230"/>
  <c r="B162" i="230"/>
  <c r="E157" i="230"/>
  <c r="D157" i="230"/>
  <c r="C157" i="230"/>
  <c r="B157" i="230"/>
  <c r="E149" i="230"/>
  <c r="E150" i="230" s="1"/>
  <c r="D149" i="230"/>
  <c r="D150" i="230" s="1"/>
  <c r="C149" i="230"/>
  <c r="C150" i="230" s="1"/>
  <c r="B149" i="230"/>
  <c r="B150" i="230" s="1"/>
  <c r="E134" i="230"/>
  <c r="D134" i="230"/>
  <c r="C134" i="230"/>
  <c r="B134" i="230"/>
  <c r="E131" i="230"/>
  <c r="D131" i="230"/>
  <c r="C131" i="230"/>
  <c r="B131" i="230"/>
  <c r="E128" i="230"/>
  <c r="D128" i="230"/>
  <c r="C128" i="230"/>
  <c r="B128" i="230"/>
  <c r="E125" i="230"/>
  <c r="D125" i="230"/>
  <c r="C125" i="230"/>
  <c r="B125" i="230"/>
  <c r="E122" i="230"/>
  <c r="D122" i="230"/>
  <c r="C122" i="230"/>
  <c r="B122" i="230"/>
  <c r="B108" i="230" s="1"/>
  <c r="E119" i="230"/>
  <c r="D119" i="230"/>
  <c r="C119" i="230"/>
  <c r="B119" i="230"/>
  <c r="E116" i="230"/>
  <c r="D116" i="230"/>
  <c r="C116" i="230"/>
  <c r="B116" i="230"/>
  <c r="C108" i="230"/>
  <c r="E96" i="230"/>
  <c r="D96" i="230"/>
  <c r="C96" i="230"/>
  <c r="B96" i="230"/>
  <c r="E93" i="230"/>
  <c r="D93" i="230"/>
  <c r="C93" i="230"/>
  <c r="B93" i="230"/>
  <c r="E90" i="230"/>
  <c r="D90" i="230"/>
  <c r="C90" i="230"/>
  <c r="B90" i="230"/>
  <c r="E87" i="230"/>
  <c r="D87" i="230"/>
  <c r="C87" i="230"/>
  <c r="B87" i="230"/>
  <c r="E84" i="230"/>
  <c r="D84" i="230"/>
  <c r="C84" i="230"/>
  <c r="B84" i="230"/>
  <c r="E81" i="230"/>
  <c r="D81" i="230"/>
  <c r="C81" i="230"/>
  <c r="B81" i="230"/>
  <c r="E78" i="230"/>
  <c r="D78" i="230"/>
  <c r="C78" i="230"/>
  <c r="B78" i="230"/>
  <c r="H71" i="230"/>
  <c r="H70" i="230"/>
  <c r="E70" i="230"/>
  <c r="D70" i="230"/>
  <c r="E58" i="230"/>
  <c r="E297" i="230" s="1"/>
  <c r="D58" i="230"/>
  <c r="C58" i="230"/>
  <c r="B58" i="230"/>
  <c r="E55" i="230"/>
  <c r="E294" i="230" s="1"/>
  <c r="D55" i="230"/>
  <c r="D294" i="230" s="1"/>
  <c r="C55" i="230"/>
  <c r="C294" i="230" s="1"/>
  <c r="B55" i="230"/>
  <c r="E52" i="230"/>
  <c r="E291" i="230" s="1"/>
  <c r="D52" i="230"/>
  <c r="D291" i="230" s="1"/>
  <c r="C52" i="230"/>
  <c r="C291" i="230" s="1"/>
  <c r="B52" i="230"/>
  <c r="E49" i="230"/>
  <c r="E288" i="230" s="1"/>
  <c r="D49" i="230"/>
  <c r="D288" i="230" s="1"/>
  <c r="C49" i="230"/>
  <c r="C288" i="230" s="1"/>
  <c r="B49" i="230"/>
  <c r="E46" i="230"/>
  <c r="E285" i="230" s="1"/>
  <c r="D46" i="230"/>
  <c r="D285" i="230" s="1"/>
  <c r="C46" i="230"/>
  <c r="C285" i="230" s="1"/>
  <c r="B46" i="230"/>
  <c r="E43" i="230"/>
  <c r="E282" i="230" s="1"/>
  <c r="E278" i="230" s="1"/>
  <c r="D43" i="230"/>
  <c r="D282" i="230" s="1"/>
  <c r="C43" i="230"/>
  <c r="C282" i="230" s="1"/>
  <c r="B43" i="230"/>
  <c r="B40" i="230"/>
  <c r="F120" i="229"/>
  <c r="E120" i="229"/>
  <c r="D120" i="229"/>
  <c r="F115" i="229"/>
  <c r="E115" i="229"/>
  <c r="D115" i="229"/>
  <c r="C115" i="229"/>
  <c r="F114" i="229"/>
  <c r="E114" i="229"/>
  <c r="D114" i="229"/>
  <c r="C114" i="229"/>
  <c r="F113" i="229"/>
  <c r="E113" i="229"/>
  <c r="D113" i="229"/>
  <c r="C113" i="229"/>
  <c r="D112" i="229"/>
  <c r="F111" i="229"/>
  <c r="E111" i="229"/>
  <c r="D111" i="229"/>
  <c r="C111" i="229"/>
  <c r="F110" i="229"/>
  <c r="E110" i="229"/>
  <c r="D110" i="229"/>
  <c r="C110" i="229"/>
  <c r="F109" i="229"/>
  <c r="E109" i="229"/>
  <c r="D109" i="229"/>
  <c r="C109" i="229"/>
  <c r="F108" i="229"/>
  <c r="E108" i="229"/>
  <c r="D108" i="229"/>
  <c r="C108" i="229"/>
  <c r="F107" i="229"/>
  <c r="F106" i="229" s="1"/>
  <c r="E107" i="229"/>
  <c r="E106" i="229" s="1"/>
  <c r="D107" i="229"/>
  <c r="D106" i="229" s="1"/>
  <c r="C107" i="229"/>
  <c r="C106" i="229" s="1"/>
  <c r="F105" i="229"/>
  <c r="E105" i="229"/>
  <c r="D105" i="229"/>
  <c r="C105" i="229"/>
  <c r="F104" i="229"/>
  <c r="F103" i="229" s="1"/>
  <c r="E104" i="229"/>
  <c r="E103" i="229" s="1"/>
  <c r="D104" i="229"/>
  <c r="D103" i="229" s="1"/>
  <c r="C104" i="229"/>
  <c r="C103" i="229"/>
  <c r="F102" i="229"/>
  <c r="F100" i="229" s="1"/>
  <c r="E102" i="229"/>
  <c r="D102" i="229"/>
  <c r="C102" i="229"/>
  <c r="C100" i="229" s="1"/>
  <c r="E101" i="229"/>
  <c r="D101" i="229"/>
  <c r="C101" i="229"/>
  <c r="E100" i="229"/>
  <c r="F99" i="229"/>
  <c r="F97" i="229" s="1"/>
  <c r="E99" i="229"/>
  <c r="E97" i="229" s="1"/>
  <c r="D99" i="229"/>
  <c r="C99" i="229"/>
  <c r="D98" i="229"/>
  <c r="C98" i="229"/>
  <c r="F96" i="229"/>
  <c r="E96" i="229"/>
  <c r="D96" i="229"/>
  <c r="C96" i="229"/>
  <c r="F95" i="229"/>
  <c r="F94" i="229" s="1"/>
  <c r="E95" i="229"/>
  <c r="E94" i="229" s="1"/>
  <c r="D95" i="229"/>
  <c r="C95" i="229"/>
  <c r="D94" i="229"/>
  <c r="C94" i="229"/>
  <c r="F85" i="229"/>
  <c r="F72" i="229" s="1"/>
  <c r="E85" i="229"/>
  <c r="E72" i="229" s="1"/>
  <c r="D85" i="229"/>
  <c r="D72" i="229" s="1"/>
  <c r="C85" i="229"/>
  <c r="C72" i="229" s="1"/>
  <c r="F74" i="229"/>
  <c r="E74" i="229"/>
  <c r="D74" i="229"/>
  <c r="E57" i="229"/>
  <c r="E112" i="229" s="1"/>
  <c r="C57" i="229"/>
  <c r="F45" i="229"/>
  <c r="E45" i="229"/>
  <c r="D45" i="229"/>
  <c r="D60" i="229" s="1"/>
  <c r="D31" i="229" s="1"/>
  <c r="C45" i="229"/>
  <c r="F42" i="229"/>
  <c r="E42" i="229"/>
  <c r="D42" i="229"/>
  <c r="C42" i="229"/>
  <c r="F39" i="229"/>
  <c r="E39" i="229"/>
  <c r="D39" i="229"/>
  <c r="C39" i="229"/>
  <c r="F33" i="229"/>
  <c r="E33" i="229"/>
  <c r="D33" i="229"/>
  <c r="F316" i="228"/>
  <c r="E316" i="228"/>
  <c r="D316" i="228"/>
  <c r="C316" i="228"/>
  <c r="F315" i="228"/>
  <c r="E315" i="228"/>
  <c r="D315" i="228"/>
  <c r="C315" i="228"/>
  <c r="F314" i="228"/>
  <c r="E314" i="228"/>
  <c r="D314" i="228"/>
  <c r="C314" i="228"/>
  <c r="F313" i="228"/>
  <c r="F312" i="228" s="1"/>
  <c r="E313" i="228"/>
  <c r="E312" i="228" s="1"/>
  <c r="D313" i="228"/>
  <c r="C313" i="228"/>
  <c r="C312" i="228" s="1"/>
  <c r="D312" i="228"/>
  <c r="F311" i="228"/>
  <c r="E311" i="228"/>
  <c r="D311" i="228"/>
  <c r="C311" i="228"/>
  <c r="F310" i="228"/>
  <c r="E310" i="228"/>
  <c r="D310" i="228"/>
  <c r="C310" i="228"/>
  <c r="F309" i="228"/>
  <c r="E309" i="228"/>
  <c r="D309" i="228"/>
  <c r="C309" i="228"/>
  <c r="F308" i="228"/>
  <c r="E308" i="228"/>
  <c r="E307" i="228" s="1"/>
  <c r="D308" i="228"/>
  <c r="D307" i="228" s="1"/>
  <c r="F307" i="228"/>
  <c r="F306" i="228"/>
  <c r="E306" i="228"/>
  <c r="D306" i="228"/>
  <c r="C306" i="228"/>
  <c r="F305" i="228"/>
  <c r="E305" i="228"/>
  <c r="D305" i="228"/>
  <c r="C305" i="228"/>
  <c r="D304" i="228"/>
  <c r="C304" i="228"/>
  <c r="F303" i="228"/>
  <c r="E303" i="228"/>
  <c r="D303" i="228"/>
  <c r="C303" i="228"/>
  <c r="F302" i="228"/>
  <c r="F301" i="228" s="1"/>
  <c r="E302" i="228"/>
  <c r="E301" i="228" s="1"/>
  <c r="D302" i="228"/>
  <c r="D301" i="228" s="1"/>
  <c r="C302" i="228"/>
  <c r="C301" i="228" s="1"/>
  <c r="F300" i="228"/>
  <c r="E300" i="228"/>
  <c r="D300" i="228"/>
  <c r="C300" i="228"/>
  <c r="F299" i="228"/>
  <c r="F298" i="228" s="1"/>
  <c r="E299" i="228"/>
  <c r="D299" i="228"/>
  <c r="C299" i="228"/>
  <c r="C298" i="228" s="1"/>
  <c r="E298" i="228"/>
  <c r="D298" i="228"/>
  <c r="F297" i="228"/>
  <c r="E297" i="228"/>
  <c r="D297" i="228"/>
  <c r="C297" i="228"/>
  <c r="F296" i="228"/>
  <c r="E296" i="228"/>
  <c r="D296" i="228"/>
  <c r="D295" i="228" s="1"/>
  <c r="C296" i="228"/>
  <c r="C295" i="228" s="1"/>
  <c r="F295" i="228"/>
  <c r="E295" i="228"/>
  <c r="F294" i="228"/>
  <c r="E294" i="228"/>
  <c r="D294" i="228"/>
  <c r="C294" i="228"/>
  <c r="F293" i="228"/>
  <c r="E293" i="228"/>
  <c r="E292" i="228" s="1"/>
  <c r="D293" i="228"/>
  <c r="D292" i="228" s="1"/>
  <c r="C293" i="228"/>
  <c r="F292" i="228"/>
  <c r="F291" i="228"/>
  <c r="E291" i="228"/>
  <c r="D291" i="228"/>
  <c r="C291" i="228"/>
  <c r="F290" i="228"/>
  <c r="E290" i="228"/>
  <c r="D290" i="228"/>
  <c r="D289" i="228" s="1"/>
  <c r="C290" i="228"/>
  <c r="C289" i="228" s="1"/>
  <c r="F289" i="228"/>
  <c r="E289" i="228"/>
  <c r="F288" i="228"/>
  <c r="E288" i="228"/>
  <c r="D288" i="228"/>
  <c r="C288" i="228"/>
  <c r="F287" i="228"/>
  <c r="F286" i="228" s="1"/>
  <c r="E287" i="228"/>
  <c r="D287" i="228"/>
  <c r="C287" i="228"/>
  <c r="C286" i="228" s="1"/>
  <c r="E286" i="228"/>
  <c r="D286" i="228"/>
  <c r="F277" i="228"/>
  <c r="E277" i="228"/>
  <c r="D277" i="228"/>
  <c r="C277" i="228"/>
  <c r="F272" i="228"/>
  <c r="F282" i="228" s="1"/>
  <c r="F264" i="228" s="1"/>
  <c r="E272" i="228"/>
  <c r="E282" i="228" s="1"/>
  <c r="E264" i="228" s="1"/>
  <c r="D272" i="228"/>
  <c r="D282" i="228" s="1"/>
  <c r="D264" i="228" s="1"/>
  <c r="C272" i="228"/>
  <c r="F266" i="228"/>
  <c r="E266" i="228"/>
  <c r="D266" i="228"/>
  <c r="F251" i="228"/>
  <c r="E251" i="228"/>
  <c r="D251" i="228"/>
  <c r="C251" i="228"/>
  <c r="F246" i="228"/>
  <c r="F256" i="228" s="1"/>
  <c r="F238" i="228" s="1"/>
  <c r="E246" i="228"/>
  <c r="E256" i="228" s="1"/>
  <c r="E238" i="228" s="1"/>
  <c r="D246" i="228"/>
  <c r="D256" i="228" s="1"/>
  <c r="D238" i="228" s="1"/>
  <c r="C246" i="228"/>
  <c r="C256" i="228" s="1"/>
  <c r="C238" i="228" s="1"/>
  <c r="C239" i="228" s="1"/>
  <c r="F240" i="228"/>
  <c r="E240" i="228"/>
  <c r="D240" i="228"/>
  <c r="F225" i="228"/>
  <c r="E225" i="228"/>
  <c r="D225" i="228"/>
  <c r="C225" i="228"/>
  <c r="C221" i="228"/>
  <c r="C308" i="228" s="1"/>
  <c r="F220" i="228"/>
  <c r="F230" i="228" s="1"/>
  <c r="F212" i="228" s="1"/>
  <c r="E220" i="228"/>
  <c r="D220" i="228"/>
  <c r="C220" i="228"/>
  <c r="F214" i="228"/>
  <c r="E214" i="228"/>
  <c r="D214" i="228"/>
  <c r="F199" i="228"/>
  <c r="E199" i="228"/>
  <c r="D199" i="228"/>
  <c r="C199" i="228"/>
  <c r="F194" i="228"/>
  <c r="F204" i="228" s="1"/>
  <c r="F186" i="228" s="1"/>
  <c r="E194" i="228"/>
  <c r="E204" i="228" s="1"/>
  <c r="E186" i="228" s="1"/>
  <c r="D194" i="228"/>
  <c r="D204" i="228" s="1"/>
  <c r="D186" i="228" s="1"/>
  <c r="C194" i="228"/>
  <c r="C204" i="228" s="1"/>
  <c r="C186" i="228" s="1"/>
  <c r="C187" i="228" s="1"/>
  <c r="F188" i="228"/>
  <c r="E188" i="228"/>
  <c r="D188" i="228"/>
  <c r="F173" i="228"/>
  <c r="E173" i="228"/>
  <c r="D173" i="228"/>
  <c r="C173" i="228"/>
  <c r="F168" i="228"/>
  <c r="F178" i="228" s="1"/>
  <c r="F160" i="228" s="1"/>
  <c r="E168" i="228"/>
  <c r="E178" i="228" s="1"/>
  <c r="E160" i="228" s="1"/>
  <c r="D168" i="228"/>
  <c r="D178" i="228" s="1"/>
  <c r="D160" i="228" s="1"/>
  <c r="C168" i="228"/>
  <c r="C178" i="228" s="1"/>
  <c r="C160" i="228" s="1"/>
  <c r="C161" i="228" s="1"/>
  <c r="F162" i="228"/>
  <c r="E162" i="228"/>
  <c r="D162" i="228"/>
  <c r="F147" i="228"/>
  <c r="E147" i="228"/>
  <c r="D147" i="228"/>
  <c r="C147" i="228"/>
  <c r="F142" i="228"/>
  <c r="F152" i="228" s="1"/>
  <c r="F134" i="228" s="1"/>
  <c r="E142" i="228"/>
  <c r="E152" i="228" s="1"/>
  <c r="E134" i="228" s="1"/>
  <c r="D142" i="228"/>
  <c r="D152" i="228" s="1"/>
  <c r="D134" i="228" s="1"/>
  <c r="C142" i="228"/>
  <c r="C152" i="228" s="1"/>
  <c r="C134" i="228" s="1"/>
  <c r="C135" i="228" s="1"/>
  <c r="F136" i="228"/>
  <c r="E136" i="228"/>
  <c r="D136" i="228"/>
  <c r="F119" i="228"/>
  <c r="E119" i="228"/>
  <c r="D119" i="228"/>
  <c r="C119" i="228"/>
  <c r="F114" i="228"/>
  <c r="F124" i="228" s="1"/>
  <c r="F106" i="228" s="1"/>
  <c r="E114" i="228"/>
  <c r="E124" i="228" s="1"/>
  <c r="E106" i="228" s="1"/>
  <c r="D114" i="228"/>
  <c r="D124" i="228" s="1"/>
  <c r="D106" i="228" s="1"/>
  <c r="C114" i="228"/>
  <c r="C124" i="228" s="1"/>
  <c r="C106" i="228" s="1"/>
  <c r="F108" i="228"/>
  <c r="E108" i="228"/>
  <c r="D108" i="228"/>
  <c r="F80" i="228"/>
  <c r="F95" i="228" s="1"/>
  <c r="E80" i="228"/>
  <c r="E95" i="228" s="1"/>
  <c r="D80" i="228"/>
  <c r="D95" i="228" s="1"/>
  <c r="C80" i="228"/>
  <c r="C95" i="228" s="1"/>
  <c r="F68" i="228"/>
  <c r="E68" i="228"/>
  <c r="D68" i="228"/>
  <c r="E55" i="228"/>
  <c r="E304" i="228" s="1"/>
  <c r="F52" i="228"/>
  <c r="E52" i="228"/>
  <c r="D52" i="228"/>
  <c r="C52" i="228"/>
  <c r="F43" i="228"/>
  <c r="E43" i="228"/>
  <c r="D43" i="228"/>
  <c r="C43" i="228"/>
  <c r="F40" i="228"/>
  <c r="E40" i="228"/>
  <c r="D40" i="228"/>
  <c r="C40" i="228"/>
  <c r="F37" i="228"/>
  <c r="E37" i="228"/>
  <c r="D37" i="228"/>
  <c r="C37" i="228"/>
  <c r="F31" i="228"/>
  <c r="E31" i="228"/>
  <c r="D31" i="228"/>
  <c r="G118" i="227"/>
  <c r="F118" i="227"/>
  <c r="E118" i="227"/>
  <c r="D118" i="227"/>
  <c r="G117" i="227"/>
  <c r="F117" i="227"/>
  <c r="E117" i="227"/>
  <c r="D117" i="227"/>
  <c r="G116" i="227"/>
  <c r="F116" i="227"/>
  <c r="E116" i="227"/>
  <c r="D116" i="227"/>
  <c r="G115" i="227"/>
  <c r="F115" i="227"/>
  <c r="E115" i="227"/>
  <c r="D115" i="227"/>
  <c r="E114" i="227"/>
  <c r="D114" i="227"/>
  <c r="G113" i="227"/>
  <c r="F113" i="227"/>
  <c r="E113" i="227"/>
  <c r="D113" i="227"/>
  <c r="G112" i="227"/>
  <c r="F112" i="227"/>
  <c r="E112" i="227"/>
  <c r="D112" i="227"/>
  <c r="G111" i="227"/>
  <c r="F111" i="227"/>
  <c r="E111" i="227"/>
  <c r="D111" i="227"/>
  <c r="G110" i="227"/>
  <c r="F110" i="227"/>
  <c r="E110" i="227"/>
  <c r="D110" i="227"/>
  <c r="G109" i="227"/>
  <c r="F109" i="227"/>
  <c r="E109" i="227"/>
  <c r="D109" i="227"/>
  <c r="G108" i="227"/>
  <c r="F108" i="227"/>
  <c r="E108" i="227"/>
  <c r="D108" i="227"/>
  <c r="G107" i="227"/>
  <c r="F107" i="227"/>
  <c r="E107" i="227"/>
  <c r="D107" i="227"/>
  <c r="G106" i="227"/>
  <c r="F106" i="227"/>
  <c r="F105" i="227" s="1"/>
  <c r="E106" i="227"/>
  <c r="E105" i="227" s="1"/>
  <c r="D106" i="227"/>
  <c r="G105" i="227"/>
  <c r="D105" i="227"/>
  <c r="G104" i="227"/>
  <c r="F104" i="227"/>
  <c r="E104" i="227"/>
  <c r="D104" i="227"/>
  <c r="G103" i="227"/>
  <c r="F103" i="227"/>
  <c r="E103" i="227"/>
  <c r="D103" i="227"/>
  <c r="G102" i="227"/>
  <c r="F102" i="227"/>
  <c r="E102" i="227"/>
  <c r="G101" i="227"/>
  <c r="F101" i="227"/>
  <c r="E101" i="227"/>
  <c r="D101" i="227"/>
  <c r="G100" i="227"/>
  <c r="F100" i="227"/>
  <c r="E100" i="227"/>
  <c r="D100" i="227"/>
  <c r="D99" i="227" s="1"/>
  <c r="G99" i="227"/>
  <c r="F99" i="227"/>
  <c r="E99" i="227"/>
  <c r="G98" i="227"/>
  <c r="F98" i="227"/>
  <c r="E98" i="227"/>
  <c r="D98" i="227"/>
  <c r="G97" i="227"/>
  <c r="F97" i="227"/>
  <c r="E97" i="227"/>
  <c r="D97" i="227"/>
  <c r="D96" i="227" s="1"/>
  <c r="G96" i="227"/>
  <c r="F96" i="227"/>
  <c r="E96" i="227"/>
  <c r="G94" i="227"/>
  <c r="F94" i="227"/>
  <c r="E94" i="227"/>
  <c r="D94" i="227"/>
  <c r="G92" i="227"/>
  <c r="F92" i="227"/>
  <c r="E92" i="227"/>
  <c r="D92" i="227"/>
  <c r="G85" i="227"/>
  <c r="F85" i="227"/>
  <c r="E85" i="227"/>
  <c r="G84" i="227"/>
  <c r="F84" i="227"/>
  <c r="E84" i="227"/>
  <c r="G83" i="227"/>
  <c r="G86" i="227" s="1"/>
  <c r="F83" i="227"/>
  <c r="E83" i="227"/>
  <c r="D83" i="227"/>
  <c r="G75" i="227"/>
  <c r="F75" i="227"/>
  <c r="E75" i="227"/>
  <c r="D75" i="227"/>
  <c r="G68" i="227"/>
  <c r="F68" i="227"/>
  <c r="E68" i="227"/>
  <c r="G67" i="227"/>
  <c r="F67" i="227"/>
  <c r="E67" i="227"/>
  <c r="G66" i="227"/>
  <c r="F66" i="227"/>
  <c r="E66" i="227"/>
  <c r="E69" i="227" s="1"/>
  <c r="D66" i="227"/>
  <c r="F50" i="227"/>
  <c r="F114" i="227" s="1"/>
  <c r="G38" i="227"/>
  <c r="F38" i="227"/>
  <c r="E38" i="227"/>
  <c r="D38" i="227"/>
  <c r="G35" i="227"/>
  <c r="F35" i="227"/>
  <c r="E35" i="227"/>
  <c r="D35" i="227"/>
  <c r="G32" i="227"/>
  <c r="F32" i="227"/>
  <c r="E32" i="227"/>
  <c r="D32" i="227"/>
  <c r="G27" i="227"/>
  <c r="F27" i="227"/>
  <c r="E27" i="227"/>
  <c r="G26" i="227"/>
  <c r="F26" i="227"/>
  <c r="E26" i="227"/>
  <c r="G25" i="227"/>
  <c r="F25" i="227"/>
  <c r="E25" i="227"/>
  <c r="F28" i="227" s="1"/>
  <c r="D25" i="227"/>
  <c r="G151" i="226"/>
  <c r="F151" i="226"/>
  <c r="E151" i="226"/>
  <c r="D151" i="226"/>
  <c r="G150" i="226"/>
  <c r="F150" i="226"/>
  <c r="E150" i="226"/>
  <c r="D150" i="226"/>
  <c r="G149" i="226"/>
  <c r="F149" i="226"/>
  <c r="E149" i="226"/>
  <c r="D149" i="226"/>
  <c r="G148" i="226"/>
  <c r="F148" i="226"/>
  <c r="E148" i="226"/>
  <c r="E147" i="226" s="1"/>
  <c r="D148" i="226"/>
  <c r="G147" i="226"/>
  <c r="F147" i="226"/>
  <c r="G146" i="226"/>
  <c r="F146" i="226"/>
  <c r="E146" i="226"/>
  <c r="D146" i="226"/>
  <c r="G145" i="226"/>
  <c r="F145" i="226"/>
  <c r="E145" i="226"/>
  <c r="D145" i="226"/>
  <c r="G144" i="226"/>
  <c r="F144" i="226"/>
  <c r="E144" i="226"/>
  <c r="D144" i="226"/>
  <c r="G143" i="226"/>
  <c r="F143" i="226"/>
  <c r="F142" i="226" s="1"/>
  <c r="E143" i="226"/>
  <c r="D143" i="226"/>
  <c r="D142" i="226" s="1"/>
  <c r="G142" i="226"/>
  <c r="E142" i="226"/>
  <c r="G141" i="226"/>
  <c r="F141" i="226"/>
  <c r="E141" i="226"/>
  <c r="D141" i="226"/>
  <c r="G140" i="226"/>
  <c r="F140" i="226"/>
  <c r="E140" i="226"/>
  <c r="D140" i="226"/>
  <c r="E139" i="226"/>
  <c r="D139" i="226"/>
  <c r="G138" i="226"/>
  <c r="F138" i="226"/>
  <c r="E138" i="226"/>
  <c r="D138" i="226"/>
  <c r="G137" i="226"/>
  <c r="G136" i="226" s="1"/>
  <c r="F137" i="226"/>
  <c r="E137" i="226"/>
  <c r="D137" i="226"/>
  <c r="D136" i="226" s="1"/>
  <c r="F136" i="226"/>
  <c r="E136" i="226"/>
  <c r="G135" i="226"/>
  <c r="F135" i="226"/>
  <c r="E135" i="226"/>
  <c r="D135" i="226"/>
  <c r="G134" i="226"/>
  <c r="F134" i="226"/>
  <c r="F133" i="226" s="1"/>
  <c r="E134" i="226"/>
  <c r="D134" i="226"/>
  <c r="G133" i="226"/>
  <c r="E133" i="226"/>
  <c r="D133" i="226"/>
  <c r="G132" i="226"/>
  <c r="F132" i="226"/>
  <c r="E132" i="226"/>
  <c r="D132" i="226"/>
  <c r="G131" i="226"/>
  <c r="G130" i="226" s="1"/>
  <c r="F131" i="226"/>
  <c r="F130" i="226" s="1"/>
  <c r="E131" i="226"/>
  <c r="D131" i="226"/>
  <c r="E130" i="226"/>
  <c r="D130" i="226"/>
  <c r="G129" i="226"/>
  <c r="F129" i="226"/>
  <c r="E129" i="226"/>
  <c r="D129" i="226"/>
  <c r="E128" i="226"/>
  <c r="D128" i="226"/>
  <c r="D127" i="226"/>
  <c r="G126" i="226"/>
  <c r="F126" i="226"/>
  <c r="E126" i="226"/>
  <c r="D126" i="226"/>
  <c r="G125" i="226"/>
  <c r="F125" i="226"/>
  <c r="E125" i="226"/>
  <c r="D125" i="226"/>
  <c r="D124" i="226" s="1"/>
  <c r="G124" i="226"/>
  <c r="F124" i="226"/>
  <c r="E124" i="226"/>
  <c r="G123" i="226"/>
  <c r="F123" i="226"/>
  <c r="E123" i="226"/>
  <c r="D123" i="226"/>
  <c r="G122" i="226"/>
  <c r="G121" i="226" s="1"/>
  <c r="F122" i="226"/>
  <c r="F121" i="226" s="1"/>
  <c r="E122" i="226"/>
  <c r="D122" i="226"/>
  <c r="D121" i="226" s="1"/>
  <c r="E121" i="226"/>
  <c r="G113" i="226"/>
  <c r="F113" i="226"/>
  <c r="E113" i="226"/>
  <c r="D113" i="226"/>
  <c r="G108" i="226"/>
  <c r="G118" i="226" s="1"/>
  <c r="F108" i="226"/>
  <c r="F118" i="226" s="1"/>
  <c r="F100" i="226" s="1"/>
  <c r="E108" i="226"/>
  <c r="E118" i="226" s="1"/>
  <c r="D108" i="226"/>
  <c r="D118" i="226" s="1"/>
  <c r="E103" i="226"/>
  <c r="G102" i="226"/>
  <c r="F102" i="226"/>
  <c r="E102" i="226"/>
  <c r="G101" i="226"/>
  <c r="E101" i="226"/>
  <c r="D101" i="226"/>
  <c r="G85" i="226"/>
  <c r="F85" i="226"/>
  <c r="E85" i="226"/>
  <c r="D85" i="226"/>
  <c r="G80" i="226"/>
  <c r="G90" i="226" s="1"/>
  <c r="G72" i="226" s="1"/>
  <c r="F80" i="226"/>
  <c r="F90" i="226" s="1"/>
  <c r="E80" i="226"/>
  <c r="E90" i="226" s="1"/>
  <c r="E72" i="226" s="1"/>
  <c r="D80" i="226"/>
  <c r="D90" i="226" s="1"/>
  <c r="G74" i="226"/>
  <c r="F74" i="226"/>
  <c r="E74" i="226"/>
  <c r="F73" i="226"/>
  <c r="D73" i="226"/>
  <c r="F57" i="226"/>
  <c r="F139" i="226" s="1"/>
  <c r="G46" i="226"/>
  <c r="G128" i="226" s="1"/>
  <c r="F46" i="226"/>
  <c r="F45" i="226" s="1"/>
  <c r="E45" i="226"/>
  <c r="D45" i="226"/>
  <c r="G42" i="226"/>
  <c r="F42" i="226"/>
  <c r="E42" i="226"/>
  <c r="D42" i="226"/>
  <c r="G39" i="226"/>
  <c r="F39" i="226"/>
  <c r="E39" i="226"/>
  <c r="D39" i="226"/>
  <c r="G33" i="226"/>
  <c r="F33" i="226"/>
  <c r="E33" i="226"/>
  <c r="I472" i="225"/>
  <c r="I471" i="225"/>
  <c r="I468" i="225" s="1"/>
  <c r="H471" i="225"/>
  <c r="G471" i="225"/>
  <c r="F471" i="225"/>
  <c r="F469" i="225"/>
  <c r="H468" i="225"/>
  <c r="I462" i="225"/>
  <c r="H462" i="225"/>
  <c r="G462" i="225"/>
  <c r="F462" i="225"/>
  <c r="I461" i="225"/>
  <c r="H461" i="225"/>
  <c r="G461" i="225"/>
  <c r="F461" i="225"/>
  <c r="I460" i="225"/>
  <c r="H460" i="225"/>
  <c r="G460" i="225"/>
  <c r="F460" i="225"/>
  <c r="I459" i="225"/>
  <c r="H459" i="225"/>
  <c r="G459" i="225"/>
  <c r="F459" i="225"/>
  <c r="I458" i="225"/>
  <c r="H458" i="225"/>
  <c r="H457" i="225" s="1"/>
  <c r="G458" i="225"/>
  <c r="G457" i="225" s="1"/>
  <c r="F458" i="225"/>
  <c r="I457" i="225"/>
  <c r="I456" i="225"/>
  <c r="H456" i="225"/>
  <c r="G456" i="225"/>
  <c r="F456" i="225"/>
  <c r="I455" i="225"/>
  <c r="H455" i="225"/>
  <c r="G455" i="225"/>
  <c r="F455" i="225"/>
  <c r="F454" i="225" s="1"/>
  <c r="I454" i="225"/>
  <c r="H454" i="225"/>
  <c r="I453" i="225"/>
  <c r="H453" i="225"/>
  <c r="G453" i="225"/>
  <c r="F453" i="225"/>
  <c r="I452" i="225"/>
  <c r="I451" i="225" s="1"/>
  <c r="H452" i="225"/>
  <c r="H451" i="225" s="1"/>
  <c r="G452" i="225"/>
  <c r="F452" i="225"/>
  <c r="F451" i="225" s="1"/>
  <c r="G451" i="225"/>
  <c r="I450" i="225"/>
  <c r="H450" i="225"/>
  <c r="G450" i="225"/>
  <c r="G448" i="225" s="1"/>
  <c r="F450" i="225"/>
  <c r="I449" i="225"/>
  <c r="I448" i="225" s="1"/>
  <c r="H449" i="225"/>
  <c r="H448" i="225" s="1"/>
  <c r="F449" i="225"/>
  <c r="F448" i="225" s="1"/>
  <c r="I447" i="225"/>
  <c r="H447" i="225"/>
  <c r="G447" i="225"/>
  <c r="F447" i="225"/>
  <c r="I446" i="225"/>
  <c r="I445" i="225" s="1"/>
  <c r="H446" i="225"/>
  <c r="H445" i="225" s="1"/>
  <c r="G446" i="225"/>
  <c r="G445" i="225" s="1"/>
  <c r="F446" i="225"/>
  <c r="F445" i="225" s="1"/>
  <c r="I444" i="225"/>
  <c r="H444" i="225"/>
  <c r="G444" i="225"/>
  <c r="F444" i="225"/>
  <c r="I443" i="225"/>
  <c r="I442" i="225" s="1"/>
  <c r="H443" i="225"/>
  <c r="H442" i="225" s="1"/>
  <c r="G443" i="225"/>
  <c r="G442" i="225" s="1"/>
  <c r="F443" i="225"/>
  <c r="F442" i="225" s="1"/>
  <c r="I438" i="225"/>
  <c r="H438" i="225"/>
  <c r="G438" i="225"/>
  <c r="F438" i="225"/>
  <c r="I423" i="225"/>
  <c r="H423" i="225"/>
  <c r="G423" i="225"/>
  <c r="I422" i="225"/>
  <c r="H422" i="225"/>
  <c r="G422" i="225"/>
  <c r="I421" i="225"/>
  <c r="H421" i="225"/>
  <c r="G421" i="225"/>
  <c r="F421" i="225"/>
  <c r="I413" i="225"/>
  <c r="H413" i="225"/>
  <c r="H395" i="225" s="1"/>
  <c r="G413" i="225"/>
  <c r="F413" i="225"/>
  <c r="F395" i="225" s="1"/>
  <c r="G398" i="225" s="1"/>
  <c r="I397" i="225"/>
  <c r="H397" i="225"/>
  <c r="G397" i="225"/>
  <c r="I396" i="225"/>
  <c r="G396" i="225"/>
  <c r="G399" i="225" s="1"/>
  <c r="G385" i="225"/>
  <c r="I380" i="225"/>
  <c r="I385" i="225" s="1"/>
  <c r="I368" i="225" s="1"/>
  <c r="H380" i="225"/>
  <c r="H385" i="225" s="1"/>
  <c r="F380" i="225"/>
  <c r="F385" i="225" s="1"/>
  <c r="F368" i="225" s="1"/>
  <c r="I370" i="225"/>
  <c r="H370" i="225"/>
  <c r="G370" i="225"/>
  <c r="H368" i="225"/>
  <c r="H371" i="225" s="1"/>
  <c r="G368" i="225"/>
  <c r="G369" i="225" s="1"/>
  <c r="I356" i="225"/>
  <c r="H356" i="225"/>
  <c r="H327" i="225" s="1"/>
  <c r="G356" i="225"/>
  <c r="F356" i="225"/>
  <c r="I329" i="225"/>
  <c r="H329" i="225"/>
  <c r="G329" i="225"/>
  <c r="I327" i="225"/>
  <c r="I328" i="225" s="1"/>
  <c r="G327" i="225"/>
  <c r="F327" i="225"/>
  <c r="F328" i="225" s="1"/>
  <c r="I319" i="225"/>
  <c r="I290" i="225" s="1"/>
  <c r="H319" i="225"/>
  <c r="G319" i="225"/>
  <c r="G290" i="225" s="1"/>
  <c r="F319" i="225"/>
  <c r="I292" i="225"/>
  <c r="H292" i="225"/>
  <c r="G292" i="225"/>
  <c r="F290" i="225"/>
  <c r="F291" i="225" s="1"/>
  <c r="I282" i="225"/>
  <c r="I253" i="225" s="1"/>
  <c r="H282" i="225"/>
  <c r="H253" i="225" s="1"/>
  <c r="G282" i="225"/>
  <c r="G253" i="225" s="1"/>
  <c r="F267" i="225"/>
  <c r="F282" i="225" s="1"/>
  <c r="F253" i="225" s="1"/>
  <c r="F254" i="225" s="1"/>
  <c r="I255" i="225"/>
  <c r="H255" i="225"/>
  <c r="G255" i="225"/>
  <c r="I245" i="225"/>
  <c r="I216" i="225" s="1"/>
  <c r="I246" i="225" s="1"/>
  <c r="H245" i="225"/>
  <c r="H216" i="225" s="1"/>
  <c r="G245" i="225"/>
  <c r="F230" i="225"/>
  <c r="F245" i="225" s="1"/>
  <c r="F216" i="225" s="1"/>
  <c r="F217" i="225" s="1"/>
  <c r="I218" i="225"/>
  <c r="H218" i="225"/>
  <c r="G218" i="225"/>
  <c r="I208" i="225"/>
  <c r="H208" i="225"/>
  <c r="H179" i="225" s="1"/>
  <c r="G208" i="225"/>
  <c r="G179" i="225" s="1"/>
  <c r="F193" i="225"/>
  <c r="F208" i="225" s="1"/>
  <c r="I181" i="225"/>
  <c r="H181" i="225"/>
  <c r="G181" i="225"/>
  <c r="I171" i="225"/>
  <c r="I142" i="225" s="1"/>
  <c r="H171" i="225"/>
  <c r="H142" i="225" s="1"/>
  <c r="H145" i="225" s="1"/>
  <c r="G171" i="225"/>
  <c r="G142" i="225" s="1"/>
  <c r="F171" i="225"/>
  <c r="I144" i="225"/>
  <c r="H144" i="225"/>
  <c r="G144" i="225"/>
  <c r="F142" i="225"/>
  <c r="F143" i="225" s="1"/>
  <c r="I134" i="225"/>
  <c r="I105" i="225" s="1"/>
  <c r="H134" i="225"/>
  <c r="H105" i="225" s="1"/>
  <c r="H106" i="225" s="1"/>
  <c r="G134" i="225"/>
  <c r="F119" i="225"/>
  <c r="F134" i="225" s="1"/>
  <c r="F105" i="225" s="1"/>
  <c r="F106" i="225" s="1"/>
  <c r="I107" i="225"/>
  <c r="H107" i="225"/>
  <c r="G107" i="225"/>
  <c r="G105" i="225"/>
  <c r="I97" i="225"/>
  <c r="I68" i="225" s="1"/>
  <c r="H97" i="225"/>
  <c r="G97" i="225"/>
  <c r="F82" i="225"/>
  <c r="F97" i="225" s="1"/>
  <c r="F68" i="225" s="1"/>
  <c r="F69" i="225" s="1"/>
  <c r="G72" i="225" s="1"/>
  <c r="I70" i="225"/>
  <c r="H70" i="225"/>
  <c r="G70" i="225"/>
  <c r="H68" i="225"/>
  <c r="H69" i="225" s="1"/>
  <c r="H72" i="225" s="1"/>
  <c r="G68" i="225"/>
  <c r="I60" i="225"/>
  <c r="H60" i="225"/>
  <c r="G60" i="225"/>
  <c r="G31" i="225" s="1"/>
  <c r="G32" i="225" s="1"/>
  <c r="G35" i="225" s="1"/>
  <c r="F45" i="225"/>
  <c r="F60" i="225" s="1"/>
  <c r="I33" i="225"/>
  <c r="H33" i="225"/>
  <c r="G33" i="225"/>
  <c r="I32" i="225"/>
  <c r="I31" i="225"/>
  <c r="H31" i="225"/>
  <c r="E232" i="224"/>
  <c r="D232" i="224"/>
  <c r="C232" i="224"/>
  <c r="F231" i="224"/>
  <c r="E231" i="224"/>
  <c r="D231" i="224"/>
  <c r="C231" i="224"/>
  <c r="F230" i="224"/>
  <c r="E230" i="224"/>
  <c r="D230" i="224"/>
  <c r="C230" i="224"/>
  <c r="F229" i="224"/>
  <c r="E229" i="224"/>
  <c r="D229" i="224"/>
  <c r="C229" i="224"/>
  <c r="D228" i="224"/>
  <c r="C228" i="224"/>
  <c r="F227" i="224"/>
  <c r="E227" i="224"/>
  <c r="D227" i="224"/>
  <c r="C227" i="224"/>
  <c r="F226" i="224"/>
  <c r="E226" i="224"/>
  <c r="D226" i="224"/>
  <c r="C226" i="224"/>
  <c r="F225" i="224"/>
  <c r="E225" i="224"/>
  <c r="D225" i="224"/>
  <c r="C225" i="224"/>
  <c r="F224" i="224"/>
  <c r="E224" i="224"/>
  <c r="D224" i="224"/>
  <c r="C224" i="224"/>
  <c r="F223" i="224"/>
  <c r="E223" i="224"/>
  <c r="D223" i="224"/>
  <c r="C223" i="224"/>
  <c r="F222" i="224"/>
  <c r="E222" i="224"/>
  <c r="D222" i="224"/>
  <c r="C222" i="224"/>
  <c r="F221" i="224"/>
  <c r="E221" i="224"/>
  <c r="D221" i="224"/>
  <c r="C221" i="224"/>
  <c r="F220" i="224"/>
  <c r="E220" i="224"/>
  <c r="D220" i="224"/>
  <c r="C220" i="224"/>
  <c r="F219" i="224"/>
  <c r="E219" i="224"/>
  <c r="D219" i="224"/>
  <c r="C219" i="224"/>
  <c r="F218" i="224"/>
  <c r="E218" i="224"/>
  <c r="D218" i="224"/>
  <c r="C218" i="224"/>
  <c r="F217" i="224"/>
  <c r="E217" i="224"/>
  <c r="D217" i="224"/>
  <c r="C217" i="224"/>
  <c r="F215" i="224"/>
  <c r="E215" i="224"/>
  <c r="D215" i="224"/>
  <c r="C215" i="224"/>
  <c r="F214" i="224"/>
  <c r="E214" i="224"/>
  <c r="D214" i="224"/>
  <c r="C214" i="224"/>
  <c r="F212" i="224"/>
  <c r="E212" i="224"/>
  <c r="D212" i="224"/>
  <c r="C212" i="224"/>
  <c r="F211" i="224"/>
  <c r="E211" i="224"/>
  <c r="D211" i="224"/>
  <c r="C211" i="224"/>
  <c r="C210" i="224"/>
  <c r="F206" i="224"/>
  <c r="F232" i="224" s="1"/>
  <c r="E206" i="224"/>
  <c r="D206" i="224"/>
  <c r="D196" i="224" s="1"/>
  <c r="D197" i="224" s="1"/>
  <c r="C206" i="224"/>
  <c r="C196" i="224" s="1"/>
  <c r="C197" i="224" s="1"/>
  <c r="F198" i="224"/>
  <c r="E198" i="224"/>
  <c r="D198" i="224"/>
  <c r="E196" i="224"/>
  <c r="F188" i="224"/>
  <c r="E188" i="224"/>
  <c r="D188" i="224"/>
  <c r="D178" i="224" s="1"/>
  <c r="C188" i="224"/>
  <c r="C178" i="224" s="1"/>
  <c r="C179" i="224" s="1"/>
  <c r="F180" i="224"/>
  <c r="E180" i="224"/>
  <c r="D180" i="224"/>
  <c r="F178" i="224"/>
  <c r="F170" i="224"/>
  <c r="E170" i="224"/>
  <c r="D170" i="224"/>
  <c r="C170" i="224"/>
  <c r="F162" i="224"/>
  <c r="E162" i="224"/>
  <c r="D162" i="224"/>
  <c r="F161" i="224"/>
  <c r="E160" i="224"/>
  <c r="E161" i="224" s="1"/>
  <c r="D160" i="224"/>
  <c r="C160" i="224"/>
  <c r="C161" i="224" s="1"/>
  <c r="F150" i="224"/>
  <c r="E150" i="224"/>
  <c r="D150" i="224"/>
  <c r="C150" i="224"/>
  <c r="F142" i="224"/>
  <c r="E142" i="224"/>
  <c r="D142" i="224"/>
  <c r="F140" i="224"/>
  <c r="E140" i="224"/>
  <c r="E141" i="224" s="1"/>
  <c r="D140" i="224"/>
  <c r="C140" i="224"/>
  <c r="C141" i="224" s="1"/>
  <c r="F132" i="224"/>
  <c r="E132" i="224"/>
  <c r="D132" i="224"/>
  <c r="C132" i="224"/>
  <c r="F124" i="224"/>
  <c r="E124" i="224"/>
  <c r="D124" i="224"/>
  <c r="F122" i="224"/>
  <c r="F123" i="224" s="1"/>
  <c r="E122" i="224"/>
  <c r="E123" i="224" s="1"/>
  <c r="D122" i="224"/>
  <c r="C122" i="224"/>
  <c r="C123" i="224" s="1"/>
  <c r="F114" i="224"/>
  <c r="E114" i="224"/>
  <c r="D114" i="224"/>
  <c r="C114" i="224"/>
  <c r="F106" i="224"/>
  <c r="E106" i="224"/>
  <c r="D106" i="224"/>
  <c r="F104" i="224"/>
  <c r="F105" i="224" s="1"/>
  <c r="E104" i="224"/>
  <c r="D104" i="224"/>
  <c r="C104" i="224"/>
  <c r="C105" i="224" s="1"/>
  <c r="F96" i="224"/>
  <c r="E96" i="224"/>
  <c r="D96" i="224"/>
  <c r="C96" i="224"/>
  <c r="F88" i="224"/>
  <c r="E88" i="224"/>
  <c r="D88" i="224"/>
  <c r="E87" i="224"/>
  <c r="E90" i="224" s="1"/>
  <c r="F86" i="224"/>
  <c r="E86" i="224"/>
  <c r="D86" i="224"/>
  <c r="D87" i="224" s="1"/>
  <c r="C86" i="224"/>
  <c r="C87" i="224" s="1"/>
  <c r="F78" i="224"/>
  <c r="E78" i="224"/>
  <c r="D78" i="224"/>
  <c r="C78" i="224"/>
  <c r="F70" i="224"/>
  <c r="E70" i="224"/>
  <c r="D70" i="224"/>
  <c r="F68" i="224"/>
  <c r="E68" i="224"/>
  <c r="E69" i="224" s="1"/>
  <c r="D68" i="224"/>
  <c r="D69" i="224" s="1"/>
  <c r="C68" i="224"/>
  <c r="C69" i="224" s="1"/>
  <c r="E54" i="224"/>
  <c r="F54" i="224" s="1"/>
  <c r="F228" i="224" s="1"/>
  <c r="F42" i="224"/>
  <c r="F216" i="224" s="1"/>
  <c r="E42" i="224"/>
  <c r="E216" i="224" s="1"/>
  <c r="D42" i="224"/>
  <c r="C42" i="224"/>
  <c r="F39" i="224"/>
  <c r="F213" i="224" s="1"/>
  <c r="E39" i="224"/>
  <c r="E213" i="224" s="1"/>
  <c r="D39" i="224"/>
  <c r="D213" i="224" s="1"/>
  <c r="C39" i="224"/>
  <c r="C213" i="224" s="1"/>
  <c r="F36" i="224"/>
  <c r="F210" i="224" s="1"/>
  <c r="E36" i="224"/>
  <c r="E210" i="224" s="1"/>
  <c r="D36" i="224"/>
  <c r="D210" i="224" s="1"/>
  <c r="C36" i="224"/>
  <c r="F30" i="224"/>
  <c r="E30" i="224"/>
  <c r="D30" i="224"/>
  <c r="F122" i="223"/>
  <c r="E122" i="223"/>
  <c r="D122" i="223"/>
  <c r="C122" i="223"/>
  <c r="F121" i="223"/>
  <c r="E121" i="223"/>
  <c r="D121" i="223"/>
  <c r="C121" i="223"/>
  <c r="F120" i="223"/>
  <c r="E120" i="223"/>
  <c r="D120" i="223"/>
  <c r="C120" i="223"/>
  <c r="F117" i="223"/>
  <c r="E117" i="223"/>
  <c r="D117" i="223"/>
  <c r="C117" i="223"/>
  <c r="F116" i="223"/>
  <c r="E116" i="223"/>
  <c r="D116" i="223"/>
  <c r="C116" i="223"/>
  <c r="F115" i="223"/>
  <c r="E115" i="223"/>
  <c r="D115" i="223"/>
  <c r="C115" i="223"/>
  <c r="F114" i="223"/>
  <c r="E114" i="223"/>
  <c r="D114" i="223"/>
  <c r="D113" i="223" s="1"/>
  <c r="C114" i="223"/>
  <c r="C113" i="223" s="1"/>
  <c r="F113" i="223"/>
  <c r="E113" i="223"/>
  <c r="F112" i="223"/>
  <c r="E112" i="223"/>
  <c r="D112" i="223"/>
  <c r="C112" i="223"/>
  <c r="F111" i="223"/>
  <c r="E111" i="223"/>
  <c r="D111" i="223"/>
  <c r="C111" i="223"/>
  <c r="D110" i="223"/>
  <c r="C110" i="223"/>
  <c r="F109" i="223"/>
  <c r="E109" i="223"/>
  <c r="D109" i="223"/>
  <c r="C109" i="223"/>
  <c r="F108" i="223"/>
  <c r="E108" i="223"/>
  <c r="D108" i="223"/>
  <c r="C108" i="223"/>
  <c r="F107" i="223"/>
  <c r="E107" i="223"/>
  <c r="D107" i="223"/>
  <c r="C107" i="223"/>
  <c r="F106" i="223"/>
  <c r="E106" i="223"/>
  <c r="D106" i="223"/>
  <c r="C106" i="223"/>
  <c r="F105" i="223"/>
  <c r="E105" i="223"/>
  <c r="D105" i="223"/>
  <c r="C105" i="223"/>
  <c r="F104" i="223"/>
  <c r="E104" i="223"/>
  <c r="D104" i="223"/>
  <c r="C104" i="223"/>
  <c r="F103" i="223"/>
  <c r="E103" i="223"/>
  <c r="D103" i="223"/>
  <c r="C103" i="223"/>
  <c r="F102" i="223"/>
  <c r="E102" i="223"/>
  <c r="D102" i="223"/>
  <c r="C102" i="223"/>
  <c r="F101" i="223"/>
  <c r="E101" i="223"/>
  <c r="D101" i="223"/>
  <c r="C101" i="223"/>
  <c r="F100" i="223"/>
  <c r="E100" i="223"/>
  <c r="D100" i="223"/>
  <c r="C100" i="223"/>
  <c r="F99" i="223"/>
  <c r="E99" i="223"/>
  <c r="D99" i="223"/>
  <c r="C99" i="223"/>
  <c r="F98" i="223"/>
  <c r="E98" i="223"/>
  <c r="D98" i="223"/>
  <c r="C98" i="223"/>
  <c r="F97" i="223"/>
  <c r="E97" i="223"/>
  <c r="D97" i="223"/>
  <c r="C97" i="223"/>
  <c r="F96" i="223"/>
  <c r="E96" i="223"/>
  <c r="D96" i="223"/>
  <c r="D95" i="223" s="1"/>
  <c r="C96" i="223"/>
  <c r="F95" i="223"/>
  <c r="C95" i="223"/>
  <c r="F94" i="223"/>
  <c r="E94" i="223"/>
  <c r="D94" i="223"/>
  <c r="C94" i="223"/>
  <c r="F93" i="223"/>
  <c r="E93" i="223"/>
  <c r="D93" i="223"/>
  <c r="C93" i="223"/>
  <c r="F92" i="223"/>
  <c r="E92" i="223"/>
  <c r="D92" i="223"/>
  <c r="C92" i="223"/>
  <c r="F84" i="223"/>
  <c r="F83" i="223" s="1"/>
  <c r="E84" i="223"/>
  <c r="D84" i="223"/>
  <c r="D83" i="223" s="1"/>
  <c r="E83" i="223"/>
  <c r="C83" i="223"/>
  <c r="F78" i="223"/>
  <c r="E78" i="223"/>
  <c r="E88" i="223" s="1"/>
  <c r="D78" i="223"/>
  <c r="C78" i="223"/>
  <c r="C88" i="223" s="1"/>
  <c r="F72" i="223"/>
  <c r="E72" i="223"/>
  <c r="D72" i="223"/>
  <c r="E55" i="223"/>
  <c r="F55" i="223" s="1"/>
  <c r="F52" i="223"/>
  <c r="E52" i="223"/>
  <c r="D52" i="223"/>
  <c r="C52" i="223"/>
  <c r="F40" i="223"/>
  <c r="E40" i="223"/>
  <c r="D40" i="223"/>
  <c r="C40" i="223"/>
  <c r="F37" i="223"/>
  <c r="E37" i="223"/>
  <c r="D37" i="223"/>
  <c r="C37" i="223"/>
  <c r="F31" i="223"/>
  <c r="E31" i="223"/>
  <c r="D31" i="223"/>
  <c r="F415" i="222"/>
  <c r="E415" i="222"/>
  <c r="D415" i="222"/>
  <c r="C415" i="222"/>
  <c r="F414" i="222"/>
  <c r="E414" i="222"/>
  <c r="D414" i="222"/>
  <c r="C414" i="222"/>
  <c r="F413" i="222"/>
  <c r="E413" i="222"/>
  <c r="D413" i="222"/>
  <c r="C413" i="222"/>
  <c r="E412" i="222"/>
  <c r="E411" i="222" s="1"/>
  <c r="D412" i="222"/>
  <c r="C412" i="222"/>
  <c r="C411" i="222" s="1"/>
  <c r="F410" i="222"/>
  <c r="E410" i="222"/>
  <c r="D410" i="222"/>
  <c r="C410" i="222"/>
  <c r="F409" i="222"/>
  <c r="E409" i="222"/>
  <c r="D409" i="222"/>
  <c r="C409" i="222"/>
  <c r="F408" i="222"/>
  <c r="E408" i="222"/>
  <c r="D408" i="222"/>
  <c r="C408" i="222"/>
  <c r="F407" i="222"/>
  <c r="E407" i="222"/>
  <c r="D407" i="222"/>
  <c r="C407" i="222"/>
  <c r="C406" i="222" s="1"/>
  <c r="F406" i="222"/>
  <c r="E406" i="222"/>
  <c r="D406" i="222"/>
  <c r="F405" i="222"/>
  <c r="E405" i="222"/>
  <c r="D405" i="222"/>
  <c r="C405" i="222"/>
  <c r="F404" i="222"/>
  <c r="E404" i="222"/>
  <c r="D404" i="222"/>
  <c r="C404" i="222"/>
  <c r="D403" i="222"/>
  <c r="C403" i="222"/>
  <c r="F402" i="222"/>
  <c r="E402" i="222"/>
  <c r="D402" i="222"/>
  <c r="C402" i="222"/>
  <c r="F401" i="222"/>
  <c r="E401" i="222"/>
  <c r="D401" i="222"/>
  <c r="C401" i="222"/>
  <c r="F400" i="222"/>
  <c r="E400" i="222"/>
  <c r="D400" i="222"/>
  <c r="C400" i="222"/>
  <c r="F399" i="222"/>
  <c r="E399" i="222"/>
  <c r="D399" i="222"/>
  <c r="C399" i="222"/>
  <c r="F398" i="222"/>
  <c r="E398" i="222"/>
  <c r="D398" i="222"/>
  <c r="C398" i="222"/>
  <c r="F397" i="222"/>
  <c r="E397" i="222"/>
  <c r="D397" i="222"/>
  <c r="C397" i="222"/>
  <c r="F396" i="222"/>
  <c r="E396" i="222"/>
  <c r="D396" i="222"/>
  <c r="C396" i="222"/>
  <c r="F395" i="222"/>
  <c r="E395" i="222"/>
  <c r="D395" i="222"/>
  <c r="C395" i="222"/>
  <c r="F394" i="222"/>
  <c r="E394" i="222"/>
  <c r="D394" i="222"/>
  <c r="C394" i="222"/>
  <c r="F393" i="222"/>
  <c r="F391" i="222" s="1"/>
  <c r="E393" i="222"/>
  <c r="D393" i="222"/>
  <c r="C393" i="222"/>
  <c r="F392" i="222"/>
  <c r="E392" i="222"/>
  <c r="D392" i="222"/>
  <c r="C392" i="222"/>
  <c r="E391" i="222"/>
  <c r="D391" i="222"/>
  <c r="C391" i="222"/>
  <c r="F390" i="222"/>
  <c r="E390" i="222"/>
  <c r="D390" i="222"/>
  <c r="C390" i="222"/>
  <c r="F389" i="222"/>
  <c r="E389" i="222"/>
  <c r="D389" i="222"/>
  <c r="C389" i="222"/>
  <c r="F388" i="222"/>
  <c r="E388" i="222"/>
  <c r="D388" i="222"/>
  <c r="C388" i="222"/>
  <c r="F387" i="222"/>
  <c r="E387" i="222"/>
  <c r="D387" i="222"/>
  <c r="C387" i="222"/>
  <c r="F386" i="222"/>
  <c r="F385" i="222" s="1"/>
  <c r="E386" i="222"/>
  <c r="D386" i="222"/>
  <c r="C386" i="222"/>
  <c r="C385" i="222" s="1"/>
  <c r="E385" i="222"/>
  <c r="D385" i="222"/>
  <c r="F376" i="222"/>
  <c r="E376" i="222"/>
  <c r="D376" i="222"/>
  <c r="C376" i="222"/>
  <c r="F371" i="222"/>
  <c r="F381" i="222" s="1"/>
  <c r="F363" i="222" s="1"/>
  <c r="E371" i="222"/>
  <c r="E381" i="222" s="1"/>
  <c r="E363" i="222" s="1"/>
  <c r="D371" i="222"/>
  <c r="D381" i="222" s="1"/>
  <c r="D363" i="222" s="1"/>
  <c r="C371" i="222"/>
  <c r="C381" i="222" s="1"/>
  <c r="C363" i="222" s="1"/>
  <c r="C364" i="222" s="1"/>
  <c r="F365" i="222"/>
  <c r="E365" i="222"/>
  <c r="D365" i="222"/>
  <c r="F350" i="222"/>
  <c r="E350" i="222"/>
  <c r="D350" i="222"/>
  <c r="C350" i="222"/>
  <c r="F345" i="222"/>
  <c r="F355" i="222" s="1"/>
  <c r="F337" i="222" s="1"/>
  <c r="E345" i="222"/>
  <c r="E355" i="222" s="1"/>
  <c r="E337" i="222" s="1"/>
  <c r="D345" i="222"/>
  <c r="D355" i="222" s="1"/>
  <c r="D337" i="222" s="1"/>
  <c r="C345" i="222"/>
  <c r="C355" i="222" s="1"/>
  <c r="C337" i="222" s="1"/>
  <c r="C338" i="222" s="1"/>
  <c r="F339" i="222"/>
  <c r="E339" i="222"/>
  <c r="D339" i="222"/>
  <c r="F326" i="222"/>
  <c r="F325" i="222"/>
  <c r="E325" i="222"/>
  <c r="D325" i="222"/>
  <c r="C325" i="222"/>
  <c r="F320" i="222"/>
  <c r="F330" i="222" s="1"/>
  <c r="F312" i="222" s="1"/>
  <c r="E320" i="222"/>
  <c r="E330" i="222" s="1"/>
  <c r="E312" i="222" s="1"/>
  <c r="D320" i="222"/>
  <c r="D330" i="222" s="1"/>
  <c r="D312" i="222" s="1"/>
  <c r="D313" i="222" s="1"/>
  <c r="C320" i="222"/>
  <c r="C330" i="222" s="1"/>
  <c r="D315" i="222"/>
  <c r="F314" i="222"/>
  <c r="E314" i="222"/>
  <c r="D314" i="222"/>
  <c r="C313" i="222"/>
  <c r="F301" i="222"/>
  <c r="F412" i="222" s="1"/>
  <c r="F411" i="222" s="1"/>
  <c r="E300" i="222"/>
  <c r="D300" i="222"/>
  <c r="C300" i="222"/>
  <c r="F295" i="222"/>
  <c r="E295" i="222"/>
  <c r="E305" i="222" s="1"/>
  <c r="E287" i="222" s="1"/>
  <c r="E288" i="222" s="1"/>
  <c r="D295" i="222"/>
  <c r="D305" i="222" s="1"/>
  <c r="D287" i="222" s="1"/>
  <c r="C295" i="222"/>
  <c r="C305" i="222" s="1"/>
  <c r="F289" i="222"/>
  <c r="E289" i="222"/>
  <c r="D289" i="222"/>
  <c r="C287" i="222"/>
  <c r="C288" i="222" s="1"/>
  <c r="F271" i="222"/>
  <c r="E271" i="222"/>
  <c r="D271" i="222"/>
  <c r="C271" i="222"/>
  <c r="F266" i="222"/>
  <c r="F276" i="222" s="1"/>
  <c r="E266" i="222"/>
  <c r="E276" i="222" s="1"/>
  <c r="D266" i="222"/>
  <c r="D276" i="222" s="1"/>
  <c r="C266" i="222"/>
  <c r="C276" i="222" s="1"/>
  <c r="F260" i="222"/>
  <c r="E260" i="222"/>
  <c r="D260" i="222"/>
  <c r="F245" i="222"/>
  <c r="E245" i="222"/>
  <c r="D245" i="222"/>
  <c r="C245" i="222"/>
  <c r="F240" i="222"/>
  <c r="F250" i="222" s="1"/>
  <c r="F232" i="222" s="1"/>
  <c r="E240" i="222"/>
  <c r="E250" i="222" s="1"/>
  <c r="E232" i="222" s="1"/>
  <c r="D240" i="222"/>
  <c r="D250" i="222" s="1"/>
  <c r="D232" i="222" s="1"/>
  <c r="C240" i="222"/>
  <c r="C250" i="222" s="1"/>
  <c r="C232" i="222" s="1"/>
  <c r="C233" i="222" s="1"/>
  <c r="F234" i="222"/>
  <c r="E234" i="222"/>
  <c r="D234" i="222"/>
  <c r="F220" i="222"/>
  <c r="E220" i="222"/>
  <c r="D220" i="222"/>
  <c r="C220" i="222"/>
  <c r="F215" i="222"/>
  <c r="F225" i="222" s="1"/>
  <c r="E215" i="222"/>
  <c r="E225" i="222" s="1"/>
  <c r="D215" i="222"/>
  <c r="D225" i="222" s="1"/>
  <c r="D207" i="222" s="1"/>
  <c r="C215" i="222"/>
  <c r="C225" i="222" s="1"/>
  <c r="F210" i="222"/>
  <c r="F209" i="222"/>
  <c r="E209" i="222"/>
  <c r="D209" i="222"/>
  <c r="F208" i="222"/>
  <c r="E208" i="222"/>
  <c r="C208" i="222"/>
  <c r="F195" i="222"/>
  <c r="E195" i="222"/>
  <c r="D195" i="222"/>
  <c r="C195" i="222"/>
  <c r="F190" i="222"/>
  <c r="F200" i="222" s="1"/>
  <c r="F182" i="222" s="1"/>
  <c r="E190" i="222"/>
  <c r="E200" i="222" s="1"/>
  <c r="E182" i="222" s="1"/>
  <c r="D190" i="222"/>
  <c r="D200" i="222" s="1"/>
  <c r="D182" i="222" s="1"/>
  <c r="C190" i="222"/>
  <c r="C200" i="222" s="1"/>
  <c r="C182" i="222" s="1"/>
  <c r="C183" i="222" s="1"/>
  <c r="F184" i="222"/>
  <c r="E184" i="222"/>
  <c r="D184" i="222"/>
  <c r="D170" i="222"/>
  <c r="C170" i="222"/>
  <c r="F155" i="222"/>
  <c r="F170" i="222" s="1"/>
  <c r="E155" i="222"/>
  <c r="E170" i="222" s="1"/>
  <c r="F149" i="222"/>
  <c r="E149" i="222"/>
  <c r="F143" i="222"/>
  <c r="E143" i="222"/>
  <c r="D143" i="222"/>
  <c r="D141" i="222"/>
  <c r="D142" i="222" s="1"/>
  <c r="C141" i="222"/>
  <c r="C142" i="222" s="1"/>
  <c r="F133" i="222"/>
  <c r="F104" i="222" s="1"/>
  <c r="E133" i="222"/>
  <c r="D133" i="222"/>
  <c r="C133" i="222"/>
  <c r="F106" i="222"/>
  <c r="E106" i="222"/>
  <c r="D106" i="222"/>
  <c r="E104" i="222"/>
  <c r="E105" i="222" s="1"/>
  <c r="F96" i="222"/>
  <c r="E96" i="222"/>
  <c r="D96" i="222"/>
  <c r="C96" i="222"/>
  <c r="C67" i="222" s="1"/>
  <c r="C68" i="222" s="1"/>
  <c r="F69" i="222"/>
  <c r="E69" i="222"/>
  <c r="D69" i="222"/>
  <c r="E67" i="222"/>
  <c r="E70" i="222" s="1"/>
  <c r="D67" i="222"/>
  <c r="E56" i="222"/>
  <c r="E403" i="222" s="1"/>
  <c r="F53" i="222"/>
  <c r="E53" i="222"/>
  <c r="D53" i="222"/>
  <c r="D59" i="222" s="1"/>
  <c r="D60" i="222" s="1"/>
  <c r="C53" i="222"/>
  <c r="F44" i="222"/>
  <c r="E44" i="222"/>
  <c r="D44" i="222"/>
  <c r="C44" i="222"/>
  <c r="F41" i="222"/>
  <c r="E41" i="222"/>
  <c r="D41" i="222"/>
  <c r="C41" i="222"/>
  <c r="F38" i="222"/>
  <c r="E38" i="222"/>
  <c r="D38" i="222"/>
  <c r="C38" i="222"/>
  <c r="F33" i="222"/>
  <c r="E33" i="222"/>
  <c r="D33" i="222"/>
  <c r="F32" i="222"/>
  <c r="E32" i="222"/>
  <c r="D32" i="222"/>
  <c r="F31" i="222"/>
  <c r="F34" i="222" s="1"/>
  <c r="E31" i="222"/>
  <c r="D31" i="222"/>
  <c r="C31" i="222"/>
  <c r="F109" i="221"/>
  <c r="E109" i="221"/>
  <c r="D109" i="221"/>
  <c r="C109" i="221"/>
  <c r="F108" i="221"/>
  <c r="E108" i="221"/>
  <c r="D108" i="221"/>
  <c r="C108" i="221"/>
  <c r="F107" i="221"/>
  <c r="E107" i="221"/>
  <c r="D107" i="221"/>
  <c r="C107" i="221"/>
  <c r="C106" i="221"/>
  <c r="C105" i="221" s="1"/>
  <c r="F104" i="221"/>
  <c r="E104" i="221"/>
  <c r="D104" i="221"/>
  <c r="C104" i="221"/>
  <c r="F101" i="221"/>
  <c r="E101" i="221"/>
  <c r="D101" i="221"/>
  <c r="C101" i="221"/>
  <c r="F100" i="221"/>
  <c r="E100" i="221"/>
  <c r="D100" i="221"/>
  <c r="C100" i="221"/>
  <c r="F99" i="221"/>
  <c r="E99" i="221"/>
  <c r="D99" i="221"/>
  <c r="C99" i="221"/>
  <c r="F98" i="221"/>
  <c r="E98" i="221"/>
  <c r="D98" i="221"/>
  <c r="C98" i="221"/>
  <c r="F97" i="221"/>
  <c r="E97" i="221"/>
  <c r="D97" i="221"/>
  <c r="C97" i="221"/>
  <c r="F96" i="221"/>
  <c r="E96" i="221"/>
  <c r="D96" i="221"/>
  <c r="C96" i="221"/>
  <c r="F95" i="221"/>
  <c r="E95" i="221"/>
  <c r="D95" i="221"/>
  <c r="C95" i="221"/>
  <c r="F92" i="221"/>
  <c r="E92" i="221"/>
  <c r="D92" i="221"/>
  <c r="C92" i="221"/>
  <c r="C91" i="221"/>
  <c r="C90" i="221" s="1"/>
  <c r="F89" i="221"/>
  <c r="E89" i="221"/>
  <c r="D89" i="221"/>
  <c r="C89" i="221"/>
  <c r="F81" i="221"/>
  <c r="E81" i="221"/>
  <c r="D81" i="221"/>
  <c r="C81" i="221"/>
  <c r="F74" i="221"/>
  <c r="E74" i="221"/>
  <c r="D74" i="221"/>
  <c r="F73" i="221"/>
  <c r="E73" i="221"/>
  <c r="D73" i="221"/>
  <c r="F72" i="221"/>
  <c r="E72" i="221"/>
  <c r="D72" i="221"/>
  <c r="D75" i="221" s="1"/>
  <c r="C72" i="221"/>
  <c r="D59" i="221"/>
  <c r="C59" i="221"/>
  <c r="F57" i="221"/>
  <c r="F106" i="221" s="1"/>
  <c r="F105" i="221" s="1"/>
  <c r="E57" i="221"/>
  <c r="E106" i="221" s="1"/>
  <c r="E105" i="221" s="1"/>
  <c r="D57" i="221"/>
  <c r="D106" i="221" s="1"/>
  <c r="D105" i="221" s="1"/>
  <c r="C57" i="221"/>
  <c r="F54" i="221"/>
  <c r="F103" i="221" s="1"/>
  <c r="F102" i="221" s="1"/>
  <c r="E54" i="221"/>
  <c r="E103" i="221" s="1"/>
  <c r="E102" i="221" s="1"/>
  <c r="D54" i="221"/>
  <c r="D103" i="221" s="1"/>
  <c r="C54" i="221"/>
  <c r="C103" i="221" s="1"/>
  <c r="C102" i="221" s="1"/>
  <c r="F45" i="221"/>
  <c r="F94" i="221" s="1"/>
  <c r="F93" i="221" s="1"/>
  <c r="E45" i="221"/>
  <c r="E94" i="221" s="1"/>
  <c r="D45" i="221"/>
  <c r="D94" i="221" s="1"/>
  <c r="D93" i="221" s="1"/>
  <c r="C45" i="221"/>
  <c r="C94" i="221" s="1"/>
  <c r="C93" i="221" s="1"/>
  <c r="D42" i="221"/>
  <c r="D91" i="221" s="1"/>
  <c r="D90" i="221" s="1"/>
  <c r="C42" i="221"/>
  <c r="E41" i="221"/>
  <c r="E59" i="221" s="1"/>
  <c r="F39" i="221"/>
  <c r="F88" i="221" s="1"/>
  <c r="F87" i="221" s="1"/>
  <c r="E39" i="221"/>
  <c r="E88" i="221" s="1"/>
  <c r="E87" i="221" s="1"/>
  <c r="D39" i="221"/>
  <c r="D88" i="221" s="1"/>
  <c r="C39" i="221"/>
  <c r="C88" i="221" s="1"/>
  <c r="C87" i="221" s="1"/>
  <c r="F32" i="221"/>
  <c r="E32" i="221"/>
  <c r="D32" i="221"/>
  <c r="C30" i="221"/>
  <c r="C85" i="221" s="1"/>
  <c r="C59" i="222" l="1"/>
  <c r="C60" i="222" s="1"/>
  <c r="C104" i="222"/>
  <c r="C105" i="222" s="1"/>
  <c r="F211" i="222"/>
  <c r="D411" i="222"/>
  <c r="C68" i="231"/>
  <c r="D70" i="231"/>
  <c r="F67" i="222"/>
  <c r="D161" i="224"/>
  <c r="D163" i="224"/>
  <c r="D316" i="222"/>
  <c r="D141" i="224"/>
  <c r="D143" i="224"/>
  <c r="G328" i="225"/>
  <c r="G330" i="225"/>
  <c r="C60" i="221"/>
  <c r="E75" i="221"/>
  <c r="C86" i="221"/>
  <c r="D145" i="222"/>
  <c r="D144" i="222"/>
  <c r="E95" i="223"/>
  <c r="E144" i="224"/>
  <c r="E164" i="224"/>
  <c r="D200" i="224"/>
  <c r="I256" i="225"/>
  <c r="G424" i="225"/>
  <c r="E99" i="230"/>
  <c r="E100" i="230" s="1"/>
  <c r="C137" i="230"/>
  <c r="C138" i="230" s="1"/>
  <c r="C168" i="230"/>
  <c r="C194" i="230"/>
  <c r="D221" i="230"/>
  <c r="D222" i="230" s="1"/>
  <c r="E149" i="232"/>
  <c r="F279" i="234"/>
  <c r="C406" i="234"/>
  <c r="F97" i="235"/>
  <c r="E304" i="235"/>
  <c r="E357" i="235"/>
  <c r="F409" i="235"/>
  <c r="F434" i="235"/>
  <c r="C660" i="235"/>
  <c r="F511" i="235"/>
  <c r="E563" i="235"/>
  <c r="G165" i="236"/>
  <c r="F150" i="236"/>
  <c r="F155" i="236" s="1"/>
  <c r="F137" i="236" s="1"/>
  <c r="F34" i="237"/>
  <c r="G106" i="237"/>
  <c r="F38" i="240"/>
  <c r="C292" i="228"/>
  <c r="B137" i="230"/>
  <c r="B138" i="230" s="1"/>
  <c r="E59" i="232"/>
  <c r="F104" i="235"/>
  <c r="F384" i="235"/>
  <c r="C63" i="240"/>
  <c r="C64" i="240" s="1"/>
  <c r="D87" i="221"/>
  <c r="F41" i="221"/>
  <c r="F59" i="221" s="1"/>
  <c r="D102" i="221"/>
  <c r="F75" i="221"/>
  <c r="D86" i="221"/>
  <c r="D34" i="222"/>
  <c r="D70" i="222"/>
  <c r="D97" i="222"/>
  <c r="D104" i="222"/>
  <c r="E134" i="222"/>
  <c r="C171" i="222"/>
  <c r="C58" i="223"/>
  <c r="C91" i="223" s="1"/>
  <c r="E72" i="224"/>
  <c r="E89" i="224"/>
  <c r="E107" i="224"/>
  <c r="E125" i="224"/>
  <c r="F143" i="224"/>
  <c r="H424" i="225"/>
  <c r="E127" i="226"/>
  <c r="G69" i="227"/>
  <c r="E86" i="227"/>
  <c r="B61" i="230"/>
  <c r="B282" i="230"/>
  <c r="B285" i="230"/>
  <c r="B288" i="230"/>
  <c r="B291" i="230"/>
  <c r="B294" i="230"/>
  <c r="B297" i="230"/>
  <c r="D137" i="230"/>
  <c r="D138" i="230" s="1"/>
  <c r="D168" i="230"/>
  <c r="D194" i="230"/>
  <c r="D176" i="230" s="1"/>
  <c r="D195" i="230" s="1"/>
  <c r="D277" i="230" s="1"/>
  <c r="B221" i="230"/>
  <c r="B222" i="230" s="1"/>
  <c r="D279" i="231"/>
  <c r="F174" i="234"/>
  <c r="D34" i="235"/>
  <c r="F70" i="235"/>
  <c r="C97" i="235"/>
  <c r="D134" i="235"/>
  <c r="F174" i="235"/>
  <c r="D279" i="235"/>
  <c r="F304" i="235"/>
  <c r="F357" i="235"/>
  <c r="G34" i="237"/>
  <c r="D178" i="240"/>
  <c r="C352" i="240"/>
  <c r="D61" i="230"/>
  <c r="D99" i="230"/>
  <c r="D100" i="230" s="1"/>
  <c r="B168" i="230"/>
  <c r="E97" i="235"/>
  <c r="C525" i="235"/>
  <c r="C507" i="235" s="1"/>
  <c r="G75" i="236"/>
  <c r="G57" i="236" s="1"/>
  <c r="G60" i="236" s="1"/>
  <c r="E200" i="239"/>
  <c r="E182" i="239" s="1"/>
  <c r="E93" i="221"/>
  <c r="E34" i="222"/>
  <c r="E97" i="222"/>
  <c r="E107" i="222"/>
  <c r="D171" i="222"/>
  <c r="D88" i="223"/>
  <c r="F71" i="224"/>
  <c r="D71" i="224"/>
  <c r="F89" i="224"/>
  <c r="G28" i="227"/>
  <c r="E53" i="227"/>
  <c r="E54" i="227" s="1"/>
  <c r="C230" i="228"/>
  <c r="C212" i="228" s="1"/>
  <c r="C213" i="228" s="1"/>
  <c r="C307" i="228"/>
  <c r="C61" i="230"/>
  <c r="C99" i="230"/>
  <c r="C100" i="230" s="1"/>
  <c r="E137" i="230"/>
  <c r="E138" i="230" s="1"/>
  <c r="E168" i="230"/>
  <c r="E194" i="230"/>
  <c r="E247" i="230"/>
  <c r="E279" i="231"/>
  <c r="F70" i="234"/>
  <c r="E59" i="235"/>
  <c r="E60" i="235" s="1"/>
  <c r="E134" i="235"/>
  <c r="E254" i="235"/>
  <c r="E330" i="235"/>
  <c r="D384" i="235"/>
  <c r="F460" i="235"/>
  <c r="F537" i="235"/>
  <c r="G57" i="237"/>
  <c r="E106" i="237"/>
  <c r="G144" i="237"/>
  <c r="G152" i="237"/>
  <c r="D59" i="238"/>
  <c r="D146" i="239"/>
  <c r="E266" i="239"/>
  <c r="D74" i="240"/>
  <c r="D30" i="238"/>
  <c r="D31" i="238" s="1"/>
  <c r="E59" i="238"/>
  <c r="D60" i="226"/>
  <c r="D31" i="226" s="1"/>
  <c r="D61" i="226" s="1"/>
  <c r="G127" i="226"/>
  <c r="E104" i="226"/>
  <c r="E60" i="226"/>
  <c r="F128" i="226"/>
  <c r="F127" i="226" s="1"/>
  <c r="D147" i="226"/>
  <c r="H398" i="225"/>
  <c r="I398" i="225"/>
  <c r="H396" i="225"/>
  <c r="H399" i="225" s="1"/>
  <c r="I71" i="225"/>
  <c r="I69" i="225"/>
  <c r="I72" i="225" s="1"/>
  <c r="H61" i="225"/>
  <c r="G135" i="225"/>
  <c r="I172" i="225"/>
  <c r="H209" i="225"/>
  <c r="F357" i="225"/>
  <c r="I399" i="225"/>
  <c r="G454" i="225"/>
  <c r="I98" i="225"/>
  <c r="I357" i="225"/>
  <c r="I34" i="225"/>
  <c r="I61" i="225"/>
  <c r="G108" i="225"/>
  <c r="F172" i="225"/>
  <c r="G293" i="225"/>
  <c r="F320" i="225"/>
  <c r="G357" i="225"/>
  <c r="F457" i="225"/>
  <c r="H441" i="225"/>
  <c r="H473" i="225" s="1"/>
  <c r="G209" i="225"/>
  <c r="I283" i="225"/>
  <c r="I424" i="225"/>
  <c r="G441" i="225"/>
  <c r="G473" i="225" s="1"/>
  <c r="G71" i="225"/>
  <c r="H98" i="225"/>
  <c r="H108" i="225"/>
  <c r="H182" i="225"/>
  <c r="H283" i="225"/>
  <c r="G320" i="225"/>
  <c r="I441" i="225"/>
  <c r="I473" i="225" s="1"/>
  <c r="C59" i="234"/>
  <c r="C30" i="234" s="1"/>
  <c r="C31" i="234" s="1"/>
  <c r="F97" i="234"/>
  <c r="D59" i="234"/>
  <c r="F56" i="234"/>
  <c r="F418" i="234" s="1"/>
  <c r="E134" i="234"/>
  <c r="C67" i="234"/>
  <c r="C68" i="234" s="1"/>
  <c r="D97" i="234"/>
  <c r="F134" i="234"/>
  <c r="F107" i="234"/>
  <c r="C134" i="234"/>
  <c r="C282" i="228"/>
  <c r="C264" i="228" s="1"/>
  <c r="C265" i="228" s="1"/>
  <c r="D58" i="228"/>
  <c r="D29" i="228" s="1"/>
  <c r="E230" i="228"/>
  <c r="E212" i="228" s="1"/>
  <c r="F215" i="228" s="1"/>
  <c r="C58" i="228"/>
  <c r="C285" i="228" s="1"/>
  <c r="D230" i="228"/>
  <c r="D212" i="228" s="1"/>
  <c r="D221" i="232"/>
  <c r="F97" i="232"/>
  <c r="G134" i="232"/>
  <c r="G149" i="232"/>
  <c r="D97" i="232"/>
  <c r="F104" i="232"/>
  <c r="F134" i="232" s="1"/>
  <c r="F149" i="232"/>
  <c r="D59" i="232"/>
  <c r="G97" i="232"/>
  <c r="D134" i="232"/>
  <c r="D59" i="231"/>
  <c r="F56" i="231"/>
  <c r="F367" i="231" s="1"/>
  <c r="C97" i="231"/>
  <c r="E134" i="231"/>
  <c r="C59" i="231"/>
  <c r="F97" i="231"/>
  <c r="D97" i="231"/>
  <c r="F134" i="231"/>
  <c r="F107" i="231"/>
  <c r="C134" i="231"/>
  <c r="C56" i="239"/>
  <c r="F131" i="239"/>
  <c r="D56" i="239"/>
  <c r="E94" i="239"/>
  <c r="D131" i="239"/>
  <c r="C64" i="239"/>
  <c r="C65" i="239" s="1"/>
  <c r="F146" i="239"/>
  <c r="D266" i="239"/>
  <c r="E101" i="240"/>
  <c r="D111" i="240"/>
  <c r="F138" i="240"/>
  <c r="E178" i="240"/>
  <c r="D258" i="240"/>
  <c r="E283" i="240"/>
  <c r="D101" i="240"/>
  <c r="D272" i="240"/>
  <c r="E74" i="240"/>
  <c r="C138" i="240"/>
  <c r="F283" i="240"/>
  <c r="D63" i="240"/>
  <c r="D64" i="240" s="1"/>
  <c r="C101" i="240"/>
  <c r="D138" i="240"/>
  <c r="F258" i="240"/>
  <c r="C358" i="240"/>
  <c r="E109" i="240"/>
  <c r="E112" i="240" s="1"/>
  <c r="E111" i="240"/>
  <c r="F200" i="240"/>
  <c r="F202" i="240"/>
  <c r="C225" i="240"/>
  <c r="C351" i="240"/>
  <c r="F305" i="240"/>
  <c r="F307" i="240"/>
  <c r="F112" i="240"/>
  <c r="D333" i="240"/>
  <c r="D331" i="240"/>
  <c r="D334" i="240" s="1"/>
  <c r="F370" i="240"/>
  <c r="F63" i="240"/>
  <c r="F64" i="240" s="1"/>
  <c r="F72" i="240"/>
  <c r="F75" i="240" s="1"/>
  <c r="F74" i="240"/>
  <c r="D202" i="240"/>
  <c r="D200" i="240"/>
  <c r="D203" i="240" s="1"/>
  <c r="E225" i="240"/>
  <c r="D305" i="240"/>
  <c r="D308" i="240" s="1"/>
  <c r="D307" i="240"/>
  <c r="E333" i="240"/>
  <c r="E331" i="240"/>
  <c r="D225" i="240"/>
  <c r="E202" i="240"/>
  <c r="E200" i="240"/>
  <c r="E203" i="240" s="1"/>
  <c r="F225" i="240"/>
  <c r="F351" i="240"/>
  <c r="E307" i="240"/>
  <c r="E305" i="240"/>
  <c r="F331" i="240"/>
  <c r="F333" i="240"/>
  <c r="D72" i="240"/>
  <c r="D75" i="240" s="1"/>
  <c r="E138" i="240"/>
  <c r="E63" i="240"/>
  <c r="E64" i="240" s="1"/>
  <c r="F111" i="240"/>
  <c r="E370" i="240"/>
  <c r="F101" i="240"/>
  <c r="D97" i="229"/>
  <c r="F57" i="229"/>
  <c r="F60" i="229" s="1"/>
  <c r="D61" i="229"/>
  <c r="C97" i="229"/>
  <c r="D100" i="229"/>
  <c r="D93" i="229" s="1"/>
  <c r="C60" i="229"/>
  <c r="D57" i="224"/>
  <c r="F209" i="224"/>
  <c r="D107" i="224"/>
  <c r="D125" i="224"/>
  <c r="E178" i="224"/>
  <c r="F181" i="224" s="1"/>
  <c r="F107" i="224"/>
  <c r="E199" i="224"/>
  <c r="E209" i="224"/>
  <c r="C57" i="224"/>
  <c r="C28" i="224" s="1"/>
  <c r="C29" i="224" s="1"/>
  <c r="E57" i="224"/>
  <c r="E208" i="224" s="1"/>
  <c r="C216" i="224"/>
  <c r="C209" i="224" s="1"/>
  <c r="F158" i="236"/>
  <c r="E42" i="236"/>
  <c r="E45" i="236" s="1"/>
  <c r="F129" i="236"/>
  <c r="F111" i="236" s="1"/>
  <c r="G114" i="236" s="1"/>
  <c r="D45" i="236"/>
  <c r="F42" i="236"/>
  <c r="F45" i="236" s="1"/>
  <c r="E173" i="236"/>
  <c r="E158" i="236" s="1"/>
  <c r="D173" i="236"/>
  <c r="D158" i="236" s="1"/>
  <c r="D53" i="227"/>
  <c r="D54" i="227" s="1"/>
  <c r="F69" i="227"/>
  <c r="E95" i="227"/>
  <c r="E119" i="227" s="1"/>
  <c r="D102" i="227"/>
  <c r="F86" i="227"/>
  <c r="F134" i="237"/>
  <c r="F106" i="237"/>
  <c r="F124" i="237"/>
  <c r="G134" i="237"/>
  <c r="G155" i="237" s="1"/>
  <c r="G138" i="237"/>
  <c r="G142" i="237"/>
  <c r="G146" i="237"/>
  <c r="G150" i="237"/>
  <c r="D134" i="237"/>
  <c r="E148" i="237"/>
  <c r="E152" i="237"/>
  <c r="G124" i="237"/>
  <c r="E134" i="237"/>
  <c r="E138" i="237"/>
  <c r="F142" i="237"/>
  <c r="E146" i="237"/>
  <c r="F150" i="237"/>
  <c r="C119" i="223"/>
  <c r="C118" i="223" s="1"/>
  <c r="C70" i="223"/>
  <c r="D58" i="223"/>
  <c r="F88" i="223"/>
  <c r="F119" i="223" s="1"/>
  <c r="F118" i="223" s="1"/>
  <c r="D27" i="239"/>
  <c r="D57" i="239" s="1"/>
  <c r="D208" i="239"/>
  <c r="D334" i="239"/>
  <c r="E290" i="239"/>
  <c r="E288" i="239"/>
  <c r="F65" i="239"/>
  <c r="F68" i="239" s="1"/>
  <c r="F67" i="239"/>
  <c r="E102" i="239"/>
  <c r="E105" i="239" s="1"/>
  <c r="E104" i="239"/>
  <c r="D183" i="239"/>
  <c r="D186" i="239" s="1"/>
  <c r="D185" i="239"/>
  <c r="E208" i="239"/>
  <c r="F290" i="239"/>
  <c r="F288" i="239"/>
  <c r="E183" i="239"/>
  <c r="E185" i="239"/>
  <c r="F208" i="239"/>
  <c r="D314" i="239"/>
  <c r="D317" i="239" s="1"/>
  <c r="D316" i="239"/>
  <c r="F316" i="239"/>
  <c r="F314" i="239"/>
  <c r="F353" i="239"/>
  <c r="F56" i="239"/>
  <c r="F104" i="239"/>
  <c r="F185" i="239"/>
  <c r="F183" i="239"/>
  <c r="C208" i="239"/>
  <c r="C334" i="239"/>
  <c r="F238" i="239"/>
  <c r="F241" i="239" s="1"/>
  <c r="F240" i="239"/>
  <c r="D288" i="239"/>
  <c r="D291" i="239" s="1"/>
  <c r="D290" i="239"/>
  <c r="D240" i="239"/>
  <c r="D238" i="239"/>
  <c r="D241" i="239" s="1"/>
  <c r="E240" i="239"/>
  <c r="E316" i="239"/>
  <c r="E314" i="239"/>
  <c r="F94" i="239"/>
  <c r="F102" i="239"/>
  <c r="F105" i="239" s="1"/>
  <c r="C27" i="239"/>
  <c r="C28" i="239" s="1"/>
  <c r="D64" i="239"/>
  <c r="D94" i="239" s="1"/>
  <c r="C101" i="239"/>
  <c r="E146" i="239"/>
  <c r="E56" i="239"/>
  <c r="E353" i="239"/>
  <c r="E131" i="239"/>
  <c r="E67" i="238"/>
  <c r="F104" i="238"/>
  <c r="F134" i="238" s="1"/>
  <c r="F67" i="238"/>
  <c r="F97" i="238" s="1"/>
  <c r="G104" i="238"/>
  <c r="E30" i="238"/>
  <c r="G156" i="238"/>
  <c r="G59" i="238"/>
  <c r="G137" i="238" s="1"/>
  <c r="G67" i="238"/>
  <c r="G97" i="238" s="1"/>
  <c r="D67" i="238"/>
  <c r="E137" i="238"/>
  <c r="E104" i="238"/>
  <c r="E134" i="238" s="1"/>
  <c r="D137" i="238"/>
  <c r="F59" i="238"/>
  <c r="F137" i="238" s="1"/>
  <c r="F156" i="238"/>
  <c r="E155" i="237"/>
  <c r="F155" i="237"/>
  <c r="F138" i="237"/>
  <c r="F146" i="237"/>
  <c r="D155" i="237"/>
  <c r="F57" i="237"/>
  <c r="F80" i="237"/>
  <c r="E124" i="237"/>
  <c r="F136" i="237"/>
  <c r="E142" i="237"/>
  <c r="F144" i="237"/>
  <c r="E150" i="237"/>
  <c r="F152" i="237"/>
  <c r="E154" i="237"/>
  <c r="G148" i="237"/>
  <c r="G136" i="237"/>
  <c r="G140" i="237"/>
  <c r="F58" i="236"/>
  <c r="F60" i="236"/>
  <c r="D28" i="236"/>
  <c r="D29" i="236" s="1"/>
  <c r="E138" i="236"/>
  <c r="E140" i="236"/>
  <c r="D138" i="236"/>
  <c r="G85" i="236"/>
  <c r="G83" i="236"/>
  <c r="G112" i="236"/>
  <c r="E28" i="236"/>
  <c r="G158" i="236"/>
  <c r="E83" i="236"/>
  <c r="E86" i="236" s="1"/>
  <c r="E85" i="236"/>
  <c r="F46" i="236"/>
  <c r="F28" i="236"/>
  <c r="E58" i="236"/>
  <c r="E61" i="236" s="1"/>
  <c r="E60" i="236"/>
  <c r="F83" i="236"/>
  <c r="F86" i="236" s="1"/>
  <c r="F85" i="236"/>
  <c r="G42" i="236"/>
  <c r="G45" i="236" s="1"/>
  <c r="E124" i="236"/>
  <c r="E129" i="236" s="1"/>
  <c r="E111" i="236" s="1"/>
  <c r="F114" i="236" s="1"/>
  <c r="G150" i="236"/>
  <c r="G155" i="236" s="1"/>
  <c r="G137" i="236" s="1"/>
  <c r="D224" i="235"/>
  <c r="D222" i="235"/>
  <c r="D225" i="235" s="1"/>
  <c r="E659" i="235"/>
  <c r="E658" i="235" s="1"/>
  <c r="E631" i="235"/>
  <c r="E663" i="235" s="1"/>
  <c r="E630" i="235"/>
  <c r="C610" i="235"/>
  <c r="C631" i="235"/>
  <c r="C663" i="235" s="1"/>
  <c r="F146" i="235"/>
  <c r="F149" i="235" s="1"/>
  <c r="F148" i="235"/>
  <c r="E222" i="235"/>
  <c r="E225" i="235" s="1"/>
  <c r="E224" i="235"/>
  <c r="C327" i="235"/>
  <c r="D330" i="235" s="1"/>
  <c r="D329" i="235"/>
  <c r="D171" i="235"/>
  <c r="D174" i="235" s="1"/>
  <c r="E173" i="235"/>
  <c r="D173" i="235"/>
  <c r="E198" i="235"/>
  <c r="E196" i="235"/>
  <c r="F222" i="235"/>
  <c r="F225" i="235" s="1"/>
  <c r="F224" i="235"/>
  <c r="C431" i="235"/>
  <c r="D434" i="235" s="1"/>
  <c r="D433" i="235"/>
  <c r="D510" i="235"/>
  <c r="C508" i="235"/>
  <c r="D511" i="235" s="1"/>
  <c r="D587" i="235"/>
  <c r="C585" i="235"/>
  <c r="D588" i="235" s="1"/>
  <c r="E148" i="235"/>
  <c r="E146" i="235"/>
  <c r="C457" i="235"/>
  <c r="D460" i="235" s="1"/>
  <c r="D459" i="235"/>
  <c r="C662" i="235"/>
  <c r="C533" i="235"/>
  <c r="D68" i="235"/>
  <c r="D71" i="235" s="1"/>
  <c r="D70" i="235"/>
  <c r="D198" i="235"/>
  <c r="D196" i="235"/>
  <c r="D199" i="235" s="1"/>
  <c r="E71" i="235"/>
  <c r="D148" i="235"/>
  <c r="D146" i="235"/>
  <c r="D149" i="235" s="1"/>
  <c r="F196" i="235"/>
  <c r="F198" i="235"/>
  <c r="D631" i="235"/>
  <c r="D663" i="235" s="1"/>
  <c r="D630" i="235"/>
  <c r="D659" i="235"/>
  <c r="D658" i="235" s="1"/>
  <c r="G659" i="235" s="1"/>
  <c r="C301" i="235"/>
  <c r="D304" i="235" s="1"/>
  <c r="D303" i="235"/>
  <c r="C354" i="235"/>
  <c r="D357" i="235" s="1"/>
  <c r="D356" i="235"/>
  <c r="D105" i="235"/>
  <c r="D108" i="235" s="1"/>
  <c r="C134" i="235"/>
  <c r="F56" i="235"/>
  <c r="F59" i="235" s="1"/>
  <c r="F60" i="235" s="1"/>
  <c r="F68" i="235"/>
  <c r="F71" i="235" s="1"/>
  <c r="E105" i="235"/>
  <c r="E108" i="235" s="1"/>
  <c r="D253" i="235"/>
  <c r="F630" i="235"/>
  <c r="D97" i="235"/>
  <c r="E70" i="235"/>
  <c r="D105" i="234"/>
  <c r="D108" i="234" s="1"/>
  <c r="D107" i="234"/>
  <c r="E253" i="234"/>
  <c r="E251" i="234"/>
  <c r="D303" i="234"/>
  <c r="D301" i="234"/>
  <c r="D304" i="234" s="1"/>
  <c r="E327" i="234"/>
  <c r="E329" i="234"/>
  <c r="D30" i="234"/>
  <c r="D60" i="234" s="1"/>
  <c r="F146" i="234"/>
  <c r="F148" i="234"/>
  <c r="D196" i="234"/>
  <c r="D199" i="234" s="1"/>
  <c r="D198" i="234"/>
  <c r="E399" i="234"/>
  <c r="E221" i="234"/>
  <c r="F251" i="234"/>
  <c r="F254" i="234" s="1"/>
  <c r="F253" i="234"/>
  <c r="E278" i="234"/>
  <c r="D276" i="234"/>
  <c r="D279" i="234" s="1"/>
  <c r="D278" i="234"/>
  <c r="E301" i="234"/>
  <c r="E304" i="234" s="1"/>
  <c r="E303" i="234"/>
  <c r="F329" i="234"/>
  <c r="F327" i="234"/>
  <c r="D381" i="234"/>
  <c r="D379" i="234"/>
  <c r="D382" i="234" s="1"/>
  <c r="E30" i="234"/>
  <c r="E107" i="234"/>
  <c r="D171" i="234"/>
  <c r="E173" i="234"/>
  <c r="D173" i="234"/>
  <c r="E196" i="234"/>
  <c r="E199" i="234" s="1"/>
  <c r="E198" i="234"/>
  <c r="F221" i="234"/>
  <c r="E279" i="234"/>
  <c r="F301" i="234"/>
  <c r="F303" i="234"/>
  <c r="D353" i="234"/>
  <c r="D356" i="234" s="1"/>
  <c r="D355" i="234"/>
  <c r="E381" i="234"/>
  <c r="E379" i="234"/>
  <c r="E148" i="234"/>
  <c r="E146" i="234"/>
  <c r="D399" i="234"/>
  <c r="D221" i="234"/>
  <c r="F355" i="234"/>
  <c r="F353" i="234"/>
  <c r="D71" i="234"/>
  <c r="E68" i="234"/>
  <c r="E71" i="234" s="1"/>
  <c r="E70" i="234"/>
  <c r="D148" i="234"/>
  <c r="D146" i="234"/>
  <c r="D149" i="234" s="1"/>
  <c r="F198" i="234"/>
  <c r="F196" i="234"/>
  <c r="C221" i="234"/>
  <c r="D253" i="234"/>
  <c r="D251" i="234"/>
  <c r="D254" i="234" s="1"/>
  <c r="D327" i="234"/>
  <c r="D330" i="234" s="1"/>
  <c r="D329" i="234"/>
  <c r="E355" i="234"/>
  <c r="E353" i="234"/>
  <c r="E356" i="234" s="1"/>
  <c r="F381" i="234"/>
  <c r="F379" i="234"/>
  <c r="F382" i="234" s="1"/>
  <c r="E105" i="234"/>
  <c r="E108" i="234" s="1"/>
  <c r="D134" i="234"/>
  <c r="F44" i="234"/>
  <c r="F59" i="234" s="1"/>
  <c r="F105" i="234"/>
  <c r="F68" i="234"/>
  <c r="F71" i="234" s="1"/>
  <c r="E97" i="234"/>
  <c r="E418" i="234"/>
  <c r="D30" i="232"/>
  <c r="D31" i="232" s="1"/>
  <c r="E134" i="232"/>
  <c r="D155" i="232"/>
  <c r="D217" i="232" s="1"/>
  <c r="E30" i="232"/>
  <c r="E60" i="232" s="1"/>
  <c r="F59" i="232"/>
  <c r="E155" i="232"/>
  <c r="E217" i="232" s="1"/>
  <c r="E183" i="232"/>
  <c r="E67" i="232"/>
  <c r="E97" i="232" s="1"/>
  <c r="G56" i="232"/>
  <c r="F155" i="232"/>
  <c r="G155" i="232"/>
  <c r="C30" i="231"/>
  <c r="C31" i="231" s="1"/>
  <c r="D302" i="231"/>
  <c r="D305" i="231" s="1"/>
  <c r="D304" i="231"/>
  <c r="E330" i="231"/>
  <c r="E328" i="231"/>
  <c r="D30" i="231"/>
  <c r="D60" i="231" s="1"/>
  <c r="F146" i="231"/>
  <c r="F148" i="231"/>
  <c r="D196" i="231"/>
  <c r="D199" i="231" s="1"/>
  <c r="D198" i="231"/>
  <c r="E348" i="231"/>
  <c r="E221" i="231"/>
  <c r="E304" i="231"/>
  <c r="E302" i="231"/>
  <c r="E305" i="231" s="1"/>
  <c r="F328" i="231"/>
  <c r="F330" i="231"/>
  <c r="E30" i="231"/>
  <c r="E60" i="231" s="1"/>
  <c r="E148" i="231"/>
  <c r="E146" i="231"/>
  <c r="E107" i="231"/>
  <c r="D171" i="231"/>
  <c r="E173" i="231"/>
  <c r="D173" i="231"/>
  <c r="E198" i="231"/>
  <c r="E196" i="231"/>
  <c r="E199" i="231" s="1"/>
  <c r="F221" i="231"/>
  <c r="F304" i="231"/>
  <c r="F302" i="231"/>
  <c r="F305" i="231" s="1"/>
  <c r="D105" i="231"/>
  <c r="D108" i="231" s="1"/>
  <c r="D107" i="231"/>
  <c r="D221" i="231"/>
  <c r="D348" i="231"/>
  <c r="F251" i="231"/>
  <c r="F253" i="231"/>
  <c r="D71" i="231"/>
  <c r="E68" i="231"/>
  <c r="E71" i="231" s="1"/>
  <c r="E70" i="231"/>
  <c r="D148" i="231"/>
  <c r="D146" i="231"/>
  <c r="D149" i="231" s="1"/>
  <c r="F198" i="231"/>
  <c r="F196" i="231"/>
  <c r="C221" i="231"/>
  <c r="C348" i="231"/>
  <c r="D330" i="231"/>
  <c r="D328" i="231"/>
  <c r="D331" i="231" s="1"/>
  <c r="F68" i="231"/>
  <c r="E97" i="231"/>
  <c r="F105" i="231"/>
  <c r="F108" i="231" s="1"/>
  <c r="F59" i="231"/>
  <c r="E105" i="231"/>
  <c r="D134" i="231"/>
  <c r="E251" i="231"/>
  <c r="E254" i="231" s="1"/>
  <c r="E367" i="231"/>
  <c r="C32" i="230"/>
  <c r="C33" i="230" s="1"/>
  <c r="E176" i="230"/>
  <c r="E195" i="230" s="1"/>
  <c r="B32" i="230"/>
  <c r="B33" i="230" s="1"/>
  <c r="B62" i="230"/>
  <c r="D32" i="230"/>
  <c r="D33" i="230" s="1"/>
  <c r="B176" i="230"/>
  <c r="B195" i="230" s="1"/>
  <c r="C195" i="230"/>
  <c r="C176" i="230"/>
  <c r="B99" i="230"/>
  <c r="B305" i="230"/>
  <c r="B278" i="230" s="1"/>
  <c r="H69" i="230"/>
  <c r="H72" i="230" s="1"/>
  <c r="C297" i="230"/>
  <c r="C278" i="230" s="1"/>
  <c r="E61" i="230"/>
  <c r="D297" i="230"/>
  <c r="D278" i="230" s="1"/>
  <c r="C73" i="229"/>
  <c r="F31" i="229"/>
  <c r="F61" i="229" s="1"/>
  <c r="E75" i="229"/>
  <c r="E73" i="229"/>
  <c r="F75" i="229"/>
  <c r="E93" i="229"/>
  <c r="C31" i="229"/>
  <c r="C32" i="229" s="1"/>
  <c r="D75" i="229"/>
  <c r="D73" i="229"/>
  <c r="E60" i="229"/>
  <c r="D92" i="229"/>
  <c r="C112" i="229"/>
  <c r="C93" i="229" s="1"/>
  <c r="D32" i="229"/>
  <c r="F73" i="229"/>
  <c r="F213" i="228"/>
  <c r="F66" i="228"/>
  <c r="F96" i="228" s="1"/>
  <c r="D135" i="228"/>
  <c r="D138" i="228" s="1"/>
  <c r="D137" i="228"/>
  <c r="F187" i="228"/>
  <c r="F189" i="228"/>
  <c r="D30" i="228"/>
  <c r="C66" i="228"/>
  <c r="C67" i="228" s="1"/>
  <c r="D109" i="228"/>
  <c r="D107" i="228"/>
  <c r="E135" i="228"/>
  <c r="E137" i="228"/>
  <c r="F163" i="228"/>
  <c r="F161" i="228"/>
  <c r="D215" i="228"/>
  <c r="D213" i="228"/>
  <c r="D216" i="228" s="1"/>
  <c r="D239" i="228"/>
  <c r="D242" i="228" s="1"/>
  <c r="D241" i="228"/>
  <c r="E267" i="228"/>
  <c r="E265" i="228"/>
  <c r="E66" i="228"/>
  <c r="F107" i="228"/>
  <c r="F109" i="228"/>
  <c r="D161" i="228"/>
  <c r="D164" i="228" s="1"/>
  <c r="D163" i="228"/>
  <c r="E189" i="228"/>
  <c r="E187" i="228"/>
  <c r="F241" i="228"/>
  <c r="F239" i="228"/>
  <c r="C107" i="228"/>
  <c r="E163" i="228"/>
  <c r="E161" i="228"/>
  <c r="D267" i="228"/>
  <c r="D265" i="228"/>
  <c r="D268" i="228" s="1"/>
  <c r="D66" i="228"/>
  <c r="D284" i="228" s="1"/>
  <c r="D285" i="228"/>
  <c r="E107" i="228"/>
  <c r="E109" i="228"/>
  <c r="F135" i="228"/>
  <c r="F137" i="228"/>
  <c r="D189" i="228"/>
  <c r="D187" i="228"/>
  <c r="D190" i="228" s="1"/>
  <c r="E241" i="228"/>
  <c r="E239" i="228"/>
  <c r="F267" i="228"/>
  <c r="F265" i="228"/>
  <c r="F268" i="228" s="1"/>
  <c r="D59" i="228"/>
  <c r="E58" i="228"/>
  <c r="F55" i="228"/>
  <c r="D95" i="227"/>
  <c r="D119" i="227" s="1"/>
  <c r="E28" i="227"/>
  <c r="G50" i="227"/>
  <c r="F53" i="227"/>
  <c r="F54" i="227" s="1"/>
  <c r="G73" i="226"/>
  <c r="G76" i="226" s="1"/>
  <c r="G75" i="226"/>
  <c r="D120" i="226"/>
  <c r="F75" i="226"/>
  <c r="E73" i="226"/>
  <c r="E75" i="226"/>
  <c r="F103" i="226"/>
  <c r="G103" i="226"/>
  <c r="F101" i="226"/>
  <c r="F104" i="226" s="1"/>
  <c r="E31" i="226"/>
  <c r="G104" i="226"/>
  <c r="G57" i="226"/>
  <c r="F60" i="226"/>
  <c r="G45" i="226"/>
  <c r="G371" i="225"/>
  <c r="F369" i="225"/>
  <c r="H71" i="225"/>
  <c r="G143" i="225"/>
  <c r="G146" i="225" s="1"/>
  <c r="G145" i="225"/>
  <c r="F179" i="225"/>
  <c r="F180" i="225" s="1"/>
  <c r="H256" i="225"/>
  <c r="G331" i="225"/>
  <c r="H328" i="225"/>
  <c r="H331" i="225" s="1"/>
  <c r="H330" i="225"/>
  <c r="F98" i="225"/>
  <c r="I106" i="225"/>
  <c r="I109" i="225" s="1"/>
  <c r="I108" i="225"/>
  <c r="I145" i="225"/>
  <c r="H172" i="225"/>
  <c r="I331" i="225"/>
  <c r="I371" i="225"/>
  <c r="I369" i="225"/>
  <c r="G254" i="225"/>
  <c r="G257" i="225" s="1"/>
  <c r="G256" i="225"/>
  <c r="H32" i="225"/>
  <c r="H35" i="225" s="1"/>
  <c r="H34" i="225"/>
  <c r="F31" i="225"/>
  <c r="G34" i="225" s="1"/>
  <c r="G61" i="225"/>
  <c r="G98" i="225"/>
  <c r="F135" i="225"/>
  <c r="H135" i="225"/>
  <c r="H143" i="225"/>
  <c r="H217" i="225"/>
  <c r="H246" i="225"/>
  <c r="I291" i="225"/>
  <c r="G372" i="225"/>
  <c r="F441" i="225"/>
  <c r="F473" i="225" s="1"/>
  <c r="G172" i="225"/>
  <c r="G180" i="225"/>
  <c r="H254" i="225"/>
  <c r="H257" i="225" s="1"/>
  <c r="F283" i="225"/>
  <c r="H357" i="225"/>
  <c r="H369" i="225"/>
  <c r="H372" i="225" s="1"/>
  <c r="I135" i="225"/>
  <c r="I143" i="225"/>
  <c r="I254" i="225"/>
  <c r="G283" i="225"/>
  <c r="I179" i="225"/>
  <c r="G216" i="225"/>
  <c r="H219" i="225" s="1"/>
  <c r="I219" i="225"/>
  <c r="H290" i="225"/>
  <c r="H320" i="225" s="1"/>
  <c r="I330" i="225"/>
  <c r="I217" i="225"/>
  <c r="I220" i="225" s="1"/>
  <c r="I320" i="225"/>
  <c r="G106" i="225"/>
  <c r="G109" i="225" s="1"/>
  <c r="H180" i="225"/>
  <c r="H183" i="225" s="1"/>
  <c r="G291" i="225"/>
  <c r="G294" i="225" s="1"/>
  <c r="D72" i="224"/>
  <c r="D90" i="224"/>
  <c r="D144" i="224"/>
  <c r="D164" i="224"/>
  <c r="E181" i="224"/>
  <c r="C208" i="224"/>
  <c r="D28" i="224"/>
  <c r="D58" i="224" s="1"/>
  <c r="F126" i="224"/>
  <c r="F164" i="224"/>
  <c r="D179" i="224"/>
  <c r="D182" i="224" s="1"/>
  <c r="D181" i="224"/>
  <c r="F57" i="224"/>
  <c r="F69" i="224"/>
  <c r="F72" i="224" s="1"/>
  <c r="D105" i="224"/>
  <c r="D108" i="224" s="1"/>
  <c r="F141" i="224"/>
  <c r="F144" i="224" s="1"/>
  <c r="E71" i="224"/>
  <c r="F87" i="224"/>
  <c r="F90" i="224" s="1"/>
  <c r="D89" i="224"/>
  <c r="E105" i="224"/>
  <c r="E108" i="224" s="1"/>
  <c r="D123" i="224"/>
  <c r="D126" i="224" s="1"/>
  <c r="F125" i="224"/>
  <c r="E143" i="224"/>
  <c r="E163" i="224"/>
  <c r="F179" i="224"/>
  <c r="E197" i="224"/>
  <c r="E200" i="224" s="1"/>
  <c r="D208" i="224"/>
  <c r="D216" i="224"/>
  <c r="D209" i="224" s="1"/>
  <c r="D233" i="224" s="1"/>
  <c r="E179" i="224"/>
  <c r="F163" i="224"/>
  <c r="F196" i="224"/>
  <c r="D199" i="224"/>
  <c r="E228" i="224"/>
  <c r="D119" i="223"/>
  <c r="D118" i="223" s="1"/>
  <c r="D70" i="223"/>
  <c r="F110" i="223"/>
  <c r="F58" i="223"/>
  <c r="E119" i="223"/>
  <c r="E118" i="223" s="1"/>
  <c r="E70" i="223"/>
  <c r="D29" i="223"/>
  <c r="D59" i="223" s="1"/>
  <c r="D91" i="223"/>
  <c r="F70" i="223"/>
  <c r="C71" i="223"/>
  <c r="C29" i="223"/>
  <c r="C30" i="223" s="1"/>
  <c r="E58" i="223"/>
  <c r="E110" i="223"/>
  <c r="E258" i="222"/>
  <c r="E141" i="222"/>
  <c r="D183" i="222"/>
  <c r="D186" i="222" s="1"/>
  <c r="D185" i="222"/>
  <c r="D210" i="222"/>
  <c r="D208" i="222"/>
  <c r="D211" i="222" s="1"/>
  <c r="E210" i="222"/>
  <c r="E233" i="222"/>
  <c r="E235" i="222"/>
  <c r="F258" i="222"/>
  <c r="F313" i="222"/>
  <c r="F315" i="222"/>
  <c r="D338" i="222"/>
  <c r="D341" i="222" s="1"/>
  <c r="D340" i="222"/>
  <c r="E366" i="222"/>
  <c r="E364" i="222"/>
  <c r="D366" i="222"/>
  <c r="D364" i="222"/>
  <c r="D367" i="222" s="1"/>
  <c r="F141" i="222"/>
  <c r="E185" i="222"/>
  <c r="E183" i="222"/>
  <c r="E186" i="222" s="1"/>
  <c r="F235" i="222"/>
  <c r="F233" i="222"/>
  <c r="C258" i="222"/>
  <c r="C384" i="222"/>
  <c r="E340" i="222"/>
  <c r="E338" i="222"/>
  <c r="F364" i="222"/>
  <c r="F367" i="222" s="1"/>
  <c r="F366" i="222"/>
  <c r="F105" i="222"/>
  <c r="F108" i="222" s="1"/>
  <c r="F107" i="222"/>
  <c r="D233" i="222"/>
  <c r="D236" i="222" s="1"/>
  <c r="D235" i="222"/>
  <c r="E290" i="222"/>
  <c r="D288" i="222"/>
  <c r="D291" i="222" s="1"/>
  <c r="D290" i="222"/>
  <c r="E313" i="222"/>
  <c r="E316" i="222" s="1"/>
  <c r="E315" i="222"/>
  <c r="F185" i="222"/>
  <c r="F183" i="222"/>
  <c r="D258" i="222"/>
  <c r="D384" i="222"/>
  <c r="E291" i="222"/>
  <c r="F340" i="222"/>
  <c r="F338" i="222"/>
  <c r="F341" i="222" s="1"/>
  <c r="C97" i="222"/>
  <c r="E59" i="222"/>
  <c r="E60" i="222" s="1"/>
  <c r="E68" i="222"/>
  <c r="D105" i="222"/>
  <c r="D108" i="222" s="1"/>
  <c r="D68" i="222"/>
  <c r="D71" i="222" s="1"/>
  <c r="F134" i="222"/>
  <c r="F56" i="222"/>
  <c r="F300" i="222"/>
  <c r="F305" i="222" s="1"/>
  <c r="F287" i="222" s="1"/>
  <c r="E30" i="221"/>
  <c r="E60" i="221" s="1"/>
  <c r="E86" i="221"/>
  <c r="C110" i="221"/>
  <c r="F30" i="221"/>
  <c r="F60" i="221" s="1"/>
  <c r="F86" i="221"/>
  <c r="C31" i="221"/>
  <c r="D30" i="221"/>
  <c r="E42" i="221"/>
  <c r="E91" i="221" s="1"/>
  <c r="E90" i="221" s="1"/>
  <c r="F42" i="221"/>
  <c r="F91" i="221" s="1"/>
  <c r="F90" i="221" s="1"/>
  <c r="F138" i="236" l="1"/>
  <c r="F140" i="236"/>
  <c r="F186" i="222"/>
  <c r="E236" i="222"/>
  <c r="E211" i="222"/>
  <c r="D125" i="229"/>
  <c r="C62" i="230"/>
  <c r="E216" i="232"/>
  <c r="E241" i="232" s="1"/>
  <c r="F199" i="235"/>
  <c r="E61" i="226"/>
  <c r="F105" i="235"/>
  <c r="F108" i="235" s="1"/>
  <c r="F107" i="235"/>
  <c r="C134" i="222"/>
  <c r="E341" i="222"/>
  <c r="I257" i="225"/>
  <c r="G182" i="225"/>
  <c r="F138" i="228"/>
  <c r="E215" i="228"/>
  <c r="F217" i="232"/>
  <c r="E174" i="235"/>
  <c r="G58" i="236"/>
  <c r="G61" i="236" s="1"/>
  <c r="F112" i="229"/>
  <c r="F93" i="229" s="1"/>
  <c r="D107" i="222"/>
  <c r="I146" i="225"/>
  <c r="C277" i="230"/>
  <c r="C60" i="231"/>
  <c r="C399" i="234"/>
  <c r="F330" i="234"/>
  <c r="F112" i="236"/>
  <c r="F291" i="239"/>
  <c r="C233" i="224"/>
  <c r="D134" i="222"/>
  <c r="F134" i="235"/>
  <c r="F68" i="222"/>
  <c r="F70" i="222"/>
  <c r="F97" i="222"/>
  <c r="D60" i="238"/>
  <c r="E120" i="226"/>
  <c r="I35" i="225"/>
  <c r="G183" i="225"/>
  <c r="F356" i="234"/>
  <c r="E149" i="234"/>
  <c r="C97" i="234"/>
  <c r="D70" i="234"/>
  <c r="E110" i="228"/>
  <c r="C29" i="228"/>
  <c r="C30" i="228" s="1"/>
  <c r="E213" i="228"/>
  <c r="E216" i="228" s="1"/>
  <c r="E285" i="228"/>
  <c r="E138" i="228"/>
  <c r="D96" i="228"/>
  <c r="E164" i="228"/>
  <c r="F110" i="228"/>
  <c r="F190" i="228"/>
  <c r="D216" i="232"/>
  <c r="D241" i="232" s="1"/>
  <c r="D60" i="232"/>
  <c r="F331" i="231"/>
  <c r="E108" i="231"/>
  <c r="F186" i="239"/>
  <c r="E317" i="239"/>
  <c r="F317" i="239"/>
  <c r="E186" i="239"/>
  <c r="C94" i="239"/>
  <c r="E334" i="240"/>
  <c r="D351" i="240"/>
  <c r="E308" i="240"/>
  <c r="E351" i="240"/>
  <c r="F308" i="240"/>
  <c r="F203" i="240"/>
  <c r="E350" i="240"/>
  <c r="E228" i="240"/>
  <c r="E226" i="240"/>
  <c r="D228" i="240"/>
  <c r="D350" i="240"/>
  <c r="D383" i="240" s="1"/>
  <c r="D226" i="240"/>
  <c r="E75" i="240"/>
  <c r="F334" i="240"/>
  <c r="F226" i="240"/>
  <c r="F350" i="240"/>
  <c r="F383" i="240" s="1"/>
  <c r="F228" i="240"/>
  <c r="C226" i="240"/>
  <c r="C350" i="240"/>
  <c r="C383" i="240" s="1"/>
  <c r="F76" i="229"/>
  <c r="F92" i="229"/>
  <c r="D76" i="229"/>
  <c r="E28" i="224"/>
  <c r="E58" i="224" s="1"/>
  <c r="E233" i="224"/>
  <c r="G86" i="236"/>
  <c r="F141" i="236"/>
  <c r="D157" i="236"/>
  <c r="D178" i="236" s="1"/>
  <c r="D104" i="239"/>
  <c r="C102" i="239"/>
  <c r="D105" i="239" s="1"/>
  <c r="D209" i="239"/>
  <c r="D211" i="239"/>
  <c r="D333" i="239"/>
  <c r="D366" i="239" s="1"/>
  <c r="D67" i="239"/>
  <c r="E67" i="239"/>
  <c r="D65" i="239"/>
  <c r="F27" i="239"/>
  <c r="E241" i="239"/>
  <c r="F211" i="239"/>
  <c r="F209" i="239"/>
  <c r="E211" i="239"/>
  <c r="E209" i="239"/>
  <c r="E291" i="239"/>
  <c r="C209" i="239"/>
  <c r="C333" i="239"/>
  <c r="C366" i="239" s="1"/>
  <c r="E27" i="239"/>
  <c r="E57" i="239" s="1"/>
  <c r="C131" i="239"/>
  <c r="C57" i="239"/>
  <c r="F334" i="239"/>
  <c r="E334" i="239"/>
  <c r="D28" i="239"/>
  <c r="D31" i="239" s="1"/>
  <c r="D30" i="239"/>
  <c r="E33" i="238"/>
  <c r="E31" i="238"/>
  <c r="E34" i="238" s="1"/>
  <c r="G68" i="238"/>
  <c r="G70" i="238"/>
  <c r="E60" i="238"/>
  <c r="D136" i="238"/>
  <c r="D161" i="238" s="1"/>
  <c r="D68" i="238"/>
  <c r="G60" i="238"/>
  <c r="G30" i="238"/>
  <c r="G105" i="238"/>
  <c r="G107" i="238"/>
  <c r="E70" i="238"/>
  <c r="E136" i="238"/>
  <c r="E161" i="238" s="1"/>
  <c r="E68" i="238"/>
  <c r="F30" i="238"/>
  <c r="F136" i="238" s="1"/>
  <c r="F161" i="238" s="1"/>
  <c r="F68" i="238"/>
  <c r="F71" i="238" s="1"/>
  <c r="F70" i="238"/>
  <c r="E107" i="238"/>
  <c r="E105" i="238"/>
  <c r="E108" i="238" s="1"/>
  <c r="D97" i="238"/>
  <c r="G134" i="238"/>
  <c r="F107" i="238"/>
  <c r="F105" i="238"/>
  <c r="F108" i="238" s="1"/>
  <c r="E97" i="238"/>
  <c r="G140" i="236"/>
  <c r="G138" i="236"/>
  <c r="G141" i="236" s="1"/>
  <c r="E29" i="236"/>
  <c r="E32" i="236" s="1"/>
  <c r="E31" i="236"/>
  <c r="F29" i="236"/>
  <c r="F31" i="236"/>
  <c r="F157" i="236"/>
  <c r="F178" i="236" s="1"/>
  <c r="E46" i="236"/>
  <c r="D46" i="236"/>
  <c r="E114" i="236"/>
  <c r="E112" i="236"/>
  <c r="E115" i="236" s="1"/>
  <c r="E157" i="236"/>
  <c r="E178" i="236" s="1"/>
  <c r="G28" i="236"/>
  <c r="G46" i="236" s="1"/>
  <c r="G115" i="236"/>
  <c r="E141" i="236"/>
  <c r="F61" i="236"/>
  <c r="D536" i="235"/>
  <c r="C534" i="235"/>
  <c r="D537" i="235" s="1"/>
  <c r="E149" i="235"/>
  <c r="F631" i="235"/>
  <c r="F663" i="235" s="1"/>
  <c r="D613" i="235"/>
  <c r="C611" i="235"/>
  <c r="D614" i="235" s="1"/>
  <c r="E199" i="235"/>
  <c r="F30" i="234"/>
  <c r="F60" i="234" s="1"/>
  <c r="F399" i="234"/>
  <c r="F199" i="234"/>
  <c r="F222" i="234"/>
  <c r="F224" i="234"/>
  <c r="E31" i="234"/>
  <c r="E33" i="234"/>
  <c r="C222" i="234"/>
  <c r="C398" i="234"/>
  <c r="F108" i="234"/>
  <c r="D222" i="234"/>
  <c r="D224" i="234"/>
  <c r="D398" i="234"/>
  <c r="D431" i="234" s="1"/>
  <c r="E382" i="234"/>
  <c r="E60" i="234"/>
  <c r="E224" i="234"/>
  <c r="E398" i="234"/>
  <c r="E431" i="234" s="1"/>
  <c r="E222" i="234"/>
  <c r="E254" i="234"/>
  <c r="D31" i="234"/>
  <c r="D34" i="234" s="1"/>
  <c r="D33" i="234"/>
  <c r="F304" i="234"/>
  <c r="D174" i="234"/>
  <c r="E174" i="234"/>
  <c r="F149" i="234"/>
  <c r="E330" i="234"/>
  <c r="C60" i="234"/>
  <c r="G236" i="232"/>
  <c r="G59" i="232"/>
  <c r="F30" i="232"/>
  <c r="F60" i="232"/>
  <c r="E33" i="232"/>
  <c r="E31" i="232"/>
  <c r="E34" i="232" s="1"/>
  <c r="D224" i="231"/>
  <c r="D347" i="231"/>
  <c r="D380" i="231" s="1"/>
  <c r="D222" i="231"/>
  <c r="D31" i="231"/>
  <c r="D34" i="231" s="1"/>
  <c r="D33" i="231"/>
  <c r="F71" i="231"/>
  <c r="C222" i="231"/>
  <c r="C347" i="231"/>
  <c r="C380" i="231" s="1"/>
  <c r="F222" i="231"/>
  <c r="F224" i="231"/>
  <c r="E149" i="231"/>
  <c r="E224" i="231"/>
  <c r="E347" i="231"/>
  <c r="E222" i="231"/>
  <c r="E225" i="231" s="1"/>
  <c r="E331" i="231"/>
  <c r="D174" i="231"/>
  <c r="E174" i="231"/>
  <c r="E33" i="231"/>
  <c r="E31" i="231"/>
  <c r="E34" i="231" s="1"/>
  <c r="F30" i="231"/>
  <c r="F199" i="231"/>
  <c r="F254" i="231"/>
  <c r="F348" i="231"/>
  <c r="E380" i="231"/>
  <c r="F149" i="231"/>
  <c r="C310" i="230"/>
  <c r="D310" i="230"/>
  <c r="E277" i="230"/>
  <c r="E310" i="230" s="1"/>
  <c r="E32" i="230"/>
  <c r="E33" i="230" s="1"/>
  <c r="B70" i="230"/>
  <c r="B100" i="230" s="1"/>
  <c r="B277" i="230"/>
  <c r="B310" i="230" s="1"/>
  <c r="D62" i="230"/>
  <c r="E31" i="229"/>
  <c r="F34" i="229" s="1"/>
  <c r="C61" i="229"/>
  <c r="D35" i="229"/>
  <c r="D34" i="229"/>
  <c r="C92" i="229"/>
  <c r="C125" i="229" s="1"/>
  <c r="E76" i="229"/>
  <c r="F32" i="229"/>
  <c r="D317" i="228"/>
  <c r="E268" i="228"/>
  <c r="D33" i="228"/>
  <c r="F304" i="228"/>
  <c r="F58" i="228"/>
  <c r="D69" i="228"/>
  <c r="D67" i="228"/>
  <c r="D70" i="228" s="1"/>
  <c r="C59" i="228"/>
  <c r="E69" i="228"/>
  <c r="E67" i="228"/>
  <c r="C96" i="228"/>
  <c r="D32" i="228"/>
  <c r="E29" i="228"/>
  <c r="E59" i="228" s="1"/>
  <c r="E242" i="228"/>
  <c r="C284" i="228"/>
  <c r="C317" i="228" s="1"/>
  <c r="F242" i="228"/>
  <c r="E190" i="228"/>
  <c r="E96" i="228"/>
  <c r="F164" i="228"/>
  <c r="D110" i="228"/>
  <c r="F67" i="228"/>
  <c r="F69" i="228"/>
  <c r="F95" i="227"/>
  <c r="F119" i="227" s="1"/>
  <c r="G114" i="227"/>
  <c r="G53" i="227"/>
  <c r="F120" i="226"/>
  <c r="F31" i="226"/>
  <c r="F61" i="226" s="1"/>
  <c r="G139" i="226"/>
  <c r="G60" i="226"/>
  <c r="E32" i="226"/>
  <c r="E34" i="226"/>
  <c r="E76" i="226"/>
  <c r="F76" i="226"/>
  <c r="E119" i="226"/>
  <c r="E152" i="226" s="1"/>
  <c r="D119" i="226"/>
  <c r="D152" i="226" s="1"/>
  <c r="D32" i="226"/>
  <c r="I182" i="225"/>
  <c r="I180" i="225"/>
  <c r="I183" i="225" s="1"/>
  <c r="F61" i="225"/>
  <c r="F209" i="225"/>
  <c r="H109" i="225"/>
  <c r="G219" i="225"/>
  <c r="G217" i="225"/>
  <c r="G220" i="225" s="1"/>
  <c r="H293" i="225"/>
  <c r="H291" i="225"/>
  <c r="H294" i="225" s="1"/>
  <c r="I293" i="225"/>
  <c r="I372" i="225"/>
  <c r="G246" i="225"/>
  <c r="I294" i="225"/>
  <c r="H146" i="225"/>
  <c r="I209" i="225"/>
  <c r="E182" i="224"/>
  <c r="F182" i="224"/>
  <c r="F28" i="224"/>
  <c r="D29" i="224"/>
  <c r="D32" i="224" s="1"/>
  <c r="D31" i="224"/>
  <c r="F208" i="224"/>
  <c r="F233" i="224" s="1"/>
  <c r="C58" i="224"/>
  <c r="E29" i="224"/>
  <c r="E32" i="224" s="1"/>
  <c r="E31" i="224"/>
  <c r="F199" i="224"/>
  <c r="F197" i="224"/>
  <c r="F200" i="224" s="1"/>
  <c r="F108" i="224"/>
  <c r="E126" i="224"/>
  <c r="F91" i="223"/>
  <c r="F29" i="223"/>
  <c r="D30" i="223"/>
  <c r="D33" i="223" s="1"/>
  <c r="D32" i="223"/>
  <c r="C59" i="223"/>
  <c r="E73" i="223"/>
  <c r="E71" i="223"/>
  <c r="D73" i="223"/>
  <c r="D90" i="223"/>
  <c r="D123" i="223" s="1"/>
  <c r="D71" i="223"/>
  <c r="D74" i="223" s="1"/>
  <c r="F90" i="223"/>
  <c r="F71" i="223"/>
  <c r="F73" i="223"/>
  <c r="E29" i="223"/>
  <c r="E59" i="223" s="1"/>
  <c r="E91" i="223"/>
  <c r="C90" i="223"/>
  <c r="C123" i="223" s="1"/>
  <c r="F288" i="222"/>
  <c r="F291" i="222" s="1"/>
  <c r="F290" i="222"/>
  <c r="E108" i="222"/>
  <c r="F144" i="222"/>
  <c r="F142" i="222"/>
  <c r="F316" i="222"/>
  <c r="E142" i="222"/>
  <c r="E145" i="222" s="1"/>
  <c r="E144" i="222"/>
  <c r="F403" i="222"/>
  <c r="F59" i="222"/>
  <c r="E71" i="222"/>
  <c r="F383" i="222"/>
  <c r="F261" i="222"/>
  <c r="F259" i="222"/>
  <c r="F71" i="222"/>
  <c r="D259" i="222"/>
  <c r="D383" i="222"/>
  <c r="D261" i="222"/>
  <c r="C259" i="222"/>
  <c r="C383" i="222"/>
  <c r="C416" i="222" s="1"/>
  <c r="E384" i="222"/>
  <c r="D416" i="222"/>
  <c r="F236" i="222"/>
  <c r="F171" i="222"/>
  <c r="E367" i="222"/>
  <c r="E171" i="222"/>
  <c r="E383" i="222"/>
  <c r="E261" i="222"/>
  <c r="E259" i="222"/>
  <c r="E262" i="222" s="1"/>
  <c r="D33" i="221"/>
  <c r="D85" i="221"/>
  <c r="D110" i="221" s="1"/>
  <c r="D31" i="221"/>
  <c r="D34" i="221" s="1"/>
  <c r="F85" i="221"/>
  <c r="F31" i="221"/>
  <c r="F33" i="221"/>
  <c r="D60" i="221"/>
  <c r="F110" i="221"/>
  <c r="E33" i="221"/>
  <c r="E85" i="221"/>
  <c r="E110" i="221" s="1"/>
  <c r="E31" i="221"/>
  <c r="E34" i="221" s="1"/>
  <c r="D225" i="234" l="1"/>
  <c r="F398" i="234"/>
  <c r="H220" i="225"/>
  <c r="F216" i="228"/>
  <c r="F229" i="240"/>
  <c r="F74" i="223"/>
  <c r="C431" i="234"/>
  <c r="F431" i="234"/>
  <c r="F125" i="229"/>
  <c r="F60" i="238"/>
  <c r="E225" i="234"/>
  <c r="E34" i="234"/>
  <c r="F70" i="228"/>
  <c r="F212" i="239"/>
  <c r="D229" i="240"/>
  <c r="E229" i="240"/>
  <c r="E383" i="240"/>
  <c r="E74" i="223"/>
  <c r="D212" i="239"/>
  <c r="F28" i="239"/>
  <c r="F30" i="239"/>
  <c r="E28" i="239"/>
  <c r="E31" i="239" s="1"/>
  <c r="E30" i="239"/>
  <c r="E212" i="239"/>
  <c r="F57" i="239"/>
  <c r="E333" i="239"/>
  <c r="E366" i="239" s="1"/>
  <c r="F333" i="239"/>
  <c r="F366" i="239" s="1"/>
  <c r="D68" i="239"/>
  <c r="E68" i="239"/>
  <c r="E71" i="238"/>
  <c r="G108" i="238"/>
  <c r="G71" i="238"/>
  <c r="F33" i="238"/>
  <c r="F31" i="238"/>
  <c r="F34" i="238" s="1"/>
  <c r="G31" i="238"/>
  <c r="G34" i="238" s="1"/>
  <c r="G33" i="238"/>
  <c r="G136" i="238"/>
  <c r="G161" i="238" s="1"/>
  <c r="G29" i="236"/>
  <c r="G32" i="236" s="1"/>
  <c r="G31" i="236"/>
  <c r="F32" i="236"/>
  <c r="F115" i="236"/>
  <c r="G157" i="236"/>
  <c r="G178" i="236" s="1"/>
  <c r="F225" i="234"/>
  <c r="F33" i="234"/>
  <c r="F31" i="234"/>
  <c r="F34" i="234" s="1"/>
  <c r="G30" i="232"/>
  <c r="G60" i="232"/>
  <c r="F31" i="232"/>
  <c r="F34" i="232" s="1"/>
  <c r="F33" i="232"/>
  <c r="F216" i="232"/>
  <c r="F241" i="232" s="1"/>
  <c r="G217" i="232"/>
  <c r="F33" i="231"/>
  <c r="F31" i="231"/>
  <c r="F34" i="231" s="1"/>
  <c r="D225" i="231"/>
  <c r="F60" i="231"/>
  <c r="F225" i="231"/>
  <c r="F347" i="231"/>
  <c r="F380" i="231" s="1"/>
  <c r="E62" i="230"/>
  <c r="E34" i="229"/>
  <c r="E32" i="229"/>
  <c r="E35" i="229" s="1"/>
  <c r="E92" i="229"/>
  <c r="E125" i="229" s="1"/>
  <c r="E61" i="229"/>
  <c r="E30" i="228"/>
  <c r="E33" i="228" s="1"/>
  <c r="E32" i="228"/>
  <c r="E284" i="228"/>
  <c r="E317" i="228" s="1"/>
  <c r="E70" i="228"/>
  <c r="F29" i="228"/>
  <c r="F59" i="228"/>
  <c r="F285" i="228"/>
  <c r="G54" i="227"/>
  <c r="G95" i="227"/>
  <c r="G119" i="227" s="1"/>
  <c r="E35" i="226"/>
  <c r="F32" i="226"/>
  <c r="F35" i="226" s="1"/>
  <c r="F119" i="226"/>
  <c r="F152" i="226" s="1"/>
  <c r="F34" i="226"/>
  <c r="G120" i="226"/>
  <c r="G31" i="226"/>
  <c r="G61" i="226"/>
  <c r="F31" i="224"/>
  <c r="F29" i="224"/>
  <c r="F32" i="224" s="1"/>
  <c r="F58" i="224"/>
  <c r="F30" i="223"/>
  <c r="F32" i="223"/>
  <c r="F59" i="223"/>
  <c r="E30" i="223"/>
  <c r="E33" i="223" s="1"/>
  <c r="E32" i="223"/>
  <c r="E90" i="223"/>
  <c r="E123" i="223" s="1"/>
  <c r="F123" i="223"/>
  <c r="F262" i="222"/>
  <c r="E416" i="222"/>
  <c r="F60" i="222"/>
  <c r="F384" i="222"/>
  <c r="F416" i="222" s="1"/>
  <c r="D262" i="222"/>
  <c r="F145" i="222"/>
  <c r="F34" i="221"/>
  <c r="F35" i="229" l="1"/>
  <c r="F31" i="239"/>
  <c r="G31" i="232"/>
  <c r="G34" i="232" s="1"/>
  <c r="G33" i="232"/>
  <c r="G216" i="232"/>
  <c r="G241" i="232" s="1"/>
  <c r="F30" i="228"/>
  <c r="F33" i="228" s="1"/>
  <c r="F32" i="228"/>
  <c r="F284" i="228"/>
  <c r="F317" i="228" s="1"/>
  <c r="G34" i="226"/>
  <c r="G32" i="226"/>
  <c r="G35" i="226" s="1"/>
  <c r="G119" i="226"/>
  <c r="G152" i="226" s="1"/>
  <c r="F33" i="223"/>
  <c r="D214" i="220" l="1"/>
  <c r="C214" i="220"/>
  <c r="B214" i="220"/>
  <c r="E213" i="220"/>
  <c r="D213" i="220"/>
  <c r="C213" i="220"/>
  <c r="B213" i="220"/>
  <c r="E212" i="220"/>
  <c r="D212" i="220"/>
  <c r="C212" i="220"/>
  <c r="B212" i="220"/>
  <c r="E211" i="220"/>
  <c r="D211" i="220"/>
  <c r="C211" i="220"/>
  <c r="B211" i="220"/>
  <c r="C210" i="220"/>
  <c r="B210" i="220"/>
  <c r="E209" i="220"/>
  <c r="D209" i="220"/>
  <c r="C209" i="220"/>
  <c r="B209" i="220"/>
  <c r="E208" i="220"/>
  <c r="D208" i="220"/>
  <c r="C208" i="220"/>
  <c r="C207" i="220" s="1"/>
  <c r="B208" i="220"/>
  <c r="B207" i="220" s="1"/>
  <c r="E207" i="220"/>
  <c r="D207" i="220"/>
  <c r="E206" i="220"/>
  <c r="D206" i="220"/>
  <c r="C206" i="220"/>
  <c r="B206" i="220"/>
  <c r="E205" i="220"/>
  <c r="E204" i="220" s="1"/>
  <c r="D205" i="220"/>
  <c r="D204" i="220" s="1"/>
  <c r="C205" i="220"/>
  <c r="C204" i="220"/>
  <c r="E203" i="220"/>
  <c r="D203" i="220"/>
  <c r="C203" i="220"/>
  <c r="B203" i="220"/>
  <c r="E202" i="220"/>
  <c r="D202" i="220"/>
  <c r="C202" i="220"/>
  <c r="C201" i="220" s="1"/>
  <c r="B202" i="220"/>
  <c r="B201" i="220" s="1"/>
  <c r="E201" i="220"/>
  <c r="D201" i="220"/>
  <c r="E200" i="220"/>
  <c r="D200" i="220"/>
  <c r="C200" i="220"/>
  <c r="B200" i="220"/>
  <c r="E199" i="220"/>
  <c r="E198" i="220" s="1"/>
  <c r="D199" i="220"/>
  <c r="C199" i="220"/>
  <c r="C198" i="220" s="1"/>
  <c r="B199" i="220"/>
  <c r="D198" i="220"/>
  <c r="B198" i="220"/>
  <c r="E197" i="220"/>
  <c r="D197" i="220"/>
  <c r="C197" i="220"/>
  <c r="B197" i="220"/>
  <c r="E196" i="220"/>
  <c r="D196" i="220"/>
  <c r="D195" i="220" s="1"/>
  <c r="C196" i="220"/>
  <c r="C195" i="220" s="1"/>
  <c r="B196" i="220"/>
  <c r="B195" i="220" s="1"/>
  <c r="E195" i="220"/>
  <c r="E194" i="220"/>
  <c r="D194" i="220"/>
  <c r="C194" i="220"/>
  <c r="E193" i="220"/>
  <c r="E192" i="220" s="1"/>
  <c r="D193" i="220"/>
  <c r="C193" i="220"/>
  <c r="B193" i="220"/>
  <c r="D192" i="220"/>
  <c r="B192" i="220"/>
  <c r="E189" i="220"/>
  <c r="E182" i="220"/>
  <c r="D182" i="220"/>
  <c r="C182" i="220"/>
  <c r="E181" i="220"/>
  <c r="D181" i="220"/>
  <c r="C181" i="220"/>
  <c r="E180" i="220"/>
  <c r="D180" i="220"/>
  <c r="C180" i="220"/>
  <c r="B180" i="220"/>
  <c r="E172" i="220"/>
  <c r="D172" i="220"/>
  <c r="C172" i="220"/>
  <c r="B172" i="220"/>
  <c r="E165" i="220"/>
  <c r="D165" i="220"/>
  <c r="C165" i="220"/>
  <c r="E164" i="220"/>
  <c r="D164" i="220"/>
  <c r="C164" i="220"/>
  <c r="E163" i="220"/>
  <c r="D163" i="220"/>
  <c r="C163" i="220"/>
  <c r="B163" i="220"/>
  <c r="D155" i="220"/>
  <c r="C155" i="220"/>
  <c r="B155" i="220"/>
  <c r="E154" i="220"/>
  <c r="E214" i="220" s="1"/>
  <c r="E148" i="220"/>
  <c r="D148" i="220"/>
  <c r="C148" i="220"/>
  <c r="B148" i="220"/>
  <c r="E147" i="220"/>
  <c r="D147" i="220"/>
  <c r="C147" i="220"/>
  <c r="B147" i="220"/>
  <c r="E146" i="220"/>
  <c r="D146" i="220"/>
  <c r="D149" i="220" s="1"/>
  <c r="C146" i="220"/>
  <c r="B146" i="220"/>
  <c r="B149" i="220" s="1"/>
  <c r="E133" i="220"/>
  <c r="D133" i="220"/>
  <c r="D104" i="220" s="1"/>
  <c r="C133" i="220"/>
  <c r="B133" i="220"/>
  <c r="B134" i="220" s="1"/>
  <c r="B107" i="220"/>
  <c r="E106" i="220"/>
  <c r="D106" i="220"/>
  <c r="C106" i="220"/>
  <c r="B106" i="220"/>
  <c r="B105" i="220"/>
  <c r="B108" i="220" s="1"/>
  <c r="C104" i="220"/>
  <c r="C190" i="220" s="1"/>
  <c r="B90" i="220"/>
  <c r="B88" i="220"/>
  <c r="B87" i="220" s="1"/>
  <c r="E87" i="220"/>
  <c r="E96" i="220" s="1"/>
  <c r="E97" i="220" s="1"/>
  <c r="D87" i="220"/>
  <c r="D96" i="220" s="1"/>
  <c r="D97" i="220" s="1"/>
  <c r="C87" i="220"/>
  <c r="C96" i="220" s="1"/>
  <c r="C97" i="220" s="1"/>
  <c r="E70" i="220"/>
  <c r="D70" i="220"/>
  <c r="E69" i="220"/>
  <c r="D69" i="220"/>
  <c r="C69" i="220"/>
  <c r="E68" i="220"/>
  <c r="D68" i="220"/>
  <c r="C68" i="220"/>
  <c r="C59" i="220"/>
  <c r="C60" i="220" s="1"/>
  <c r="B59" i="220"/>
  <c r="B60" i="220" s="1"/>
  <c r="D56" i="220"/>
  <c r="D210" i="220" s="1"/>
  <c r="C33" i="220"/>
  <c r="E32" i="220"/>
  <c r="D32" i="220"/>
  <c r="C32" i="220"/>
  <c r="C31" i="220"/>
  <c r="B31" i="220"/>
  <c r="E377" i="219"/>
  <c r="D377" i="219"/>
  <c r="C377" i="219"/>
  <c r="B377" i="219"/>
  <c r="E376" i="219"/>
  <c r="D376" i="219"/>
  <c r="C376" i="219"/>
  <c r="B376" i="219"/>
  <c r="E375" i="219"/>
  <c r="D375" i="219"/>
  <c r="C375" i="219"/>
  <c r="B375" i="219"/>
  <c r="E374" i="219"/>
  <c r="D374" i="219"/>
  <c r="C374" i="219"/>
  <c r="C373" i="219" s="1"/>
  <c r="B374" i="219"/>
  <c r="E373" i="219"/>
  <c r="D373" i="219"/>
  <c r="E372" i="219"/>
  <c r="D372" i="219"/>
  <c r="C372" i="219"/>
  <c r="B372" i="219"/>
  <c r="E371" i="219"/>
  <c r="D371" i="219"/>
  <c r="C371" i="219"/>
  <c r="B371" i="219"/>
  <c r="E370" i="219"/>
  <c r="D370" i="219"/>
  <c r="C370" i="219"/>
  <c r="B370" i="219"/>
  <c r="E369" i="219"/>
  <c r="D369" i="219"/>
  <c r="D368" i="219" s="1"/>
  <c r="C369" i="219"/>
  <c r="B369" i="219"/>
  <c r="B368" i="219" s="1"/>
  <c r="E368" i="219"/>
  <c r="C368" i="219"/>
  <c r="E367" i="219"/>
  <c r="D367" i="219"/>
  <c r="C367" i="219"/>
  <c r="B367" i="219"/>
  <c r="E366" i="219"/>
  <c r="D366" i="219"/>
  <c r="C366" i="219"/>
  <c r="B366" i="219"/>
  <c r="C365" i="219"/>
  <c r="B365" i="219"/>
  <c r="E364" i="219"/>
  <c r="D364" i="219"/>
  <c r="C364" i="219"/>
  <c r="B364" i="219"/>
  <c r="E363" i="219"/>
  <c r="E362" i="219" s="1"/>
  <c r="D363" i="219"/>
  <c r="C363" i="219"/>
  <c r="C362" i="219" s="1"/>
  <c r="B363" i="219"/>
  <c r="B362" i="219" s="1"/>
  <c r="D362" i="219"/>
  <c r="E361" i="219"/>
  <c r="D361" i="219"/>
  <c r="C361" i="219"/>
  <c r="B361" i="219"/>
  <c r="E360" i="219"/>
  <c r="D360" i="219"/>
  <c r="C360" i="219"/>
  <c r="C359" i="219" s="1"/>
  <c r="B360" i="219"/>
  <c r="B359" i="219" s="1"/>
  <c r="E359" i="219"/>
  <c r="D359" i="219"/>
  <c r="E358" i="219"/>
  <c r="D358" i="219"/>
  <c r="C358" i="219"/>
  <c r="B358" i="219"/>
  <c r="E357" i="219"/>
  <c r="E356" i="219" s="1"/>
  <c r="D357" i="219"/>
  <c r="D356" i="219" s="1"/>
  <c r="C357" i="219"/>
  <c r="B357" i="219"/>
  <c r="B356" i="219" s="1"/>
  <c r="C356" i="219"/>
  <c r="E355" i="219"/>
  <c r="D355" i="219"/>
  <c r="C355" i="219"/>
  <c r="B355" i="219"/>
  <c r="D354" i="219"/>
  <c r="C354" i="219"/>
  <c r="C353" i="219" s="1"/>
  <c r="B354" i="219"/>
  <c r="E352" i="219"/>
  <c r="D352" i="219"/>
  <c r="C352" i="219"/>
  <c r="B352" i="219"/>
  <c r="E351" i="219"/>
  <c r="E350" i="219" s="1"/>
  <c r="D351" i="219"/>
  <c r="D350" i="219" s="1"/>
  <c r="C351" i="219"/>
  <c r="C350" i="219" s="1"/>
  <c r="B351" i="219"/>
  <c r="B350" i="219" s="1"/>
  <c r="E349" i="219"/>
  <c r="D349" i="219"/>
  <c r="C349" i="219"/>
  <c r="B349" i="219"/>
  <c r="E348" i="219"/>
  <c r="D348" i="219"/>
  <c r="D347" i="219" s="1"/>
  <c r="C348" i="219"/>
  <c r="C347" i="219" s="1"/>
  <c r="B348" i="219"/>
  <c r="B347" i="219" s="1"/>
  <c r="E347" i="219"/>
  <c r="E338" i="219"/>
  <c r="D338" i="219"/>
  <c r="C338" i="219"/>
  <c r="B338" i="219"/>
  <c r="E333" i="219"/>
  <c r="E343" i="219" s="1"/>
  <c r="E325" i="219" s="1"/>
  <c r="D333" i="219"/>
  <c r="D343" i="219" s="1"/>
  <c r="D325" i="219" s="1"/>
  <c r="C333" i="219"/>
  <c r="C343" i="219" s="1"/>
  <c r="C325" i="219" s="1"/>
  <c r="B333" i="219"/>
  <c r="B343" i="219" s="1"/>
  <c r="B325" i="219" s="1"/>
  <c r="B326" i="219" s="1"/>
  <c r="E327" i="219"/>
  <c r="D327" i="219"/>
  <c r="C327" i="219"/>
  <c r="E312" i="219"/>
  <c r="D312" i="219"/>
  <c r="D249" i="219" s="1"/>
  <c r="D250" i="219" s="1"/>
  <c r="C312" i="219"/>
  <c r="C249" i="219" s="1"/>
  <c r="B312" i="219"/>
  <c r="B249" i="219" s="1"/>
  <c r="B250" i="219" s="1"/>
  <c r="E307" i="219"/>
  <c r="E317" i="219" s="1"/>
  <c r="E299" i="219" s="1"/>
  <c r="D307" i="219"/>
  <c r="D317" i="219" s="1"/>
  <c r="D299" i="219" s="1"/>
  <c r="C307" i="219"/>
  <c r="C317" i="219" s="1"/>
  <c r="C299" i="219" s="1"/>
  <c r="B307" i="219"/>
  <c r="B317" i="219" s="1"/>
  <c r="B299" i="219" s="1"/>
  <c r="B300" i="219" s="1"/>
  <c r="E301" i="219"/>
  <c r="D301" i="219"/>
  <c r="C301" i="219"/>
  <c r="E287" i="219"/>
  <c r="D287" i="219"/>
  <c r="C287" i="219"/>
  <c r="B287" i="219"/>
  <c r="E282" i="219"/>
  <c r="E292" i="219" s="1"/>
  <c r="D282" i="219"/>
  <c r="D292" i="219" s="1"/>
  <c r="C282" i="219"/>
  <c r="C292" i="219" s="1"/>
  <c r="B282" i="219"/>
  <c r="B292" i="219" s="1"/>
  <c r="E277" i="219"/>
  <c r="D277" i="219"/>
  <c r="C277" i="219"/>
  <c r="E276" i="219"/>
  <c r="D276" i="219"/>
  <c r="C276" i="219"/>
  <c r="E275" i="219"/>
  <c r="D275" i="219"/>
  <c r="C275" i="219"/>
  <c r="B275" i="219"/>
  <c r="E262" i="219"/>
  <c r="D262" i="219"/>
  <c r="C262" i="219"/>
  <c r="B262" i="219"/>
  <c r="E257" i="219"/>
  <c r="E267" i="219" s="1"/>
  <c r="E249" i="219" s="1"/>
  <c r="D257" i="219"/>
  <c r="D267" i="219" s="1"/>
  <c r="C257" i="219"/>
  <c r="C267" i="219" s="1"/>
  <c r="B257" i="219"/>
  <c r="B267" i="219" s="1"/>
  <c r="E251" i="219"/>
  <c r="D251" i="219"/>
  <c r="C251" i="219"/>
  <c r="E233" i="219"/>
  <c r="D233" i="219"/>
  <c r="C233" i="219"/>
  <c r="B233" i="219"/>
  <c r="E228" i="219"/>
  <c r="E238" i="219" s="1"/>
  <c r="D228" i="219"/>
  <c r="D238" i="219" s="1"/>
  <c r="C228" i="219"/>
  <c r="C238" i="219" s="1"/>
  <c r="B228" i="219"/>
  <c r="B238" i="219" s="1"/>
  <c r="E222" i="219"/>
  <c r="D222" i="219"/>
  <c r="C222" i="219"/>
  <c r="E207" i="219"/>
  <c r="D207" i="219"/>
  <c r="C207" i="219"/>
  <c r="B207" i="219"/>
  <c r="E202" i="219"/>
  <c r="E212" i="219" s="1"/>
  <c r="E194" i="219" s="1"/>
  <c r="D202" i="219"/>
  <c r="D212" i="219" s="1"/>
  <c r="D194" i="219" s="1"/>
  <c r="C202" i="219"/>
  <c r="C212" i="219" s="1"/>
  <c r="C194" i="219" s="1"/>
  <c r="B202" i="219"/>
  <c r="B212" i="219" s="1"/>
  <c r="B194" i="219" s="1"/>
  <c r="B195" i="219" s="1"/>
  <c r="E196" i="219"/>
  <c r="D196" i="219"/>
  <c r="C196" i="219"/>
  <c r="E182" i="219"/>
  <c r="D182" i="219"/>
  <c r="C182" i="219"/>
  <c r="B182" i="219"/>
  <c r="E177" i="219"/>
  <c r="E187" i="219" s="1"/>
  <c r="E169" i="219" s="1"/>
  <c r="D177" i="219"/>
  <c r="D187" i="219" s="1"/>
  <c r="D169" i="219" s="1"/>
  <c r="C177" i="219"/>
  <c r="C187" i="219" s="1"/>
  <c r="C169" i="219" s="1"/>
  <c r="B177" i="219"/>
  <c r="B187" i="219" s="1"/>
  <c r="E171" i="219"/>
  <c r="D171" i="219"/>
  <c r="C171" i="219"/>
  <c r="B170" i="219"/>
  <c r="E157" i="219"/>
  <c r="D157" i="219"/>
  <c r="C157" i="219"/>
  <c r="B157" i="219"/>
  <c r="E152" i="219"/>
  <c r="E162" i="219" s="1"/>
  <c r="E144" i="219" s="1"/>
  <c r="D152" i="219"/>
  <c r="D162" i="219" s="1"/>
  <c r="D144" i="219" s="1"/>
  <c r="C152" i="219"/>
  <c r="C162" i="219" s="1"/>
  <c r="C144" i="219" s="1"/>
  <c r="B152" i="219"/>
  <c r="B162" i="219" s="1"/>
  <c r="B144" i="219" s="1"/>
  <c r="B145" i="219" s="1"/>
  <c r="E146" i="219"/>
  <c r="D146" i="219"/>
  <c r="C146" i="219"/>
  <c r="E132" i="219"/>
  <c r="E103" i="219" s="1"/>
  <c r="D132" i="219"/>
  <c r="C132" i="219"/>
  <c r="B132" i="219"/>
  <c r="E105" i="219"/>
  <c r="D105" i="219"/>
  <c r="C105" i="219"/>
  <c r="C103" i="219"/>
  <c r="E95" i="219"/>
  <c r="D95" i="219"/>
  <c r="D66" i="219" s="1"/>
  <c r="C95" i="219"/>
  <c r="B95" i="219"/>
  <c r="B66" i="219" s="1"/>
  <c r="B67" i="219" s="1"/>
  <c r="E68" i="219"/>
  <c r="D68" i="219"/>
  <c r="C68" i="219"/>
  <c r="E66" i="219"/>
  <c r="E67" i="219" s="1"/>
  <c r="C66" i="219"/>
  <c r="D55" i="219"/>
  <c r="D365" i="219" s="1"/>
  <c r="E52" i="219"/>
  <c r="D52" i="219"/>
  <c r="C52" i="219"/>
  <c r="B52" i="219"/>
  <c r="E44" i="219"/>
  <c r="E354" i="219" s="1"/>
  <c r="E353" i="219" s="1"/>
  <c r="D43" i="219"/>
  <c r="C43" i="219"/>
  <c r="B43" i="219"/>
  <c r="E40" i="219"/>
  <c r="D40" i="219"/>
  <c r="C40" i="219"/>
  <c r="B40" i="219"/>
  <c r="E37" i="219"/>
  <c r="D37" i="219"/>
  <c r="C37" i="219"/>
  <c r="B37" i="219"/>
  <c r="E31" i="219"/>
  <c r="D31" i="219"/>
  <c r="C31" i="219"/>
  <c r="B373" i="219" l="1"/>
  <c r="D353" i="219"/>
  <c r="E149" i="220"/>
  <c r="E166" i="220"/>
  <c r="B353" i="219"/>
  <c r="C166" i="220"/>
  <c r="E183" i="220"/>
  <c r="D183" i="220"/>
  <c r="E71" i="220"/>
  <c r="D166" i="220"/>
  <c r="D278" i="219"/>
  <c r="C58" i="219"/>
  <c r="C29" i="219" s="1"/>
  <c r="B58" i="219"/>
  <c r="E69" i="219"/>
  <c r="B103" i="219"/>
  <c r="B104" i="219" s="1"/>
  <c r="C133" i="219"/>
  <c r="E278" i="219"/>
  <c r="E96" i="219"/>
  <c r="C96" i="219"/>
  <c r="D69" i="219"/>
  <c r="D96" i="219"/>
  <c r="D103" i="219"/>
  <c r="D133" i="219" s="1"/>
  <c r="C278" i="219"/>
  <c r="C34" i="220"/>
  <c r="B96" i="220"/>
  <c r="B67" i="220" s="1"/>
  <c r="D107" i="220"/>
  <c r="C183" i="220"/>
  <c r="C192" i="220"/>
  <c r="D71" i="220"/>
  <c r="E104" i="220"/>
  <c r="E107" i="220" s="1"/>
  <c r="C134" i="220"/>
  <c r="C149" i="220"/>
  <c r="D134" i="220"/>
  <c r="B191" i="220"/>
  <c r="C191" i="220"/>
  <c r="C215" i="220" s="1"/>
  <c r="B205" i="220"/>
  <c r="B204" i="220" s="1"/>
  <c r="E56" i="220"/>
  <c r="E155" i="220"/>
  <c r="D59" i="220"/>
  <c r="C105" i="220"/>
  <c r="C108" i="220" s="1"/>
  <c r="C107" i="220"/>
  <c r="D105" i="220"/>
  <c r="D108" i="220" s="1"/>
  <c r="B29" i="219"/>
  <c r="B30" i="219" s="1"/>
  <c r="C147" i="219"/>
  <c r="C145" i="219"/>
  <c r="C148" i="219" s="1"/>
  <c r="C170" i="219"/>
  <c r="C173" i="219" s="1"/>
  <c r="C172" i="219"/>
  <c r="D195" i="219"/>
  <c r="D197" i="219"/>
  <c r="E220" i="219"/>
  <c r="C328" i="219"/>
  <c r="C326" i="219"/>
  <c r="C329" i="219" s="1"/>
  <c r="C195" i="219"/>
  <c r="C198" i="219" s="1"/>
  <c r="C197" i="219"/>
  <c r="D220" i="219"/>
  <c r="E302" i="219"/>
  <c r="E300" i="219"/>
  <c r="D145" i="219"/>
  <c r="D147" i="219"/>
  <c r="D170" i="219"/>
  <c r="D172" i="219"/>
  <c r="E197" i="219"/>
  <c r="E195" i="219"/>
  <c r="B220" i="219"/>
  <c r="E250" i="219"/>
  <c r="E253" i="219" s="1"/>
  <c r="E252" i="219"/>
  <c r="C300" i="219"/>
  <c r="C303" i="219" s="1"/>
  <c r="C302" i="219"/>
  <c r="C252" i="219"/>
  <c r="C250" i="219"/>
  <c r="C253" i="219" s="1"/>
  <c r="D252" i="219"/>
  <c r="D328" i="219"/>
  <c r="D326" i="219"/>
  <c r="D329" i="219" s="1"/>
  <c r="E104" i="219"/>
  <c r="C69" i="219"/>
  <c r="E147" i="219"/>
  <c r="E145" i="219"/>
  <c r="E170" i="219"/>
  <c r="E173" i="219" s="1"/>
  <c r="E172" i="219"/>
  <c r="C220" i="219"/>
  <c r="C346" i="219"/>
  <c r="D300" i="219"/>
  <c r="D302" i="219"/>
  <c r="E328" i="219"/>
  <c r="E326" i="219"/>
  <c r="E329" i="219" s="1"/>
  <c r="C67" i="219"/>
  <c r="C70" i="219" s="1"/>
  <c r="D58" i="219"/>
  <c r="D67" i="219"/>
  <c r="D70" i="219" s="1"/>
  <c r="C104" i="219"/>
  <c r="C107" i="219" s="1"/>
  <c r="B96" i="219"/>
  <c r="E55" i="219"/>
  <c r="E133" i="219"/>
  <c r="E43" i="219"/>
  <c r="B133" i="219" l="1"/>
  <c r="D173" i="219"/>
  <c r="D253" i="219"/>
  <c r="E106" i="219"/>
  <c r="C106" i="219"/>
  <c r="C30" i="219"/>
  <c r="C59" i="219"/>
  <c r="D148" i="219"/>
  <c r="B59" i="219"/>
  <c r="C33" i="219"/>
  <c r="B346" i="219"/>
  <c r="D104" i="219"/>
  <c r="E107" i="219" s="1"/>
  <c r="D106" i="219"/>
  <c r="E148" i="219"/>
  <c r="E198" i="219"/>
  <c r="E70" i="219"/>
  <c r="E105" i="220"/>
  <c r="E134" i="220"/>
  <c r="B68" i="220"/>
  <c r="C71" i="220" s="1"/>
  <c r="C70" i="220"/>
  <c r="B190" i="220"/>
  <c r="B97" i="220"/>
  <c r="E210" i="220"/>
  <c r="E59" i="220"/>
  <c r="E191" i="220" s="1"/>
  <c r="D30" i="220"/>
  <c r="D191" i="220"/>
  <c r="E108" i="220"/>
  <c r="B215" i="220"/>
  <c r="B221" i="219"/>
  <c r="B345" i="219"/>
  <c r="E365" i="219"/>
  <c r="E58" i="219"/>
  <c r="D223" i="219"/>
  <c r="D221" i="219"/>
  <c r="D29" i="219"/>
  <c r="D59" i="219" s="1"/>
  <c r="C223" i="219"/>
  <c r="C345" i="219"/>
  <c r="C378" i="219" s="1"/>
  <c r="C221" i="219"/>
  <c r="D346" i="219"/>
  <c r="E221" i="219"/>
  <c r="E223" i="219"/>
  <c r="D303" i="219"/>
  <c r="E303" i="219"/>
  <c r="D198" i="219"/>
  <c r="C32" i="219"/>
  <c r="B378" i="219" l="1"/>
  <c r="D224" i="219"/>
  <c r="D107" i="219"/>
  <c r="C224" i="219"/>
  <c r="D190" i="220"/>
  <c r="D33" i="220"/>
  <c r="D31" i="220"/>
  <c r="D34" i="220" s="1"/>
  <c r="D60" i="220"/>
  <c r="E30" i="220"/>
  <c r="E60" i="220"/>
  <c r="D215" i="220"/>
  <c r="E29" i="219"/>
  <c r="E346" i="219"/>
  <c r="D32" i="219"/>
  <c r="D30" i="219"/>
  <c r="D33" i="219" s="1"/>
  <c r="D345" i="219"/>
  <c r="D378" i="219" s="1"/>
  <c r="E224" i="219"/>
  <c r="E190" i="220" l="1"/>
  <c r="E215" i="220" s="1"/>
  <c r="E33" i="220"/>
  <c r="E31" i="220"/>
  <c r="E34" i="220" s="1"/>
  <c r="E30" i="219"/>
  <c r="E33" i="219" s="1"/>
  <c r="E32" i="219"/>
  <c r="E345" i="219"/>
  <c r="E378" i="219" s="1"/>
  <c r="E59" i="219"/>
  <c r="E242" i="216" l="1"/>
  <c r="D242" i="216"/>
  <c r="C242" i="216"/>
  <c r="E241" i="216"/>
  <c r="B241" i="216"/>
  <c r="E240" i="216"/>
  <c r="D240" i="216"/>
  <c r="C240" i="216"/>
  <c r="B240" i="216"/>
  <c r="E239" i="216"/>
  <c r="D239" i="216"/>
  <c r="C239" i="216"/>
  <c r="B239" i="216"/>
  <c r="C238" i="216"/>
  <c r="B238" i="216"/>
  <c r="E237" i="216"/>
  <c r="D237" i="216"/>
  <c r="C237" i="216"/>
  <c r="B237" i="216"/>
  <c r="E236" i="216"/>
  <c r="E235" i="216" s="1"/>
  <c r="D236" i="216"/>
  <c r="C236" i="216"/>
  <c r="B236" i="216"/>
  <c r="B235" i="216" s="1"/>
  <c r="D235" i="216"/>
  <c r="C235" i="216"/>
  <c r="E234" i="216"/>
  <c r="D234" i="216"/>
  <c r="C234" i="216"/>
  <c r="B234" i="216"/>
  <c r="E233" i="216"/>
  <c r="D233" i="216"/>
  <c r="C233" i="216"/>
  <c r="C232" i="216" s="1"/>
  <c r="B233" i="216"/>
  <c r="B232" i="216" s="1"/>
  <c r="E232" i="216"/>
  <c r="D232" i="216"/>
  <c r="E231" i="216"/>
  <c r="D231" i="216"/>
  <c r="C231" i="216"/>
  <c r="B231" i="216"/>
  <c r="E230" i="216"/>
  <c r="D230" i="216"/>
  <c r="D229" i="216" s="1"/>
  <c r="C230" i="216"/>
  <c r="B230" i="216"/>
  <c r="E229" i="216"/>
  <c r="C229" i="216"/>
  <c r="B229" i="216"/>
  <c r="E228" i="216"/>
  <c r="D228" i="216"/>
  <c r="C228" i="216"/>
  <c r="B228" i="216"/>
  <c r="E227" i="216"/>
  <c r="E226" i="216" s="1"/>
  <c r="D227" i="216"/>
  <c r="D226" i="216" s="1"/>
  <c r="C227" i="216"/>
  <c r="C226" i="216" s="1"/>
  <c r="B227" i="216"/>
  <c r="B226" i="216"/>
  <c r="E225" i="216"/>
  <c r="D225" i="216"/>
  <c r="C225" i="216"/>
  <c r="B225" i="216"/>
  <c r="B223" i="216" s="1"/>
  <c r="E224" i="216"/>
  <c r="D224" i="216"/>
  <c r="D223" i="216" s="1"/>
  <c r="C224" i="216"/>
  <c r="C223" i="216" s="1"/>
  <c r="E223" i="216"/>
  <c r="E222" i="216"/>
  <c r="D222" i="216"/>
  <c r="C222" i="216"/>
  <c r="B222" i="216"/>
  <c r="E221" i="216"/>
  <c r="D221" i="216"/>
  <c r="C221" i="216"/>
  <c r="B221" i="216"/>
  <c r="B220" i="216" s="1"/>
  <c r="E220" i="216"/>
  <c r="D220" i="216"/>
  <c r="C220" i="216"/>
  <c r="E209" i="216"/>
  <c r="D201" i="216"/>
  <c r="C201" i="216"/>
  <c r="E200" i="216"/>
  <c r="D200" i="216"/>
  <c r="C200" i="216"/>
  <c r="E188" i="216"/>
  <c r="C188" i="216"/>
  <c r="D181" i="216"/>
  <c r="C181" i="216"/>
  <c r="E180" i="216"/>
  <c r="D180" i="216"/>
  <c r="C180" i="216"/>
  <c r="E179" i="216"/>
  <c r="D179" i="216"/>
  <c r="C179" i="216"/>
  <c r="B179" i="216"/>
  <c r="E168" i="216"/>
  <c r="D168" i="216"/>
  <c r="C168" i="216"/>
  <c r="B168" i="216"/>
  <c r="E161" i="216"/>
  <c r="D161" i="216"/>
  <c r="C161" i="216"/>
  <c r="E160" i="216"/>
  <c r="D160" i="216"/>
  <c r="C160" i="216"/>
  <c r="E159" i="216"/>
  <c r="D159" i="216"/>
  <c r="C159" i="216"/>
  <c r="B159" i="216"/>
  <c r="E151" i="216"/>
  <c r="D151" i="216"/>
  <c r="B151" i="216"/>
  <c r="E144" i="216"/>
  <c r="D144" i="216"/>
  <c r="C144" i="216"/>
  <c r="E143" i="216"/>
  <c r="D143" i="216"/>
  <c r="C143" i="216"/>
  <c r="E142" i="216"/>
  <c r="D142" i="216"/>
  <c r="C142" i="216"/>
  <c r="B142" i="216"/>
  <c r="E130" i="216"/>
  <c r="E101" i="216" s="1"/>
  <c r="E102" i="216" s="1"/>
  <c r="D130" i="216"/>
  <c r="D101" i="216" s="1"/>
  <c r="C130" i="216"/>
  <c r="C101" i="216" s="1"/>
  <c r="B130" i="216"/>
  <c r="B101" i="216" s="1"/>
  <c r="E103" i="216"/>
  <c r="D103" i="216"/>
  <c r="C103" i="216"/>
  <c r="E93" i="216"/>
  <c r="E64" i="216" s="1"/>
  <c r="D93" i="216"/>
  <c r="C93" i="216"/>
  <c r="C64" i="216" s="1"/>
  <c r="B93" i="216"/>
  <c r="B64" i="216" s="1"/>
  <c r="B65" i="216" s="1"/>
  <c r="E66" i="216"/>
  <c r="D66" i="216"/>
  <c r="C66" i="216"/>
  <c r="C57" i="216"/>
  <c r="C58" i="216" s="1"/>
  <c r="B57" i="216"/>
  <c r="B58" i="216" s="1"/>
  <c r="D54" i="216"/>
  <c r="D57" i="216" s="1"/>
  <c r="D58" i="216" s="1"/>
  <c r="E31" i="216"/>
  <c r="D31" i="216"/>
  <c r="C31" i="216"/>
  <c r="E30" i="216"/>
  <c r="D30" i="216"/>
  <c r="C30" i="216"/>
  <c r="E29" i="216"/>
  <c r="D29" i="216"/>
  <c r="C29" i="216"/>
  <c r="B29" i="216"/>
  <c r="C182" i="216" l="1"/>
  <c r="C104" i="216"/>
  <c r="C145" i="216"/>
  <c r="D182" i="216"/>
  <c r="E145" i="216"/>
  <c r="E32" i="216"/>
  <c r="C162" i="216"/>
  <c r="D104" i="216"/>
  <c r="B219" i="216"/>
  <c r="E162" i="216"/>
  <c r="E218" i="216"/>
  <c r="B94" i="216"/>
  <c r="C131" i="216"/>
  <c r="D32" i="216"/>
  <c r="D131" i="216"/>
  <c r="D145" i="216"/>
  <c r="C219" i="216"/>
  <c r="E104" i="216"/>
  <c r="E131" i="216"/>
  <c r="D64" i="216"/>
  <c r="E67" i="216" s="1"/>
  <c r="E94" i="216"/>
  <c r="D162" i="216"/>
  <c r="C65" i="216"/>
  <c r="C68" i="216" s="1"/>
  <c r="C218" i="216"/>
  <c r="C67" i="216"/>
  <c r="D219" i="216"/>
  <c r="B102" i="216"/>
  <c r="B218" i="216"/>
  <c r="B131" i="216"/>
  <c r="C32" i="216"/>
  <c r="E54" i="216"/>
  <c r="E65" i="216"/>
  <c r="D102" i="216"/>
  <c r="E105" i="216" s="1"/>
  <c r="D238" i="216"/>
  <c r="C94" i="216"/>
  <c r="C102" i="216"/>
  <c r="C105" i="216" s="1"/>
  <c r="B243" i="216" l="1"/>
  <c r="C243" i="216"/>
  <c r="D67" i="216"/>
  <c r="D218" i="216"/>
  <c r="D243" i="216" s="1"/>
  <c r="D65" i="216"/>
  <c r="D68" i="216" s="1"/>
  <c r="D94" i="216"/>
  <c r="D105" i="216"/>
  <c r="E238" i="216"/>
  <c r="E57" i="216"/>
  <c r="E68" i="216" l="1"/>
  <c r="E58" i="216"/>
  <c r="E219" i="216"/>
  <c r="E243" i="216" s="1"/>
  <c r="E153" i="214" l="1"/>
  <c r="D153" i="214"/>
  <c r="C153" i="214"/>
  <c r="B153" i="214"/>
  <c r="E151" i="214"/>
  <c r="D151" i="214"/>
  <c r="C151" i="214"/>
  <c r="B151" i="214"/>
  <c r="E149" i="214"/>
  <c r="D149" i="214"/>
  <c r="C149" i="214"/>
  <c r="B149" i="214"/>
  <c r="E147" i="214"/>
  <c r="D147" i="214"/>
  <c r="C147" i="214"/>
  <c r="B147" i="214"/>
  <c r="E145" i="214"/>
  <c r="D145" i="214"/>
  <c r="C145" i="214"/>
  <c r="B145" i="214"/>
  <c r="E143" i="214"/>
  <c r="D143" i="214"/>
  <c r="C143" i="214"/>
  <c r="B143" i="214"/>
  <c r="E141" i="214"/>
  <c r="D141" i="214"/>
  <c r="C141" i="214"/>
  <c r="B141" i="214"/>
  <c r="E139" i="214"/>
  <c r="D139" i="214"/>
  <c r="C139" i="214"/>
  <c r="B139" i="214"/>
  <c r="E137" i="214"/>
  <c r="D137" i="214"/>
  <c r="C137" i="214"/>
  <c r="B137" i="214"/>
  <c r="E134" i="214"/>
  <c r="D134" i="214"/>
  <c r="C134" i="214"/>
  <c r="B134" i="214"/>
  <c r="E129" i="214"/>
  <c r="D129" i="214"/>
  <c r="C129" i="214"/>
  <c r="B129" i="214"/>
  <c r="E122" i="214"/>
  <c r="D122" i="214"/>
  <c r="C122" i="214"/>
  <c r="E121" i="214"/>
  <c r="D121" i="214"/>
  <c r="C121" i="214"/>
  <c r="E120" i="214"/>
  <c r="D120" i="214"/>
  <c r="D123" i="214" s="1"/>
  <c r="C120" i="214"/>
  <c r="B120" i="214"/>
  <c r="E107" i="214"/>
  <c r="D107" i="214"/>
  <c r="C107" i="214"/>
  <c r="B107" i="214"/>
  <c r="E100" i="214"/>
  <c r="D100" i="214"/>
  <c r="C100" i="214"/>
  <c r="E99" i="214"/>
  <c r="D99" i="214"/>
  <c r="C99" i="214"/>
  <c r="E98" i="214"/>
  <c r="D98" i="214"/>
  <c r="C98" i="214"/>
  <c r="B98" i="214"/>
  <c r="E85" i="214"/>
  <c r="D85" i="214"/>
  <c r="C85" i="214"/>
  <c r="B85" i="214"/>
  <c r="E78" i="214"/>
  <c r="D78" i="214"/>
  <c r="C78" i="214"/>
  <c r="E77" i="214"/>
  <c r="D77" i="214"/>
  <c r="C77" i="214"/>
  <c r="E76" i="214"/>
  <c r="D76" i="214"/>
  <c r="C76" i="214"/>
  <c r="B76" i="214"/>
  <c r="E63" i="214"/>
  <c r="D63" i="214"/>
  <c r="C63" i="214"/>
  <c r="B63" i="214"/>
  <c r="E56" i="214"/>
  <c r="D56" i="214"/>
  <c r="C56" i="214"/>
  <c r="E55" i="214"/>
  <c r="D55" i="214"/>
  <c r="C55" i="214"/>
  <c r="E54" i="214"/>
  <c r="D54" i="214"/>
  <c r="C54" i="214"/>
  <c r="B54" i="214"/>
  <c r="E42" i="214"/>
  <c r="E43" i="214" s="1"/>
  <c r="D42" i="214"/>
  <c r="D43" i="214" s="1"/>
  <c r="C42" i="214"/>
  <c r="B42" i="214"/>
  <c r="E30" i="214"/>
  <c r="D30" i="214"/>
  <c r="C30" i="214"/>
  <c r="B26" i="214"/>
  <c r="C26" i="214" s="1"/>
  <c r="B17" i="214"/>
  <c r="C17" i="214" s="1"/>
  <c r="D17" i="214" s="1"/>
  <c r="E17" i="214" s="1"/>
  <c r="C14" i="214"/>
  <c r="D14" i="214" s="1"/>
  <c r="E14" i="214" s="1"/>
  <c r="B13" i="214"/>
  <c r="C13" i="214" s="1"/>
  <c r="D13" i="214" s="1"/>
  <c r="E13" i="214" s="1"/>
  <c r="E225" i="213"/>
  <c r="D225" i="213"/>
  <c r="C225" i="213"/>
  <c r="B225" i="213"/>
  <c r="E224" i="213"/>
  <c r="D224" i="213"/>
  <c r="C224" i="213"/>
  <c r="B224" i="213"/>
  <c r="E223" i="213"/>
  <c r="D223" i="213"/>
  <c r="C223" i="213"/>
  <c r="B223" i="213"/>
  <c r="E222" i="213"/>
  <c r="D222" i="213"/>
  <c r="D221" i="213" s="1"/>
  <c r="C222" i="213"/>
  <c r="C221" i="213" s="1"/>
  <c r="B222" i="213"/>
  <c r="B221" i="213" s="1"/>
  <c r="E221" i="213"/>
  <c r="E220" i="213"/>
  <c r="D220" i="213"/>
  <c r="C220" i="213"/>
  <c r="B220" i="213"/>
  <c r="E219" i="213"/>
  <c r="D219" i="213"/>
  <c r="C219" i="213"/>
  <c r="B219" i="213"/>
  <c r="E218" i="213"/>
  <c r="D218" i="213"/>
  <c r="C218" i="213"/>
  <c r="B218" i="213"/>
  <c r="E217" i="213"/>
  <c r="D217" i="213"/>
  <c r="D216" i="213" s="1"/>
  <c r="C217" i="213"/>
  <c r="C216" i="213" s="1"/>
  <c r="B217" i="213"/>
  <c r="B216" i="213" s="1"/>
  <c r="E216" i="213"/>
  <c r="E215" i="213"/>
  <c r="D215" i="213"/>
  <c r="C215" i="213"/>
  <c r="B215" i="213"/>
  <c r="E214" i="213"/>
  <c r="D214" i="213"/>
  <c r="C214" i="213"/>
  <c r="B214" i="213"/>
  <c r="C213" i="213"/>
  <c r="B213" i="213"/>
  <c r="E212" i="213"/>
  <c r="D212" i="213"/>
  <c r="C212" i="213"/>
  <c r="B212" i="213"/>
  <c r="E211" i="213"/>
  <c r="D211" i="213"/>
  <c r="C211" i="213"/>
  <c r="B211" i="213"/>
  <c r="E210" i="213"/>
  <c r="D210" i="213"/>
  <c r="C210" i="213"/>
  <c r="B210" i="213"/>
  <c r="E209" i="213"/>
  <c r="D209" i="213"/>
  <c r="C209" i="213"/>
  <c r="B209" i="213"/>
  <c r="E208" i="213"/>
  <c r="D208" i="213"/>
  <c r="C208" i="213"/>
  <c r="B208" i="213"/>
  <c r="E207" i="213"/>
  <c r="D207" i="213"/>
  <c r="C207" i="213"/>
  <c r="B207" i="213"/>
  <c r="E206" i="213"/>
  <c r="D206" i="213"/>
  <c r="C206" i="213"/>
  <c r="B206" i="213"/>
  <c r="E205" i="213"/>
  <c r="E204" i="213" s="1"/>
  <c r="D205" i="213"/>
  <c r="C205" i="213"/>
  <c r="B205" i="213"/>
  <c r="B204" i="213" s="1"/>
  <c r="D204" i="213"/>
  <c r="C204" i="213"/>
  <c r="E203" i="213"/>
  <c r="D203" i="213"/>
  <c r="C203" i="213"/>
  <c r="B203" i="213"/>
  <c r="B202" i="213"/>
  <c r="E200" i="213"/>
  <c r="D200" i="213"/>
  <c r="C200" i="213"/>
  <c r="B200" i="213"/>
  <c r="E199" i="213"/>
  <c r="E198" i="213" s="1"/>
  <c r="D199" i="213"/>
  <c r="C199" i="213"/>
  <c r="C198" i="213" s="1"/>
  <c r="B199" i="213"/>
  <c r="B198" i="213" s="1"/>
  <c r="D198" i="213"/>
  <c r="E197" i="213"/>
  <c r="D197" i="213"/>
  <c r="C197" i="213"/>
  <c r="B197" i="213"/>
  <c r="E196" i="213"/>
  <c r="E195" i="213" s="1"/>
  <c r="D196" i="213"/>
  <c r="D195" i="213" s="1"/>
  <c r="C196" i="213"/>
  <c r="C195" i="213" s="1"/>
  <c r="B196" i="213"/>
  <c r="B195" i="213" s="1"/>
  <c r="E187" i="213"/>
  <c r="E186" i="213" s="1"/>
  <c r="D187" i="213"/>
  <c r="D186" i="213" s="1"/>
  <c r="C187" i="213"/>
  <c r="C186" i="213" s="1"/>
  <c r="B187" i="213"/>
  <c r="B186" i="213" s="1"/>
  <c r="E181" i="213"/>
  <c r="D181" i="213"/>
  <c r="C181" i="213"/>
  <c r="B181" i="213"/>
  <c r="E172" i="213"/>
  <c r="D172" i="213"/>
  <c r="C172" i="213"/>
  <c r="B172" i="213"/>
  <c r="E167" i="213"/>
  <c r="E177" i="213" s="1"/>
  <c r="D167" i="213"/>
  <c r="D177" i="213" s="1"/>
  <c r="C167" i="213"/>
  <c r="C177" i="213" s="1"/>
  <c r="B167" i="213"/>
  <c r="B177" i="213" s="1"/>
  <c r="E163" i="213"/>
  <c r="E162" i="213"/>
  <c r="D162" i="213"/>
  <c r="C162" i="213"/>
  <c r="E161" i="213"/>
  <c r="D161" i="213"/>
  <c r="C161" i="213"/>
  <c r="C160" i="213"/>
  <c r="D163" i="213" s="1"/>
  <c r="E146" i="213"/>
  <c r="D146" i="213"/>
  <c r="C146" i="213"/>
  <c r="B146" i="213"/>
  <c r="E141" i="213"/>
  <c r="E151" i="213" s="1"/>
  <c r="D141" i="213"/>
  <c r="D151" i="213" s="1"/>
  <c r="C141" i="213"/>
  <c r="C151" i="213" s="1"/>
  <c r="B141" i="213"/>
  <c r="B151" i="213" s="1"/>
  <c r="E136" i="213"/>
  <c r="D136" i="213"/>
  <c r="C136" i="213"/>
  <c r="E135" i="213"/>
  <c r="D135" i="213"/>
  <c r="C135" i="213"/>
  <c r="E134" i="213"/>
  <c r="D134" i="213"/>
  <c r="C134" i="213"/>
  <c r="C137" i="213" s="1"/>
  <c r="E121" i="213"/>
  <c r="D121" i="213"/>
  <c r="C121" i="213"/>
  <c r="B121" i="213"/>
  <c r="E116" i="213"/>
  <c r="E126" i="213" s="1"/>
  <c r="D116" i="213"/>
  <c r="D126" i="213" s="1"/>
  <c r="C116" i="213"/>
  <c r="C126" i="213" s="1"/>
  <c r="B116" i="213"/>
  <c r="B126" i="213" s="1"/>
  <c r="E110" i="213"/>
  <c r="D110" i="213"/>
  <c r="C110" i="213"/>
  <c r="E109" i="213"/>
  <c r="D109" i="213"/>
  <c r="C109" i="213"/>
  <c r="E108" i="213"/>
  <c r="D108" i="213"/>
  <c r="C108" i="213"/>
  <c r="B108" i="213"/>
  <c r="E81" i="213"/>
  <c r="E96" i="213" s="1"/>
  <c r="D81" i="213"/>
  <c r="D96" i="213" s="1"/>
  <c r="C81" i="213"/>
  <c r="C96" i="213" s="1"/>
  <c r="B81" i="213"/>
  <c r="B96" i="213" s="1"/>
  <c r="E69" i="213"/>
  <c r="D69" i="213"/>
  <c r="C69" i="213"/>
  <c r="D56" i="213"/>
  <c r="E56" i="213" s="1"/>
  <c r="E213" i="213" s="1"/>
  <c r="E45" i="213"/>
  <c r="E202" i="213" s="1"/>
  <c r="D45" i="213"/>
  <c r="D202" i="213" s="1"/>
  <c r="D201" i="213" s="1"/>
  <c r="C45" i="213"/>
  <c r="C202" i="213" s="1"/>
  <c r="C201" i="213" s="1"/>
  <c r="B44" i="213"/>
  <c r="E41" i="213"/>
  <c r="D41" i="213"/>
  <c r="C41" i="213"/>
  <c r="B41" i="213"/>
  <c r="E38" i="213"/>
  <c r="D38" i="213"/>
  <c r="C38" i="213"/>
  <c r="B38" i="213"/>
  <c r="E32" i="213"/>
  <c r="D32" i="213"/>
  <c r="C32" i="213"/>
  <c r="E227" i="212"/>
  <c r="D227" i="212"/>
  <c r="C227" i="212"/>
  <c r="B227" i="212"/>
  <c r="E226" i="212"/>
  <c r="D226" i="212"/>
  <c r="C226" i="212"/>
  <c r="B226" i="212"/>
  <c r="E225" i="212"/>
  <c r="D225" i="212"/>
  <c r="C225" i="212"/>
  <c r="B225" i="212"/>
  <c r="E224" i="212"/>
  <c r="D224" i="212"/>
  <c r="C224" i="212"/>
  <c r="C223" i="212" s="1"/>
  <c r="E223" i="212"/>
  <c r="E222" i="212"/>
  <c r="D222" i="212"/>
  <c r="C222" i="212"/>
  <c r="B222" i="212"/>
  <c r="E221" i="212"/>
  <c r="D221" i="212"/>
  <c r="C221" i="212"/>
  <c r="B221" i="212"/>
  <c r="E220" i="212"/>
  <c r="D220" i="212"/>
  <c r="C220" i="212"/>
  <c r="B220" i="212"/>
  <c r="E219" i="212"/>
  <c r="D219" i="212"/>
  <c r="C219" i="212"/>
  <c r="C218" i="212" s="1"/>
  <c r="B219" i="212"/>
  <c r="B218" i="212" s="1"/>
  <c r="E218" i="212"/>
  <c r="E217" i="212"/>
  <c r="D217" i="212"/>
  <c r="C217" i="212"/>
  <c r="B217" i="212"/>
  <c r="E216" i="212"/>
  <c r="D216" i="212"/>
  <c r="C216" i="212"/>
  <c r="B216" i="212"/>
  <c r="E214" i="212"/>
  <c r="D214" i="212"/>
  <c r="C214" i="212"/>
  <c r="B214" i="212"/>
  <c r="E213" i="212"/>
  <c r="E212" i="212" s="1"/>
  <c r="D213" i="212"/>
  <c r="D212" i="212" s="1"/>
  <c r="C213" i="212"/>
  <c r="C212" i="212" s="1"/>
  <c r="B213" i="212"/>
  <c r="B212" i="212" s="1"/>
  <c r="E211" i="212"/>
  <c r="D211" i="212"/>
  <c r="C211" i="212"/>
  <c r="B211" i="212"/>
  <c r="E210" i="212"/>
  <c r="E209" i="212" s="1"/>
  <c r="D210" i="212"/>
  <c r="D209" i="212" s="1"/>
  <c r="C210" i="212"/>
  <c r="C209" i="212" s="1"/>
  <c r="B210" i="212"/>
  <c r="B209" i="212" s="1"/>
  <c r="E208" i="212"/>
  <c r="D208" i="212"/>
  <c r="C208" i="212"/>
  <c r="B208" i="212"/>
  <c r="E207" i="212"/>
  <c r="D207" i="212"/>
  <c r="D206" i="212" s="1"/>
  <c r="C207" i="212"/>
  <c r="C206" i="212" s="1"/>
  <c r="B207" i="212"/>
  <c r="B206" i="212" s="1"/>
  <c r="E206" i="212"/>
  <c r="E205" i="212"/>
  <c r="D205" i="212"/>
  <c r="C205" i="212"/>
  <c r="B205" i="212"/>
  <c r="E204" i="212"/>
  <c r="D204" i="212"/>
  <c r="D203" i="212" s="1"/>
  <c r="C204" i="212"/>
  <c r="C203" i="212" s="1"/>
  <c r="B204" i="212"/>
  <c r="E203" i="212"/>
  <c r="B203" i="212"/>
  <c r="E202" i="212"/>
  <c r="D202" i="212"/>
  <c r="C202" i="212"/>
  <c r="B202" i="212"/>
  <c r="E201" i="212"/>
  <c r="E200" i="212" s="1"/>
  <c r="D201" i="212"/>
  <c r="D200" i="212" s="1"/>
  <c r="C201" i="212"/>
  <c r="C200" i="212" s="1"/>
  <c r="B201" i="212"/>
  <c r="B200" i="212" s="1"/>
  <c r="E199" i="212"/>
  <c r="D199" i="212"/>
  <c r="C199" i="212"/>
  <c r="B199" i="212"/>
  <c r="E198" i="212"/>
  <c r="D198" i="212"/>
  <c r="D197" i="212" s="1"/>
  <c r="C198" i="212"/>
  <c r="C197" i="212" s="1"/>
  <c r="B198" i="212"/>
  <c r="B197" i="212" s="1"/>
  <c r="E197" i="212"/>
  <c r="B189" i="212"/>
  <c r="E188" i="212"/>
  <c r="D188" i="212"/>
  <c r="C188" i="212"/>
  <c r="B188" i="212"/>
  <c r="E183" i="212"/>
  <c r="E193" i="212" s="1"/>
  <c r="E175" i="212" s="1"/>
  <c r="D183" i="212"/>
  <c r="D193" i="212" s="1"/>
  <c r="D175" i="212" s="1"/>
  <c r="C183" i="212"/>
  <c r="C193" i="212" s="1"/>
  <c r="C175" i="212" s="1"/>
  <c r="B183" i="212"/>
  <c r="B193" i="212" s="1"/>
  <c r="B175" i="212" s="1"/>
  <c r="B176" i="212" s="1"/>
  <c r="E177" i="212"/>
  <c r="D177" i="212"/>
  <c r="C177" i="212"/>
  <c r="B164" i="212"/>
  <c r="B224" i="212" s="1"/>
  <c r="E163" i="212"/>
  <c r="D163" i="212"/>
  <c r="C163" i="212"/>
  <c r="B163" i="212"/>
  <c r="E158" i="212"/>
  <c r="E168" i="212" s="1"/>
  <c r="E150" i="212" s="1"/>
  <c r="D158" i="212"/>
  <c r="D168" i="212" s="1"/>
  <c r="D150" i="212" s="1"/>
  <c r="C158" i="212"/>
  <c r="C168" i="212" s="1"/>
  <c r="C150" i="212" s="1"/>
  <c r="B158" i="212"/>
  <c r="B168" i="212" s="1"/>
  <c r="B150" i="212" s="1"/>
  <c r="E152" i="212"/>
  <c r="D152" i="212"/>
  <c r="C152" i="212"/>
  <c r="E123" i="212"/>
  <c r="E138" i="212" s="1"/>
  <c r="D123" i="212"/>
  <c r="D138" i="212" s="1"/>
  <c r="C123" i="212"/>
  <c r="C138" i="212" s="1"/>
  <c r="B123" i="212"/>
  <c r="B138" i="212" s="1"/>
  <c r="E111" i="212"/>
  <c r="D111" i="212"/>
  <c r="C111" i="212"/>
  <c r="E101" i="212"/>
  <c r="E72" i="212" s="1"/>
  <c r="D101" i="212"/>
  <c r="D72" i="212" s="1"/>
  <c r="D73" i="212" s="1"/>
  <c r="C101" i="212"/>
  <c r="C72" i="212" s="1"/>
  <c r="B101" i="212"/>
  <c r="B72" i="212" s="1"/>
  <c r="B73" i="212" s="1"/>
  <c r="E74" i="212"/>
  <c r="D74" i="212"/>
  <c r="C74" i="212"/>
  <c r="E61" i="212"/>
  <c r="D61" i="212"/>
  <c r="C61" i="212"/>
  <c r="C215" i="212" s="1"/>
  <c r="B61" i="212"/>
  <c r="B215" i="212" s="1"/>
  <c r="E58" i="212"/>
  <c r="D58" i="212"/>
  <c r="C58" i="212"/>
  <c r="B58" i="212"/>
  <c r="E49" i="212"/>
  <c r="D49" i="212"/>
  <c r="C49" i="212"/>
  <c r="B49" i="212"/>
  <c r="E46" i="212"/>
  <c r="D46" i="212"/>
  <c r="C46" i="212"/>
  <c r="B46" i="212"/>
  <c r="E43" i="212"/>
  <c r="D43" i="212"/>
  <c r="C43" i="212"/>
  <c r="B43" i="212"/>
  <c r="E37" i="212"/>
  <c r="D37" i="212"/>
  <c r="C37" i="212"/>
  <c r="E377" i="211"/>
  <c r="D377" i="211"/>
  <c r="C377" i="211"/>
  <c r="B377" i="211"/>
  <c r="E376" i="211"/>
  <c r="D376" i="211"/>
  <c r="C376" i="211"/>
  <c r="B376" i="211"/>
  <c r="E375" i="211"/>
  <c r="D375" i="211"/>
  <c r="C375" i="211"/>
  <c r="B375" i="211"/>
  <c r="E374" i="211"/>
  <c r="D374" i="211"/>
  <c r="D373" i="211" s="1"/>
  <c r="C374" i="211"/>
  <c r="B374" i="211"/>
  <c r="B373" i="211" s="1"/>
  <c r="E373" i="211"/>
  <c r="C373" i="211"/>
  <c r="E372" i="211"/>
  <c r="D372" i="211"/>
  <c r="C372" i="211"/>
  <c r="B372" i="211"/>
  <c r="E371" i="211"/>
  <c r="D371" i="211"/>
  <c r="C371" i="211"/>
  <c r="B371" i="211"/>
  <c r="E370" i="211"/>
  <c r="D370" i="211"/>
  <c r="C370" i="211"/>
  <c r="B370" i="211"/>
  <c r="E369" i="211"/>
  <c r="D369" i="211"/>
  <c r="D368" i="211" s="1"/>
  <c r="C369" i="211"/>
  <c r="C368" i="211" s="1"/>
  <c r="B369" i="211"/>
  <c r="B368" i="211" s="1"/>
  <c r="E368" i="211"/>
  <c r="E367" i="211"/>
  <c r="D367" i="211"/>
  <c r="C367" i="211"/>
  <c r="B367" i="211"/>
  <c r="E366" i="211"/>
  <c r="D366" i="211"/>
  <c r="C366" i="211"/>
  <c r="B366" i="211"/>
  <c r="E364" i="211"/>
  <c r="D364" i="211"/>
  <c r="C364" i="211"/>
  <c r="B364" i="211"/>
  <c r="B362" i="211" s="1"/>
  <c r="E363" i="211"/>
  <c r="D363" i="211"/>
  <c r="C363" i="211"/>
  <c r="B363" i="211"/>
  <c r="E362" i="211"/>
  <c r="D362" i="211"/>
  <c r="C362" i="211"/>
  <c r="E361" i="211"/>
  <c r="D361" i="211"/>
  <c r="C361" i="211"/>
  <c r="B361" i="211"/>
  <c r="E360" i="211"/>
  <c r="E359" i="211" s="1"/>
  <c r="D360" i="211"/>
  <c r="D359" i="211" s="1"/>
  <c r="C360" i="211"/>
  <c r="B360" i="211"/>
  <c r="B359" i="211" s="1"/>
  <c r="C359" i="211"/>
  <c r="E358" i="211"/>
  <c r="D358" i="211"/>
  <c r="C358" i="211"/>
  <c r="B358" i="211"/>
  <c r="E357" i="211"/>
  <c r="D357" i="211"/>
  <c r="D356" i="211" s="1"/>
  <c r="C357" i="211"/>
  <c r="C356" i="211" s="1"/>
  <c r="B357" i="211"/>
  <c r="B356" i="211" s="1"/>
  <c r="E356" i="211"/>
  <c r="E355" i="211"/>
  <c r="D355" i="211"/>
  <c r="C355" i="211"/>
  <c r="B355" i="211"/>
  <c r="E354" i="211"/>
  <c r="D354" i="211"/>
  <c r="D353" i="211" s="1"/>
  <c r="C354" i="211"/>
  <c r="C353" i="211" s="1"/>
  <c r="B354" i="211"/>
  <c r="B353" i="211" s="1"/>
  <c r="E353" i="211"/>
  <c r="E352" i="211"/>
  <c r="D352" i="211"/>
  <c r="C352" i="211"/>
  <c r="B352" i="211"/>
  <c r="E351" i="211"/>
  <c r="E350" i="211" s="1"/>
  <c r="D351" i="211"/>
  <c r="D350" i="211" s="1"/>
  <c r="C351" i="211"/>
  <c r="C350" i="211" s="1"/>
  <c r="B351" i="211"/>
  <c r="B350" i="211" s="1"/>
  <c r="E349" i="211"/>
  <c r="D349" i="211"/>
  <c r="C349" i="211"/>
  <c r="B349" i="211"/>
  <c r="E348" i="211"/>
  <c r="D348" i="211"/>
  <c r="C348" i="211"/>
  <c r="B348" i="211"/>
  <c r="B347" i="211" s="1"/>
  <c r="E347" i="211"/>
  <c r="D347" i="211"/>
  <c r="C347" i="211"/>
  <c r="E337" i="211"/>
  <c r="D337" i="211"/>
  <c r="C337" i="211"/>
  <c r="B337" i="211"/>
  <c r="E332" i="211"/>
  <c r="E342" i="211" s="1"/>
  <c r="E324" i="211" s="1"/>
  <c r="D332" i="211"/>
  <c r="D342" i="211" s="1"/>
  <c r="D324" i="211" s="1"/>
  <c r="C332" i="211"/>
  <c r="C342" i="211" s="1"/>
  <c r="C324" i="211" s="1"/>
  <c r="B332" i="211"/>
  <c r="B342" i="211" s="1"/>
  <c r="B324" i="211" s="1"/>
  <c r="B325" i="211" s="1"/>
  <c r="E326" i="211"/>
  <c r="D326" i="211"/>
  <c r="C326" i="211"/>
  <c r="E311" i="211"/>
  <c r="D311" i="211"/>
  <c r="C311" i="211"/>
  <c r="C248" i="211" s="1"/>
  <c r="B311" i="211"/>
  <c r="E306" i="211"/>
  <c r="E316" i="211" s="1"/>
  <c r="E298" i="211" s="1"/>
  <c r="D306" i="211"/>
  <c r="D316" i="211" s="1"/>
  <c r="D298" i="211" s="1"/>
  <c r="C306" i="211"/>
  <c r="C316" i="211" s="1"/>
  <c r="C298" i="211" s="1"/>
  <c r="B306" i="211"/>
  <c r="B316" i="211" s="1"/>
  <c r="B298" i="211" s="1"/>
  <c r="B299" i="211" s="1"/>
  <c r="E300" i="211"/>
  <c r="D300" i="211"/>
  <c r="C300" i="211"/>
  <c r="E286" i="211"/>
  <c r="D286" i="211"/>
  <c r="C286" i="211"/>
  <c r="B286" i="211"/>
  <c r="E281" i="211"/>
  <c r="E291" i="211" s="1"/>
  <c r="D281" i="211"/>
  <c r="D291" i="211" s="1"/>
  <c r="C281" i="211"/>
  <c r="C291" i="211" s="1"/>
  <c r="B281" i="211"/>
  <c r="B291" i="211" s="1"/>
  <c r="E276" i="211"/>
  <c r="D276" i="211"/>
  <c r="C276" i="211"/>
  <c r="E275" i="211"/>
  <c r="D275" i="211"/>
  <c r="C275" i="211"/>
  <c r="E274" i="211"/>
  <c r="D274" i="211"/>
  <c r="C274" i="211"/>
  <c r="B274" i="211"/>
  <c r="E261" i="211"/>
  <c r="D261" i="211"/>
  <c r="C261" i="211"/>
  <c r="B261" i="211"/>
  <c r="E256" i="211"/>
  <c r="D256" i="211"/>
  <c r="D266" i="211" s="1"/>
  <c r="C256" i="211"/>
  <c r="C266" i="211" s="1"/>
  <c r="B256" i="211"/>
  <c r="B266" i="211" s="1"/>
  <c r="E250" i="211"/>
  <c r="D250" i="211"/>
  <c r="C250" i="211"/>
  <c r="B249" i="211"/>
  <c r="D248" i="211"/>
  <c r="D249" i="211" s="1"/>
  <c r="E232" i="211"/>
  <c r="D232" i="211"/>
  <c r="C232" i="211"/>
  <c r="B232" i="211"/>
  <c r="E227" i="211"/>
  <c r="E237" i="211" s="1"/>
  <c r="D227" i="211"/>
  <c r="D237" i="211" s="1"/>
  <c r="C227" i="211"/>
  <c r="C237" i="211" s="1"/>
  <c r="B227" i="211"/>
  <c r="B237" i="211" s="1"/>
  <c r="E221" i="211"/>
  <c r="D221" i="211"/>
  <c r="C221" i="211"/>
  <c r="B220" i="211"/>
  <c r="E206" i="211"/>
  <c r="D206" i="211"/>
  <c r="C206" i="211"/>
  <c r="B206" i="211"/>
  <c r="E201" i="211"/>
  <c r="E211" i="211" s="1"/>
  <c r="E193" i="211" s="1"/>
  <c r="D201" i="211"/>
  <c r="D211" i="211" s="1"/>
  <c r="D193" i="211" s="1"/>
  <c r="C201" i="211"/>
  <c r="C211" i="211" s="1"/>
  <c r="C193" i="211" s="1"/>
  <c r="B201" i="211"/>
  <c r="B211" i="211" s="1"/>
  <c r="B193" i="211" s="1"/>
  <c r="B194" i="211" s="1"/>
  <c r="E195" i="211"/>
  <c r="D195" i="211"/>
  <c r="C195" i="211"/>
  <c r="E181" i="211"/>
  <c r="D181" i="211"/>
  <c r="C181" i="211"/>
  <c r="B181" i="211"/>
  <c r="E176" i="211"/>
  <c r="E186" i="211" s="1"/>
  <c r="D176" i="211"/>
  <c r="D186" i="211" s="1"/>
  <c r="C176" i="211"/>
  <c r="C186" i="211" s="1"/>
  <c r="B176" i="211"/>
  <c r="B186" i="211" s="1"/>
  <c r="E171" i="211"/>
  <c r="D171" i="211"/>
  <c r="C171" i="211"/>
  <c r="E170" i="211"/>
  <c r="D170" i="211"/>
  <c r="C170" i="211"/>
  <c r="E169" i="211"/>
  <c r="D169" i="211"/>
  <c r="C169" i="211"/>
  <c r="B169" i="211"/>
  <c r="E156" i="211"/>
  <c r="D156" i="211"/>
  <c r="C156" i="211"/>
  <c r="B156" i="211"/>
  <c r="E151" i="211"/>
  <c r="E161" i="211" s="1"/>
  <c r="D151" i="211"/>
  <c r="D161" i="211" s="1"/>
  <c r="C151" i="211"/>
  <c r="B151" i="211"/>
  <c r="B161" i="211" s="1"/>
  <c r="E146" i="211"/>
  <c r="D146" i="211"/>
  <c r="C146" i="211"/>
  <c r="E145" i="211"/>
  <c r="D145" i="211"/>
  <c r="C145" i="211"/>
  <c r="E144" i="211"/>
  <c r="D144" i="211"/>
  <c r="C144" i="211"/>
  <c r="B144" i="211"/>
  <c r="E131" i="211"/>
  <c r="E102" i="211" s="1"/>
  <c r="D131" i="211"/>
  <c r="D102" i="211" s="1"/>
  <c r="C131" i="211"/>
  <c r="C102" i="211" s="1"/>
  <c r="C103" i="211" s="1"/>
  <c r="B131" i="211"/>
  <c r="E104" i="211"/>
  <c r="D104" i="211"/>
  <c r="C104" i="211"/>
  <c r="B102" i="211"/>
  <c r="B103" i="211" s="1"/>
  <c r="E94" i="211"/>
  <c r="E65" i="211" s="1"/>
  <c r="D94" i="211"/>
  <c r="D65" i="211" s="1"/>
  <c r="C94" i="211"/>
  <c r="C65" i="211" s="1"/>
  <c r="B94" i="211"/>
  <c r="B65" i="211" s="1"/>
  <c r="E67" i="211"/>
  <c r="D67" i="211"/>
  <c r="C67" i="211"/>
  <c r="E54" i="211"/>
  <c r="E365" i="211" s="1"/>
  <c r="D54" i="211"/>
  <c r="D365" i="211" s="1"/>
  <c r="C54" i="211"/>
  <c r="C365" i="211" s="1"/>
  <c r="B54" i="211"/>
  <c r="B365" i="211" s="1"/>
  <c r="E51" i="211"/>
  <c r="D51" i="211"/>
  <c r="C51" i="211"/>
  <c r="B51" i="211"/>
  <c r="E42" i="211"/>
  <c r="D42" i="211"/>
  <c r="C42" i="211"/>
  <c r="B42" i="211"/>
  <c r="E39" i="211"/>
  <c r="D39" i="211"/>
  <c r="C39" i="211"/>
  <c r="B39" i="211"/>
  <c r="E36" i="211"/>
  <c r="D36" i="211"/>
  <c r="C36" i="211"/>
  <c r="B36" i="211"/>
  <c r="E31" i="211"/>
  <c r="D31" i="211"/>
  <c r="C31" i="211"/>
  <c r="E30" i="211"/>
  <c r="D30" i="211"/>
  <c r="C30" i="211"/>
  <c r="E29" i="211"/>
  <c r="E32" i="211" s="1"/>
  <c r="D29" i="211"/>
  <c r="C29" i="211"/>
  <c r="B29" i="211"/>
  <c r="C148" i="210"/>
  <c r="B148" i="210"/>
  <c r="E145" i="210"/>
  <c r="D145" i="210"/>
  <c r="D139" i="210"/>
  <c r="E128" i="210"/>
  <c r="D128" i="210"/>
  <c r="C128" i="210"/>
  <c r="C129" i="210" s="1"/>
  <c r="B128" i="210"/>
  <c r="E127" i="210"/>
  <c r="D127" i="210"/>
  <c r="C127" i="210"/>
  <c r="B127" i="210"/>
  <c r="E125" i="210"/>
  <c r="D125" i="210"/>
  <c r="C125" i="210"/>
  <c r="B125" i="210"/>
  <c r="E115" i="210"/>
  <c r="E114" i="210"/>
  <c r="D114" i="210"/>
  <c r="C114" i="210"/>
  <c r="E113" i="210"/>
  <c r="D113" i="210"/>
  <c r="C113" i="210"/>
  <c r="B113" i="210"/>
  <c r="E102" i="210"/>
  <c r="D102" i="210"/>
  <c r="C102" i="210"/>
  <c r="B102" i="210"/>
  <c r="E98" i="210"/>
  <c r="D98" i="210"/>
  <c r="C98" i="210"/>
  <c r="B98" i="210"/>
  <c r="D95" i="210"/>
  <c r="D148" i="210" s="1"/>
  <c r="D92" i="210"/>
  <c r="E92" i="210" s="1"/>
  <c r="D89" i="210"/>
  <c r="E89" i="210" s="1"/>
  <c r="D86" i="210"/>
  <c r="E86" i="210" s="1"/>
  <c r="D80" i="210"/>
  <c r="E80" i="210" s="1"/>
  <c r="D77" i="210"/>
  <c r="E77" i="210" s="1"/>
  <c r="E72" i="210"/>
  <c r="D72" i="210"/>
  <c r="C72" i="210"/>
  <c r="E71" i="210"/>
  <c r="D71" i="210"/>
  <c r="C71" i="210"/>
  <c r="E70" i="210"/>
  <c r="D70" i="210"/>
  <c r="C70" i="210"/>
  <c r="B70" i="210"/>
  <c r="E60" i="210"/>
  <c r="D60" i="210"/>
  <c r="C60" i="210"/>
  <c r="B60" i="210"/>
  <c r="D57" i="210"/>
  <c r="E57" i="210" s="1"/>
  <c r="D54" i="210"/>
  <c r="E54" i="210" s="1"/>
  <c r="D48" i="210"/>
  <c r="E48" i="210" s="1"/>
  <c r="D34" i="210"/>
  <c r="C34" i="210"/>
  <c r="E33" i="210"/>
  <c r="D33" i="210"/>
  <c r="C33" i="210"/>
  <c r="D32" i="210"/>
  <c r="C32" i="210"/>
  <c r="B32" i="210"/>
  <c r="E31" i="210"/>
  <c r="E34" i="210" s="1"/>
  <c r="E311" i="209"/>
  <c r="D311" i="209"/>
  <c r="C311" i="209"/>
  <c r="B311" i="209"/>
  <c r="E310" i="209"/>
  <c r="D310" i="209"/>
  <c r="C310" i="209"/>
  <c r="B310" i="209"/>
  <c r="E309" i="209"/>
  <c r="D309" i="209"/>
  <c r="C309" i="209"/>
  <c r="B309" i="209"/>
  <c r="E307" i="209"/>
  <c r="D307" i="209"/>
  <c r="C307" i="209"/>
  <c r="B307" i="209"/>
  <c r="E306" i="209"/>
  <c r="D306" i="209"/>
  <c r="C306" i="209"/>
  <c r="B306" i="209"/>
  <c r="E305" i="209"/>
  <c r="D305" i="209"/>
  <c r="C305" i="209"/>
  <c r="B305" i="209"/>
  <c r="C304" i="209"/>
  <c r="B304" i="209"/>
  <c r="E303" i="209"/>
  <c r="D303" i="209"/>
  <c r="C303" i="209"/>
  <c r="B303" i="209"/>
  <c r="E302" i="209"/>
  <c r="E301" i="209" s="1"/>
  <c r="D302" i="209"/>
  <c r="C302" i="209"/>
  <c r="B302" i="209"/>
  <c r="B301" i="209" s="1"/>
  <c r="D301" i="209"/>
  <c r="C301" i="209"/>
  <c r="E300" i="209"/>
  <c r="D300" i="209"/>
  <c r="C300" i="209"/>
  <c r="B300" i="209"/>
  <c r="E297" i="209"/>
  <c r="D297" i="209"/>
  <c r="C297" i="209"/>
  <c r="B297" i="209"/>
  <c r="E296" i="209"/>
  <c r="E295" i="209" s="1"/>
  <c r="D296" i="209"/>
  <c r="C296" i="209"/>
  <c r="B296" i="209"/>
  <c r="D295" i="209"/>
  <c r="E294" i="209"/>
  <c r="D294" i="209"/>
  <c r="C294" i="209"/>
  <c r="B294" i="209"/>
  <c r="E291" i="209"/>
  <c r="D291" i="209"/>
  <c r="C291" i="209"/>
  <c r="B291" i="209"/>
  <c r="E290" i="209"/>
  <c r="D290" i="209"/>
  <c r="D289" i="209" s="1"/>
  <c r="C290" i="209"/>
  <c r="C289" i="209" s="1"/>
  <c r="B290" i="209"/>
  <c r="B289" i="209" s="1"/>
  <c r="E288" i="209"/>
  <c r="D288" i="209"/>
  <c r="C288" i="209"/>
  <c r="B288" i="209"/>
  <c r="E287" i="209"/>
  <c r="E286" i="209" s="1"/>
  <c r="D287" i="209"/>
  <c r="D286" i="209" s="1"/>
  <c r="C287" i="209"/>
  <c r="C286" i="209" s="1"/>
  <c r="E278" i="209"/>
  <c r="E282" i="209" s="1"/>
  <c r="E269" i="209" s="1"/>
  <c r="D278" i="209"/>
  <c r="D282" i="209" s="1"/>
  <c r="D269" i="209" s="1"/>
  <c r="C278" i="209"/>
  <c r="C282" i="209" s="1"/>
  <c r="C269" i="209" s="1"/>
  <c r="B278" i="209"/>
  <c r="B282" i="209" s="1"/>
  <c r="B269" i="209" s="1"/>
  <c r="B270" i="209" s="1"/>
  <c r="E271" i="209"/>
  <c r="D271" i="209"/>
  <c r="C271" i="209"/>
  <c r="E258" i="209"/>
  <c r="E262" i="209" s="1"/>
  <c r="E249" i="209" s="1"/>
  <c r="D258" i="209"/>
  <c r="D262" i="209" s="1"/>
  <c r="D249" i="209" s="1"/>
  <c r="C258" i="209"/>
  <c r="C262" i="209" s="1"/>
  <c r="C249" i="209" s="1"/>
  <c r="B258" i="209"/>
  <c r="B262" i="209" s="1"/>
  <c r="B249" i="209" s="1"/>
  <c r="B250" i="209" s="1"/>
  <c r="E251" i="209"/>
  <c r="D251" i="209"/>
  <c r="C251" i="209"/>
  <c r="E237" i="209"/>
  <c r="E241" i="209" s="1"/>
  <c r="D237" i="209"/>
  <c r="D229" i="209" s="1"/>
  <c r="C237" i="209"/>
  <c r="C241" i="209" s="1"/>
  <c r="B237" i="209"/>
  <c r="B241" i="209" s="1"/>
  <c r="E231" i="209"/>
  <c r="D231" i="209"/>
  <c r="C231" i="209"/>
  <c r="E229" i="209"/>
  <c r="E218" i="209"/>
  <c r="E222" i="209" s="1"/>
  <c r="E210" i="209" s="1"/>
  <c r="D218" i="209"/>
  <c r="D222" i="209" s="1"/>
  <c r="D210" i="209" s="1"/>
  <c r="C218" i="209"/>
  <c r="C222" i="209" s="1"/>
  <c r="C210" i="209" s="1"/>
  <c r="B218" i="209"/>
  <c r="B222" i="209" s="1"/>
  <c r="B210" i="209" s="1"/>
  <c r="B211" i="209" s="1"/>
  <c r="E212" i="209"/>
  <c r="D212" i="209"/>
  <c r="C212" i="209"/>
  <c r="E199" i="209"/>
  <c r="D199" i="209"/>
  <c r="C199" i="209"/>
  <c r="B199" i="209"/>
  <c r="E193" i="209"/>
  <c r="D193" i="209"/>
  <c r="B190" i="209"/>
  <c r="C193" i="209" s="1"/>
  <c r="E164" i="209"/>
  <c r="D164" i="209"/>
  <c r="C164" i="209"/>
  <c r="B164" i="209"/>
  <c r="E161" i="209"/>
  <c r="D161" i="209"/>
  <c r="C161" i="209"/>
  <c r="B161" i="209"/>
  <c r="E158" i="209"/>
  <c r="D158" i="209"/>
  <c r="C158" i="209"/>
  <c r="B158" i="209"/>
  <c r="E152" i="209"/>
  <c r="D152" i="209"/>
  <c r="C152" i="209"/>
  <c r="D139" i="209"/>
  <c r="E133" i="209"/>
  <c r="E299" i="209" s="1"/>
  <c r="D133" i="209"/>
  <c r="D299" i="209" s="1"/>
  <c r="C133" i="209"/>
  <c r="B133" i="209"/>
  <c r="B299" i="209" s="1"/>
  <c r="B298" i="209" s="1"/>
  <c r="E127" i="209"/>
  <c r="D127" i="209"/>
  <c r="C127" i="209"/>
  <c r="B127" i="209"/>
  <c r="E124" i="209"/>
  <c r="D124" i="209"/>
  <c r="C124" i="209"/>
  <c r="B124" i="209"/>
  <c r="B122" i="209"/>
  <c r="B287" i="209" s="1"/>
  <c r="E121" i="209"/>
  <c r="D121" i="209"/>
  <c r="C121" i="209"/>
  <c r="B121" i="209"/>
  <c r="E115" i="209"/>
  <c r="D115" i="209"/>
  <c r="C115" i="209"/>
  <c r="E83" i="209"/>
  <c r="E293" i="209" s="1"/>
  <c r="D83" i="209"/>
  <c r="D293" i="209" s="1"/>
  <c r="C83" i="209"/>
  <c r="C293" i="209" s="1"/>
  <c r="B83" i="209"/>
  <c r="E82" i="209"/>
  <c r="E97" i="209" s="1"/>
  <c r="D82" i="209"/>
  <c r="D97" i="209" s="1"/>
  <c r="C82" i="209"/>
  <c r="C97" i="209" s="1"/>
  <c r="B82" i="209"/>
  <c r="B97" i="209" s="1"/>
  <c r="E70" i="209"/>
  <c r="D70" i="209"/>
  <c r="C70" i="209"/>
  <c r="D57" i="209"/>
  <c r="E57" i="209" s="1"/>
  <c r="B46" i="209"/>
  <c r="B293" i="209" s="1"/>
  <c r="B292" i="209" s="1"/>
  <c r="E45" i="209"/>
  <c r="D45" i="209"/>
  <c r="C45" i="209"/>
  <c r="B45" i="209"/>
  <c r="E42" i="209"/>
  <c r="D42" i="209"/>
  <c r="C42" i="209"/>
  <c r="B42" i="209"/>
  <c r="E39" i="209"/>
  <c r="D39" i="209"/>
  <c r="C39" i="209"/>
  <c r="B39" i="209"/>
  <c r="E33" i="209"/>
  <c r="D33" i="209"/>
  <c r="C33" i="209"/>
  <c r="E380" i="208"/>
  <c r="D380" i="208"/>
  <c r="C380" i="208"/>
  <c r="B380" i="208"/>
  <c r="E379" i="208"/>
  <c r="D379" i="208"/>
  <c r="C379" i="208"/>
  <c r="B379" i="208"/>
  <c r="E378" i="208"/>
  <c r="D378" i="208"/>
  <c r="C378" i="208"/>
  <c r="B378" i="208"/>
  <c r="E377" i="208"/>
  <c r="D377" i="208"/>
  <c r="C377" i="208"/>
  <c r="B377" i="208"/>
  <c r="E376" i="208"/>
  <c r="D376" i="208"/>
  <c r="C376" i="208"/>
  <c r="E375" i="208"/>
  <c r="D375" i="208"/>
  <c r="C375" i="208"/>
  <c r="B375" i="208"/>
  <c r="E374" i="208"/>
  <c r="D374" i="208"/>
  <c r="C374" i="208"/>
  <c r="B374" i="208"/>
  <c r="E373" i="208"/>
  <c r="D373" i="208"/>
  <c r="C373" i="208"/>
  <c r="B373" i="208"/>
  <c r="E372" i="208"/>
  <c r="D372" i="208"/>
  <c r="D371" i="208" s="1"/>
  <c r="C372" i="208"/>
  <c r="B372" i="208"/>
  <c r="B371" i="208" s="1"/>
  <c r="E371" i="208"/>
  <c r="C371" i="208"/>
  <c r="E370" i="208"/>
  <c r="D370" i="208"/>
  <c r="C370" i="208"/>
  <c r="B370" i="208"/>
  <c r="E369" i="208"/>
  <c r="D369" i="208"/>
  <c r="C369" i="208"/>
  <c r="B369" i="208"/>
  <c r="E367" i="208"/>
  <c r="D367" i="208"/>
  <c r="C367" i="208"/>
  <c r="B367" i="208"/>
  <c r="E366" i="208"/>
  <c r="D366" i="208"/>
  <c r="D365" i="208" s="1"/>
  <c r="C366" i="208"/>
  <c r="C365" i="208" s="1"/>
  <c r="B366" i="208"/>
  <c r="E365" i="208"/>
  <c r="B365" i="208"/>
  <c r="E364" i="208"/>
  <c r="D364" i="208"/>
  <c r="C364" i="208"/>
  <c r="B364" i="208"/>
  <c r="E363" i="208"/>
  <c r="E362" i="208" s="1"/>
  <c r="D363" i="208"/>
  <c r="D362" i="208" s="1"/>
  <c r="C363" i="208"/>
  <c r="C362" i="208" s="1"/>
  <c r="B363" i="208"/>
  <c r="B362" i="208" s="1"/>
  <c r="E361" i="208"/>
  <c r="D361" i="208"/>
  <c r="C361" i="208"/>
  <c r="B361" i="208"/>
  <c r="E360" i="208"/>
  <c r="D360" i="208"/>
  <c r="D359" i="208" s="1"/>
  <c r="C360" i="208"/>
  <c r="C359" i="208" s="1"/>
  <c r="B360" i="208"/>
  <c r="B359" i="208" s="1"/>
  <c r="E359" i="208"/>
  <c r="E358" i="208"/>
  <c r="D358" i="208"/>
  <c r="C358" i="208"/>
  <c r="B358" i="208"/>
  <c r="E357" i="208"/>
  <c r="E356" i="208" s="1"/>
  <c r="D357" i="208"/>
  <c r="D356" i="208" s="1"/>
  <c r="C357" i="208"/>
  <c r="B357" i="208"/>
  <c r="B356" i="208" s="1"/>
  <c r="C356" i="208"/>
  <c r="E355" i="208"/>
  <c r="D355" i="208"/>
  <c r="C355" i="208"/>
  <c r="B355" i="208"/>
  <c r="E354" i="208"/>
  <c r="D354" i="208"/>
  <c r="C354" i="208"/>
  <c r="C353" i="208" s="1"/>
  <c r="B354" i="208"/>
  <c r="B353" i="208" s="1"/>
  <c r="E353" i="208"/>
  <c r="D353" i="208"/>
  <c r="E352" i="208"/>
  <c r="D352" i="208"/>
  <c r="C352" i="208"/>
  <c r="B352" i="208"/>
  <c r="E351" i="208"/>
  <c r="D351" i="208"/>
  <c r="C351" i="208"/>
  <c r="B351" i="208"/>
  <c r="B350" i="208" s="1"/>
  <c r="E350" i="208"/>
  <c r="D350" i="208"/>
  <c r="C350" i="208"/>
  <c r="E341" i="208"/>
  <c r="D341" i="208"/>
  <c r="C341" i="208"/>
  <c r="B341" i="208"/>
  <c r="E336" i="208"/>
  <c r="E346" i="208" s="1"/>
  <c r="E328" i="208" s="1"/>
  <c r="D336" i="208"/>
  <c r="D346" i="208" s="1"/>
  <c r="D328" i="208" s="1"/>
  <c r="C336" i="208"/>
  <c r="C346" i="208" s="1"/>
  <c r="C328" i="208" s="1"/>
  <c r="B336" i="208"/>
  <c r="B346" i="208" s="1"/>
  <c r="B328" i="208" s="1"/>
  <c r="B329" i="208" s="1"/>
  <c r="E330" i="208"/>
  <c r="D330" i="208"/>
  <c r="C330" i="208"/>
  <c r="E315" i="208"/>
  <c r="D315" i="208"/>
  <c r="C315" i="208"/>
  <c r="B315" i="208"/>
  <c r="E310" i="208"/>
  <c r="E320" i="208" s="1"/>
  <c r="D310" i="208"/>
  <c r="D320" i="208" s="1"/>
  <c r="C310" i="208"/>
  <c r="C320" i="208" s="1"/>
  <c r="B310" i="208"/>
  <c r="B320" i="208" s="1"/>
  <c r="E305" i="208"/>
  <c r="D305" i="208"/>
  <c r="C305" i="208"/>
  <c r="E304" i="208"/>
  <c r="D304" i="208"/>
  <c r="C304" i="208"/>
  <c r="E303" i="208"/>
  <c r="D303" i="208"/>
  <c r="E306" i="208" s="1"/>
  <c r="C303" i="208"/>
  <c r="B303" i="208"/>
  <c r="E289" i="208"/>
  <c r="D289" i="208"/>
  <c r="C289" i="208"/>
  <c r="B289" i="208"/>
  <c r="E284" i="208"/>
  <c r="E294" i="208" s="1"/>
  <c r="D284" i="208"/>
  <c r="D294" i="208" s="1"/>
  <c r="C284" i="208"/>
  <c r="C294" i="208" s="1"/>
  <c r="B284" i="208"/>
  <c r="B294" i="208" s="1"/>
  <c r="E279" i="208"/>
  <c r="D279" i="208"/>
  <c r="C279" i="208"/>
  <c r="E278" i="208"/>
  <c r="D278" i="208"/>
  <c r="C278" i="208"/>
  <c r="E277" i="208"/>
  <c r="D277" i="208"/>
  <c r="C277" i="208"/>
  <c r="B277" i="208"/>
  <c r="E264" i="208"/>
  <c r="D264" i="208"/>
  <c r="C264" i="208"/>
  <c r="B264" i="208"/>
  <c r="E259" i="208"/>
  <c r="E269" i="208" s="1"/>
  <c r="D259" i="208"/>
  <c r="D269" i="208" s="1"/>
  <c r="C259" i="208"/>
  <c r="C269" i="208" s="1"/>
  <c r="B259" i="208"/>
  <c r="B269" i="208" s="1"/>
  <c r="E254" i="208"/>
  <c r="D254" i="208"/>
  <c r="C254" i="208"/>
  <c r="E253" i="208"/>
  <c r="D253" i="208"/>
  <c r="C253" i="208"/>
  <c r="E252" i="208"/>
  <c r="D252" i="208"/>
  <c r="C252" i="208"/>
  <c r="B252" i="208"/>
  <c r="C255" i="208" s="1"/>
  <c r="E235" i="208"/>
  <c r="D235" i="208"/>
  <c r="C235" i="208"/>
  <c r="B235" i="208"/>
  <c r="E230" i="208"/>
  <c r="E240" i="208" s="1"/>
  <c r="D230" i="208"/>
  <c r="D240" i="208" s="1"/>
  <c r="C230" i="208"/>
  <c r="C240" i="208" s="1"/>
  <c r="B230" i="208"/>
  <c r="B240" i="208" s="1"/>
  <c r="E225" i="208"/>
  <c r="D225" i="208"/>
  <c r="E224" i="208"/>
  <c r="D224" i="208"/>
  <c r="C224" i="208"/>
  <c r="E223" i="208"/>
  <c r="D223" i="208"/>
  <c r="C223" i="208"/>
  <c r="E209" i="208"/>
  <c r="D209" i="208"/>
  <c r="C209" i="208"/>
  <c r="B209" i="208"/>
  <c r="E204" i="208"/>
  <c r="E214" i="208" s="1"/>
  <c r="E196" i="208" s="1"/>
  <c r="D204" i="208"/>
  <c r="D214" i="208" s="1"/>
  <c r="D196" i="208" s="1"/>
  <c r="C204" i="208"/>
  <c r="C214" i="208" s="1"/>
  <c r="C196" i="208" s="1"/>
  <c r="B204" i="208"/>
  <c r="B214" i="208" s="1"/>
  <c r="B196" i="208" s="1"/>
  <c r="B197" i="208" s="1"/>
  <c r="E198" i="208"/>
  <c r="D198" i="208"/>
  <c r="C198" i="208"/>
  <c r="E184" i="208"/>
  <c r="D184" i="208"/>
  <c r="C184" i="208"/>
  <c r="B184" i="208"/>
  <c r="E179" i="208"/>
  <c r="E189" i="208" s="1"/>
  <c r="E171" i="208" s="1"/>
  <c r="D179" i="208"/>
  <c r="D189" i="208" s="1"/>
  <c r="D171" i="208" s="1"/>
  <c r="C179" i="208"/>
  <c r="C189" i="208" s="1"/>
  <c r="C171" i="208" s="1"/>
  <c r="B179" i="208"/>
  <c r="B189" i="208" s="1"/>
  <c r="B171" i="208" s="1"/>
  <c r="B172" i="208" s="1"/>
  <c r="E173" i="208"/>
  <c r="D173" i="208"/>
  <c r="C173" i="208"/>
  <c r="E159" i="208"/>
  <c r="D159" i="208"/>
  <c r="C159" i="208"/>
  <c r="B159" i="208"/>
  <c r="E154" i="208"/>
  <c r="E164" i="208" s="1"/>
  <c r="E146" i="208" s="1"/>
  <c r="D154" i="208"/>
  <c r="D164" i="208" s="1"/>
  <c r="D146" i="208" s="1"/>
  <c r="C154" i="208"/>
  <c r="C164" i="208" s="1"/>
  <c r="C146" i="208" s="1"/>
  <c r="B154" i="208"/>
  <c r="B164" i="208" s="1"/>
  <c r="B146" i="208" s="1"/>
  <c r="B147" i="208" s="1"/>
  <c r="E148" i="208"/>
  <c r="D148" i="208"/>
  <c r="C148" i="208"/>
  <c r="E128" i="208"/>
  <c r="E134" i="208" s="1"/>
  <c r="E135" i="208" s="1"/>
  <c r="D128" i="208"/>
  <c r="D134" i="208" s="1"/>
  <c r="D135" i="208" s="1"/>
  <c r="C128" i="208"/>
  <c r="C134" i="208" s="1"/>
  <c r="C135" i="208" s="1"/>
  <c r="B128" i="208"/>
  <c r="B134" i="208" s="1"/>
  <c r="B135" i="208" s="1"/>
  <c r="E108" i="208"/>
  <c r="D108" i="208"/>
  <c r="C108" i="208"/>
  <c r="E107" i="208"/>
  <c r="D107" i="208"/>
  <c r="C107" i="208"/>
  <c r="E106" i="208"/>
  <c r="D106" i="208"/>
  <c r="C106" i="208"/>
  <c r="B106" i="208"/>
  <c r="E82" i="208"/>
  <c r="E97" i="208" s="1"/>
  <c r="D82" i="208"/>
  <c r="D97" i="208" s="1"/>
  <c r="C82" i="208"/>
  <c r="C97" i="208" s="1"/>
  <c r="B82" i="208"/>
  <c r="B97" i="208" s="1"/>
  <c r="B98" i="208" s="1"/>
  <c r="E70" i="208"/>
  <c r="D70" i="208"/>
  <c r="C70" i="208"/>
  <c r="B69" i="208"/>
  <c r="E57" i="208"/>
  <c r="E368" i="208" s="1"/>
  <c r="D57" i="208"/>
  <c r="D368" i="208" s="1"/>
  <c r="C57" i="208"/>
  <c r="C368" i="208" s="1"/>
  <c r="B57" i="208"/>
  <c r="B368" i="208" s="1"/>
  <c r="E54" i="208"/>
  <c r="D54" i="208"/>
  <c r="C54" i="208"/>
  <c r="B54" i="208"/>
  <c r="E51" i="208"/>
  <c r="D51" i="208"/>
  <c r="C51" i="208"/>
  <c r="B51" i="208"/>
  <c r="E48" i="208"/>
  <c r="D48" i="208"/>
  <c r="C48" i="208"/>
  <c r="B48" i="208"/>
  <c r="E45" i="208"/>
  <c r="D45" i="208"/>
  <c r="C45" i="208"/>
  <c r="B45" i="208"/>
  <c r="E42" i="208"/>
  <c r="D42" i="208"/>
  <c r="C42" i="208"/>
  <c r="B42" i="208"/>
  <c r="E39" i="208"/>
  <c r="D39" i="208"/>
  <c r="C39" i="208"/>
  <c r="B39" i="208"/>
  <c r="E33" i="208"/>
  <c r="D33" i="208"/>
  <c r="C33" i="208"/>
  <c r="E910" i="207"/>
  <c r="D910" i="207"/>
  <c r="C910" i="207"/>
  <c r="B910" i="207"/>
  <c r="E909" i="207"/>
  <c r="D909" i="207"/>
  <c r="C909" i="207"/>
  <c r="B909" i="207"/>
  <c r="E908" i="207"/>
  <c r="D908" i="207"/>
  <c r="C908" i="207"/>
  <c r="B908" i="207"/>
  <c r="E907" i="207"/>
  <c r="D907" i="207"/>
  <c r="C907" i="207"/>
  <c r="B907" i="207"/>
  <c r="C906" i="207"/>
  <c r="B906" i="207"/>
  <c r="E905" i="207"/>
  <c r="D905" i="207"/>
  <c r="C905" i="207"/>
  <c r="B905" i="207"/>
  <c r="E904" i="207"/>
  <c r="D904" i="207"/>
  <c r="C904" i="207"/>
  <c r="B904" i="207"/>
  <c r="B903" i="207" s="1"/>
  <c r="E903" i="207"/>
  <c r="D903" i="207"/>
  <c r="C903" i="207"/>
  <c r="E902" i="207"/>
  <c r="D902" i="207"/>
  <c r="C902" i="207"/>
  <c r="B902" i="207"/>
  <c r="E901" i="207"/>
  <c r="D901" i="207"/>
  <c r="C901" i="207"/>
  <c r="B901" i="207"/>
  <c r="E900" i="207"/>
  <c r="D900" i="207"/>
  <c r="C900" i="207"/>
  <c r="B900" i="207"/>
  <c r="E899" i="207"/>
  <c r="D899" i="207"/>
  <c r="C899" i="207"/>
  <c r="B899" i="207"/>
  <c r="E898" i="207"/>
  <c r="D898" i="207"/>
  <c r="C898" i="207"/>
  <c r="B898" i="207"/>
  <c r="B897" i="207" s="1"/>
  <c r="E897" i="207"/>
  <c r="D897" i="207"/>
  <c r="C897" i="207"/>
  <c r="E896" i="207"/>
  <c r="D896" i="207"/>
  <c r="C896" i="207"/>
  <c r="B896" i="207"/>
  <c r="E895" i="207"/>
  <c r="D895" i="207"/>
  <c r="C895" i="207"/>
  <c r="B895" i="207"/>
  <c r="E893" i="207"/>
  <c r="D893" i="207"/>
  <c r="C893" i="207"/>
  <c r="B893" i="207"/>
  <c r="E892" i="207"/>
  <c r="D892" i="207"/>
  <c r="C892" i="207"/>
  <c r="C891" i="207" s="1"/>
  <c r="B892" i="207"/>
  <c r="E891" i="207"/>
  <c r="D891" i="207"/>
  <c r="B891" i="207"/>
  <c r="E890" i="207"/>
  <c r="D890" i="207"/>
  <c r="C890" i="207"/>
  <c r="B890" i="207"/>
  <c r="E889" i="207"/>
  <c r="D889" i="207"/>
  <c r="C889" i="207"/>
  <c r="B889" i="207"/>
  <c r="E884" i="207"/>
  <c r="D884" i="207"/>
  <c r="D874" i="207" s="1"/>
  <c r="C884" i="207"/>
  <c r="C874" i="207" s="1"/>
  <c r="C877" i="207" s="1"/>
  <c r="B884" i="207"/>
  <c r="E876" i="207"/>
  <c r="D876" i="207"/>
  <c r="C876" i="207"/>
  <c r="E875" i="207"/>
  <c r="B874" i="207"/>
  <c r="B875" i="207" s="1"/>
  <c r="E863" i="207"/>
  <c r="D863" i="207"/>
  <c r="C863" i="207"/>
  <c r="B863" i="207"/>
  <c r="E856" i="207"/>
  <c r="E855" i="207"/>
  <c r="D855" i="207"/>
  <c r="C855" i="207"/>
  <c r="E854" i="207"/>
  <c r="D854" i="207"/>
  <c r="D853" i="207"/>
  <c r="C853" i="207"/>
  <c r="C854" i="207" s="1"/>
  <c r="B853" i="207"/>
  <c r="B854" i="207" s="1"/>
  <c r="E843" i="207"/>
  <c r="D843" i="207"/>
  <c r="C843" i="207"/>
  <c r="C833" i="207" s="1"/>
  <c r="B843" i="207"/>
  <c r="B833" i="207" s="1"/>
  <c r="B834" i="207" s="1"/>
  <c r="E835" i="207"/>
  <c r="D835" i="207"/>
  <c r="C835" i="207"/>
  <c r="E833" i="207"/>
  <c r="E834" i="207" s="1"/>
  <c r="D833" i="207"/>
  <c r="E825" i="207"/>
  <c r="D825" i="207"/>
  <c r="C825" i="207"/>
  <c r="B825" i="207"/>
  <c r="E818" i="207"/>
  <c r="D818" i="207"/>
  <c r="C818" i="207"/>
  <c r="E817" i="207"/>
  <c r="D817" i="207"/>
  <c r="C817" i="207"/>
  <c r="E816" i="207"/>
  <c r="D816" i="207"/>
  <c r="D819" i="207" s="1"/>
  <c r="C816" i="207"/>
  <c r="C819" i="207" s="1"/>
  <c r="B816" i="207"/>
  <c r="E806" i="207"/>
  <c r="D806" i="207"/>
  <c r="C806" i="207"/>
  <c r="E804" i="207"/>
  <c r="D804" i="207"/>
  <c r="D805" i="207" s="1"/>
  <c r="D808" i="207" s="1"/>
  <c r="C804" i="207"/>
  <c r="C805" i="207" s="1"/>
  <c r="B804" i="207"/>
  <c r="C807" i="207" s="1"/>
  <c r="E792" i="207"/>
  <c r="E763" i="207" s="1"/>
  <c r="E764" i="207" s="1"/>
  <c r="D792" i="207"/>
  <c r="C792" i="207"/>
  <c r="B792" i="207"/>
  <c r="E765" i="207"/>
  <c r="D765" i="207"/>
  <c r="C765" i="207"/>
  <c r="D763" i="207"/>
  <c r="D764" i="207" s="1"/>
  <c r="C763" i="207"/>
  <c r="E749" i="207"/>
  <c r="E755" i="207" s="1"/>
  <c r="D749" i="207"/>
  <c r="D755" i="207" s="1"/>
  <c r="D726" i="207" s="1"/>
  <c r="D727" i="207" s="1"/>
  <c r="C749" i="207"/>
  <c r="B749" i="207"/>
  <c r="B755" i="207" s="1"/>
  <c r="E728" i="207"/>
  <c r="D728" i="207"/>
  <c r="C728" i="207"/>
  <c r="D718" i="207"/>
  <c r="D689" i="207" s="1"/>
  <c r="D690" i="207" s="1"/>
  <c r="D715" i="207"/>
  <c r="E715" i="207" s="1"/>
  <c r="E703" i="207"/>
  <c r="D703" i="207"/>
  <c r="C703" i="207"/>
  <c r="C718" i="207" s="1"/>
  <c r="C689" i="207" s="1"/>
  <c r="B703" i="207"/>
  <c r="B718" i="207" s="1"/>
  <c r="B689" i="207" s="1"/>
  <c r="B690" i="207" s="1"/>
  <c r="E691" i="207"/>
  <c r="D691" i="207"/>
  <c r="C691" i="207"/>
  <c r="B674" i="207"/>
  <c r="D671" i="207"/>
  <c r="E671" i="207" s="1"/>
  <c r="E659" i="207"/>
  <c r="D659" i="207"/>
  <c r="D894" i="207" s="1"/>
  <c r="C659" i="207"/>
  <c r="C894" i="207" s="1"/>
  <c r="B659" i="207"/>
  <c r="E656" i="207"/>
  <c r="D656" i="207"/>
  <c r="C656" i="207"/>
  <c r="B656" i="207"/>
  <c r="E653" i="207"/>
  <c r="D653" i="207"/>
  <c r="C653" i="207"/>
  <c r="C888" i="207" s="1"/>
  <c r="B653" i="207"/>
  <c r="B888" i="207" s="1"/>
  <c r="E647" i="207"/>
  <c r="D647" i="207"/>
  <c r="C647" i="207"/>
  <c r="E614" i="207"/>
  <c r="D614" i="207"/>
  <c r="C614" i="207"/>
  <c r="B614" i="207"/>
  <c r="E613" i="207"/>
  <c r="D613" i="207"/>
  <c r="C613" i="207"/>
  <c r="B613" i="207"/>
  <c r="E612" i="207"/>
  <c r="D612" i="207"/>
  <c r="C612" i="207"/>
  <c r="B612" i="207"/>
  <c r="E611" i="207"/>
  <c r="E610" i="207" s="1"/>
  <c r="D611" i="207"/>
  <c r="D610" i="207" s="1"/>
  <c r="C611" i="207"/>
  <c r="C610" i="207" s="1"/>
  <c r="E609" i="207"/>
  <c r="D609" i="207"/>
  <c r="C609" i="207"/>
  <c r="B609" i="207"/>
  <c r="E608" i="207"/>
  <c r="D608" i="207"/>
  <c r="C608" i="207"/>
  <c r="B608" i="207"/>
  <c r="E607" i="207"/>
  <c r="D607" i="207"/>
  <c r="C607" i="207"/>
  <c r="B607" i="207"/>
  <c r="E606" i="207"/>
  <c r="E605" i="207" s="1"/>
  <c r="D606" i="207"/>
  <c r="D605" i="207" s="1"/>
  <c r="C606" i="207"/>
  <c r="B606" i="207"/>
  <c r="C605" i="207"/>
  <c r="B605" i="207"/>
  <c r="E604" i="207"/>
  <c r="D604" i="207"/>
  <c r="C604" i="207"/>
  <c r="B604" i="207"/>
  <c r="E603" i="207"/>
  <c r="D603" i="207"/>
  <c r="C603" i="207"/>
  <c r="B603" i="207"/>
  <c r="E601" i="207"/>
  <c r="D601" i="207"/>
  <c r="C601" i="207"/>
  <c r="B601" i="207"/>
  <c r="E600" i="207"/>
  <c r="D600" i="207"/>
  <c r="C600" i="207"/>
  <c r="B600" i="207"/>
  <c r="E599" i="207"/>
  <c r="D599" i="207"/>
  <c r="C599" i="207"/>
  <c r="B599" i="207"/>
  <c r="E598" i="207"/>
  <c r="D598" i="207"/>
  <c r="C598" i="207"/>
  <c r="B598" i="207"/>
  <c r="E597" i="207"/>
  <c r="E596" i="207" s="1"/>
  <c r="D597" i="207"/>
  <c r="D596" i="207" s="1"/>
  <c r="C597" i="207"/>
  <c r="B597" i="207"/>
  <c r="C596" i="207"/>
  <c r="B596" i="207"/>
  <c r="E594" i="207"/>
  <c r="E593" i="207" s="1"/>
  <c r="D594" i="207"/>
  <c r="D593" i="207" s="1"/>
  <c r="C594" i="207"/>
  <c r="B594" i="207"/>
  <c r="C593" i="207"/>
  <c r="B593" i="207"/>
  <c r="E592" i="207"/>
  <c r="D592" i="207"/>
  <c r="C592" i="207"/>
  <c r="B592" i="207"/>
  <c r="E591" i="207"/>
  <c r="E590" i="207" s="1"/>
  <c r="D591" i="207"/>
  <c r="D590" i="207" s="1"/>
  <c r="C591" i="207"/>
  <c r="B591" i="207"/>
  <c r="C590" i="207"/>
  <c r="B590" i="207"/>
  <c r="E589" i="207"/>
  <c r="D589" i="207"/>
  <c r="C589" i="207"/>
  <c r="B589" i="207"/>
  <c r="E588" i="207"/>
  <c r="E587" i="207" s="1"/>
  <c r="D588" i="207"/>
  <c r="D587" i="207" s="1"/>
  <c r="C588" i="207"/>
  <c r="B588" i="207"/>
  <c r="C587" i="207"/>
  <c r="B587" i="207"/>
  <c r="E586" i="207"/>
  <c r="D586" i="207"/>
  <c r="C586" i="207"/>
  <c r="B586" i="207"/>
  <c r="E585" i="207"/>
  <c r="D585" i="207"/>
  <c r="C585" i="207"/>
  <c r="B585" i="207"/>
  <c r="E584" i="207"/>
  <c r="D584" i="207"/>
  <c r="C584" i="207"/>
  <c r="B584" i="207"/>
  <c r="E583" i="207"/>
  <c r="D583" i="207"/>
  <c r="E575" i="207"/>
  <c r="D575" i="207"/>
  <c r="C575" i="207"/>
  <c r="B575" i="207"/>
  <c r="E570" i="207"/>
  <c r="E580" i="207" s="1"/>
  <c r="E562" i="207" s="1"/>
  <c r="D570" i="207"/>
  <c r="D580" i="207" s="1"/>
  <c r="C570" i="207"/>
  <c r="C580" i="207" s="1"/>
  <c r="B570" i="207"/>
  <c r="B580" i="207" s="1"/>
  <c r="D565" i="207"/>
  <c r="C565" i="207"/>
  <c r="E564" i="207"/>
  <c r="D564" i="207"/>
  <c r="C564" i="207"/>
  <c r="D563" i="207"/>
  <c r="C563" i="207"/>
  <c r="B563" i="207"/>
  <c r="D550" i="207"/>
  <c r="C550" i="207"/>
  <c r="B550" i="207"/>
  <c r="E545" i="207"/>
  <c r="E555" i="207" s="1"/>
  <c r="E537" i="207" s="1"/>
  <c r="D545" i="207"/>
  <c r="D555" i="207" s="1"/>
  <c r="D537" i="207" s="1"/>
  <c r="C545" i="207"/>
  <c r="C555" i="207" s="1"/>
  <c r="C537" i="207" s="1"/>
  <c r="B545" i="207"/>
  <c r="B555" i="207" s="1"/>
  <c r="B537" i="207" s="1"/>
  <c r="B538" i="207" s="1"/>
  <c r="E539" i="207"/>
  <c r="D539" i="207"/>
  <c r="C539" i="207"/>
  <c r="E530" i="207"/>
  <c r="E512" i="207" s="1"/>
  <c r="D525" i="207"/>
  <c r="C525" i="207"/>
  <c r="B525" i="207"/>
  <c r="E520" i="207"/>
  <c r="D520" i="207"/>
  <c r="D530" i="207" s="1"/>
  <c r="D512" i="207" s="1"/>
  <c r="C520" i="207"/>
  <c r="C530" i="207" s="1"/>
  <c r="B520" i="207"/>
  <c r="B530" i="207" s="1"/>
  <c r="E514" i="207"/>
  <c r="D514" i="207"/>
  <c r="C514" i="207"/>
  <c r="B513" i="207"/>
  <c r="C512" i="207"/>
  <c r="C513" i="207" s="1"/>
  <c r="E497" i="207"/>
  <c r="D497" i="207"/>
  <c r="C497" i="207"/>
  <c r="B497" i="207"/>
  <c r="E492" i="207"/>
  <c r="E502" i="207" s="1"/>
  <c r="D492" i="207"/>
  <c r="D502" i="207" s="1"/>
  <c r="C492" i="207"/>
  <c r="C502" i="207" s="1"/>
  <c r="B492" i="207"/>
  <c r="B502" i="207" s="1"/>
  <c r="B611" i="207" s="1"/>
  <c r="B610" i="207" s="1"/>
  <c r="E487" i="207"/>
  <c r="D487" i="207"/>
  <c r="C487" i="207"/>
  <c r="E486" i="207"/>
  <c r="D486" i="207"/>
  <c r="C486" i="207"/>
  <c r="E485" i="207"/>
  <c r="D485" i="207"/>
  <c r="C485" i="207"/>
  <c r="B485" i="207"/>
  <c r="E477" i="207"/>
  <c r="D477" i="207"/>
  <c r="C477" i="207"/>
  <c r="C467" i="207" s="1"/>
  <c r="C468" i="207" s="1"/>
  <c r="B477" i="207"/>
  <c r="E469" i="207"/>
  <c r="D469" i="207"/>
  <c r="C469" i="207"/>
  <c r="E467" i="207"/>
  <c r="D467" i="207"/>
  <c r="D468" i="207" s="1"/>
  <c r="D471" i="207" s="1"/>
  <c r="B467" i="207"/>
  <c r="B468" i="207" s="1"/>
  <c r="C471" i="207" s="1"/>
  <c r="E454" i="207"/>
  <c r="D454" i="207"/>
  <c r="C454" i="207"/>
  <c r="B454" i="207"/>
  <c r="E449" i="207"/>
  <c r="E459" i="207" s="1"/>
  <c r="D449" i="207"/>
  <c r="D459" i="207" s="1"/>
  <c r="C449" i="207"/>
  <c r="C459" i="207" s="1"/>
  <c r="B449" i="207"/>
  <c r="B459" i="207" s="1"/>
  <c r="E444" i="207"/>
  <c r="D444" i="207"/>
  <c r="C444" i="207"/>
  <c r="E443" i="207"/>
  <c r="D443" i="207"/>
  <c r="C443" i="207"/>
  <c r="E442" i="207"/>
  <c r="E445" i="207" s="1"/>
  <c r="D442" i="207"/>
  <c r="C442" i="207"/>
  <c r="B442" i="207"/>
  <c r="E429" i="207"/>
  <c r="D429" i="207"/>
  <c r="C429" i="207"/>
  <c r="B429" i="207"/>
  <c r="E424" i="207"/>
  <c r="E434" i="207" s="1"/>
  <c r="D424" i="207"/>
  <c r="D434" i="207" s="1"/>
  <c r="C424" i="207"/>
  <c r="C434" i="207" s="1"/>
  <c r="B424" i="207"/>
  <c r="B434" i="207" s="1"/>
  <c r="E419" i="207"/>
  <c r="D419" i="207"/>
  <c r="C419" i="207"/>
  <c r="E418" i="207"/>
  <c r="D418" i="207"/>
  <c r="C418" i="207"/>
  <c r="E417" i="207"/>
  <c r="D417" i="207"/>
  <c r="C417" i="207"/>
  <c r="B417" i="207"/>
  <c r="E404" i="207"/>
  <c r="D404" i="207"/>
  <c r="C404" i="207"/>
  <c r="B404" i="207"/>
  <c r="E399" i="207"/>
  <c r="E409" i="207" s="1"/>
  <c r="D399" i="207"/>
  <c r="D409" i="207" s="1"/>
  <c r="C399" i="207"/>
  <c r="C409" i="207" s="1"/>
  <c r="B399" i="207"/>
  <c r="B409" i="207" s="1"/>
  <c r="E394" i="207"/>
  <c r="D394" i="207"/>
  <c r="C394" i="207"/>
  <c r="E393" i="207"/>
  <c r="D393" i="207"/>
  <c r="C393" i="207"/>
  <c r="E392" i="207"/>
  <c r="D392" i="207"/>
  <c r="D395" i="207" s="1"/>
  <c r="C392" i="207"/>
  <c r="B392" i="207"/>
  <c r="E379" i="207"/>
  <c r="D379" i="207"/>
  <c r="C379" i="207"/>
  <c r="B379" i="207"/>
  <c r="E374" i="207"/>
  <c r="E384" i="207" s="1"/>
  <c r="D374" i="207"/>
  <c r="D384" i="207" s="1"/>
  <c r="C374" i="207"/>
  <c r="B374" i="207"/>
  <c r="B384" i="207" s="1"/>
  <c r="E369" i="207"/>
  <c r="D369" i="207"/>
  <c r="C369" i="207"/>
  <c r="E368" i="207"/>
  <c r="D368" i="207"/>
  <c r="C368" i="207"/>
  <c r="E367" i="207"/>
  <c r="D367" i="207"/>
  <c r="D370" i="207" s="1"/>
  <c r="C367" i="207"/>
  <c r="B367" i="207"/>
  <c r="C370" i="207" s="1"/>
  <c r="E354" i="207"/>
  <c r="D354" i="207"/>
  <c r="C354" i="207"/>
  <c r="C353" i="207" s="1"/>
  <c r="C352" i="207" s="1"/>
  <c r="C351" i="207" s="1"/>
  <c r="C350" i="207" s="1"/>
  <c r="C349" i="207" s="1"/>
  <c r="B354" i="207"/>
  <c r="B359" i="207" s="1"/>
  <c r="E353" i="207"/>
  <c r="D353" i="207"/>
  <c r="E352" i="207"/>
  <c r="E351" i="207" s="1"/>
  <c r="E350" i="207" s="1"/>
  <c r="E349" i="207" s="1"/>
  <c r="D352" i="207"/>
  <c r="D351" i="207" s="1"/>
  <c r="D350" i="207" s="1"/>
  <c r="D349" i="207" s="1"/>
  <c r="B349" i="207"/>
  <c r="E344" i="207"/>
  <c r="D344" i="207"/>
  <c r="C344" i="207"/>
  <c r="E343" i="207"/>
  <c r="D343" i="207"/>
  <c r="C343" i="207"/>
  <c r="E342" i="207"/>
  <c r="D342" i="207"/>
  <c r="C342" i="207"/>
  <c r="B342" i="207"/>
  <c r="E329" i="207"/>
  <c r="D329" i="207"/>
  <c r="C329" i="207"/>
  <c r="B329" i="207"/>
  <c r="E328" i="207"/>
  <c r="E327" i="207" s="1"/>
  <c r="E326" i="207" s="1"/>
  <c r="E325" i="207" s="1"/>
  <c r="E324" i="207" s="1"/>
  <c r="E334" i="207" s="1"/>
  <c r="D328" i="207"/>
  <c r="D327" i="207" s="1"/>
  <c r="C328" i="207"/>
  <c r="C327" i="207" s="1"/>
  <c r="C326" i="207" s="1"/>
  <c r="C324" i="207" s="1"/>
  <c r="C334" i="207" s="1"/>
  <c r="D326" i="207"/>
  <c r="D325" i="207" s="1"/>
  <c r="D324" i="207" s="1"/>
  <c r="D334" i="207" s="1"/>
  <c r="B324" i="207"/>
  <c r="E319" i="207"/>
  <c r="D319" i="207"/>
  <c r="C319" i="207"/>
  <c r="E318" i="207"/>
  <c r="D318" i="207"/>
  <c r="C318" i="207"/>
  <c r="E317" i="207"/>
  <c r="D317" i="207"/>
  <c r="E320" i="207" s="1"/>
  <c r="C317" i="207"/>
  <c r="C320" i="207" s="1"/>
  <c r="B317" i="207"/>
  <c r="E302" i="207"/>
  <c r="D302" i="207"/>
  <c r="C302" i="207"/>
  <c r="B302" i="207"/>
  <c r="E297" i="207"/>
  <c r="E307" i="207" s="1"/>
  <c r="D297" i="207"/>
  <c r="D307" i="207" s="1"/>
  <c r="C297" i="207"/>
  <c r="C307" i="207" s="1"/>
  <c r="B297" i="207"/>
  <c r="B307" i="207" s="1"/>
  <c r="D292" i="207"/>
  <c r="C292" i="207"/>
  <c r="D291" i="207"/>
  <c r="C291" i="207"/>
  <c r="D290" i="207"/>
  <c r="C290" i="207"/>
  <c r="C293" i="207" s="1"/>
  <c r="B290" i="207"/>
  <c r="E276" i="207"/>
  <c r="D276" i="207"/>
  <c r="C276" i="207"/>
  <c r="B276" i="207"/>
  <c r="E271" i="207"/>
  <c r="E281" i="207" s="1"/>
  <c r="D271" i="207"/>
  <c r="D281" i="207" s="1"/>
  <c r="C271" i="207"/>
  <c r="C281" i="207" s="1"/>
  <c r="B271" i="207"/>
  <c r="B281" i="207" s="1"/>
  <c r="E266" i="207"/>
  <c r="D266" i="207"/>
  <c r="C266" i="207"/>
  <c r="E265" i="207"/>
  <c r="D265" i="207"/>
  <c r="C265" i="207"/>
  <c r="E264" i="207"/>
  <c r="D264" i="207"/>
  <c r="D267" i="207" s="1"/>
  <c r="C264" i="207"/>
  <c r="B264" i="207"/>
  <c r="E251" i="207"/>
  <c r="D251" i="207"/>
  <c r="C251" i="207"/>
  <c r="B251" i="207"/>
  <c r="E246" i="207"/>
  <c r="E256" i="207" s="1"/>
  <c r="D246" i="207"/>
  <c r="D256" i="207" s="1"/>
  <c r="C246" i="207"/>
  <c r="C256" i="207" s="1"/>
  <c r="B246" i="207"/>
  <c r="B256" i="207" s="1"/>
  <c r="E241" i="207"/>
  <c r="D241" i="207"/>
  <c r="C241" i="207"/>
  <c r="E240" i="207"/>
  <c r="D240" i="207"/>
  <c r="C240" i="207"/>
  <c r="E239" i="207"/>
  <c r="D239" i="207"/>
  <c r="D242" i="207" s="1"/>
  <c r="C239" i="207"/>
  <c r="C242" i="207" s="1"/>
  <c r="B239" i="207"/>
  <c r="E224" i="207"/>
  <c r="E195" i="207" s="1"/>
  <c r="D224" i="207"/>
  <c r="C224" i="207"/>
  <c r="C195" i="207" s="1"/>
  <c r="B224" i="207"/>
  <c r="E197" i="207"/>
  <c r="D197" i="207"/>
  <c r="C197" i="207"/>
  <c r="D195" i="207"/>
  <c r="D196" i="207" s="1"/>
  <c r="B195" i="207"/>
  <c r="B196" i="207" s="1"/>
  <c r="D186" i="207"/>
  <c r="E186" i="207" s="1"/>
  <c r="D185" i="207"/>
  <c r="E185" i="207" s="1"/>
  <c r="D184" i="207"/>
  <c r="D187" i="207" s="1"/>
  <c r="E178" i="207"/>
  <c r="D178" i="207"/>
  <c r="C178" i="207"/>
  <c r="B178" i="207"/>
  <c r="B187" i="207" s="1"/>
  <c r="B158" i="207" s="1"/>
  <c r="B159" i="207" s="1"/>
  <c r="E175" i="207"/>
  <c r="D175" i="207"/>
  <c r="C175" i="207"/>
  <c r="B175" i="207"/>
  <c r="E172" i="207"/>
  <c r="D172" i="207"/>
  <c r="C172" i="207"/>
  <c r="B172" i="207"/>
  <c r="E169" i="207"/>
  <c r="D169" i="207"/>
  <c r="C169" i="207"/>
  <c r="B169" i="207"/>
  <c r="E166" i="207"/>
  <c r="D166" i="207"/>
  <c r="C166" i="207"/>
  <c r="B166" i="207"/>
  <c r="E160" i="207"/>
  <c r="D160" i="207"/>
  <c r="C160" i="207"/>
  <c r="E143" i="207"/>
  <c r="E114" i="207" s="1"/>
  <c r="D143" i="207"/>
  <c r="C143" i="207"/>
  <c r="B143" i="207"/>
  <c r="B114" i="207" s="1"/>
  <c r="B115" i="207" s="1"/>
  <c r="E116" i="207"/>
  <c r="D116" i="207"/>
  <c r="C116" i="207"/>
  <c r="D114" i="207"/>
  <c r="D115" i="207" s="1"/>
  <c r="C114" i="207"/>
  <c r="E100" i="207"/>
  <c r="D100" i="207"/>
  <c r="C100" i="207"/>
  <c r="B100" i="207"/>
  <c r="E97" i="207"/>
  <c r="D97" i="207"/>
  <c r="C97" i="207"/>
  <c r="B97" i="207"/>
  <c r="E94" i="207"/>
  <c r="D94" i="207"/>
  <c r="C94" i="207"/>
  <c r="B94" i="207"/>
  <c r="E91" i="207"/>
  <c r="D91" i="207"/>
  <c r="C91" i="207"/>
  <c r="B91" i="207"/>
  <c r="E85" i="207"/>
  <c r="D85" i="207"/>
  <c r="C85" i="207"/>
  <c r="B85" i="207"/>
  <c r="E79" i="207"/>
  <c r="D79" i="207"/>
  <c r="C79" i="207"/>
  <c r="C69" i="207"/>
  <c r="E66" i="207"/>
  <c r="D66" i="207"/>
  <c r="D602" i="207" s="1"/>
  <c r="C66" i="207"/>
  <c r="C602" i="207" s="1"/>
  <c r="B66" i="207"/>
  <c r="B602" i="207" s="1"/>
  <c r="E63" i="207"/>
  <c r="D63" i="207"/>
  <c r="C63" i="207"/>
  <c r="B63" i="207"/>
  <c r="E60" i="207"/>
  <c r="D60" i="207"/>
  <c r="C60" i="207"/>
  <c r="B60" i="207"/>
  <c r="E58" i="207"/>
  <c r="D58" i="207"/>
  <c r="C58" i="207"/>
  <c r="B58" i="207"/>
  <c r="E55" i="207"/>
  <c r="D55" i="207"/>
  <c r="C55" i="207"/>
  <c r="B55" i="207"/>
  <c r="E52" i="207"/>
  <c r="D52" i="207"/>
  <c r="C52" i="207"/>
  <c r="B52" i="207"/>
  <c r="E49" i="207"/>
  <c r="D49" i="207"/>
  <c r="C49" i="207"/>
  <c r="B49" i="207"/>
  <c r="E43" i="207"/>
  <c r="D43" i="207"/>
  <c r="C43" i="207"/>
  <c r="E239" i="206"/>
  <c r="D239" i="206"/>
  <c r="C239" i="206"/>
  <c r="B239" i="206"/>
  <c r="E238" i="206"/>
  <c r="D238" i="206"/>
  <c r="C238" i="206"/>
  <c r="B238" i="206"/>
  <c r="E237" i="206"/>
  <c r="D237" i="206"/>
  <c r="C237" i="206"/>
  <c r="B237" i="206"/>
  <c r="E236" i="206"/>
  <c r="D236" i="206"/>
  <c r="D235" i="206" s="1"/>
  <c r="C236" i="206"/>
  <c r="B236" i="206"/>
  <c r="B235" i="206" s="1"/>
  <c r="E235" i="206"/>
  <c r="C235" i="206"/>
  <c r="E234" i="206"/>
  <c r="D234" i="206"/>
  <c r="C234" i="206"/>
  <c r="B234" i="206"/>
  <c r="E233" i="206"/>
  <c r="D233" i="206"/>
  <c r="C233" i="206"/>
  <c r="B233" i="206"/>
  <c r="E232" i="206"/>
  <c r="D232" i="206"/>
  <c r="C232" i="206"/>
  <c r="B232" i="206"/>
  <c r="E231" i="206"/>
  <c r="D231" i="206"/>
  <c r="C231" i="206"/>
  <c r="C230" i="206" s="1"/>
  <c r="B231" i="206"/>
  <c r="B230" i="206" s="1"/>
  <c r="E230" i="206"/>
  <c r="D230" i="206"/>
  <c r="E229" i="206"/>
  <c r="D229" i="206"/>
  <c r="C229" i="206"/>
  <c r="B229" i="206"/>
  <c r="E228" i="206"/>
  <c r="D228" i="206"/>
  <c r="C228" i="206"/>
  <c r="B228" i="206"/>
  <c r="C227" i="206"/>
  <c r="E226" i="206"/>
  <c r="D226" i="206"/>
  <c r="C226" i="206"/>
  <c r="B226" i="206"/>
  <c r="E225" i="206"/>
  <c r="D225" i="206"/>
  <c r="C225" i="206"/>
  <c r="C224" i="206" s="1"/>
  <c r="B225" i="206"/>
  <c r="B224" i="206" s="1"/>
  <c r="E224" i="206"/>
  <c r="D224" i="206"/>
  <c r="E223" i="206"/>
  <c r="D223" i="206"/>
  <c r="C223" i="206"/>
  <c r="B223" i="206"/>
  <c r="E222" i="206"/>
  <c r="E221" i="206" s="1"/>
  <c r="D222" i="206"/>
  <c r="C222" i="206"/>
  <c r="B222" i="206"/>
  <c r="B221" i="206" s="1"/>
  <c r="D221" i="206"/>
  <c r="C221" i="206"/>
  <c r="E220" i="206"/>
  <c r="D220" i="206"/>
  <c r="C220" i="206"/>
  <c r="B220" i="206"/>
  <c r="E219" i="206"/>
  <c r="D219" i="206"/>
  <c r="D218" i="206" s="1"/>
  <c r="C219" i="206"/>
  <c r="C218" i="206" s="1"/>
  <c r="B219" i="206"/>
  <c r="B218" i="206" s="1"/>
  <c r="E218" i="206"/>
  <c r="E217" i="206"/>
  <c r="D217" i="206"/>
  <c r="C217" i="206"/>
  <c r="B217" i="206"/>
  <c r="E216" i="206"/>
  <c r="E215" i="206" s="1"/>
  <c r="D216" i="206"/>
  <c r="D215" i="206" s="1"/>
  <c r="C216" i="206"/>
  <c r="B216" i="206"/>
  <c r="B215" i="206" s="1"/>
  <c r="C215" i="206"/>
  <c r="E214" i="206"/>
  <c r="D214" i="206"/>
  <c r="C214" i="206"/>
  <c r="B214" i="206"/>
  <c r="E213" i="206"/>
  <c r="D213" i="206"/>
  <c r="C213" i="206"/>
  <c r="C212" i="206" s="1"/>
  <c r="B213" i="206"/>
  <c r="B212" i="206" s="1"/>
  <c r="E212" i="206"/>
  <c r="D212" i="206"/>
  <c r="E211" i="206"/>
  <c r="D211" i="206"/>
  <c r="C211" i="206"/>
  <c r="B211" i="206"/>
  <c r="E210" i="206"/>
  <c r="D210" i="206"/>
  <c r="D209" i="206" s="1"/>
  <c r="C210" i="206"/>
  <c r="C209" i="206" s="1"/>
  <c r="B210" i="206"/>
  <c r="B209" i="206" s="1"/>
  <c r="E209" i="206"/>
  <c r="E200" i="206"/>
  <c r="D200" i="206"/>
  <c r="C200" i="206"/>
  <c r="B200" i="206"/>
  <c r="E195" i="206"/>
  <c r="E205" i="206" s="1"/>
  <c r="D195" i="206"/>
  <c r="D205" i="206" s="1"/>
  <c r="C195" i="206"/>
  <c r="B195" i="206"/>
  <c r="B205" i="206" s="1"/>
  <c r="E185" i="206"/>
  <c r="D185" i="206"/>
  <c r="C185" i="206"/>
  <c r="B185" i="206"/>
  <c r="E180" i="206"/>
  <c r="E190" i="206" s="1"/>
  <c r="E172" i="206" s="1"/>
  <c r="D180" i="206"/>
  <c r="D190" i="206" s="1"/>
  <c r="D172" i="206" s="1"/>
  <c r="C180" i="206"/>
  <c r="C190" i="206" s="1"/>
  <c r="C172" i="206" s="1"/>
  <c r="B180" i="206"/>
  <c r="B190" i="206" s="1"/>
  <c r="B172" i="206" s="1"/>
  <c r="B173" i="206" s="1"/>
  <c r="E174" i="206"/>
  <c r="D174" i="206"/>
  <c r="C174" i="206"/>
  <c r="E160" i="206"/>
  <c r="D160" i="206"/>
  <c r="C160" i="206"/>
  <c r="B160" i="206"/>
  <c r="E155" i="206"/>
  <c r="E165" i="206" s="1"/>
  <c r="E147" i="206" s="1"/>
  <c r="D155" i="206"/>
  <c r="D165" i="206" s="1"/>
  <c r="D147" i="206" s="1"/>
  <c r="C155" i="206"/>
  <c r="C165" i="206" s="1"/>
  <c r="C147" i="206" s="1"/>
  <c r="B155" i="206"/>
  <c r="B165" i="206" s="1"/>
  <c r="B147" i="206" s="1"/>
  <c r="E149" i="206"/>
  <c r="D149" i="206"/>
  <c r="C149" i="206"/>
  <c r="D133" i="206"/>
  <c r="B133" i="206"/>
  <c r="E121" i="206"/>
  <c r="D121" i="206"/>
  <c r="C121" i="206"/>
  <c r="B121" i="206"/>
  <c r="E118" i="206"/>
  <c r="D118" i="206"/>
  <c r="C118" i="206"/>
  <c r="B118" i="206"/>
  <c r="E115" i="206"/>
  <c r="D115" i="206"/>
  <c r="C115" i="206"/>
  <c r="B115" i="206"/>
  <c r="E109" i="206"/>
  <c r="D109" i="206"/>
  <c r="C109" i="206"/>
  <c r="D96" i="206"/>
  <c r="E96" i="206" s="1"/>
  <c r="B96" i="206"/>
  <c r="E84" i="206"/>
  <c r="D84" i="206"/>
  <c r="C84" i="206"/>
  <c r="B84" i="206"/>
  <c r="E81" i="206"/>
  <c r="D81" i="206"/>
  <c r="C81" i="206"/>
  <c r="B81" i="206"/>
  <c r="E78" i="206"/>
  <c r="D78" i="206"/>
  <c r="C78" i="206"/>
  <c r="B78" i="206"/>
  <c r="E72" i="206"/>
  <c r="D72" i="206"/>
  <c r="C72" i="206"/>
  <c r="D53" i="206"/>
  <c r="D227" i="206" s="1"/>
  <c r="B53" i="206"/>
  <c r="B227" i="206" s="1"/>
  <c r="E41" i="206"/>
  <c r="D41" i="206"/>
  <c r="C41" i="206"/>
  <c r="B41" i="206"/>
  <c r="E38" i="206"/>
  <c r="D38" i="206"/>
  <c r="C38" i="206"/>
  <c r="B38" i="206"/>
  <c r="E35" i="206"/>
  <c r="D35" i="206"/>
  <c r="C35" i="206"/>
  <c r="B35" i="206"/>
  <c r="E29" i="206"/>
  <c r="D29" i="206"/>
  <c r="C29" i="206"/>
  <c r="E196" i="207" l="1"/>
  <c r="E199" i="207" s="1"/>
  <c r="E198" i="207"/>
  <c r="D877" i="207"/>
  <c r="D875" i="207"/>
  <c r="E878" i="207" s="1"/>
  <c r="E877" i="207"/>
  <c r="E540" i="207"/>
  <c r="E538" i="207"/>
  <c r="C692" i="207"/>
  <c r="E69" i="207"/>
  <c r="D106" i="207"/>
  <c r="D225" i="207"/>
  <c r="C384" i="207"/>
  <c r="C582" i="207" s="1"/>
  <c r="E766" i="207"/>
  <c r="D293" i="207"/>
  <c r="C395" i="207"/>
  <c r="C488" i="207"/>
  <c r="C566" i="207"/>
  <c r="C674" i="207"/>
  <c r="C645" i="207" s="1"/>
  <c r="C646" i="207" s="1"/>
  <c r="B793" i="207"/>
  <c r="E793" i="207"/>
  <c r="E807" i="207"/>
  <c r="D807" i="207"/>
  <c r="C857" i="207"/>
  <c r="E99" i="206"/>
  <c r="C583" i="207"/>
  <c r="B106" i="207"/>
  <c r="B77" i="207" s="1"/>
  <c r="C144" i="207"/>
  <c r="C187" i="207"/>
  <c r="E184" i="207"/>
  <c r="E187" i="207" s="1"/>
  <c r="E158" i="207" s="1"/>
  <c r="C225" i="207"/>
  <c r="E242" i="207"/>
  <c r="E267" i="207"/>
  <c r="B334" i="207"/>
  <c r="C345" i="207"/>
  <c r="D488" i="207"/>
  <c r="C516" i="207"/>
  <c r="D566" i="207"/>
  <c r="E602" i="207"/>
  <c r="B763" i="207"/>
  <c r="B764" i="207" s="1"/>
  <c r="E819" i="207"/>
  <c r="E226" i="208"/>
  <c r="D255" i="208"/>
  <c r="C292" i="209"/>
  <c r="C179" i="209"/>
  <c r="D308" i="209"/>
  <c r="C147" i="211"/>
  <c r="E201" i="213"/>
  <c r="D101" i="214"/>
  <c r="D117" i="207"/>
  <c r="E106" i="207"/>
  <c r="C106" i="207"/>
  <c r="C77" i="207" s="1"/>
  <c r="D144" i="207"/>
  <c r="C267" i="207"/>
  <c r="E370" i="207"/>
  <c r="E395" i="207"/>
  <c r="D470" i="207"/>
  <c r="E488" i="207"/>
  <c r="B645" i="207"/>
  <c r="B675" i="207" s="1"/>
  <c r="C887" i="207"/>
  <c r="C766" i="207"/>
  <c r="D793" i="207"/>
  <c r="E836" i="207"/>
  <c r="D298" i="209"/>
  <c r="C229" i="209"/>
  <c r="C230" i="209" s="1"/>
  <c r="B157" i="210"/>
  <c r="C57" i="214"/>
  <c r="C138" i="214"/>
  <c r="C142" i="214"/>
  <c r="C144" i="214"/>
  <c r="C146" i="214"/>
  <c r="C150" i="214"/>
  <c r="C152" i="214"/>
  <c r="C123" i="214"/>
  <c r="E144" i="214"/>
  <c r="E154" i="214"/>
  <c r="D57" i="214"/>
  <c r="C101" i="214"/>
  <c r="B135" i="214"/>
  <c r="B155" i="214" s="1"/>
  <c r="C79" i="214"/>
  <c r="E101" i="214"/>
  <c r="D138" i="214"/>
  <c r="D140" i="214"/>
  <c r="D144" i="214"/>
  <c r="E172" i="211"/>
  <c r="C277" i="211"/>
  <c r="E147" i="211"/>
  <c r="C35" i="210"/>
  <c r="D292" i="209"/>
  <c r="E289" i="209"/>
  <c r="C295" i="209"/>
  <c r="B286" i="209"/>
  <c r="B295" i="209"/>
  <c r="B60" i="209"/>
  <c r="B31" i="209" s="1"/>
  <c r="B32" i="209" s="1"/>
  <c r="E232" i="209"/>
  <c r="C60" i="209"/>
  <c r="C31" i="209" s="1"/>
  <c r="E292" i="209"/>
  <c r="E298" i="209"/>
  <c r="D179" i="209"/>
  <c r="E308" i="209"/>
  <c r="B229" i="209"/>
  <c r="B230" i="209" s="1"/>
  <c r="C233" i="209" s="1"/>
  <c r="B142" i="209"/>
  <c r="D142" i="209"/>
  <c r="D113" i="209" s="1"/>
  <c r="D143" i="209" s="1"/>
  <c r="E179" i="209"/>
  <c r="B308" i="209"/>
  <c r="C142" i="209"/>
  <c r="C113" i="209" s="1"/>
  <c r="E139" i="209"/>
  <c r="E142" i="209" s="1"/>
  <c r="E113" i="209" s="1"/>
  <c r="E143" i="209" s="1"/>
  <c r="B179" i="209"/>
  <c r="B150" i="209" s="1"/>
  <c r="B151" i="209" s="1"/>
  <c r="C308" i="209"/>
  <c r="E73" i="210"/>
  <c r="E116" i="210"/>
  <c r="D35" i="210"/>
  <c r="C73" i="210"/>
  <c r="D73" i="210"/>
  <c r="D129" i="210"/>
  <c r="E95" i="210"/>
  <c r="E148" i="210" s="1"/>
  <c r="E157" i="210"/>
  <c r="E266" i="211"/>
  <c r="E248" i="211" s="1"/>
  <c r="E249" i="211" s="1"/>
  <c r="E252" i="211" s="1"/>
  <c r="D147" i="211"/>
  <c r="D277" i="211"/>
  <c r="C68" i="211"/>
  <c r="C105" i="211"/>
  <c r="C161" i="211"/>
  <c r="C32" i="211"/>
  <c r="D32" i="211"/>
  <c r="D66" i="211"/>
  <c r="D68" i="211"/>
  <c r="B132" i="211"/>
  <c r="C172" i="211"/>
  <c r="E277" i="211"/>
  <c r="D95" i="211"/>
  <c r="B95" i="211"/>
  <c r="C132" i="211"/>
  <c r="D172" i="211"/>
  <c r="E132" i="211"/>
  <c r="B344" i="211"/>
  <c r="C95" i="211"/>
  <c r="D218" i="212"/>
  <c r="C102" i="212"/>
  <c r="B102" i="212"/>
  <c r="C75" i="212"/>
  <c r="D102" i="212"/>
  <c r="B223" i="212"/>
  <c r="D223" i="212"/>
  <c r="E64" i="212"/>
  <c r="E196" i="212" s="1"/>
  <c r="D64" i="212"/>
  <c r="D35" i="212" s="1"/>
  <c r="D75" i="212"/>
  <c r="D215" i="212"/>
  <c r="C111" i="213"/>
  <c r="D112" i="213"/>
  <c r="C112" i="213" s="1"/>
  <c r="D191" i="213"/>
  <c r="D111" i="213"/>
  <c r="E112" i="213"/>
  <c r="E191" i="213"/>
  <c r="E44" i="213"/>
  <c r="E59" i="213" s="1"/>
  <c r="E111" i="213"/>
  <c r="D137" i="213"/>
  <c r="B201" i="213"/>
  <c r="E137" i="213"/>
  <c r="C191" i="213"/>
  <c r="B59" i="213"/>
  <c r="B30" i="213" s="1"/>
  <c r="B31" i="213" s="1"/>
  <c r="C163" i="213"/>
  <c r="B191" i="213"/>
  <c r="E57" i="214"/>
  <c r="D79" i="214"/>
  <c r="E79" i="214"/>
  <c r="E123" i="214"/>
  <c r="E138" i="214"/>
  <c r="E140" i="214"/>
  <c r="E142" i="214"/>
  <c r="D146" i="214"/>
  <c r="D148" i="214"/>
  <c r="D152" i="214"/>
  <c r="C154" i="214"/>
  <c r="D135" i="214"/>
  <c r="C140" i="214"/>
  <c r="E146" i="214"/>
  <c r="E148" i="214"/>
  <c r="E150" i="214"/>
  <c r="D154" i="214"/>
  <c r="C135" i="214"/>
  <c r="C155" i="214" s="1"/>
  <c r="C148" i="214"/>
  <c r="E152" i="214"/>
  <c r="C29" i="214"/>
  <c r="D26" i="214"/>
  <c r="C28" i="214"/>
  <c r="B28" i="214"/>
  <c r="B43" i="214"/>
  <c r="E135" i="214"/>
  <c r="D142" i="214"/>
  <c r="D150" i="214"/>
  <c r="C43" i="214"/>
  <c r="D67" i="213"/>
  <c r="D97" i="213" s="1"/>
  <c r="E67" i="213"/>
  <c r="E97" i="213" s="1"/>
  <c r="B67" i="213"/>
  <c r="B97" i="213" s="1"/>
  <c r="C67" i="213"/>
  <c r="C44" i="213"/>
  <c r="C59" i="213" s="1"/>
  <c r="C194" i="213" s="1"/>
  <c r="D44" i="213"/>
  <c r="D59" i="213" s="1"/>
  <c r="D213" i="213"/>
  <c r="E109" i="212"/>
  <c r="E139" i="212" s="1"/>
  <c r="E176" i="212"/>
  <c r="E178" i="212"/>
  <c r="E73" i="212"/>
  <c r="E76" i="212" s="1"/>
  <c r="E75" i="212"/>
  <c r="B109" i="212"/>
  <c r="B110" i="212" s="1"/>
  <c r="C151" i="212"/>
  <c r="C153" i="212"/>
  <c r="B151" i="212"/>
  <c r="C109" i="212"/>
  <c r="C139" i="212" s="1"/>
  <c r="D151" i="212"/>
  <c r="D153" i="212"/>
  <c r="C178" i="212"/>
  <c r="C176" i="212"/>
  <c r="C179" i="212" s="1"/>
  <c r="D178" i="212"/>
  <c r="D176" i="212"/>
  <c r="D109" i="212"/>
  <c r="D139" i="212" s="1"/>
  <c r="E153" i="212"/>
  <c r="E151" i="212"/>
  <c r="E154" i="212" s="1"/>
  <c r="E102" i="212"/>
  <c r="C64" i="212"/>
  <c r="C73" i="212"/>
  <c r="C76" i="212" s="1"/>
  <c r="E215" i="212"/>
  <c r="B64" i="212"/>
  <c r="B196" i="212" s="1"/>
  <c r="C196" i="211"/>
  <c r="C194" i="211"/>
  <c r="C197" i="211" s="1"/>
  <c r="D301" i="211"/>
  <c r="D299" i="211"/>
  <c r="C106" i="211"/>
  <c r="D103" i="211"/>
  <c r="D106" i="211" s="1"/>
  <c r="D105" i="211"/>
  <c r="D196" i="211"/>
  <c r="D194" i="211"/>
  <c r="D219" i="211"/>
  <c r="E301" i="211"/>
  <c r="E299" i="211"/>
  <c r="C219" i="211"/>
  <c r="E325" i="211"/>
  <c r="E327" i="211"/>
  <c r="E105" i="211"/>
  <c r="E194" i="211"/>
  <c r="E197" i="211" s="1"/>
  <c r="E196" i="211"/>
  <c r="E219" i="211"/>
  <c r="C327" i="211"/>
  <c r="C325" i="211"/>
  <c r="C328" i="211" s="1"/>
  <c r="E66" i="211"/>
  <c r="E68" i="211"/>
  <c r="E251" i="211"/>
  <c r="C299" i="211"/>
  <c r="C302" i="211" s="1"/>
  <c r="C301" i="211"/>
  <c r="C251" i="211"/>
  <c r="C249" i="211"/>
  <c r="C252" i="211" s="1"/>
  <c r="D251" i="211"/>
  <c r="D327" i="211"/>
  <c r="D325" i="211"/>
  <c r="E103" i="211"/>
  <c r="C57" i="211"/>
  <c r="C58" i="211" s="1"/>
  <c r="C66" i="211"/>
  <c r="B57" i="211"/>
  <c r="B58" i="211" s="1"/>
  <c r="B66" i="211"/>
  <c r="E95" i="211"/>
  <c r="D57" i="211"/>
  <c r="D58" i="211" s="1"/>
  <c r="D132" i="211"/>
  <c r="E57" i="211"/>
  <c r="E58" i="211" s="1"/>
  <c r="C157" i="210"/>
  <c r="E32" i="210"/>
  <c r="E35" i="210" s="1"/>
  <c r="D157" i="210"/>
  <c r="E129" i="210"/>
  <c r="C272" i="209"/>
  <c r="C270" i="209"/>
  <c r="C273" i="209" s="1"/>
  <c r="D68" i="209"/>
  <c r="C150" i="209"/>
  <c r="E211" i="209"/>
  <c r="E213" i="209"/>
  <c r="C250" i="209"/>
  <c r="C253" i="209" s="1"/>
  <c r="C252" i="209"/>
  <c r="D272" i="209"/>
  <c r="D270" i="209"/>
  <c r="D273" i="209" s="1"/>
  <c r="C68" i="209"/>
  <c r="D211" i="209"/>
  <c r="D213" i="209"/>
  <c r="E304" i="209"/>
  <c r="E60" i="209"/>
  <c r="E68" i="209"/>
  <c r="E98" i="209" s="1"/>
  <c r="D150" i="209"/>
  <c r="D252" i="209"/>
  <c r="D250" i="209"/>
  <c r="E272" i="209"/>
  <c r="E270" i="209"/>
  <c r="B68" i="209"/>
  <c r="B69" i="209" s="1"/>
  <c r="B113" i="209"/>
  <c r="B114" i="209" s="1"/>
  <c r="E150" i="209"/>
  <c r="E180" i="209" s="1"/>
  <c r="C213" i="209"/>
  <c r="C211" i="209"/>
  <c r="C214" i="209" s="1"/>
  <c r="D230" i="209"/>
  <c r="D233" i="209" s="1"/>
  <c r="D232" i="209"/>
  <c r="E252" i="209"/>
  <c r="E250" i="209"/>
  <c r="B203" i="209"/>
  <c r="B191" i="209" s="1"/>
  <c r="B192" i="209" s="1"/>
  <c r="D241" i="209"/>
  <c r="C203" i="209"/>
  <c r="C191" i="209" s="1"/>
  <c r="C299" i="209"/>
  <c r="C298" i="209" s="1"/>
  <c r="E230" i="209"/>
  <c r="D60" i="209"/>
  <c r="D203" i="209"/>
  <c r="D191" i="209" s="1"/>
  <c r="D304" i="209"/>
  <c r="D285" i="209" s="1"/>
  <c r="E203" i="209"/>
  <c r="E191" i="209" s="1"/>
  <c r="C205" i="206"/>
  <c r="C208" i="206"/>
  <c r="C99" i="206"/>
  <c r="C70" i="206" s="1"/>
  <c r="C136" i="206"/>
  <c r="C107" i="206" s="1"/>
  <c r="D136" i="206"/>
  <c r="B56" i="206"/>
  <c r="B136" i="206"/>
  <c r="B107" i="206" s="1"/>
  <c r="C56" i="206"/>
  <c r="D208" i="206"/>
  <c r="B99" i="206"/>
  <c r="E280" i="208"/>
  <c r="E109" i="208"/>
  <c r="C280" i="208"/>
  <c r="B376" i="208"/>
  <c r="D226" i="208"/>
  <c r="E255" i="208"/>
  <c r="C306" i="208"/>
  <c r="B60" i="208"/>
  <c r="B31" i="208" s="1"/>
  <c r="B32" i="208" s="1"/>
  <c r="C60" i="208"/>
  <c r="C31" i="208" s="1"/>
  <c r="C61" i="208" s="1"/>
  <c r="C109" i="208"/>
  <c r="D280" i="208"/>
  <c r="C149" i="208"/>
  <c r="C147" i="208"/>
  <c r="C150" i="208" s="1"/>
  <c r="D172" i="208"/>
  <c r="D174" i="208"/>
  <c r="E329" i="208"/>
  <c r="E331" i="208"/>
  <c r="E68" i="208"/>
  <c r="E98" i="208" s="1"/>
  <c r="D149" i="208"/>
  <c r="D147" i="208"/>
  <c r="E172" i="208"/>
  <c r="E174" i="208"/>
  <c r="E199" i="208"/>
  <c r="E197" i="208"/>
  <c r="E147" i="208"/>
  <c r="E149" i="208"/>
  <c r="C197" i="208"/>
  <c r="C200" i="208" s="1"/>
  <c r="C199" i="208"/>
  <c r="B222" i="208"/>
  <c r="C331" i="208"/>
  <c r="C329" i="208"/>
  <c r="C332" i="208" s="1"/>
  <c r="D68" i="208"/>
  <c r="C68" i="208"/>
  <c r="C98" i="208" s="1"/>
  <c r="C172" i="208"/>
  <c r="C175" i="208" s="1"/>
  <c r="C174" i="208"/>
  <c r="D197" i="208"/>
  <c r="D199" i="208"/>
  <c r="C349" i="208"/>
  <c r="D329" i="208"/>
  <c r="D331" i="208"/>
  <c r="D60" i="208"/>
  <c r="E60" i="208"/>
  <c r="E349" i="208" s="1"/>
  <c r="D109" i="208"/>
  <c r="D306" i="208"/>
  <c r="D515" i="207"/>
  <c r="D513" i="207"/>
  <c r="D516" i="207" s="1"/>
  <c r="E470" i="207"/>
  <c r="E468" i="207"/>
  <c r="E471" i="207" s="1"/>
  <c r="B726" i="207"/>
  <c r="B727" i="207" s="1"/>
  <c r="B756" i="207"/>
  <c r="E582" i="207"/>
  <c r="E615" i="207" s="1"/>
  <c r="E41" i="207"/>
  <c r="E70" i="207" s="1"/>
  <c r="C78" i="207"/>
  <c r="E77" i="207"/>
  <c r="C117" i="207"/>
  <c r="B144" i="207"/>
  <c r="E144" i="207"/>
  <c r="D158" i="207"/>
  <c r="C198" i="207"/>
  <c r="D198" i="207"/>
  <c r="C196" i="207"/>
  <c r="C199" i="207" s="1"/>
  <c r="C420" i="207"/>
  <c r="E563" i="207"/>
  <c r="E566" i="207" s="1"/>
  <c r="E565" i="207"/>
  <c r="B886" i="207"/>
  <c r="E115" i="207"/>
  <c r="E118" i="207" s="1"/>
  <c r="E117" i="207"/>
  <c r="B225" i="207"/>
  <c r="C445" i="207"/>
  <c r="D445" i="207"/>
  <c r="C41" i="207"/>
  <c r="C158" i="207"/>
  <c r="C538" i="207"/>
  <c r="C541" i="207" s="1"/>
  <c r="C540" i="207"/>
  <c r="D77" i="207"/>
  <c r="C70" i="207"/>
  <c r="C107" i="207"/>
  <c r="E159" i="207"/>
  <c r="B188" i="207"/>
  <c r="E515" i="207"/>
  <c r="C836" i="207"/>
  <c r="C834" i="207"/>
  <c r="C837" i="207" s="1"/>
  <c r="D540" i="207"/>
  <c r="C755" i="207"/>
  <c r="B805" i="207"/>
  <c r="C808" i="207" s="1"/>
  <c r="D69" i="207"/>
  <c r="C115" i="207"/>
  <c r="C118" i="207" s="1"/>
  <c r="E225" i="207"/>
  <c r="D345" i="207"/>
  <c r="E513" i="207"/>
  <c r="E516" i="207" s="1"/>
  <c r="C515" i="207"/>
  <c r="E888" i="207"/>
  <c r="E887" i="207"/>
  <c r="E894" i="207"/>
  <c r="B719" i="207"/>
  <c r="E718" i="207"/>
  <c r="D719" i="207"/>
  <c r="D756" i="207"/>
  <c r="E767" i="207"/>
  <c r="E805" i="207"/>
  <c r="E808" i="207" s="1"/>
  <c r="D834" i="207"/>
  <c r="D837" i="207" s="1"/>
  <c r="C875" i="207"/>
  <c r="C878" i="207" s="1"/>
  <c r="C719" i="207"/>
  <c r="D320" i="207"/>
  <c r="E345" i="207"/>
  <c r="D420" i="207"/>
  <c r="E906" i="207"/>
  <c r="E674" i="207"/>
  <c r="C690" i="207"/>
  <c r="C693" i="207" s="1"/>
  <c r="D692" i="207"/>
  <c r="E726" i="207"/>
  <c r="D836" i="207"/>
  <c r="D888" i="207"/>
  <c r="D887" i="207"/>
  <c r="D856" i="207"/>
  <c r="C856" i="207"/>
  <c r="B69" i="207"/>
  <c r="E420" i="207"/>
  <c r="C470" i="207"/>
  <c r="D538" i="207"/>
  <c r="D541" i="207" s="1"/>
  <c r="D693" i="207"/>
  <c r="C764" i="207"/>
  <c r="C767" i="207" s="1"/>
  <c r="D766" i="207"/>
  <c r="C793" i="207"/>
  <c r="E837" i="207"/>
  <c r="E857" i="207"/>
  <c r="D857" i="207"/>
  <c r="B887" i="207"/>
  <c r="B894" i="207"/>
  <c r="D674" i="207"/>
  <c r="D906" i="207"/>
  <c r="C148" i="206"/>
  <c r="C150" i="206"/>
  <c r="C27" i="206"/>
  <c r="C57" i="206" s="1"/>
  <c r="B70" i="206"/>
  <c r="B71" i="206" s="1"/>
  <c r="D150" i="206"/>
  <c r="D148" i="206"/>
  <c r="E175" i="206"/>
  <c r="E173" i="206"/>
  <c r="D175" i="206"/>
  <c r="D173" i="206"/>
  <c r="E100" i="206"/>
  <c r="E70" i="206"/>
  <c r="E150" i="206"/>
  <c r="E148" i="206"/>
  <c r="E151" i="206" s="1"/>
  <c r="B208" i="206"/>
  <c r="B27" i="206"/>
  <c r="B28" i="206" s="1"/>
  <c r="D107" i="206"/>
  <c r="D137" i="206" s="1"/>
  <c r="B148" i="206"/>
  <c r="C175" i="206"/>
  <c r="C173" i="206"/>
  <c r="C176" i="206" s="1"/>
  <c r="D56" i="206"/>
  <c r="D99" i="206"/>
  <c r="E53" i="206"/>
  <c r="E133" i="206"/>
  <c r="E136" i="206" s="1"/>
  <c r="B78" i="207" l="1"/>
  <c r="B107" i="207"/>
  <c r="C80" i="207"/>
  <c r="C615" i="207"/>
  <c r="C81" i="207"/>
  <c r="B911" i="207"/>
  <c r="C675" i="207"/>
  <c r="B194" i="213"/>
  <c r="C648" i="207"/>
  <c r="B646" i="207"/>
  <c r="C649" i="207" s="1"/>
  <c r="E188" i="207"/>
  <c r="D199" i="207"/>
  <c r="E69" i="211"/>
  <c r="C136" i="214"/>
  <c r="D136" i="214"/>
  <c r="D180" i="209"/>
  <c r="B285" i="209"/>
  <c r="B61" i="209"/>
  <c r="E285" i="209"/>
  <c r="E253" i="209"/>
  <c r="C285" i="209"/>
  <c r="E214" i="209"/>
  <c r="D253" i="209"/>
  <c r="E233" i="209"/>
  <c r="C232" i="209"/>
  <c r="C69" i="211"/>
  <c r="D252" i="211"/>
  <c r="D197" i="211"/>
  <c r="E328" i="211"/>
  <c r="B345" i="211"/>
  <c r="B378" i="211" s="1"/>
  <c r="E106" i="211"/>
  <c r="E35" i="212"/>
  <c r="E195" i="212" s="1"/>
  <c r="E228" i="212" s="1"/>
  <c r="D195" i="212"/>
  <c r="D196" i="212"/>
  <c r="D76" i="212"/>
  <c r="E179" i="212"/>
  <c r="D154" i="212"/>
  <c r="B139" i="212"/>
  <c r="D155" i="214"/>
  <c r="E26" i="214"/>
  <c r="D28" i="214"/>
  <c r="D31" i="214" s="1"/>
  <c r="D29" i="214"/>
  <c r="E155" i="214"/>
  <c r="E136" i="214"/>
  <c r="C31" i="214"/>
  <c r="D30" i="213"/>
  <c r="D60" i="213" s="1"/>
  <c r="E30" i="213"/>
  <c r="E60" i="213" s="1"/>
  <c r="D194" i="213"/>
  <c r="C30" i="213"/>
  <c r="C60" i="213" s="1"/>
  <c r="C70" i="213"/>
  <c r="C68" i="213"/>
  <c r="E68" i="213"/>
  <c r="E70" i="213"/>
  <c r="B193" i="213"/>
  <c r="B68" i="213"/>
  <c r="C97" i="213"/>
  <c r="B60" i="213"/>
  <c r="E194" i="213"/>
  <c r="D68" i="213"/>
  <c r="D70" i="213"/>
  <c r="D110" i="212"/>
  <c r="D112" i="212"/>
  <c r="C110" i="212"/>
  <c r="C113" i="212" s="1"/>
  <c r="C112" i="212"/>
  <c r="C154" i="212"/>
  <c r="D36" i="212"/>
  <c r="C35" i="212"/>
  <c r="D38" i="212" s="1"/>
  <c r="D179" i="212"/>
  <c r="D65" i="212"/>
  <c r="B35" i="212"/>
  <c r="B65" i="212" s="1"/>
  <c r="C196" i="212"/>
  <c r="E112" i="212"/>
  <c r="E110" i="212"/>
  <c r="E113" i="212" s="1"/>
  <c r="D302" i="211"/>
  <c r="C222" i="211"/>
  <c r="C344" i="211"/>
  <c r="C220" i="211"/>
  <c r="C223" i="211" s="1"/>
  <c r="D344" i="211"/>
  <c r="D220" i="211"/>
  <c r="D222" i="211"/>
  <c r="D328" i="211"/>
  <c r="E344" i="211"/>
  <c r="E220" i="211"/>
  <c r="E223" i="211" s="1"/>
  <c r="E222" i="211"/>
  <c r="C345" i="211"/>
  <c r="C378" i="211" s="1"/>
  <c r="D345" i="211"/>
  <c r="D378" i="211" s="1"/>
  <c r="D69" i="211"/>
  <c r="E345" i="211"/>
  <c r="E302" i="211"/>
  <c r="C34" i="209"/>
  <c r="C284" i="209"/>
  <c r="C32" i="209"/>
  <c r="C35" i="209" s="1"/>
  <c r="E273" i="209"/>
  <c r="E69" i="209"/>
  <c r="E71" i="209"/>
  <c r="C61" i="209"/>
  <c r="D69" i="209"/>
  <c r="D71" i="209"/>
  <c r="E116" i="209"/>
  <c r="E114" i="209"/>
  <c r="D194" i="209"/>
  <c r="D192" i="209"/>
  <c r="E153" i="209"/>
  <c r="E151" i="209"/>
  <c r="B143" i="209"/>
  <c r="B180" i="209"/>
  <c r="D151" i="209"/>
  <c r="D153" i="209"/>
  <c r="E31" i="209"/>
  <c r="C71" i="209"/>
  <c r="C69" i="209"/>
  <c r="C72" i="209" s="1"/>
  <c r="C153" i="209"/>
  <c r="C151" i="209"/>
  <c r="C154" i="209" s="1"/>
  <c r="D98" i="209"/>
  <c r="C114" i="209"/>
  <c r="C117" i="209" s="1"/>
  <c r="C116" i="209"/>
  <c r="E194" i="209"/>
  <c r="E192" i="209"/>
  <c r="E195" i="209" s="1"/>
  <c r="D31" i="209"/>
  <c r="C194" i="209"/>
  <c r="C192" i="209"/>
  <c r="C195" i="209" s="1"/>
  <c r="D114" i="209"/>
  <c r="D116" i="209"/>
  <c r="B98" i="209"/>
  <c r="D214" i="209"/>
  <c r="C98" i="209"/>
  <c r="C180" i="209"/>
  <c r="B284" i="209"/>
  <c r="C143" i="209"/>
  <c r="D151" i="206"/>
  <c r="B108" i="206"/>
  <c r="B137" i="206"/>
  <c r="B349" i="208"/>
  <c r="D200" i="208"/>
  <c r="E332" i="208"/>
  <c r="D150" i="208"/>
  <c r="B61" i="208"/>
  <c r="D61" i="208"/>
  <c r="D31" i="208"/>
  <c r="D98" i="208"/>
  <c r="C225" i="208"/>
  <c r="B223" i="208"/>
  <c r="C226" i="208" s="1"/>
  <c r="B348" i="208"/>
  <c r="E150" i="208"/>
  <c r="E31" i="208"/>
  <c r="E61" i="208" s="1"/>
  <c r="C69" i="208"/>
  <c r="C72" i="208" s="1"/>
  <c r="C71" i="208"/>
  <c r="D175" i="208"/>
  <c r="D71" i="208"/>
  <c r="D69" i="208"/>
  <c r="D332" i="208"/>
  <c r="D349" i="208"/>
  <c r="E200" i="208"/>
  <c r="E175" i="208"/>
  <c r="E71" i="208"/>
  <c r="E69" i="208"/>
  <c r="C348" i="208"/>
  <c r="C381" i="208" s="1"/>
  <c r="C32" i="208"/>
  <c r="C35" i="208" s="1"/>
  <c r="C34" i="208"/>
  <c r="E541" i="207"/>
  <c r="E727" i="207"/>
  <c r="E730" i="207" s="1"/>
  <c r="E729" i="207"/>
  <c r="E689" i="207"/>
  <c r="C159" i="207"/>
  <c r="C162" i="207" s="1"/>
  <c r="C161" i="207"/>
  <c r="D159" i="207"/>
  <c r="D162" i="207" s="1"/>
  <c r="D161" i="207"/>
  <c r="E78" i="207"/>
  <c r="E80" i="207"/>
  <c r="D645" i="207"/>
  <c r="E756" i="207"/>
  <c r="E645" i="207"/>
  <c r="D767" i="207"/>
  <c r="E161" i="207"/>
  <c r="E107" i="207"/>
  <c r="D582" i="207"/>
  <c r="D615" i="207" s="1"/>
  <c r="D41" i="207"/>
  <c r="D878" i="207"/>
  <c r="C726" i="207"/>
  <c r="D80" i="207"/>
  <c r="D78" i="207"/>
  <c r="D81" i="207" s="1"/>
  <c r="D118" i="207"/>
  <c r="C42" i="207"/>
  <c r="B583" i="207"/>
  <c r="B41" i="207"/>
  <c r="B70" i="207" s="1"/>
  <c r="D107" i="207"/>
  <c r="C188" i="207"/>
  <c r="D188" i="207"/>
  <c r="E44" i="207"/>
  <c r="E42" i="207"/>
  <c r="C71" i="206"/>
  <c r="C74" i="206" s="1"/>
  <c r="C73" i="206"/>
  <c r="E227" i="206"/>
  <c r="E208" i="206" s="1"/>
  <c r="E56" i="206"/>
  <c r="C100" i="206"/>
  <c r="D176" i="206"/>
  <c r="B100" i="206"/>
  <c r="E107" i="206"/>
  <c r="E137" i="206" s="1"/>
  <c r="D108" i="206"/>
  <c r="D110" i="206"/>
  <c r="D70" i="206"/>
  <c r="D100" i="206" s="1"/>
  <c r="B207" i="206"/>
  <c r="B240" i="206" s="1"/>
  <c r="C108" i="206"/>
  <c r="C111" i="206" s="1"/>
  <c r="C110" i="206"/>
  <c r="C207" i="206"/>
  <c r="C240" i="206" s="1"/>
  <c r="D27" i="206"/>
  <c r="C137" i="206"/>
  <c r="B57" i="206"/>
  <c r="E73" i="206"/>
  <c r="E71" i="206"/>
  <c r="E176" i="206"/>
  <c r="C28" i="206"/>
  <c r="C31" i="206" s="1"/>
  <c r="C30" i="206"/>
  <c r="C151" i="206"/>
  <c r="C44" i="207" l="1"/>
  <c r="E38" i="212"/>
  <c r="B226" i="213"/>
  <c r="B381" i="208"/>
  <c r="D154" i="209"/>
  <c r="E36" i="212"/>
  <c r="E193" i="213"/>
  <c r="E226" i="213" s="1"/>
  <c r="E65" i="212"/>
  <c r="E378" i="211"/>
  <c r="B313" i="209"/>
  <c r="C313" i="209"/>
  <c r="D117" i="209"/>
  <c r="E117" i="209"/>
  <c r="D228" i="212"/>
  <c r="C65" i="212"/>
  <c r="C193" i="213"/>
  <c r="C226" i="213" s="1"/>
  <c r="C71" i="213"/>
  <c r="E71" i="213"/>
  <c r="E28" i="214"/>
  <c r="E31" i="214" s="1"/>
  <c r="E29" i="214"/>
  <c r="C31" i="213"/>
  <c r="C34" i="213" s="1"/>
  <c r="C33" i="213"/>
  <c r="D33" i="213"/>
  <c r="D31" i="213"/>
  <c r="D193" i="213"/>
  <c r="D226" i="213" s="1"/>
  <c r="D71" i="213"/>
  <c r="E33" i="213"/>
  <c r="E31" i="213"/>
  <c r="B36" i="212"/>
  <c r="B195" i="212"/>
  <c r="B228" i="212" s="1"/>
  <c r="E39" i="212"/>
  <c r="C36" i="212"/>
  <c r="C38" i="212"/>
  <c r="C195" i="212"/>
  <c r="C228" i="212" s="1"/>
  <c r="D113" i="212"/>
  <c r="D223" i="211"/>
  <c r="D284" i="209"/>
  <c r="D313" i="209" s="1"/>
  <c r="D32" i="209"/>
  <c r="D35" i="209" s="1"/>
  <c r="D34" i="209"/>
  <c r="E284" i="209"/>
  <c r="E313" i="209" s="1"/>
  <c r="E32" i="209"/>
  <c r="E34" i="209"/>
  <c r="D195" i="209"/>
  <c r="D61" i="209"/>
  <c r="E61" i="209"/>
  <c r="E72" i="209"/>
  <c r="E154" i="209"/>
  <c r="D72" i="209"/>
  <c r="D207" i="206"/>
  <c r="D240" i="206" s="1"/>
  <c r="E72" i="208"/>
  <c r="D72" i="208"/>
  <c r="E34" i="208"/>
  <c r="E32" i="208"/>
  <c r="E348" i="208"/>
  <c r="E381" i="208" s="1"/>
  <c r="D34" i="208"/>
  <c r="D32" i="208"/>
  <c r="D35" i="208" s="1"/>
  <c r="D348" i="208"/>
  <c r="D381" i="208" s="1"/>
  <c r="E886" i="207"/>
  <c r="E911" i="207" s="1"/>
  <c r="E648" i="207"/>
  <c r="E646" i="207"/>
  <c r="D646" i="207"/>
  <c r="D649" i="207" s="1"/>
  <c r="D886" i="207"/>
  <c r="D911" i="207" s="1"/>
  <c r="D648" i="207"/>
  <c r="E690" i="207"/>
  <c r="E693" i="207" s="1"/>
  <c r="E692" i="207"/>
  <c r="C729" i="207"/>
  <c r="C727" i="207"/>
  <c r="D729" i="207"/>
  <c r="C886" i="207"/>
  <c r="C911" i="207" s="1"/>
  <c r="D44" i="207"/>
  <c r="D42" i="207"/>
  <c r="D45" i="207" s="1"/>
  <c r="E81" i="207"/>
  <c r="B42" i="207"/>
  <c r="C45" i="207" s="1"/>
  <c r="B582" i="207"/>
  <c r="B615" i="207" s="1"/>
  <c r="E162" i="207"/>
  <c r="E675" i="207"/>
  <c r="C756" i="207"/>
  <c r="D70" i="207"/>
  <c r="D675" i="207"/>
  <c r="E719" i="207"/>
  <c r="E27" i="206"/>
  <c r="D57" i="206"/>
  <c r="D111" i="206"/>
  <c r="D30" i="206"/>
  <c r="D28" i="206"/>
  <c r="D31" i="206" s="1"/>
  <c r="D71" i="206"/>
  <c r="D74" i="206" s="1"/>
  <c r="D73" i="206"/>
  <c r="E110" i="206"/>
  <c r="E108" i="206"/>
  <c r="E111" i="206" s="1"/>
  <c r="E35" i="209" l="1"/>
  <c r="C39" i="212"/>
  <c r="D34" i="213"/>
  <c r="E34" i="213"/>
  <c r="D39" i="212"/>
  <c r="E35" i="208"/>
  <c r="C730" i="207"/>
  <c r="D730" i="207"/>
  <c r="E649" i="207"/>
  <c r="E45" i="207"/>
  <c r="E30" i="206"/>
  <c r="E28" i="206"/>
  <c r="E31" i="206" s="1"/>
  <c r="E207" i="206"/>
  <c r="E240" i="206" s="1"/>
  <c r="E74" i="206"/>
  <c r="E57" i="206"/>
  <c r="E249" i="205" l="1"/>
  <c r="D249" i="205"/>
  <c r="C249" i="205"/>
  <c r="E244" i="205"/>
  <c r="D244" i="205"/>
  <c r="B244" i="205"/>
  <c r="C244" i="205"/>
  <c r="E239" i="205"/>
  <c r="D239" i="205"/>
  <c r="C239" i="205"/>
  <c r="E238" i="205"/>
  <c r="D238" i="205"/>
  <c r="C238" i="205"/>
  <c r="B238" i="205"/>
  <c r="E237" i="205"/>
  <c r="D237" i="205"/>
  <c r="C237" i="205"/>
  <c r="B237" i="205"/>
  <c r="C236" i="205"/>
  <c r="B236" i="205"/>
  <c r="E235" i="205"/>
  <c r="D235" i="205"/>
  <c r="C235" i="205"/>
  <c r="B235" i="205"/>
  <c r="E234" i="205"/>
  <c r="D234" i="205"/>
  <c r="C234" i="205"/>
  <c r="C233" i="205" s="1"/>
  <c r="B234" i="205"/>
  <c r="B233" i="205" s="1"/>
  <c r="E233" i="205"/>
  <c r="D233" i="205"/>
  <c r="E232" i="205"/>
  <c r="D232" i="205"/>
  <c r="C232" i="205"/>
  <c r="B232" i="205"/>
  <c r="E231" i="205"/>
  <c r="D231" i="205"/>
  <c r="D230" i="205" s="1"/>
  <c r="C231" i="205"/>
  <c r="C230" i="205" s="1"/>
  <c r="B231" i="205"/>
  <c r="B230" i="205" s="1"/>
  <c r="E230" i="205"/>
  <c r="E229" i="205"/>
  <c r="D229" i="205"/>
  <c r="C229" i="205"/>
  <c r="B229" i="205"/>
  <c r="E228" i="205"/>
  <c r="D228" i="205"/>
  <c r="D227" i="205" s="1"/>
  <c r="C228" i="205"/>
  <c r="C227" i="205" s="1"/>
  <c r="B228" i="205"/>
  <c r="B227" i="205" s="1"/>
  <c r="E227" i="205"/>
  <c r="E226" i="205"/>
  <c r="D226" i="205"/>
  <c r="C226" i="205"/>
  <c r="B226" i="205"/>
  <c r="E225" i="205"/>
  <c r="E224" i="205" s="1"/>
  <c r="D225" i="205"/>
  <c r="C225" i="205"/>
  <c r="C224" i="205" s="1"/>
  <c r="B225" i="205"/>
  <c r="B224" i="205" s="1"/>
  <c r="D224" i="205"/>
  <c r="E223" i="205"/>
  <c r="D223" i="205"/>
  <c r="C223" i="205"/>
  <c r="B223" i="205"/>
  <c r="E222" i="205"/>
  <c r="D222" i="205"/>
  <c r="C222" i="205"/>
  <c r="C221" i="205" s="1"/>
  <c r="B222" i="205"/>
  <c r="B221" i="205" s="1"/>
  <c r="E221" i="205"/>
  <c r="D221" i="205"/>
  <c r="E220" i="205"/>
  <c r="D220" i="205"/>
  <c r="C220" i="205"/>
  <c r="B220" i="205"/>
  <c r="E219" i="205"/>
  <c r="D219" i="205"/>
  <c r="C219" i="205"/>
  <c r="C218" i="205" s="1"/>
  <c r="B219" i="205"/>
  <c r="B218" i="205" s="1"/>
  <c r="E218" i="205"/>
  <c r="D218" i="205"/>
  <c r="D209" i="205"/>
  <c r="C209" i="205"/>
  <c r="E204" i="205"/>
  <c r="D204" i="205"/>
  <c r="C204" i="205"/>
  <c r="B204" i="205"/>
  <c r="C200" i="205"/>
  <c r="E199" i="205"/>
  <c r="D199" i="205"/>
  <c r="C199" i="205"/>
  <c r="E198" i="205"/>
  <c r="D198" i="205"/>
  <c r="C198" i="205"/>
  <c r="D197" i="205"/>
  <c r="E200" i="205" s="1"/>
  <c r="E184" i="205"/>
  <c r="D184" i="205"/>
  <c r="C184" i="205"/>
  <c r="E179" i="205"/>
  <c r="D179" i="205"/>
  <c r="C179" i="205"/>
  <c r="B179" i="205"/>
  <c r="B189" i="205" s="1"/>
  <c r="E174" i="205"/>
  <c r="D174" i="205"/>
  <c r="C174" i="205"/>
  <c r="E173" i="205"/>
  <c r="D173" i="205"/>
  <c r="C173" i="205"/>
  <c r="E172" i="205"/>
  <c r="D172" i="205"/>
  <c r="C172" i="205"/>
  <c r="B172" i="205"/>
  <c r="E159" i="205"/>
  <c r="E154" i="205"/>
  <c r="D154" i="205"/>
  <c r="D164" i="205" s="1"/>
  <c r="C154" i="205"/>
  <c r="C164" i="205" s="1"/>
  <c r="B154" i="205"/>
  <c r="B164" i="205" s="1"/>
  <c r="D149" i="205"/>
  <c r="C149" i="205"/>
  <c r="E148" i="205"/>
  <c r="D148" i="205"/>
  <c r="C148" i="205"/>
  <c r="D147" i="205"/>
  <c r="D150" i="205" s="1"/>
  <c r="C147" i="205"/>
  <c r="B147" i="205"/>
  <c r="E134" i="205"/>
  <c r="E105" i="205" s="1"/>
  <c r="D134" i="205"/>
  <c r="D105" i="205" s="1"/>
  <c r="D106" i="205" s="1"/>
  <c r="C134" i="205"/>
  <c r="B134" i="205"/>
  <c r="B105" i="205" s="1"/>
  <c r="B106" i="205" s="1"/>
  <c r="E107" i="205"/>
  <c r="D107" i="205"/>
  <c r="C107" i="205"/>
  <c r="E97" i="205"/>
  <c r="D97" i="205"/>
  <c r="C97" i="205"/>
  <c r="C68" i="205" s="1"/>
  <c r="B97" i="205"/>
  <c r="B68" i="205" s="1"/>
  <c r="E70" i="205"/>
  <c r="D70" i="205"/>
  <c r="C70" i="205"/>
  <c r="E68" i="205"/>
  <c r="E69" i="205" s="1"/>
  <c r="B60" i="205"/>
  <c r="D57" i="205"/>
  <c r="D236" i="205" s="1"/>
  <c r="E54" i="205"/>
  <c r="D54" i="205"/>
  <c r="C54" i="205"/>
  <c r="E45" i="205"/>
  <c r="D45" i="205"/>
  <c r="C45" i="205"/>
  <c r="E42" i="205"/>
  <c r="D42" i="205"/>
  <c r="C42" i="205"/>
  <c r="E39" i="205"/>
  <c r="D39" i="205"/>
  <c r="C39" i="205"/>
  <c r="E33" i="205"/>
  <c r="D33" i="205"/>
  <c r="C33" i="205"/>
  <c r="B31" i="205"/>
  <c r="B32" i="205" s="1"/>
  <c r="D175" i="205" l="1"/>
  <c r="C214" i="205"/>
  <c r="B216" i="205"/>
  <c r="E189" i="205"/>
  <c r="C150" i="205"/>
  <c r="E175" i="205"/>
  <c r="D214" i="205"/>
  <c r="C175" i="205"/>
  <c r="E164" i="205"/>
  <c r="E146" i="205" s="1"/>
  <c r="E147" i="205" s="1"/>
  <c r="E150" i="205" s="1"/>
  <c r="E57" i="205"/>
  <c r="E236" i="205" s="1"/>
  <c r="C98" i="205"/>
  <c r="B135" i="205"/>
  <c r="C189" i="205"/>
  <c r="D189" i="205"/>
  <c r="B61" i="205"/>
  <c r="C60" i="205"/>
  <c r="C31" i="205" s="1"/>
  <c r="E98" i="205"/>
  <c r="D135" i="205"/>
  <c r="B69" i="205"/>
  <c r="D98" i="205"/>
  <c r="E106" i="205"/>
  <c r="E109" i="205" s="1"/>
  <c r="E108" i="205"/>
  <c r="C71" i="205"/>
  <c r="C69" i="205"/>
  <c r="B98" i="205"/>
  <c r="E135" i="205"/>
  <c r="D200" i="205"/>
  <c r="D60" i="205"/>
  <c r="D68" i="205"/>
  <c r="C105" i="205"/>
  <c r="E60" i="205"/>
  <c r="E149" i="205" l="1"/>
  <c r="C72" i="205"/>
  <c r="C61" i="205"/>
  <c r="E31" i="205"/>
  <c r="E61" i="205" s="1"/>
  <c r="D71" i="205"/>
  <c r="D69" i="205"/>
  <c r="E71" i="205"/>
  <c r="C34" i="205"/>
  <c r="C32" i="205"/>
  <c r="C35" i="205" s="1"/>
  <c r="D31" i="205"/>
  <c r="D61" i="205" s="1"/>
  <c r="B249" i="205"/>
  <c r="C108" i="205"/>
  <c r="D108" i="205"/>
  <c r="C106" i="205"/>
  <c r="C135" i="205"/>
  <c r="C109" i="205" l="1"/>
  <c r="D109" i="205"/>
  <c r="D72" i="205"/>
  <c r="E72" i="205"/>
  <c r="D32" i="205"/>
  <c r="D35" i="205" s="1"/>
  <c r="D34" i="205"/>
  <c r="E32" i="205"/>
  <c r="E35" i="205" s="1"/>
  <c r="E34" i="205"/>
  <c r="B34" i="204" l="1"/>
  <c r="B35" i="204" s="1"/>
  <c r="C35" i="204"/>
  <c r="D35" i="204"/>
  <c r="E35" i="204"/>
  <c r="C36" i="204"/>
  <c r="D36" i="204"/>
  <c r="E36" i="204"/>
  <c r="C37" i="204"/>
  <c r="D37" i="204"/>
  <c r="E37" i="204"/>
  <c r="B49" i="204"/>
  <c r="B50" i="204" s="1"/>
  <c r="C49" i="204"/>
  <c r="C50" i="204" s="1"/>
  <c r="D49" i="204"/>
  <c r="E49" i="204"/>
  <c r="D50" i="204"/>
  <c r="E50" i="204"/>
  <c r="B61" i="204"/>
  <c r="C61" i="204"/>
  <c r="D61" i="204"/>
  <c r="E61" i="204"/>
  <c r="C62" i="204"/>
  <c r="D62" i="204"/>
  <c r="E62" i="204"/>
  <c r="C63" i="204"/>
  <c r="D63" i="204"/>
  <c r="E63" i="204"/>
  <c r="B69" i="204"/>
  <c r="C69" i="204"/>
  <c r="D69" i="204"/>
  <c r="E69" i="204"/>
  <c r="B70" i="204"/>
  <c r="C70" i="204"/>
  <c r="D70" i="204"/>
  <c r="E70" i="204"/>
  <c r="B84" i="204"/>
  <c r="C84" i="204"/>
  <c r="D84" i="204"/>
  <c r="E84" i="204"/>
  <c r="C85" i="204"/>
  <c r="D85" i="204"/>
  <c r="E85" i="204"/>
  <c r="C86" i="204"/>
  <c r="D86" i="204"/>
  <c r="E86" i="204"/>
  <c r="B92" i="204"/>
  <c r="B93" i="204" s="1"/>
  <c r="C93" i="204"/>
  <c r="C114" i="204" s="1"/>
  <c r="D93" i="204"/>
  <c r="E93" i="204"/>
  <c r="C95" i="204"/>
  <c r="D95" i="204"/>
  <c r="E95" i="204"/>
  <c r="B98" i="204"/>
  <c r="C98" i="204"/>
  <c r="D98" i="204"/>
  <c r="E98" i="204"/>
  <c r="B100" i="204"/>
  <c r="C100" i="204"/>
  <c r="D100" i="204"/>
  <c r="E100" i="204"/>
  <c r="B102" i="204"/>
  <c r="C102" i="204"/>
  <c r="D102" i="204"/>
  <c r="D103" i="204" s="1"/>
  <c r="E102" i="204"/>
  <c r="C105" i="204"/>
  <c r="D105" i="204"/>
  <c r="E105" i="204"/>
  <c r="C107" i="204"/>
  <c r="D107" i="204"/>
  <c r="E107" i="204"/>
  <c r="C109" i="204"/>
  <c r="D109" i="204"/>
  <c r="E109" i="204"/>
  <c r="B110" i="204"/>
  <c r="C110" i="204"/>
  <c r="D110" i="204"/>
  <c r="D111" i="204" s="1"/>
  <c r="E110" i="204"/>
  <c r="B112" i="204"/>
  <c r="C112" i="204"/>
  <c r="D112" i="204"/>
  <c r="E112" i="204"/>
  <c r="D101" i="204" l="1"/>
  <c r="B114" i="204"/>
  <c r="C87" i="204"/>
  <c r="E64" i="204"/>
  <c r="E113" i="204"/>
  <c r="C113" i="204"/>
  <c r="C101" i="204"/>
  <c r="C99" i="204"/>
  <c r="C64" i="204"/>
  <c r="D114" i="204"/>
  <c r="E115" i="204" s="1"/>
  <c r="E96" i="204"/>
  <c r="E97" i="204" s="1"/>
  <c r="C111" i="204"/>
  <c r="E103" i="204"/>
  <c r="D96" i="204"/>
  <c r="E99" i="204"/>
  <c r="C96" i="204"/>
  <c r="C116" i="204" s="1"/>
  <c r="E87" i="204"/>
  <c r="D64" i="204"/>
  <c r="D113" i="204"/>
  <c r="E111" i="204"/>
  <c r="C103" i="204"/>
  <c r="D87" i="204"/>
  <c r="E38" i="204"/>
  <c r="C115" i="204"/>
  <c r="C38" i="204"/>
  <c r="B96" i="204"/>
  <c r="D115" i="204"/>
  <c r="E101" i="204"/>
  <c r="B95" i="204"/>
  <c r="D38" i="204"/>
  <c r="D99" i="204"/>
  <c r="E116" i="204" l="1"/>
  <c r="D97" i="204"/>
  <c r="C97" i="204"/>
  <c r="D116" i="204"/>
  <c r="B116" i="204"/>
  <c r="B106" i="188" l="1"/>
  <c r="E105" i="188"/>
  <c r="D105" i="188"/>
  <c r="C105" i="188"/>
  <c r="B105" i="188"/>
  <c r="E104" i="188"/>
  <c r="D104" i="188"/>
  <c r="C104" i="188"/>
  <c r="B104" i="188"/>
  <c r="E95" i="188"/>
  <c r="C95" i="188"/>
  <c r="B95" i="188"/>
  <c r="D95" i="188"/>
  <c r="D92" i="188"/>
  <c r="C92" i="188"/>
  <c r="B92" i="188"/>
  <c r="E92" i="188"/>
  <c r="E83" i="188"/>
  <c r="E79" i="188"/>
  <c r="D79" i="188"/>
  <c r="C79" i="188"/>
  <c r="B79" i="188"/>
  <c r="E72" i="188"/>
  <c r="D72" i="188"/>
  <c r="C72" i="188"/>
  <c r="E71" i="188"/>
  <c r="D71" i="188"/>
  <c r="C71" i="188"/>
  <c r="E70" i="188"/>
  <c r="D70" i="188"/>
  <c r="C70" i="188"/>
  <c r="B70" i="188"/>
  <c r="C57" i="188"/>
  <c r="C28" i="188" s="1"/>
  <c r="B57" i="188"/>
  <c r="B58" i="188" s="1"/>
  <c r="D54" i="188"/>
  <c r="E30" i="188"/>
  <c r="D30" i="188"/>
  <c r="C30" i="188"/>
  <c r="D29" i="188"/>
  <c r="B29" i="188"/>
  <c r="D57" i="188" l="1"/>
  <c r="D101" i="188"/>
  <c r="D82" i="188"/>
  <c r="C29" i="188"/>
  <c r="C81" i="188"/>
  <c r="C82" i="188"/>
  <c r="D73" i="188"/>
  <c r="C32" i="188"/>
  <c r="D86" i="188"/>
  <c r="D83" i="188"/>
  <c r="E73" i="188"/>
  <c r="E86" i="188"/>
  <c r="D32" i="188"/>
  <c r="E54" i="188"/>
  <c r="E101" i="188" s="1"/>
  <c r="C73" i="188"/>
  <c r="C58" i="188"/>
  <c r="D58" i="188"/>
  <c r="C31" i="188"/>
  <c r="D31" i="188"/>
  <c r="E57" i="188" l="1"/>
  <c r="E82" i="188" s="1"/>
  <c r="C106" i="188"/>
  <c r="D106" i="188"/>
  <c r="E28" i="188" l="1"/>
  <c r="E81" i="188" s="1"/>
  <c r="E106" i="188" s="1"/>
  <c r="E31" i="188"/>
  <c r="E29" i="188"/>
  <c r="E32" i="188" s="1"/>
  <c r="E58" i="188" l="1"/>
</calcChain>
</file>

<file path=xl/comments1.xml><?xml version="1.0" encoding="utf-8"?>
<comments xmlns="http://schemas.openxmlformats.org/spreadsheetml/2006/main">
  <authors>
    <author>user</author>
  </authors>
  <commentList>
    <comment ref="C116" authorId="0" shapeId="0">
      <text>
        <r>
          <rPr>
            <b/>
            <sz val="9"/>
            <color indexed="81"/>
            <rFont val="Tahoma"/>
            <family val="2"/>
          </rPr>
          <t>user:</t>
        </r>
        <r>
          <rPr>
            <sz val="9"/>
            <color indexed="81"/>
            <rFont val="Tahoma"/>
            <family val="2"/>
          </rPr>
          <t xml:space="preserve">
Ky produkt duhet tw ndahet nw disa. Vec kerkesave tw trajtuara duhet tw dali si produkt me vete edhe inspektimet qe kryhen dhe aktivitetet ndergjegjesuese. Per kerkesat te parashikohet si kosto vetem pagat, ndersa per dy te tjeret 602. Zerin 606 nuk e kam te qarte per cfare e keni????</t>
        </r>
      </text>
    </comment>
  </commentList>
</comments>
</file>

<file path=xl/sharedStrings.xml><?xml version="1.0" encoding="utf-8"?>
<sst xmlns="http://schemas.openxmlformats.org/spreadsheetml/2006/main" count="18308" uniqueCount="1753">
  <si>
    <t>Emërtimi i Programit Buxhetor</t>
  </si>
  <si>
    <t>Kodi i Programit</t>
  </si>
  <si>
    <t>01110</t>
  </si>
  <si>
    <t>Programi Buxhetor Afatmesëm</t>
  </si>
  <si>
    <t>2019-2021</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</si>
  <si>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</si>
  <si>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</si>
  <si>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</si>
  <si>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</si>
  <si>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</si>
  <si>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</si>
  <si>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</si>
  <si>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</si>
  <si>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</si>
  <si>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</si>
  <si>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</si>
  <si>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</si>
  <si>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</si>
  <si>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</si>
  <si>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</si>
  <si>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</si>
  <si>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</si>
  <si>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</si>
  <si>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</si>
  <si>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</si>
  <si>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</si>
  <si>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</si>
  <si>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</si>
  <si>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</si>
  <si>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</si>
  <si>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</si>
  <si>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</si>
  <si>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</si>
  <si>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</si>
  <si>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</si>
  <si>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</si>
  <si>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</si>
  <si>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</si>
  <si>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</si>
  <si>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</si>
  <si>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</si>
  <si>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</si>
  <si>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</si>
  <si>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</si>
  <si>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 xml:space="preserve">Shënim: Shpjegoni supozimet dhe llogaritjet për Produktin 1 </t>
  </si>
  <si>
    <t>Kodi i Projektit të Investimeve</t>
  </si>
  <si>
    <t>Shpenzimet Kapitale</t>
  </si>
  <si>
    <t>Kategoria 2: Shpenzimet për projekte investimesh</t>
  </si>
  <si>
    <t>Produkti 4 (shto produkte sipas rastit)</t>
  </si>
  <si>
    <t>Objektivi 2 i Politikës së Programit</t>
  </si>
  <si>
    <t>Treguesit e Performancës për Objektivin 2</t>
  </si>
  <si>
    <t>Produktet për Objektivin 2</t>
  </si>
  <si>
    <t>cope</t>
  </si>
  <si>
    <t>Kosto totale e produktit X</t>
  </si>
  <si>
    <t>Objektivi 3 i Politikës së Programit</t>
  </si>
  <si>
    <t>Treguesit e Performancës për Objektivin 3</t>
  </si>
  <si>
    <t>Kodi i Projektit të Investimeve****</t>
  </si>
  <si>
    <t>Totali i shpenzimeve të Programit sipas produkteve*****</t>
  </si>
  <si>
    <t>Totali i shpenzimeve të Programit sipas artikujve*****</t>
  </si>
  <si>
    <t>230. Aktivet e patrupëzuara</t>
  </si>
  <si>
    <t>231. Aktivet e trupëzuara</t>
  </si>
  <si>
    <t>Treguesit e Performancës në nivel Qëllimi*</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</si>
  <si>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</si>
  <si>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</si>
  <si>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</si>
  <si>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</si>
  <si>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</si>
  <si>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</si>
  <si>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</si>
  <si>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</si>
  <si>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</si>
  <si>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</si>
  <si>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</si>
  <si>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 xml:space="preserve">FORMAT 2: FORMATI STANDARD I PËRGATITJES SË KËRKESAVE BUXHETORE PBA 2019-2021 </t>
  </si>
  <si>
    <t>Produkti X (shto produkte sipas rastit)</t>
  </si>
  <si>
    <t>Produkti A</t>
  </si>
  <si>
    <t>Kosto totale e produktit A</t>
  </si>
  <si>
    <t>Kosto totale e produktit B</t>
  </si>
  <si>
    <t xml:space="preserve">Kodi i Projektit të Investimeve </t>
  </si>
  <si>
    <t>Planifikimi, Menaxhimi dhe Administrimi</t>
  </si>
  <si>
    <t>trend rrites</t>
  </si>
  <si>
    <t>Blerje Pajisje</t>
  </si>
  <si>
    <t xml:space="preserve">Produkti 1 </t>
  </si>
  <si>
    <t>copë</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</si>
  <si>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</si>
  <si>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</si>
  <si>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</si>
  <si>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</si>
  <si>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Informatizimi i veprimtarise se gjykates per nje vendimarrje te drejte dhe te hapur per publikun e gjere, institucionet e shoqerine civile.</t>
  </si>
  <si>
    <t>Numer automjetesh</t>
  </si>
  <si>
    <t>Numer punonjesish</t>
  </si>
  <si>
    <t>Emërtimi i Treguesit 1</t>
  </si>
  <si>
    <t>Emërtimi i Treguesit 2</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</si>
  <si>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</si>
  <si>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Shqyrtimi ne kohe dhe me efiçence i ankesave</t>
  </si>
  <si>
    <t>Vendime të marra</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</si>
  <si>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</si>
  <si>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</si>
  <si>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</si>
  <si>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M550001</t>
  </si>
  <si>
    <t>Produkti 3 (shto produkte sipas rastit)</t>
  </si>
  <si>
    <t>M550005</t>
  </si>
  <si>
    <t>M290072</t>
  </si>
  <si>
    <t>03310</t>
  </si>
  <si>
    <t>M290068</t>
  </si>
  <si>
    <t>M290087</t>
  </si>
  <si>
    <t>"Planifikimi, Menaxhimi dhe Administrimi"</t>
  </si>
  <si>
    <t>1110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</si>
  <si>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</si>
  <si>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</si>
  <si>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</si>
  <si>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 xml:space="preserve">Ankesa drejtuar KMD </t>
  </si>
  <si>
    <t>Ankesa ndaj sektorit privat</t>
  </si>
  <si>
    <t xml:space="preserve">Vendime diskriminimi të zbatuara nga subjektet të cilave u drejtohen </t>
  </si>
  <si>
    <t>Cështje të përfaqësuara me efektivitet në gjykatë (numri i vendimeve te konfirmuara nga gjykata me forme prere dhe vendime diskriminimi dhe demshperblim, ne raport me numrin total te çeshtjeve gjyqesore)</t>
  </si>
  <si>
    <t xml:space="preserve">Vendime mospranimi të ankesës </t>
  </si>
  <si>
    <t>Informacione të referuara nga organizata me interesa legjitime, institucione etj.</t>
  </si>
  <si>
    <t>Rritja e numrit të ankesave</t>
  </si>
  <si>
    <t xml:space="preserve">Pajisja e zyrave te KMD me qellim permbushjen e nevojave te stafit per mirefunksionimin </t>
  </si>
  <si>
    <t xml:space="preserve">trend rrites </t>
  </si>
  <si>
    <t>M920008</t>
  </si>
  <si>
    <t>Zgjerimi i rafteve te bibliotekes per ekzpozimin e librave te botuar ne ambjente te tjera brenda ISKK</t>
  </si>
  <si>
    <t>M920009</t>
  </si>
  <si>
    <t>ISKK, ne funksion te rritjes se efikasitetit te punes se punonjesve merr persiper te bleje pajisje te reja kompjuterike sipas standarteve ne fuqi te AKSHI-it</t>
  </si>
  <si>
    <t>01320</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</si>
  <si>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</si>
  <si>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Njësi statistikore të vrojtuara</t>
  </si>
  <si>
    <t>Numer</t>
  </si>
  <si>
    <t>Personel i trajnuar</t>
  </si>
  <si>
    <t xml:space="preserve">Pjesemarrja e personelit në vrojtimet statistikore,në kurse te ndryshme , seminare, work shope  etj.      
</t>
  </si>
  <si>
    <t>Auditime te kryera.</t>
  </si>
  <si>
    <t>Auditime te kryera per zbatimin e ligjishmerise dhe perdorimin me efektivitet te fondeve buxhetore</t>
  </si>
  <si>
    <t>Blerja e licencave të software-ve për të përditësuar infrastrukturen e nevojshme për kryerjen e proceseve të përpunimit të të dhenave statistikore.</t>
  </si>
  <si>
    <t>Planifikimi/Menaxhimi/Administrimi</t>
  </si>
  <si>
    <t>Copë</t>
  </si>
  <si>
    <t>Trend rrites</t>
  </si>
  <si>
    <t>Planifikimi, Menaxhimi dhe Administrim</t>
  </si>
  <si>
    <t>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maksimizimin e rezultateve, një performancë në rritje, transparencë dhe përgjegjshmëri të lartë në përdorimin e fondeve buxhetore.</t>
  </si>
  <si>
    <t>në /000 lek</t>
  </si>
  <si>
    <t>04120</t>
  </si>
  <si>
    <t>Pajisje informatike</t>
  </si>
  <si>
    <t>M200039</t>
  </si>
  <si>
    <t>Produkti 5</t>
  </si>
  <si>
    <t>Produkti 2 (shto produkte sipas rastit)</t>
  </si>
  <si>
    <t>Veprimtaria e rivlerësimit kalimtar të magjistratit</t>
  </si>
  <si>
    <t>03330</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</si>
  <si>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</si>
  <si>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</si>
  <si>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Rivleresimi kalimtar i prokuroreve dhe gjyqetareve</t>
  </si>
  <si>
    <t xml:space="preserve">Dosje te shqyrtuara </t>
  </si>
  <si>
    <t>Organizimi në 4 trupa gjykuese.
Shpërndarja e çështjeve në trupat gjykuese, tw cilwt kanw kwto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shtesw. 
7.  marrja e vendimit .</t>
  </si>
  <si>
    <t xml:space="preserve">  Planifikimi, Menaxhimi dhe Administrim</t>
  </si>
  <si>
    <t xml:space="preserve">Ky investim ka si objektiv rritjen e standardeve teknike, ku nenkuptojme eficencen e mbledhjeve, takimeve dhe prezantimeve te ndryshme te zhvilluara ne sallen e ILDKPKI-se.   </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</si>
  <si>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</si>
  <si>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</si>
  <si>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</si>
  <si>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</si>
  <si>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</si>
  <si>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</si>
  <si>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</si>
  <si>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</si>
  <si>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Detajimi i Kostos Totale të</t>
    </r>
    <r>
      <rPr>
        <b/>
        <sz val="8"/>
        <color rgb="FFFF0000"/>
        <rFont val="Garamond"/>
        <family val="1"/>
      </rPr>
      <t xml:space="preserve"> Produktit 2 </t>
    </r>
    <r>
      <rPr>
        <b/>
        <sz val="8"/>
        <color theme="1"/>
        <rFont val="Garamond"/>
        <family val="1"/>
      </rPr>
      <t>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</si>
  <si>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</si>
  <si>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</si>
  <si>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Veprimtaria Informative Shtetërore</t>
  </si>
  <si>
    <t>03520</t>
  </si>
  <si>
    <t>08220</t>
  </si>
  <si>
    <t>Shërbimi i Avokatisë</t>
  </si>
  <si>
    <t>Statusi A</t>
  </si>
  <si>
    <t>Kërkesa të trajtuara</t>
  </si>
  <si>
    <t>Zgjidhja e ankesave apo kërkesave të qytetarëve ndaj sjelljes,vendimeve apo mosveprimeve të parregullta e të paligjshme të administratës publike</t>
  </si>
  <si>
    <t>Produkti 1 (shto produkte sipas rastit)</t>
  </si>
  <si>
    <t>Mbështetje për Kultet fetare</t>
  </si>
  <si>
    <t>08480</t>
  </si>
  <si>
    <t>Garantimi i një mjedisi ku, çdo bashkësi fetare të shprehë dhe praktikojë lirisht të drejtën kushtetuese të besimit, nëpërmjet mbështetjes financiare nga shteti.</t>
  </si>
  <si>
    <t>Harmonia Fetare</t>
  </si>
  <si>
    <t>Trend në rritje</t>
  </si>
  <si>
    <t>Forcimi i kontributit të bashkësive fetare në të mirë të shoqërisë</t>
  </si>
  <si>
    <t>Numri i bashkësive</t>
  </si>
  <si>
    <t>INSPEKTORATI QENDROR</t>
  </si>
  <si>
    <t>01150</t>
  </si>
  <si>
    <t>Mbikëqyrja dhe koordinimi i veprimtarisë të  të gjithë Inspektorave Shtetërore, sipas Ligjit Nr.10 433, Datë 16.06.2011</t>
  </si>
  <si>
    <t xml:space="preserve">Inspektoratet shteterore qe kryejne inspektime onlineqe </t>
  </si>
  <si>
    <t>Realizimi i inspektimit online, si nje proces i rregullt administrativo ligjor dhe transparent, duke udhehequr dhe koordinuar trupa inspektuese profesionale, duke i qenderzuar ne nje godine, duke ulur korrupsionin dhe barren administrative te biznesit</t>
  </si>
  <si>
    <t>Mirembajtja optimale dhe cilesore e sistemit online e- inspektimi</t>
  </si>
  <si>
    <t>M870015</t>
  </si>
  <si>
    <t>M870092</t>
  </si>
  <si>
    <t>Shërbime të tjera</t>
  </si>
  <si>
    <t>1087026</t>
  </si>
  <si>
    <t>01330</t>
  </si>
  <si>
    <t>Shërbime publike të përmirësuara, të aksesueshme dhe të integruara, duke përmirësuar efektivitetin e ofrimit të tyre.</t>
  </si>
  <si>
    <t>M870294</t>
  </si>
  <si>
    <t>e-Qeverisja</t>
  </si>
  <si>
    <t>01140</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</si>
  <si>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</si>
  <si>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Hartimi i Akteve Ligjore dhe Nenligjore</t>
  </si>
  <si>
    <t>Numer Aktesh</t>
  </si>
  <si>
    <t>M870023</t>
  </si>
  <si>
    <t>Sistem</t>
  </si>
  <si>
    <t>M870301</t>
  </si>
  <si>
    <t>Permiresimi per funksionimin e automatizuar te portal per bllokimin e faqeve te internetit me permbajtje te paligjshme</t>
  </si>
  <si>
    <t>Sistemi I raportimit te ngjarjeve per thyerjen e sigurise ne sistemet IT</t>
  </si>
  <si>
    <t>Ndërtimi dhe konsolidimi i një administrate publike, efektive, inovative, të përgjegjshme,  sipas standardeve europiane,  në shërbim të qytetarëve duke ofruar  formimin profesional të nëpunësve civilë, si dhe çdo individi tjetër vendas ose të huaj, që nuk është pjesë e shërbimit civil dhe që plotëson kriteret e kërkuara</t>
  </si>
  <si>
    <t>E-Qeverisja</t>
  </si>
  <si>
    <t>M870302</t>
  </si>
  <si>
    <t>M870018</t>
  </si>
  <si>
    <t>Blerje pajisje zyre dhe elektronike</t>
  </si>
  <si>
    <t>M870304</t>
  </si>
  <si>
    <t>M870250</t>
  </si>
  <si>
    <t>Software inxhinierik GIS dhe Hartografik</t>
  </si>
  <si>
    <t>M870307</t>
  </si>
  <si>
    <t>Projekti parashikon që ASIG të përfitojë një asistencë shumë të nevojshme teknike për hartimin e standarteve të Informacionit Gjeohapësinor sipas direktivës INSPIRE të BE e cila do të mundësojë unifikimin e informacionit për të gjithë përdoruesit si në nivel qeverisje qëndrore dhe lokale. Do të ketë trajnime në fusha të ndryshme të hartografisë, GIS dhe Gjeodezisë në vecanti për krijimin e një gjeoidi Shqiptar.</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</si>
  <si>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</si>
  <si>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Produktit 3</t>
    </r>
    <r>
      <rPr>
        <b/>
        <sz val="8"/>
        <color theme="1"/>
        <rFont val="Garamond"/>
        <family val="1"/>
      </rPr>
      <t xml:space="preserve"> sipas Artikujve Ekonomikë</t>
    </r>
  </si>
  <si>
    <t>Blerja e paisjeve të zyrës për krijimin e kushteve të pershtatshme të punës per punonjesit.</t>
  </si>
  <si>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</si>
  <si>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</si>
  <si>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në përputhje me Kushtetutën dhe Ligjet e Republikës së Shqipërisë.</t>
  </si>
  <si>
    <t>Kompletimi i ambienteve te punes me  mjetet pajisjet e nevojshme te punes</t>
  </si>
  <si>
    <t>M300004</t>
  </si>
  <si>
    <t>Shtimi i fondit te librave profesionale te bibliotekes se gjykates me tituj te rinj te botimeve profesionale te jurisprudences kushtetuese</t>
  </si>
  <si>
    <t>Biblioteke e pasuruar</t>
  </si>
  <si>
    <t>M300003</t>
  </si>
  <si>
    <t>M300001</t>
  </si>
  <si>
    <r>
      <t xml:space="preserve">Detajimi i Kostos Totale të </t>
    </r>
    <r>
      <rPr>
        <b/>
        <sz val="8"/>
        <color rgb="FFFF0000"/>
        <rFont val="Garamond"/>
        <family val="1"/>
      </rPr>
      <t xml:space="preserve">Produktit 5 </t>
    </r>
    <r>
      <rPr>
        <b/>
        <sz val="8"/>
        <color theme="1"/>
        <rFont val="Garamond"/>
        <family val="1"/>
      </rPr>
      <t>sipas Artikujve Ekonomikë</t>
    </r>
  </si>
  <si>
    <r>
      <t xml:space="preserve">Detajimi i Kostos Totale të </t>
    </r>
    <r>
      <rPr>
        <b/>
        <sz val="8"/>
        <color rgb="FFFF0000"/>
        <rFont val="Garamond"/>
        <family val="1"/>
      </rPr>
      <t xml:space="preserve">Produktit 4 </t>
    </r>
    <r>
      <rPr>
        <b/>
        <sz val="8"/>
        <color theme="1"/>
        <rFont val="Garamond"/>
        <family val="1"/>
      </rPr>
      <t>sipas Artikujve Ekonomikë</t>
    </r>
  </si>
  <si>
    <t>Realizimi i procesit te  Rekrutimit dhe mesimdhenies se kandidateve per magjistrate,avokate shteti/ndihmes e keshilltare ligjor si dhe kancelareve.</t>
  </si>
  <si>
    <t xml:space="preserve">Konsolidimi i formimit profesional te magjistrateve , nëpërmjet rritjes profesionale të personelit të gjykatave dhe prokurorive në përputhje me standartet evropiane.                                </t>
  </si>
  <si>
    <r>
      <t xml:space="preserve">Detajimi i Kostos Totale të </t>
    </r>
    <r>
      <rPr>
        <b/>
        <sz val="8"/>
        <color rgb="FFFF0000"/>
        <rFont val="Garamond"/>
        <family val="1"/>
      </rPr>
      <t>Produktit 5</t>
    </r>
    <r>
      <rPr>
        <b/>
        <sz val="8"/>
        <color theme="1"/>
        <rFont val="Garamond"/>
        <family val="1"/>
      </rPr>
      <t xml:space="preserve"> sipas Artikujve Ekonomikë</t>
    </r>
  </si>
  <si>
    <r>
      <t xml:space="preserve">Detajimi i Kostos Totale të </t>
    </r>
    <r>
      <rPr>
        <b/>
        <sz val="8"/>
        <color rgb="FFFF0000"/>
        <rFont val="Garamond"/>
        <family val="1"/>
      </rPr>
      <t>Produktit 4</t>
    </r>
    <r>
      <rPr>
        <b/>
        <sz val="8"/>
        <color theme="1"/>
        <rFont val="Garamond"/>
        <family val="1"/>
      </rPr>
      <t xml:space="preserve"> sipas Artikujve Ekonomikë</t>
    </r>
  </si>
  <si>
    <t>Kosto totale e produktit 9</t>
  </si>
  <si>
    <t>Financim i  i producenteve shqiptare per te realizuar produktin kinematografik ky  financim synon nxitjen e producenteve shqipetar per perfitimit te fondeve alternative ne europe dhe me gjere ne bote per te bashkeprodhuar  kete produkt kinematografik .Kjo mbeshtetje synon  orjentimin e prodhimit te ri kinematografik  drejt integrimit te tij ne rrjetin dhe tregun europian dhe boter te Kinemase.</t>
  </si>
  <si>
    <t>Godine e rikonstruktuar</t>
  </si>
  <si>
    <t>Pajisje te blera</t>
  </si>
  <si>
    <t>M630008</t>
  </si>
  <si>
    <t>M630002</t>
  </si>
  <si>
    <t>Trend rënës</t>
  </si>
  <si>
    <t>Komisioneri për Mbikëqyrjen e Shërbimit Civil</t>
  </si>
  <si>
    <t>Blerje dhe instalimi  nje Sistem Aksesi, në përmirësim të standarteve teknike dhe të infrastruktures IT ne ILDKPKI</t>
  </si>
  <si>
    <t>Pajisje dhe punime</t>
  </si>
  <si>
    <t xml:space="preserve"> Zgjatim i rrjetit të sigurt NATO-RSH </t>
  </si>
  <si>
    <t>M870072</t>
  </si>
  <si>
    <t>Aktivitete në DSIK</t>
  </si>
  <si>
    <t>Nr. Kontrate</t>
  </si>
  <si>
    <r>
      <t>Detajimi i Kostos Totale të</t>
    </r>
    <r>
      <rPr>
        <b/>
        <sz val="8"/>
        <color rgb="FFFF0000"/>
        <rFont val="Garamond"/>
        <family val="1"/>
      </rPr>
      <t xml:space="preserve"> Produktit 3 </t>
    </r>
    <r>
      <rPr>
        <b/>
        <sz val="8"/>
        <color theme="1"/>
        <rFont val="Garamond"/>
        <family val="1"/>
      </rPr>
      <t>sipas Artikujve Ekonomikë</t>
    </r>
  </si>
  <si>
    <t>Numri I inspektimeve te realizuara online nga Inspektoratet shteterore kundrejt numrit total te inspektimeve</t>
  </si>
  <si>
    <t xml:space="preserve">Numri I Inspektorateve shteterore qe kryejne inspektime online </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</si>
  <si>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</si>
  <si>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</si>
  <si>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kartelave informative te standardizuara per sherbimet publike ndaj totalit te sherbimeve publike</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</si>
  <si>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</si>
  <si>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</si>
  <si>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</si>
  <si>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Financim i bashkësive fetare, për pagat e personelit të administratës, të arsimtarëve dhe mbështetje për rikonstruksionet e objekteve të kultit, në zbatim të legjislacionit përkatës.</t>
  </si>
  <si>
    <t>Trend zbrites</t>
  </si>
  <si>
    <t>Numri i incidenteve ne sistem</t>
  </si>
  <si>
    <t xml:space="preserve">Blerje pajisje kompjuterike dhe pajisje  zyre </t>
  </si>
  <si>
    <t>Shtimi  i moduleve te reja ne Sistemin e Prokurimit Elektronik</t>
  </si>
  <si>
    <t>Ulja e numrit te procedurave me negocim pa shpallje paraprake ne raport me procedurat e shpallura ne Sistemi i Prokurimit Elektronik</t>
  </si>
  <si>
    <t>01130</t>
  </si>
  <si>
    <t>Shërbimi i Prokurimit Publik</t>
  </si>
  <si>
    <t>Veprimtaria e Presidentit te Republikes</t>
  </si>
  <si>
    <t>Sigurimi i ekuilibrit midis organeve kushtetuese, qe kryejne drejtimin politik ne vend, si edhe zbatimi dhe respektimi nga te gjitha palet i Kushtetutes se Shqiperise.</t>
  </si>
  <si>
    <t>Studimi i dosjeve per shpallje te ligjeve, studim dhe perpunim praktikash per dhenie e lenie te nenshtetesise, si edhe per dhenie te dekoratave e titujve te nderit.</t>
  </si>
  <si>
    <t>Veprimtari protokollare brenda vendit</t>
  </si>
  <si>
    <t>Organizimi i veprimtarive ne Institucion, si  edhe organizimi i aktiviteteve brenda vendit.</t>
  </si>
  <si>
    <t>Blerja e pajisjeve kompjuterike dhe elektronike</t>
  </si>
  <si>
    <t>Nr</t>
  </si>
  <si>
    <t>Rikonstruksion godine</t>
  </si>
  <si>
    <t>01120</t>
  </si>
  <si>
    <t>Veprimtaria audituese e KLSH</t>
  </si>
  <si>
    <t>M240002</t>
  </si>
  <si>
    <t>M240009</t>
  </si>
  <si>
    <t xml:space="preserve">Sigurimi i ekuilibrit midis organeve kushtetuese, qe kryejne drejtimin politik ne vend, nepermjet ushtrimit te kompetencave te Presidentit te Republikes, te dhena nga Kushteuta.
</t>
  </si>
  <si>
    <t>Ushtrimi i funksioneve kushtetuese te Presidentit nëpërmjet dekretimeve të ndryshme për shpallje ligjesh, shtetësinë shqiptare dhe për dekorata e tituj nderi</t>
  </si>
  <si>
    <t>Dekrete per ligje e shtetesi, ndaj totalit te dekreteve</t>
  </si>
  <si>
    <t>Dekorata e tituj nderi te akorduara</t>
  </si>
  <si>
    <t xml:space="preserve">Dekrete për shpallje ligjesh, për shtetësinë shqiptare dhe  dekorata e tituj nderi
</t>
  </si>
  <si>
    <t>nr dekretesh/ligjesh</t>
  </si>
  <si>
    <t>Kapitulli 01</t>
  </si>
  <si>
    <t>Kapitulli 05</t>
  </si>
  <si>
    <t>Njohja, nxitja dhe mbeshtetja e vlerave kombetare dhe synimeve te politikes se jashtme te vendit.</t>
  </si>
  <si>
    <t>Partnere nderkombetare te takuar</t>
  </si>
  <si>
    <t>Partnere biznesi te takuar per te promovuar Shqiperine</t>
  </si>
  <si>
    <t>Aktivitete  nderkombetare per promovimin e vendit</t>
  </si>
  <si>
    <t>Organizimi i pritjeve, percjelljeve dhe trajtim te personaliteteve te ftuar nga Presidenti i Republikes, si edhe organizimi i vizitave te Presidentit te Republikes jashte vendit.</t>
  </si>
  <si>
    <t>numer aktivitetesh</t>
  </si>
  <si>
    <t xml:space="preserve">Blerje pajisje, sisteme, makineri të ndryshme 
</t>
  </si>
  <si>
    <t>Orendi dhe pajisje zyre</t>
  </si>
  <si>
    <t>Kodi i Projektit sipas listes se investimeve</t>
  </si>
  <si>
    <t>M010003</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</si>
  <si>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</si>
  <si>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Blerje e orendive dhe pajisjeve per zyra</t>
  </si>
  <si>
    <t>numer pajisjesh</t>
  </si>
  <si>
    <t>Kapitull 02</t>
  </si>
  <si>
    <t>Kapitulli 03</t>
  </si>
  <si>
    <t>Kapitulli 04</t>
  </si>
  <si>
    <t>M010020</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</si>
  <si>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</si>
  <si>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</si>
  <si>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</si>
  <si>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</si>
  <si>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</si>
  <si>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</si>
  <si>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</si>
  <si>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Buxheti i Kryeministrisë është i lidhur direkt me objektivat e shpallur në programin qeveritar, për " Shtet, Mirëqënie dhe Punë". Si i tillë, ky buxhet do të mbështesë drejtpërdrejtë objektivar e qeverisë shqiptare, për të nxitur zhvillimin ekonomik të vendit, për të mbështetur reformat shtetndërtuese të ndërmarra dhe për të shtyrë më tej, vendin drejt rrugës së integrimit europian. Për sa i përket aparatit të Kryeministrisë, buxheti i akorduar është në përputhje me detyrimet kushtetuese, institucionale dhe ndërkombëtare të këtij institucioni. Ky buxhet synon të garantojë mbarëvajtjen e institucionit, duke mbështetur arritjen e objektivave të synuar në fushën e transparencës dhe mirëqeverisjes. Ky buxhet do të mbështesë rritjen e efekshmërisë së burimeve njerëzore, duke synuar rritjen e efekshmërisë së burimeve njerëzore, duke synuar rritjen e kopetencave të tyre profesionale nëpërmjet trainimeve, shkëmbimeve të  përvojave metodave të vlerësimit, etj. Gjithashtu, në funksion të një transparence  gjithmon më të madhe me publikun, ky buxhet do të mbështesë në mënyrë periodike monitorimin dhe auditimin e të gjithë shpenzimeve të këtij aparati. Njekohësisht, do të mbështetet  në përmirësimin e mëtejshëme të kushteve të punës, për të rritur efiçensën e punonjësve në punë, përmes sigurimit të shërbimeve bazë, si zyra, pajisje, pajisje teknologjike, internet, energji, ngrohje, telefon, transport, etj. Për të gjitha këto, është ndërtuar një sistem gjurmueshmërie për performancën e projekteve, programeve dhe investimeve, mbi bazën e treguesve të zhvillimit, duke ndëtuar një system të qëndrueshëm dhe transparent monitorimi, në planifikimin dhe përdorimin e burimeve njerëzore, financiare dhe material.</t>
  </si>
  <si>
    <t xml:space="preserve">Fuqizimi i funksionit menaxhues, në funksion të implementimit të sukseshëm të programit, konform kërkesave të kuadrit ligjor në fuqi. </t>
  </si>
  <si>
    <t>Akte ligjore/nenligjore te hartuara dhe miratuara</t>
  </si>
  <si>
    <t>Veprimtaria e aparatit të Kryeministrisë për hartimin, rregiullimin dhe miratimin e të gjitha  akteve ligjore/nënligjore të Republikës se Shqipërise</t>
  </si>
  <si>
    <t>nr aktesh ligjore/nenligjore</t>
  </si>
  <si>
    <t>Takime /evente të KM</t>
  </si>
  <si>
    <t>Veprimtaria e Kryeministrit, takimeve dhe eventeve në të cilat merr pjesë Kryeministri për të arritur misionin e tij.</t>
  </si>
  <si>
    <t>Asistenca e PNUD për projekte Zhvillimi</t>
  </si>
  <si>
    <t>Mbështet përpjekjet  kombëtare të vendit në zhvillim për zgjidhjen e problemeve të zhvillimit ekonomik dhe për të promovuar përparimin shoqëror në standartet e jejtesësnë përfitim tëpopullit të saj.</t>
  </si>
  <si>
    <t>M030044</t>
  </si>
  <si>
    <t>Kompjutera te blera</t>
  </si>
  <si>
    <t>M030025</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</si>
  <si>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</si>
  <si>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</si>
  <si>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</si>
  <si>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t>M030029</t>
  </si>
  <si>
    <t>Leviz Albania</t>
  </si>
  <si>
    <t>GM03010</t>
  </si>
  <si>
    <t>LëvizAlbania mbështet demokracinë vendore në të gjithë vendin nëpërmjet kultivimit të një shoqërie civile me bazë në komunitet, që ka ndikim dhe nxit kërkesën për qeverisje vendore cilësore nëpërmjet : Vendimarrjes gjithëpërfshirëse, Mbikqyrjes së qeverisjes vendore, Trasparencës, Përgjegjshmërisë,Llogaridhënies dhe Monitorimit të ofrimit të shërbimeve publike</t>
  </si>
  <si>
    <t>Risi Albania</t>
  </si>
  <si>
    <t>Kontributi drejt përmirësimit social, ekologjik dhe kushteve të jetesës në vendet ekonomikisht të pafovarizuara të jugut  dhe lindjes në formë programesh  duke dhënë këshilla dhe duke treguar rrugën e studimeve duke u fokusuar mbi: Perdorimi i gjatë, menaxhimi dhe ruajtja e resurseve natyroren, Ekonomia në zonat rurale dhe Qeverisja lokale dhe organizatat civile</t>
  </si>
  <si>
    <r>
      <t xml:space="preserve">Detajimi i Kostos Totale të </t>
    </r>
    <r>
      <rPr>
        <b/>
        <sz val="8"/>
        <color rgb="FFFF0000"/>
        <rFont val="Garamond"/>
        <family val="1"/>
      </rPr>
      <t>Produktit A</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</si>
  <si>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</si>
  <si>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</si>
  <si>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 xml:space="preserve">Numer pajisjesh </t>
  </si>
  <si>
    <t xml:space="preserve">Ruajtja e Vlerave Historike kombetare permes aplikimit te standardeve bashkekohore per arkivimin e dokumentave
</t>
  </si>
  <si>
    <t>Ndwrtimi i Vend Ruajtjeve te reja</t>
  </si>
  <si>
    <t>Rikonstruksioni i ndertesave egzizstuese</t>
  </si>
  <si>
    <t>Shtimi i elementeve te reja Sigurise ne Vendruajtje</t>
  </si>
  <si>
    <t xml:space="preserve">Nr. i dokumentave qe do te pershkruhen ne vit.
</t>
  </si>
  <si>
    <t xml:space="preserve">Nr. i dokumentave te dixhitalizuar kundrejt totalit 
</t>
  </si>
  <si>
    <t xml:space="preserve">Dokumenta te trajtuar ne vit
</t>
  </si>
  <si>
    <t>nr. dokumentash</t>
  </si>
  <si>
    <t>Godine e re e ndertuar</t>
  </si>
  <si>
    <t>nr. godine</t>
  </si>
  <si>
    <t>Pajisje per godinen e re</t>
  </si>
  <si>
    <t>Blerje Rafte per Godinen e re ne Vendruajtjen Shkoze.</t>
  </si>
  <si>
    <t>Numur  Raftesh</t>
  </si>
  <si>
    <t>Godina te rikonstrukturuara</t>
  </si>
  <si>
    <t>Nr. godina</t>
  </si>
  <si>
    <t>nr pajisjesh</t>
  </si>
  <si>
    <t>Pajisje komjuterike te blera</t>
  </si>
  <si>
    <t xml:space="preserve">Blerje pajisje kompjuterike </t>
  </si>
  <si>
    <t xml:space="preserve">Nr paisjesh </t>
  </si>
  <si>
    <t>Pajise zyre te blera</t>
  </si>
  <si>
    <t>M240010</t>
  </si>
  <si>
    <t xml:space="preserve">Blerje Paisje Zyre </t>
  </si>
  <si>
    <r>
      <t xml:space="preserve">Detajimi i Kostos Totale të </t>
    </r>
    <r>
      <rPr>
        <b/>
        <sz val="8"/>
        <color rgb="FFFF0000"/>
        <rFont val="Garamond"/>
        <family val="1"/>
      </rPr>
      <t>Produktit 1&amp;2</t>
    </r>
    <r>
      <rPr>
        <b/>
        <sz val="8"/>
        <color theme="1"/>
        <rFont val="Garamond"/>
        <family val="1"/>
      </rPr>
      <t xml:space="preserve"> sipas Artikujve Ekonomikë</t>
    </r>
  </si>
  <si>
    <t xml:space="preserve">Blerje automjeti </t>
  </si>
  <si>
    <t>Automjete te blera</t>
  </si>
  <si>
    <t>Blerje automjete</t>
  </si>
  <si>
    <t>Nr automjete</t>
  </si>
  <si>
    <t>Planifikim, Menaxhim, Administrim</t>
  </si>
  <si>
    <t>Auditime te kryera</t>
  </si>
  <si>
    <t>Blerje mjetesh motorike</t>
  </si>
  <si>
    <t>Rikonstruksione</t>
  </si>
  <si>
    <t>M290066</t>
  </si>
  <si>
    <r>
      <t xml:space="preserve">Detajimi i Kostos Totale të </t>
    </r>
    <r>
      <rPr>
        <b/>
        <sz val="8"/>
        <color rgb="FFFF0000"/>
        <rFont val="Garamond"/>
        <family val="1"/>
      </rPr>
      <t xml:space="preserve">Produktit X </t>
    </r>
    <r>
      <rPr>
        <b/>
        <sz val="8"/>
        <color theme="1"/>
        <rFont val="Garamond"/>
        <family val="1"/>
      </rPr>
      <t>sipas Artikujve Ekonomikë</t>
    </r>
  </si>
  <si>
    <t>Veprimtari legjislative dhe diplomacia parlamentare</t>
  </si>
  <si>
    <t>Ushtrimi i detyrimeve kushtetuese në lidhje me funksionin ligjvenes, kontrollin mbi zbatueshmërinë e ligjeve, zgjedhjes së qeverisë, miratimit të programit politik të saj, emërimit apo dhënies së pëlqimit për anëtarët e organeve kushtetuese  apo të krijuara me ligj, zbatimit dhe mbikqyrjes së ëështjeve të integrimit europian.</t>
  </si>
  <si>
    <t>Rritja e cilësisë së akteve (ligje, rezoluta …), të përfaruara me legjislacionin e BE, forcimin e marrëdhënieve ndërparlamentare me vendet e BE-së, vendet e rajonit dhe jo vetëm, si dhe rritja e performancës në monitorimin e institucioneve të pavarura.</t>
  </si>
  <si>
    <t>numri seancave plenare (ku përmblidhen të gjitha mbledhjet e komisioneve parlamentare, takimet me grupet e interesit etj)</t>
  </si>
  <si>
    <t>numri i delegacioneve parlamentare brenda dhe jashtë vendi, përfshirë konferencat parlamentare</t>
  </si>
  <si>
    <t>numri i monitorimeve të institucioneve të pavarura</t>
  </si>
  <si>
    <t>Numri akteve ligjore të përfaruara me BE</t>
  </si>
  <si>
    <t>numri i raporteve të monitorimit</t>
  </si>
  <si>
    <t>Akte të miratuara në Kuvend</t>
  </si>
  <si>
    <t>numër aktesh</t>
  </si>
  <si>
    <t xml:space="preserve">Rritja dhe intensifikimi i marrëdhënieve ndërparlamentare me vendet e BE-së, vendet e rajonit dhe atyre me interesa strategjike për Shqipërinë në kuadër të diplomacisë parlamentare </t>
  </si>
  <si>
    <t>numri i delegacioneve parlamentare brenda dhe jashtë vendi</t>
  </si>
  <si>
    <t>numri i organizatave ndërkombëtare ku  Shqipëria aderon si vend anëtar me të drejta të plota</t>
  </si>
  <si>
    <t>Marrëdhënie ndërkombëtare të intensifikuara</t>
  </si>
  <si>
    <t xml:space="preserve">pjesemarrje e delegacioneve parlamentare ne vizita zyrtare, konferenca, asamble parlamentare brenda dhe jashte vendit. </t>
  </si>
  <si>
    <t xml:space="preserve">numër delegacionesh </t>
  </si>
  <si>
    <t>partneritet dhe mbështetje nga organizatat ndërkombëtare</t>
  </si>
  <si>
    <t>Kuvendi i Shqipërisë ka detyrimin e pagesës së anëtarësimit në ato organizata ndërkombëtare ku ka të drejta të plota</t>
  </si>
  <si>
    <t>Numër organizata ndërkombëtare</t>
  </si>
  <si>
    <t>PLANIFIKIM, MENAXHIM, ADMINISTRIM</t>
  </si>
  <si>
    <t>Zhvillimi dhe organizimi i kapaciteteve te nevojshme financiare, teknollogjike, njerezore per te siguruar mbarevajtjen e aktiviteteve parlamentare ne kohe, me cilesi dhe ne sherbim te interesit publik</t>
  </si>
  <si>
    <t>nr. trajnimeve per punonjesit</t>
  </si>
  <si>
    <t>analiza dhe pune kerkimore per ceshtje parlamentare</t>
  </si>
  <si>
    <t>informormim publik ne kohe reale</t>
  </si>
  <si>
    <t xml:space="preserve">raporti femra meshkuj per programin </t>
  </si>
  <si>
    <t>Të rritet niveli i transparencës, objektivitetit të informimit dhe aksesi i publikut në çështjet parlamentare duke punuar me kapacitete njerëzore profesionale</t>
  </si>
  <si>
    <t>punonjës me kapacitete të larta profesionale</t>
  </si>
  <si>
    <t>informormim publikdhe transparence maksimale</t>
  </si>
  <si>
    <t>analiza dhe punë kërkimore parlamentare</t>
  </si>
  <si>
    <t>nr. nepunesve qe trajnohen</t>
  </si>
  <si>
    <t>Informim publik dhe transparence maksimale</t>
  </si>
  <si>
    <t xml:space="preserve">numer sherbimesh </t>
  </si>
  <si>
    <t>Të sigurohet arkitekturë  optimale dhe bashkëkohore e teknollogjisë së informacionit si dhe infrastrukturë dhe kushte pune me standarte për veprimtarinë parlamentare, në përgjigje të sfidave të reja</t>
  </si>
  <si>
    <t>Treguesit e Performancës për Objektivin2</t>
  </si>
  <si>
    <t>teknollogji informacioni e zhvilluar, e përditësuar dhe në funksion të transparencës dhe efektivitetit të burimeve njerëzore</t>
  </si>
  <si>
    <t>kushte pune dhe pritjeje percjelljeje të delegacioneve , me standart</t>
  </si>
  <si>
    <t>Produktet për Objektivin   2</t>
  </si>
  <si>
    <t>ndërtesa, zyra, sisteme dhe makineri e pajisje të mirëmbajtura</t>
  </si>
  <si>
    <t>mirëmbajtja e planifikuar e ndërtesave, zyrave, pajisjeve, sistemeve, autoveturave etj.</t>
  </si>
  <si>
    <t>numër i elementeve qe do mirembahen</t>
  </si>
  <si>
    <t>Pajisje zyre te blera</t>
  </si>
  <si>
    <t>Kodi I produktit</t>
  </si>
  <si>
    <t>M020002</t>
  </si>
  <si>
    <t>numer pajisje</t>
  </si>
  <si>
    <t>Libra te blere</t>
  </si>
  <si>
    <t>M020029</t>
  </si>
  <si>
    <t>numer libra</t>
  </si>
  <si>
    <t xml:space="preserve">Autovetura të blera 
</t>
  </si>
  <si>
    <t xml:space="preserve">M020004 </t>
  </si>
  <si>
    <t>Ky produkt rrjedh nga strategjia e rinovimit te flotes se autoveturave qe i perkasin viteve para 2005.</t>
  </si>
  <si>
    <t>numer autovetura</t>
  </si>
  <si>
    <t xml:space="preserve">SISTEME ELEKTRONIKE  </t>
  </si>
  <si>
    <t>SISTEM ELEKTRONIK I VOTIMIT</t>
  </si>
  <si>
    <t>sistemi do te zevendesoje sistemin e viti 2008 te votimit, ne sallen e seancave plenare</t>
  </si>
  <si>
    <t>nr</t>
  </si>
  <si>
    <t>Sistem ne funksion te ngritjes se infrastruktures se klasifikuar</t>
  </si>
  <si>
    <t>Sistem i digitalizimit te aseteve mediatike</t>
  </si>
  <si>
    <t>Sistem per menaxhimin e punes dhe administrimin e dokumentacionit</t>
  </si>
  <si>
    <t>Platforme nderinstitucionale e monitorimit</t>
  </si>
  <si>
    <r>
      <t xml:space="preserve">Detajimi i Kostos Totale të </t>
    </r>
    <r>
      <rPr>
        <b/>
        <sz val="8"/>
        <color rgb="FFFF0000"/>
        <rFont val="Garamond"/>
        <family val="1"/>
      </rPr>
      <t>Produktit 6</t>
    </r>
    <r>
      <rPr>
        <b/>
        <sz val="8"/>
        <color theme="1"/>
        <rFont val="Garamond"/>
        <family val="1"/>
      </rPr>
      <t xml:space="preserve"> sipas Artikujve Ekonomikë</t>
    </r>
  </si>
  <si>
    <t>Sistem Audio Video per sallen e mbledhjeve te Grupeve Parlamentare</t>
  </si>
  <si>
    <t>SHPENZIMET KAPITALE</t>
  </si>
  <si>
    <t>Kodi i produktit</t>
  </si>
  <si>
    <t>M020001</t>
  </si>
  <si>
    <t xml:space="preserve">Produkti  2 </t>
  </si>
  <si>
    <t>Rrjeti elektrik ne ambjetet e Kryesise i rikonstruktuar</t>
  </si>
  <si>
    <t xml:space="preserve">Ambjente te rikonstruktuara te parkut te autoveturave </t>
  </si>
  <si>
    <t>Rikonstruksionin e Parkut te automjeteve te  Kuvendit</t>
  </si>
  <si>
    <t>Planifikim,Menaxhim dhe Administrim</t>
  </si>
  <si>
    <t xml:space="preserve">Rritja, forcimi dhe zhvillimi i kapaciteteve menaxhuese per nje planifikim, menaxhim dhe administrim te politikave dhe strategjive ne fushen e drejtesise si dhe menaxhim me efektivitet te fondeve buxhetore.
</t>
  </si>
  <si>
    <t>Permiresim I struktures finksionale per nje menaxhim sa me efektiv te burimeve njerezore per te krijuar nje staf permanent dhe sa me te qendrueshem.</t>
  </si>
  <si>
    <t>Dosje te trajtuara kundrejt totalit</t>
  </si>
  <si>
    <t>Dosje te perfunduara</t>
  </si>
  <si>
    <t>Dosje te shqyrtuara kundrej totalit</t>
  </si>
  <si>
    <t>numer dosjesh</t>
  </si>
  <si>
    <t>Sasia nr dosjesh</t>
  </si>
  <si>
    <t>Kodi i Projektit  1</t>
  </si>
  <si>
    <t>Orendi Paisje, mjete</t>
  </si>
  <si>
    <t>Pajisje elektronike</t>
  </si>
  <si>
    <t>M280019</t>
  </si>
  <si>
    <t>Blerje paisje kompjuterike</t>
  </si>
  <si>
    <t>Blerje paisje zyre</t>
  </si>
  <si>
    <t>Paisje zyre e te tjera  te blera</t>
  </si>
  <si>
    <t>nr.prokurorish</t>
  </si>
  <si>
    <t xml:space="preserve">Orendi zyre </t>
  </si>
  <si>
    <t>M280025</t>
  </si>
  <si>
    <t>Orendi zyre te blera</t>
  </si>
  <si>
    <t xml:space="preserve">Kondicionere </t>
  </si>
  <si>
    <t>M280018</t>
  </si>
  <si>
    <t>Kondicionere te blere</t>
  </si>
  <si>
    <t>Paisje te tjera teknike</t>
  </si>
  <si>
    <t>M280038</t>
  </si>
  <si>
    <t>Mjete levizese</t>
  </si>
  <si>
    <t>Autovetura</t>
  </si>
  <si>
    <t xml:space="preserve">   M280015</t>
  </si>
  <si>
    <t>Autovetura te blera</t>
  </si>
  <si>
    <t>Paisje Pergjimi</t>
  </si>
  <si>
    <t>Aparat Pergjimi</t>
  </si>
  <si>
    <t xml:space="preserve">   M280058</t>
  </si>
  <si>
    <t>Sistem Paisje Pergjimi e blere</t>
  </si>
  <si>
    <t>Sisteme Sigurie</t>
  </si>
  <si>
    <t>Kamera e sistemi I hyrjes me karta</t>
  </si>
  <si>
    <t xml:space="preserve">   M280037</t>
  </si>
  <si>
    <t>Sistemi hyrjes me karta e Kamera te blera</t>
  </si>
  <si>
    <t>RIKONSTRUKSION</t>
  </si>
  <si>
    <t>Rikonstruksion I pjesshem godine</t>
  </si>
  <si>
    <t>M280001</t>
  </si>
  <si>
    <t>nr prokurorish</t>
  </si>
  <si>
    <t>shtese kati</t>
  </si>
  <si>
    <t>M280045</t>
  </si>
  <si>
    <t>Ndertim i kapaciteteve profesionale vendimmarrese dhe keshilluese</t>
  </si>
  <si>
    <t xml:space="preserve"> Rritja e shkalles se kualifikimit profesional te kapaciteteve vendimmarrese dhe keshilluese</t>
  </si>
  <si>
    <t>Orendi/Pajisje/Mjete</t>
  </si>
  <si>
    <t>Biblioteke/Libra</t>
  </si>
  <si>
    <t>Veprimtaria Informative e ATSH-se</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</si>
  <si>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</si>
  <si>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</si>
  <si>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</si>
  <si>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Lajme te realizuara</t>
  </si>
  <si>
    <t>Prodhim i informacionit te shpejte, perkthim informacioni ne menyre te sakte dhe transmetim i informacionit ne kohe reale.</t>
  </si>
  <si>
    <t>Nr i lajmeve te realizuara</t>
  </si>
  <si>
    <t xml:space="preserve">Dixhitalizimi i Arkives </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</si>
  <si>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</si>
  <si>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</si>
  <si>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</si>
  <si>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</si>
  <si>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M500011</t>
  </si>
  <si>
    <t>M500005</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</si>
  <si>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</si>
  <si>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</si>
  <si>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</si>
  <si>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</si>
  <si>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</si>
  <si>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</si>
  <si>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ciklet e programeve mesimor</t>
  </si>
  <si>
    <t>Student qe ndjekin ciklin e programit mesimor</t>
  </si>
  <si>
    <t>Nr. kandidatësh</t>
  </si>
  <si>
    <t>Blerje paisje</t>
  </si>
  <si>
    <t>Pajisje elektronike te blera</t>
  </si>
  <si>
    <t>Blerje paisje elektronike</t>
  </si>
  <si>
    <t>Orendi te blera</t>
  </si>
  <si>
    <t>M550003</t>
  </si>
  <si>
    <t>Blerje orendi</t>
  </si>
  <si>
    <t>Shpenzime Kapitale***</t>
  </si>
  <si>
    <t>Rikonstruksione/Ndertime</t>
  </si>
  <si>
    <t xml:space="preserve">Ndertim Godine </t>
  </si>
  <si>
    <t>M550002</t>
  </si>
  <si>
    <t xml:space="preserve">"Konsolidimi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
</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</si>
  <si>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</si>
  <si>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</si>
  <si>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</si>
  <si>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</si>
  <si>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</si>
  <si>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</si>
  <si>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Autoveture e Blere</t>
  </si>
  <si>
    <t>Blerje autoveture</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</si>
  <si>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</si>
  <si>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</si>
  <si>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</si>
  <si>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</si>
  <si>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 xml:space="preserve">Botimi i periodikeve," Magjistrati" &amp; revista "Jeta Juridike" </t>
  </si>
  <si>
    <t>Nr. botimesh</t>
  </si>
  <si>
    <t xml:space="preserve">Botime te tjera </t>
  </si>
  <si>
    <t>Blerje libra</t>
  </si>
  <si>
    <t>Mbeshtetje Financiare e Veprimtarise Kinematografike</t>
  </si>
  <si>
    <t xml:space="preserve">Emërtimi i Treguesit 1 Filma fitues ne konkurrime nderkombetare  </t>
  </si>
  <si>
    <t>Emërtimi i Treguesit 2 %e produkteve kinematografike te financuara kundrejt te planifikuar</t>
  </si>
  <si>
    <t>Emërtimi i Treguesit 3Numeri I shikuesve /qe ndjekin filmat ne kinema</t>
  </si>
  <si>
    <t>Rrrites</t>
  </si>
  <si>
    <t xml:space="preserve">Produktet për Objektivin 1 Filmi  artistik,dokumentar,vizatimor ,festivale </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</si>
  <si>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</si>
  <si>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 xml:space="preserve">Numer Filmash </t>
  </si>
  <si>
    <t xml:space="preserve">Projekte Kinematografike </t>
  </si>
  <si>
    <t xml:space="preserve">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 </t>
  </si>
  <si>
    <t>Numer Projekte Kinematografike</t>
  </si>
  <si>
    <t>Pajsje zyre te blera</t>
  </si>
  <si>
    <t>M570002</t>
  </si>
  <si>
    <t xml:space="preserve">Blerje pajisje </t>
  </si>
  <si>
    <t>Nr pajsije</t>
  </si>
  <si>
    <t>Kosto totale e produktit 1+2</t>
  </si>
  <si>
    <t>Produkti  2</t>
  </si>
  <si>
    <t>Pajisje kompjuterike te blera</t>
  </si>
  <si>
    <t>M570005</t>
  </si>
  <si>
    <t>Blerje pajisje kompjutrike ,printer kompjutera</t>
  </si>
  <si>
    <t>Nr pajisje</t>
  </si>
  <si>
    <t>Kosto totale e produkti 3</t>
  </si>
  <si>
    <t xml:space="preserve">Produkti 4 </t>
  </si>
  <si>
    <t>Kosto totale e produkti 4</t>
  </si>
  <si>
    <t xml:space="preserve">Produkti 5 </t>
  </si>
  <si>
    <t>Kosto totale e produkti 5</t>
  </si>
  <si>
    <t>Blerje pajisjesh te ndryshme</t>
  </si>
  <si>
    <t>M660001</t>
  </si>
  <si>
    <t>Numer  dosjesh</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</si>
  <si>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</si>
  <si>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për shërbimin civil në institucionet qendrore, të pavarura dhe ato vendore.</t>
  </si>
  <si>
    <t>Numri i shkeljeve të konstatuara të ligjit të Nëpunësit Civil</t>
  </si>
  <si>
    <t xml:space="preserve">"Rritja e nivelit të zbatimit të ligjit për shërbimin civil"
 </t>
  </si>
  <si>
    <t xml:space="preserve">Niveli i zbatimit të vendimeve të Komisionerit"
</t>
  </si>
  <si>
    <t>% e rasteve të emërimeve të parregullta të konstatuara nga Komisioneri.</t>
  </si>
  <si>
    <t xml:space="preserve"> Mbikëqyrje dhe inspektime të kryera.  
</t>
  </si>
  <si>
    <t>Numër misionesh mbikëqyrjeje.</t>
  </si>
  <si>
    <t>Blerje Pajisje Zyre dhe Elektonike</t>
  </si>
  <si>
    <t xml:space="preserve">Produkti B </t>
  </si>
  <si>
    <t>Numër pajisje</t>
  </si>
  <si>
    <t>Planifikim, menaxhim dhe administrim</t>
  </si>
  <si>
    <t>Ky Program konsiston në Planifikim, Menaxhim, Administrim, me eficensë të burimeve financiare, për mbarëvajtjen dhe mirëfunksionimin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standardeve në mënyrë të matshme të shpenzimeve, realizim efektiv në forme të matshme për çdo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</si>
  <si>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</si>
  <si>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 xml:space="preserve">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 </t>
  </si>
  <si>
    <t xml:space="preserve">Deklarata Pasurie te Kontrolluara </t>
  </si>
  <si>
    <r>
      <t xml:space="preserve">Përfshin  sasinë e deklaratave te pasurive të të zgjedhurve dhe të nëpunësve publike të kontrolluara sipas llojeve.                                                                                                                                                    </t>
    </r>
    <r>
      <rPr>
        <i/>
        <sz val="9"/>
        <rFont val="Cambria"/>
        <family val="1"/>
      </rPr>
      <t xml:space="preserve">            </t>
    </r>
  </si>
  <si>
    <t>M760038</t>
  </si>
  <si>
    <t>Blerje pajisje kompjuterike per permiresimin e infrastruktures Teknologji-Informacion, duke arritur plotësimin e nevojave  te institucionit.</t>
  </si>
  <si>
    <t>Produkti  3 (shto produkte sipas rastit)</t>
  </si>
  <si>
    <t>Pajisje informatike dhe zyre</t>
  </si>
  <si>
    <t>Seti i Standardeve Kombëtare të Kontabilitetit                                      (ekzistuese/të reja/të amenduara)</t>
  </si>
  <si>
    <t xml:space="preserve">Sipas Ligjit nr 25/2018 datë 10.05.2018 "Për kontabilitetin dhe pasqyrat financiare", neni 24, KKK ka për detyrë të hartojë SKK-të në përputhje me kërkesat e këtij ligji dhe në koherencë me SNRF-të. </t>
  </si>
  <si>
    <t>M82001</t>
  </si>
  <si>
    <t xml:space="preserve">Trend rrites </t>
  </si>
  <si>
    <t xml:space="preserve">Projekte te financuara nga AMSHC- ja </t>
  </si>
  <si>
    <t>M880001</t>
  </si>
  <si>
    <t>Perqindja/Numri i vendimeve të Komisionerit te lena ne fuqi nga gjykata;</t>
  </si>
  <si>
    <t>Trend rrites me 5 %</t>
  </si>
  <si>
    <t xml:space="preserve">Rritja e përgjegjshmërisë së kontrolluesve publikë e privatë ( nr Konrtrollues të regjistruar në regjistrin Kombëtar) </t>
  </si>
  <si>
    <t xml:space="preserve">Rritja e nivelit të transparences nga AP (nr e AP me program/nr total);  </t>
  </si>
  <si>
    <t xml:space="preserve">Mbikëqyrje të kryera sipas planit vjetor &amp; inspektime të realizuara sipas problematikave &amp;trajtim I ankesa te qytetareve </t>
  </si>
  <si>
    <t xml:space="preserve">Numer </t>
  </si>
  <si>
    <t>M890001</t>
  </si>
  <si>
    <t>Nr pajisjesh</t>
  </si>
  <si>
    <t>M890002</t>
  </si>
  <si>
    <t>M890006</t>
  </si>
  <si>
    <t xml:space="preserve">Blerje pajisje zyre &amp;Kompjuterike/elektronike/vegla e instrumenta </t>
  </si>
  <si>
    <t>Vendime te marra  kundrejt totalit te ankimimeve</t>
  </si>
  <si>
    <t>Vendime te marra nga KPP</t>
  </si>
  <si>
    <t>Vendime mbi hetimin e procedurave të prokurimit te ankimuara</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</si>
  <si>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</si>
  <si>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</si>
  <si>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</si>
  <si>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 xml:space="preserve">Qytetarë të ndërgjegjësuar dhe punonjës të sektorit publik dhe privat, të trajnuar </t>
  </si>
  <si>
    <t xml:space="preserve">Qytetar dhe punonjës, të sektorit publik dhe privat, të informuar dhe të trajnuar në lidhje me mbrojtjen nga diskriminimi, rolin e KMD-së dhe Barazinë Gjinore. </t>
  </si>
  <si>
    <t>Blerje pajisje kompjuterike (informatike)</t>
  </si>
  <si>
    <t>M91004</t>
  </si>
  <si>
    <t>Blerje pajisje kompjuterike per mirefunksionimin e institiucionit</t>
  </si>
  <si>
    <t>Blerje pajisje zyrash</t>
  </si>
  <si>
    <t>M91003</t>
  </si>
  <si>
    <t>nr pajisje zyre</t>
  </si>
  <si>
    <r>
      <t xml:space="preserve">Programi përfshin shpenzimet buxhetore që kryhen për studimin, grumbullimin, analizën, informimin dhe vlerësimin objektiv të dokumentacionit të periudhës së regjimit komunist. Aktivitetet dhe objektivat e </t>
    </r>
    <r>
      <rPr>
        <sz val="10"/>
        <rFont val="Garamond"/>
        <family val="1"/>
      </rPr>
      <t>këtij programi rrisin performancën e ISKK për një përdorim sa më eficent dhe efektiv të burimeve njerëzore dhe financiare.</t>
    </r>
    <r>
      <rPr>
        <sz val="10"/>
        <color rgb="FFFF0000"/>
        <rFont val="Garamond"/>
        <family val="1"/>
      </rPr>
      <t xml:space="preserve"> </t>
    </r>
  </si>
  <si>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</si>
  <si>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</si>
  <si>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</si>
  <si>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kurrikulave te kontrolluara per dekomunistizimin e tyre ne te gjitha nivelet per sferen e lendeve humanitare                  (histori dhe letersi)</t>
  </si>
  <si>
    <t>Pergatitja dhe botimi i "Fjalorit enciklopedik të viktimave të terrorit Komunist", Vëllimi  VIII,  germa SH -  dhe  Kolanes 13-15 librave qe jane deshmi, memuare, studime shkencore, albume  etj</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</si>
  <si>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</si>
  <si>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</si>
  <si>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</si>
  <si>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</si>
  <si>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</si>
  <si>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Pajisje Zyre te blera</t>
  </si>
  <si>
    <t>Pajisje Kompjuterike te blera</t>
  </si>
  <si>
    <t>Numer pajisjesh kompjuterike</t>
  </si>
  <si>
    <t xml:space="preserve">Blerje automjeti
</t>
  </si>
  <si>
    <t>Blerja e nje automjeti te ri per te zevendesuar automjetin e amortizuar me qellim plotesimin e nevojave dhe kerkesave te punes ne  ISKK</t>
  </si>
  <si>
    <r>
      <t xml:space="preserve">Detajimi i Kostos Totale të </t>
    </r>
    <r>
      <rPr>
        <b/>
        <sz val="8"/>
        <color rgb="FFFF0000"/>
        <rFont val="Garamond"/>
        <family val="1"/>
      </rPr>
      <t xml:space="preserve">Produktit 1,2 dhe 3 </t>
    </r>
    <r>
      <rPr>
        <b/>
        <sz val="8"/>
        <color theme="1"/>
        <rFont val="Garamond"/>
        <family val="1"/>
      </rPr>
      <t>sipas Artikujve Ekonomikë</t>
    </r>
  </si>
  <si>
    <r>
      <t>Kosto totale e projektit (</t>
    </r>
    <r>
      <rPr>
        <b/>
        <i/>
        <sz val="9"/>
        <color theme="8"/>
        <rFont val="Garamond"/>
        <family val="1"/>
      </rPr>
      <t>produkteve)</t>
    </r>
  </si>
  <si>
    <t>M870335</t>
  </si>
  <si>
    <t>Nr. Sistemesh</t>
  </si>
  <si>
    <t>Kryerja e veprimtarisë audituese me qëllim verifikim e vërtetësisë, saktësisë së raporteve dhe pasqyrave financiare vjetore , si dhe llogarive vjetore që mbështesin këto pasqyra.</t>
  </si>
  <si>
    <t>Përputhshmëria e sistemit të menaxhimit dhe kontrollit me Marrëveshjen kuadër dhe çdo marrëveshje tjetër të lidhur ndërmjet Komisionit Evropian dhe Republikës së Shqipërisë në kuadër të Programit IPA.</t>
  </si>
  <si>
    <t>Norma e uljes së veprimeve që bien ndesh me dispozitat e vendosura në Marrëveshjen kuadër dhe cdo dsipozitë tjetër ligjore në fuqi , që përcakoton dhënien dhe përdorimin e fondeve të programit IPA</t>
  </si>
  <si>
    <t>Norma e përmiresimit të eficensës në evidentimin e paligjshmërisë dhe parregullsisë së transaksioneve</t>
  </si>
  <si>
    <t xml:space="preserve">Auditime të kryera për sistemin e menaxhimit dhe kontrollin e fondeve IPA të menaxhimit të decentralizuar. </t>
  </si>
  <si>
    <t>Numër Auditimesh</t>
  </si>
  <si>
    <t>Numër pajisjesh</t>
  </si>
  <si>
    <t>Sherbime te tjera</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</si>
  <si>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</si>
  <si>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bashkërendon proceset e hartimit të dokumenteve të planifikimit të territorit, si dhe siguron bashkërendimin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</si>
  <si>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Hartimi i planeve te pergjithshme kombetare, planeve vendore</t>
  </si>
  <si>
    <t>Pajisje informatike te blera</t>
  </si>
  <si>
    <t>Realizimi i ketij projekti ka si objektiv te sjelle ne parametra bashkohore funksionimin e pajisjeve informatike ne AKPT. Ky projekt perputhet me qellimet dhe objektivat e programit ne fushen e zhvillimit te territorit. Projekti siguron mbarevajtjen e punes ne AKPT</t>
  </si>
  <si>
    <t>Planifikimi ne nivel qendror dhe Monitorimi i Territorit</t>
  </si>
  <si>
    <t>Sherbim konsulence</t>
  </si>
  <si>
    <t>Projekti konsiston ne vleresim dhe analize te gjendjes ekzistuese te territorit, vleresim te potencialeve, rrisqeve dhe mundesiveqe paraqet territori per zhvillim te qendrueshem ekonomik social dhe mjekdisor.Planet e hartuara do te konkludojne me propozime konkreteper projekte strategjike per zbatimte cilat do te ndikojne ne shkalle te gjere ne zhvillimin ekonomik dhe social te zones se studimit.</t>
  </si>
  <si>
    <t>Projekt studimi per ndertimin e shkolles se Magjistratures</t>
  </si>
  <si>
    <t>M064249</t>
  </si>
  <si>
    <t>Projekt Zbatimi per Ndertimin e shkolles s e Magjistratures</t>
  </si>
  <si>
    <t>Qëllimi e Politikës së Programit</t>
  </si>
  <si>
    <t>Sigurimi i informacionit të klasifikuar "sekret shtetëror", të NATO-s, BE-s, shteteve e organizatave të tjera ndërkombëtare.</t>
  </si>
  <si>
    <t>Treguesi i Performancës në nivel Qëllimi</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</si>
  <si>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</si>
  <si>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</si>
  <si>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</si>
  <si>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</si>
  <si>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</si>
  <si>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Edukimi i sigurisë për informacionin e klasifikuar.</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</si>
  <si>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</si>
  <si>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</si>
  <si>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</si>
  <si>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</si>
  <si>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</si>
  <si>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 xml:space="preserve">M870013 </t>
  </si>
  <si>
    <t>1 Projekt rikonstruksioni godine</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</si>
  <si>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</si>
  <si>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Inspektime te kryera 
</t>
  </si>
  <si>
    <t xml:space="preserve">Numri I inspektimeve te kryera nga 15 Inspektoratet Shteterore, kontrolli per zbatueshmerine e kerkesave ligjore te ligjit te inspektimit dhe ligjeve sektoriale lidhur me kryerjen e procedures inspektuese nga inspektoratet, </t>
  </si>
  <si>
    <t>Nr. Inspektimesh</t>
  </si>
  <si>
    <t xml:space="preserve"> Projekti Nr.1</t>
  </si>
  <si>
    <t>Mobilimi I zyrave, pajisje te tjera</t>
  </si>
  <si>
    <t xml:space="preserve"> Projekti Nr.2</t>
  </si>
  <si>
    <t>Pajisje hardware per sistemimin online te inspekimit</t>
  </si>
  <si>
    <t>Tableta te blera dhe zhvillimi I tyre ne sistem</t>
  </si>
  <si>
    <t>Nr. pajisje</t>
  </si>
  <si>
    <t>Projekti Nr. 3</t>
  </si>
  <si>
    <t xml:space="preserve">Mirëmbajtje e sistemit e-inspektimi dhe infrastruktures mbeshtetese
</t>
  </si>
  <si>
    <t>Mirembajtja e sistemit online e- inspektimi, kontrate sherbimi ne vazhdim(aktualisht 2 vjecare)</t>
  </si>
  <si>
    <t>Menaxhimi dhe Zhvillimi I Administrates Publike</t>
  </si>
  <si>
    <t xml:space="preserve">Forcimi i vazhdueshëm i ASPA si institucion qendror me autonomi administrative dhe organizative per ofrimin e sherbimit te trajnimit ne nivel qendror lokal por dhe me gjere </t>
  </si>
  <si>
    <t xml:space="preserve">"Ofrimi I sherbimit te trajnimi  per punonjesit e administrates ne nivel qendror dhe lokal por edhe me gjere  "
 </t>
  </si>
  <si>
    <t xml:space="preserve">Te tjere persona te trajnuar </t>
  </si>
  <si>
    <t xml:space="preserve"> Trajnimi  per punonjesit e administrates ne nivel qendror dhe lokal por edhe me gjere .</t>
  </si>
  <si>
    <t xml:space="preserve">"Blerje pajisje zyre dhe komjuterike"
</t>
  </si>
  <si>
    <t xml:space="preserve">Numer pajisje </t>
  </si>
  <si>
    <r>
      <t xml:space="preserve">Detajimi i Kostos Totale të </t>
    </r>
    <r>
      <rPr>
        <b/>
        <sz val="8"/>
        <color rgb="FFFF0000"/>
        <rFont val="Garamond"/>
        <family val="1"/>
      </rPr>
      <t>Produktit 7</t>
    </r>
    <r>
      <rPr>
        <b/>
        <sz val="8"/>
        <color theme="1"/>
        <rFont val="Garamond"/>
        <family val="1"/>
      </rPr>
      <t xml:space="preserve"> sipas Artikujve Ekonomikë</t>
    </r>
  </si>
  <si>
    <t>Produkti 8</t>
  </si>
  <si>
    <t>Produkti 9</t>
  </si>
  <si>
    <r>
      <t xml:space="preserve">Detajimi i Kostos Totale të </t>
    </r>
    <r>
      <rPr>
        <b/>
        <sz val="8"/>
        <color rgb="FFFF0000"/>
        <rFont val="Garamond"/>
        <family val="1"/>
      </rPr>
      <t>Produktit 9</t>
    </r>
    <r>
      <rPr>
        <b/>
        <sz val="8"/>
        <color theme="1"/>
        <rFont val="Garamond"/>
        <family val="1"/>
      </rPr>
      <t xml:space="preserve"> sipas Artikujve Ekonomikë</t>
    </r>
  </si>
  <si>
    <t xml:space="preserve">Dokument/studim reflektues, i ndarë sipas zonave gjeografike, për marrëdhëniet shtet - fe në nivel lokal. </t>
  </si>
  <si>
    <t>Numër dokumenti</t>
  </si>
  <si>
    <t>Orendi, etj.</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</si>
  <si>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</si>
  <si>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</si>
  <si>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</si>
  <si>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</si>
  <si>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</si>
  <si>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</si>
  <si>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</si>
  <si>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</si>
  <si>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</si>
  <si>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</si>
  <si>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</si>
  <si>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Sherbime Qeveritare</t>
  </si>
  <si>
    <t>Marrja e te gjitha masave për te realizuar sipas standarteve dhe kushteve  të percaktuara në detyrat dhe politikat e brëndshme të DSHQ për realizimin e misionit të saj.</t>
  </si>
  <si>
    <t>m2</t>
  </si>
  <si>
    <t>Nr projekti</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</si>
  <si>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</si>
  <si>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</si>
  <si>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</si>
  <si>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trend në rritje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</si>
  <si>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</si>
  <si>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</si>
  <si>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</si>
  <si>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 e të dhënave</t>
  </si>
  <si>
    <t>"Dokumenti I veprimit/Mbeshtetje per Menaxhimin e Ujerave"</t>
  </si>
  <si>
    <t>Studim fizibiliteti</t>
  </si>
  <si>
    <t>Studim fizibiliteti per peraktimin e fushave te kerkimit shkencor per burimet ujore dhe menaxhimin e risqeve</t>
  </si>
  <si>
    <t xml:space="preserve">Ky studim synon të  mbështesë sektorin e  ujit për të plotësuar boshllëkun që ato kanë në identifikimin e problematikave dhe tematikave me karakter shkencor. Kjo është një nga nevojat kryesore të indetifikuar dhe e domsodoshme për të saktësuar statusin aktual të disa komponenteve dhe indikatorëve të lidhura me objektivat kombëtare. Në përfundim të këtij projekti do të kemi një studim dhe analizë të plotë të orientimit dhe nevojave që ka kërkimi shkencor në fushën e ujit për secilën nga 13 objektivat e identifikuar. Do të vlerësohen kapacitete aktuale për të përmbushur nevojat që kanë sektorët, detyrimet që përcakton kuadri ligjor aktual sikurse edhe në aspektin afatgjatë plotësimi i detyrimeve që rrjedhin në zbatim të standarteve dhe kërkesave komformë direktivës kuadër të ujit. </t>
  </si>
  <si>
    <t>Sherbimi i Avokatise Shteterore</t>
  </si>
  <si>
    <t xml:space="preserve">Ofrimi i sherbimit te keshillimit dhe perfaqesimit ne 100% te  rasteve qe jane  te parashikuara ne ligje </t>
  </si>
  <si>
    <t xml:space="preserve">Perfaqesim dhe Keshillim </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</si>
  <si>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</si>
  <si>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Data</t>
  </si>
  <si>
    <t>Nenshkrimi</t>
  </si>
  <si>
    <t>Emri</t>
  </si>
  <si>
    <t>Koordinatori i GMS/ Nepunesi Autorizues</t>
  </si>
  <si>
    <t>Funksionimi I Tregut të Punës për të Rinjtë</t>
  </si>
  <si>
    <t>Forcimi I demokracisë vendore në Shqipëri</t>
  </si>
  <si>
    <t xml:space="preserve"> </t>
  </si>
  <si>
    <t>Sistemi kondicionimi I instaluar</t>
  </si>
  <si>
    <t>2020-2022</t>
  </si>
  <si>
    <t>Planifikim, Menaxhim dhe Administratim</t>
  </si>
  <si>
    <t>Buxheti 2020-2022</t>
  </si>
  <si>
    <t xml:space="preserve">FORMAT 2: FORMATI STANDARD I PËRGATITJES SË KËRKESAVE BUXHETORE PBA 2020-2022 </t>
  </si>
  <si>
    <t>FORMAT 2.1 : FORMATI STANDARD I PËRGATITJES SË KËRKESAVE BUXHETORE PBA 2020-2022</t>
  </si>
  <si>
    <t>Politikat Ekzistuese në Përputhje me Tavanet Indikative Buxhetore</t>
  </si>
  <si>
    <t>Veprimtaria   Statistikore</t>
  </si>
  <si>
    <t xml:space="preserve">Rritja e cilësisë  së prodhimit statistikor dhe shtimi i burimeve primare të të dhënave nëpërmjet përforcimit të kapaciteteve profesionale të stafit të INSTAT dhe përmirësimit të infrastrukturës së prodhimit statistikor. </t>
  </si>
  <si>
    <t>Rritja e numrit te raporteve te cilesise.</t>
  </si>
  <si>
    <t>Rritja e numrit të publikime</t>
  </si>
  <si>
    <t>Rritja numrit të njësive statistikore të vrojtuara</t>
  </si>
  <si>
    <t>Rritja e  numrit  të anketuesve të trajnuar</t>
  </si>
  <si>
    <t>Rritja e  numrit  të publikimeve me statistika gjinore</t>
  </si>
  <si>
    <r>
      <t xml:space="preserve">Detajimi i Kostos Totale të </t>
    </r>
    <r>
      <rPr>
        <b/>
        <sz val="11"/>
        <color rgb="FFFF0000"/>
        <rFont val="Garamond"/>
        <family val="1"/>
      </rPr>
      <t>Produktit 1</t>
    </r>
    <r>
      <rPr>
        <b/>
        <sz val="11"/>
        <color theme="1"/>
        <rFont val="Garamond"/>
        <family val="1"/>
      </rPr>
      <t xml:space="preserve"> sipas Artikujve Ekonomikë</t>
    </r>
  </si>
  <si>
    <t>Te dhena statistikore   te publikuara</t>
  </si>
  <si>
    <t>Publikimi i rezultateve të produkteve statistikore  tek përdoruesit .</t>
  </si>
  <si>
    <r>
      <t>Detajimi i Kostos Totale të</t>
    </r>
    <r>
      <rPr>
        <b/>
        <sz val="11"/>
        <color rgb="FFFF0000"/>
        <rFont val="Garamond"/>
        <family val="1"/>
      </rPr>
      <t xml:space="preserve"> Produktit 2 </t>
    </r>
    <r>
      <rPr>
        <b/>
        <sz val="11"/>
        <color theme="1"/>
        <rFont val="Garamond"/>
        <family val="1"/>
      </rPr>
      <t>sipas Artikujve Ekonomikë</t>
    </r>
  </si>
  <si>
    <t xml:space="preserve">% e punonjesve te trajnuar </t>
  </si>
  <si>
    <t>Rritja e numrit te auditimeve</t>
  </si>
  <si>
    <t xml:space="preserve"> Rritja e numrit  te Grave në pozicione drejtuese</t>
  </si>
  <si>
    <t>Blerja paisjeve teknologjise se informacionit  për të paisur punonjësit me bazën e nevojshme  per grumbullimin edhe perpunimin e te dhenave</t>
  </si>
  <si>
    <t>FORMAT 2: FORMATI STANDARD I PËRGATITJES SË KËRKESAVE BUXHETORE PBA 2020-2022</t>
  </si>
  <si>
    <t>Burime njerëzore të mirëmenaxhuara e te pershtatura me misionin  e Institucionit</t>
  </si>
  <si>
    <t>pershtatja e struktures se burimeve njerezore me misionin e institucionit dhe rritja e kapaciteteve njerezore per te suportuar ligjvenesit ne menyre sa me profesionale</t>
  </si>
  <si>
    <r>
      <t xml:space="preserve">Detajimi i Kostos Totale të </t>
    </r>
    <r>
      <rPr>
        <b/>
        <sz val="12"/>
        <color rgb="FFFF0000"/>
        <rFont val="Times New Roman"/>
        <family val="1"/>
        <charset val="238"/>
      </rPr>
      <t>Produktit 1</t>
    </r>
    <r>
      <rPr>
        <b/>
        <sz val="12"/>
        <color theme="1"/>
        <rFont val="Times New Roman"/>
        <family val="1"/>
        <charset val="238"/>
      </rPr>
      <t xml:space="preserve"> sipas Artikujve Ekonomikë</t>
    </r>
  </si>
  <si>
    <r>
      <t xml:space="preserve">Kapitulli 01 </t>
    </r>
    <r>
      <rPr>
        <b/>
        <i/>
        <sz val="12"/>
        <color theme="1"/>
        <rFont val="Times New Roman"/>
        <family val="1"/>
        <charset val="238"/>
      </rPr>
      <t>((OUTPUT CODE 90201AA)</t>
    </r>
  </si>
  <si>
    <r>
      <t>Kapitulli 01 (</t>
    </r>
    <r>
      <rPr>
        <b/>
        <i/>
        <sz val="12"/>
        <color theme="1"/>
        <rFont val="Times New Roman"/>
        <family val="1"/>
        <charset val="238"/>
      </rPr>
      <t>OUTPUT CODE 90201AA)</t>
    </r>
  </si>
  <si>
    <r>
      <t xml:space="preserve">Kapitulli 01 </t>
    </r>
    <r>
      <rPr>
        <b/>
        <i/>
        <sz val="12"/>
        <color theme="1"/>
        <rFont val="Times New Roman"/>
        <family val="1"/>
        <charset val="238"/>
      </rPr>
      <t>(OUTPUT CODE 90201AA)</t>
    </r>
  </si>
  <si>
    <t>Marredhenie me mediat ( mbi 700 takime me gazetaret dhe pjesemarrja e tyre ne mbledhjet e takimet e org.), marredheniet me publikun ( mbi 6000 fllete hyrje ne Kuvend te publikut, 397 kartela te hapura , mbi 60 pritje te publikut), programi i transparences, dhenia informacionit konform te drejtes per informim publik,  informacion ne kohe reale duke zbardhur mbi 40 seanca plenare, mbi 12 mije minuta, mbi 500 mbledhje komisionesh rreth 6000 faqe etj.</t>
  </si>
  <si>
    <r>
      <t>Detajimi i Kostos Totale të</t>
    </r>
    <r>
      <rPr>
        <b/>
        <sz val="12"/>
        <color rgb="FFFF0000"/>
        <rFont val="Times New Roman"/>
        <family val="1"/>
        <charset val="238"/>
      </rPr>
      <t xml:space="preserve"> Produktit  2  </t>
    </r>
    <r>
      <rPr>
        <b/>
        <sz val="12"/>
        <color theme="1"/>
        <rFont val="Times New Roman"/>
        <family val="1"/>
        <charset val="238"/>
      </rPr>
      <t>sipas Artikujve Ekonomikë</t>
    </r>
  </si>
  <si>
    <r>
      <t xml:space="preserve">Kapitulli 01 </t>
    </r>
    <r>
      <rPr>
        <b/>
        <i/>
        <sz val="12"/>
        <color theme="1"/>
        <rFont val="Times New Roman"/>
        <family val="1"/>
        <charset val="238"/>
      </rPr>
      <t>(OUTPUT CODE 90201AB)</t>
    </r>
  </si>
  <si>
    <r>
      <rPr>
        <b/>
        <sz val="12"/>
        <color rgb="FFFF0000"/>
        <rFont val="Times New Roman"/>
        <family val="1"/>
        <charset val="238"/>
      </rPr>
      <t>Produkti 3</t>
    </r>
    <r>
      <rPr>
        <sz val="12"/>
        <color theme="1"/>
        <rFont val="Times New Roman"/>
        <family val="1"/>
        <charset val="238"/>
      </rPr>
      <t>(shto produkte sipas rastit)</t>
    </r>
  </si>
  <si>
    <r>
      <t>Detajimi i Kostos Totale të</t>
    </r>
    <r>
      <rPr>
        <b/>
        <sz val="12"/>
        <color rgb="FFFF0000"/>
        <rFont val="Times New Roman"/>
        <family val="1"/>
        <charset val="238"/>
      </rPr>
      <t xml:space="preserve"> Produktit X </t>
    </r>
    <r>
      <rPr>
        <b/>
        <sz val="12"/>
        <color theme="1"/>
        <rFont val="Times New Roman"/>
        <family val="1"/>
        <charset val="238"/>
      </rPr>
      <t>sipas Artikujve Ekonomikë</t>
    </r>
  </si>
  <si>
    <r>
      <t xml:space="preserve">Kapitulli 01 </t>
    </r>
    <r>
      <rPr>
        <b/>
        <i/>
        <sz val="12"/>
        <color theme="1"/>
        <rFont val="Times New Roman"/>
        <family val="1"/>
        <charset val="238"/>
      </rPr>
      <t>(OUTPUT CODE 90201AC)</t>
    </r>
  </si>
  <si>
    <t>Blerje pajisje zyre ( kompjutera desktop) dhe pajisje te tjera zyre</t>
  </si>
  <si>
    <t xml:space="preserve">Pajisje zyre dhe elektroniek te blera </t>
  </si>
  <si>
    <t>Libra te blere per shtim fond libri</t>
  </si>
  <si>
    <t xml:space="preserve">Autovetura te blera </t>
  </si>
  <si>
    <t>18AA401</t>
  </si>
  <si>
    <r>
      <t xml:space="preserve">Detajimi i Kostos Totale të </t>
    </r>
    <r>
      <rPr>
        <b/>
        <sz val="12"/>
        <color rgb="FFFF0000"/>
        <rFont val="Garamond"/>
        <family val="1"/>
      </rPr>
      <t>Produktit 1</t>
    </r>
    <r>
      <rPr>
        <b/>
        <sz val="12"/>
        <color theme="1"/>
        <rFont val="Garamond"/>
        <family val="1"/>
      </rPr>
      <t xml:space="preserve"> sipas Artikujve Ekonomikë</t>
    </r>
  </si>
  <si>
    <t>Sistem ne funksion te infrastruktures  se klasifikuar</t>
  </si>
  <si>
    <t>18AA402</t>
  </si>
  <si>
    <r>
      <t xml:space="preserve">Detajimi i Kostos Totale të </t>
    </r>
    <r>
      <rPr>
        <b/>
        <sz val="12"/>
        <color rgb="FFFF0000"/>
        <rFont val="Garamond"/>
        <family val="1"/>
      </rPr>
      <t>Produktit 2</t>
    </r>
    <r>
      <rPr>
        <b/>
        <sz val="12"/>
        <color theme="1"/>
        <rFont val="Garamond"/>
        <family val="1"/>
      </rPr>
      <t xml:space="preserve"> sipas Artikujve Ekonomikë</t>
    </r>
  </si>
  <si>
    <t>18AA403</t>
  </si>
  <si>
    <t>Digitalizimi dhe ndertimi i sistemit te menaxhimit te aseteve  mediatike</t>
  </si>
  <si>
    <r>
      <t xml:space="preserve">Detajimi i Kostos Totale të </t>
    </r>
    <r>
      <rPr>
        <b/>
        <sz val="12"/>
        <color rgb="FFFF0000"/>
        <rFont val="Garamond"/>
        <family val="1"/>
      </rPr>
      <t>Produktit 3</t>
    </r>
    <r>
      <rPr>
        <b/>
        <sz val="12"/>
        <color theme="1"/>
        <rFont val="Garamond"/>
        <family val="1"/>
      </rPr>
      <t xml:space="preserve"> sipas Artikujve Ekonomikë</t>
    </r>
  </si>
  <si>
    <t>18AA404</t>
  </si>
  <si>
    <r>
      <t xml:space="preserve">Detajimi i Kostos Totale të </t>
    </r>
    <r>
      <rPr>
        <b/>
        <sz val="12"/>
        <color rgb="FFFF0000"/>
        <rFont val="Garamond"/>
        <family val="1"/>
      </rPr>
      <t>Produktit 4</t>
    </r>
    <r>
      <rPr>
        <b/>
        <sz val="12"/>
        <color theme="1"/>
        <rFont val="Garamond"/>
        <family val="1"/>
      </rPr>
      <t xml:space="preserve"> sipas Artikujve Ekonomikë</t>
    </r>
  </si>
  <si>
    <t>18AA405</t>
  </si>
  <si>
    <t>Permiresim i rrjetit network</t>
  </si>
  <si>
    <t>18AA406</t>
  </si>
  <si>
    <t>blerje dhe zevendesim i dy FIREWALL ne rrjetin network</t>
  </si>
  <si>
    <t>Produkti 7 (shto produkte sipas rastit)</t>
  </si>
  <si>
    <r>
      <t xml:space="preserve">Detajimi i Kostos Totale të </t>
    </r>
    <r>
      <rPr>
        <b/>
        <sz val="12"/>
        <color rgb="FFFF0000"/>
        <rFont val="Times New Roman"/>
        <family val="1"/>
        <charset val="238"/>
      </rPr>
      <t>Produktit X</t>
    </r>
    <r>
      <rPr>
        <b/>
        <sz val="12"/>
        <color theme="1"/>
        <rFont val="Times New Roman"/>
        <family val="1"/>
        <charset val="238"/>
      </rPr>
      <t xml:space="preserve"> sipas Artikujve Ekonomikë</t>
    </r>
  </si>
  <si>
    <t>Sistem Audio Video per sallen e grupeve parlamentare</t>
  </si>
  <si>
    <t>18AA407</t>
  </si>
  <si>
    <t>M020042</t>
  </si>
  <si>
    <t>Sistem I mbrojtjes ndaj zjarrit ( MNZ)</t>
  </si>
  <si>
    <t>Sistem diktim sinjalizim shuarje zjarri te blera</t>
  </si>
  <si>
    <t>numer sisteme</t>
  </si>
  <si>
    <r>
      <t>Sasia (m</t>
    </r>
    <r>
      <rPr>
        <vertAlign val="superscript"/>
        <sz val="12"/>
        <color theme="1"/>
        <rFont val="Times New Roman"/>
        <family val="1"/>
        <charset val="238"/>
      </rPr>
      <t>2</t>
    </r>
    <r>
      <rPr>
        <sz val="12"/>
        <color theme="1"/>
        <rFont val="Times New Roman"/>
        <family val="1"/>
        <charset val="238"/>
      </rPr>
      <t>)</t>
    </r>
  </si>
  <si>
    <r>
      <t xml:space="preserve">Detajimi i Kostos Totale të </t>
    </r>
    <r>
      <rPr>
        <b/>
        <sz val="12"/>
        <color rgb="FFFF0000"/>
        <rFont val="Garamond"/>
        <family val="1"/>
      </rPr>
      <t xml:space="preserve">Produktit 1 </t>
    </r>
    <r>
      <rPr>
        <b/>
        <sz val="12"/>
        <color theme="1"/>
        <rFont val="Garamond"/>
        <family val="1"/>
      </rPr>
      <t>sipas Artikujve Ekonomikë</t>
    </r>
  </si>
  <si>
    <t xml:space="preserve">Rikonstruksion elektrik  te amortizuar plotesisht ne Kryesine e Kuvendit( viti 2021) </t>
  </si>
  <si>
    <t xml:space="preserve">                                                                          ml                              m2</t>
  </si>
  <si>
    <r>
      <t>m</t>
    </r>
    <r>
      <rPr>
        <vertAlign val="superscript"/>
        <sz val="12"/>
        <color theme="1"/>
        <rFont val="Times New Roman"/>
        <family val="1"/>
        <charset val="238"/>
      </rPr>
      <t>2</t>
    </r>
  </si>
  <si>
    <t>rritja e nivelit të ligjeve të miratura, të diskutura paraprakisht në mbledhjet e komisioneve, me grupet e interesit dhe shoqërinë civile, të përafruara me acquis communautaire.</t>
  </si>
  <si>
    <t>Numri i seancave plenare dhe komisioneve parlamentare</t>
  </si>
  <si>
    <t xml:space="preserve">miratimi i akteve ligjore në Kuvend është një përmbledhje e punës së komisioneve parlamentare, diskutimeve, debateve, takimeve me grupet e interesit dhe shoqërinë civile, </t>
  </si>
  <si>
    <r>
      <t xml:space="preserve">600. Pagat </t>
    </r>
    <r>
      <rPr>
        <b/>
        <sz val="9"/>
        <color theme="1"/>
        <rFont val="Garamond"/>
        <family val="1"/>
      </rPr>
      <t xml:space="preserve"> (</t>
    </r>
    <r>
      <rPr>
        <b/>
        <sz val="9"/>
        <color theme="1"/>
        <rFont val="Times New Roman"/>
        <family val="1"/>
        <charset val="238"/>
      </rPr>
      <t xml:space="preserve">OUTPUT CODE </t>
    </r>
    <r>
      <rPr>
        <b/>
        <sz val="9"/>
        <color theme="1"/>
        <rFont val="Garamond"/>
        <family val="1"/>
      </rPr>
      <t>90202AA)</t>
    </r>
  </si>
  <si>
    <r>
      <t xml:space="preserve">Kapitulli 01 </t>
    </r>
    <r>
      <rPr>
        <b/>
        <i/>
        <sz val="9"/>
        <color theme="1"/>
        <rFont val="Garamond"/>
        <family val="1"/>
        <charset val="238"/>
      </rPr>
      <t>(OUTPUT CODE 90202AA)</t>
    </r>
  </si>
  <si>
    <r>
      <t xml:space="preserve">Kapitulli 01 </t>
    </r>
    <r>
      <rPr>
        <b/>
        <i/>
        <sz val="9"/>
        <color theme="1"/>
        <rFont val="Garamond"/>
        <family val="1"/>
        <charset val="238"/>
      </rPr>
      <t>( OUTPUT CODE 90202AA)</t>
    </r>
  </si>
  <si>
    <r>
      <t>Kapitulli 01 (</t>
    </r>
    <r>
      <rPr>
        <b/>
        <i/>
        <sz val="9"/>
        <color theme="1"/>
        <rFont val="Garamond"/>
        <family val="1"/>
        <charset val="238"/>
      </rPr>
      <t>OUTPUT CODE 90202AB)</t>
    </r>
  </si>
  <si>
    <r>
      <t xml:space="preserve">Kapitulli 01 </t>
    </r>
    <r>
      <rPr>
        <b/>
        <i/>
        <sz val="9"/>
        <color theme="1"/>
        <rFont val="Garamond"/>
        <family val="1"/>
        <charset val="238"/>
      </rPr>
      <t>(OUTPUT CODE 90202AC)</t>
    </r>
  </si>
  <si>
    <t>1001001</t>
  </si>
  <si>
    <r>
      <t xml:space="preserve">Detajimi i Kostos Totale të </t>
    </r>
    <r>
      <rPr>
        <b/>
        <sz val="10"/>
        <color rgb="FFFF0000"/>
        <rFont val="Garamond"/>
        <family val="1"/>
      </rPr>
      <t>Produktit 1</t>
    </r>
    <r>
      <rPr>
        <b/>
        <sz val="10"/>
        <color theme="1"/>
        <rFont val="Garamond"/>
        <family val="1"/>
      </rPr>
      <t xml:space="preserve"> sipas Artikujve Ekonomikë</t>
    </r>
  </si>
  <si>
    <r>
      <t xml:space="preserve">Detajimi i Kostos Totale të </t>
    </r>
    <r>
      <rPr>
        <b/>
        <sz val="10"/>
        <color rgb="FFFF0000"/>
        <rFont val="Garamond"/>
        <family val="1"/>
      </rPr>
      <t>Produktit 2</t>
    </r>
    <r>
      <rPr>
        <b/>
        <sz val="10"/>
        <color theme="1"/>
        <rFont val="Garamond"/>
        <family val="1"/>
      </rPr>
      <t xml:space="preserve"> sipas Artikujve Ekonomikë</t>
    </r>
  </si>
  <si>
    <r>
      <t xml:space="preserve">Detajimi i Kostos Totale të </t>
    </r>
    <r>
      <rPr>
        <b/>
        <sz val="10"/>
        <color rgb="FFFF0000"/>
        <rFont val="Garamond"/>
        <family val="1"/>
      </rPr>
      <t xml:space="preserve">Produktit 1 </t>
    </r>
    <r>
      <rPr>
        <b/>
        <sz val="10"/>
        <color theme="1"/>
        <rFont val="Garamond"/>
        <family val="1"/>
      </rPr>
      <t>sipas Artikujve Ekonomikë</t>
    </r>
  </si>
  <si>
    <t xml:space="preserve">Pajisje kompjuterike dhe elektronike </t>
  </si>
  <si>
    <r>
      <t xml:space="preserve">Detajimi i Kostos Totale të </t>
    </r>
    <r>
      <rPr>
        <b/>
        <sz val="10"/>
        <color rgb="FFFF0000"/>
        <rFont val="Garamond"/>
        <family val="1"/>
      </rPr>
      <t xml:space="preserve">Produktit 2 </t>
    </r>
    <r>
      <rPr>
        <b/>
        <sz val="10"/>
        <color theme="1"/>
        <rFont val="Garamond"/>
        <family val="1"/>
      </rPr>
      <t>sipas Artikujve Ekonomikë</t>
    </r>
  </si>
  <si>
    <r>
      <t xml:space="preserve">Detajimi i Kostos Totale të </t>
    </r>
    <r>
      <rPr>
        <b/>
        <sz val="10"/>
        <color rgb="FFFF0000"/>
        <rFont val="Garamond"/>
        <family val="1"/>
      </rPr>
      <t xml:space="preserve">Produktit 5 </t>
    </r>
    <r>
      <rPr>
        <b/>
        <sz val="10"/>
        <color theme="1"/>
        <rFont val="Garamond"/>
        <family val="1"/>
      </rPr>
      <t>sipas Artikujve Ekonomikë</t>
    </r>
  </si>
  <si>
    <t>Të identifikojë, mbledhë dhe krijojë një arkiv të integruar të të gjitha dokumenteve të njohura të prodhuara nga/ose të lidhura me veprimtarinë e ish-Sigurimit dhe të sigurojë qasje të rregullt në informacionin në dosje në përputhje me dispozitat e ligjit.</t>
  </si>
  <si>
    <t>Të sigurojë qasje të rregullt në informacionin në dosje në përputhje me dispozitat e ligjit; Të zhvillojë kërkime, kurse arsimore dhe kurrikula, dhe të angazhohet me publikun nëpërmjet komunikimit strategjik; Skanimin e individëve që kërkojnë të aplikojnë në detyra publike për lidhjet me ish-sigurimin të shtetit;Të konsolidojë në një arkiv të vetëm të gjitha dokumentet e prodhuara nga ish-Sigurimi i Shtetit.</t>
  </si>
  <si>
    <t>Numri i rritur i kërkesave</t>
  </si>
  <si>
    <t>Numri i aktiviteteve dhe botimeve nga AIDSSH</t>
  </si>
  <si>
    <t>Treguesit e Performancës për Objektivin 1**</t>
  </si>
  <si>
    <t>Numri i rritur i faqjeve të vëna në dispozicion</t>
  </si>
  <si>
    <t>Numri i ankesave</t>
  </si>
  <si>
    <t>Shpenzimet Korrente</t>
  </si>
  <si>
    <t>Produkti 1***</t>
  </si>
  <si>
    <t>Pranimi, identifikimi, deklasifikimi, përpunimi, dekodifikimi i kërkesës dhe përgjigja ndaj kërkuesit(individë, institucione publike dhe private, studiues)</t>
  </si>
  <si>
    <t xml:space="preserve">Numër </t>
  </si>
  <si>
    <t>M950001</t>
  </si>
  <si>
    <t>Blerje pajisje informatike për funksionimin dhe rritjen e cilësisë së punës</t>
  </si>
  <si>
    <t>M950002</t>
  </si>
  <si>
    <t>Orendi zyre</t>
  </si>
  <si>
    <t>M950008</t>
  </si>
  <si>
    <t>Programe software</t>
  </si>
  <si>
    <t>Mjet transporti</t>
  </si>
  <si>
    <t>Blerje mjet transporti</t>
  </si>
  <si>
    <t>Ndryshimi në % i totalit të shpenzimeve të Programit</t>
  </si>
  <si>
    <t>Numri i Punonjësve Organik të Programit Buxhetor</t>
  </si>
  <si>
    <t>Numri i Punonjësve me Kontratë të Programit Buxhetor</t>
  </si>
  <si>
    <t xml:space="preserve"> "Planifikim, Menaxhim dhe Administrim"</t>
  </si>
  <si>
    <t xml:space="preserve">Libra për të botuar - Enciklopedia vëllimi i VIII dhe Kolana e pervitshme e librave </t>
  </si>
  <si>
    <t>18AD501</t>
  </si>
  <si>
    <t>Pajisje/Mobilim dhe informatizim i posteve të punës dhe zëvendësim i pajisjeve të konstatuara jashtë funksioni</t>
  </si>
  <si>
    <t>Pajisje/zyre &amp; elektronike</t>
  </si>
  <si>
    <t>Pajisje</t>
  </si>
  <si>
    <r>
      <t>Shënim: Shpjegoni supozimet dhe llogaritjet për Produktin 2 (Metoda 2)</t>
    </r>
    <r>
      <rPr>
        <b/>
        <sz val="8"/>
        <color rgb="FFFF0000"/>
        <rFont val="Garamond"/>
        <family val="1"/>
      </rPr>
      <t>***</t>
    </r>
  </si>
  <si>
    <t xml:space="preserve">Numer monitorime/inspektime te kryera </t>
  </si>
  <si>
    <t xml:space="preserve">Monitorim/Inspektim i  OJFve të financuara nga AMSHC mbi  realizimin e aktiviteteve dhe përdorimin e fondeve në zbatim të kontratës.  </t>
  </si>
  <si>
    <t xml:space="preserve">Monitorim/Inspektim të projekteve të financuara </t>
  </si>
  <si>
    <r>
      <t>Shënim: Shpjegoni supozimet dhe llogaritjet për Produktin 1 (Metoda 2)</t>
    </r>
    <r>
      <rPr>
        <b/>
        <sz val="8"/>
        <color rgb="FFFF0000"/>
        <rFont val="Garamond"/>
        <family val="1"/>
      </rPr>
      <t>***</t>
    </r>
  </si>
  <si>
    <t>numëri i projekteve të financuara</t>
  </si>
  <si>
    <t xml:space="preserve">Ndjekje me sukses të proçesit të shpalljes së thirrjes për projektpropozime, vleresimeve të projekteve që aplikojnë pranë AMSHC-së për financim, bazuar në ligjin për krijimin e AMSHC -së. Shpalljen e projektit që do financohen sipas programeve të interesit, bazuar në gjetjet e takimeve konsultative të cilat organizohen nga AMSHC- ja, vlerësimin e projektpropozimeve me interes më të lartë publik, në zbatim korrekt të legjislacionit në fuqi, të cilat miratohen nga Bordi Mbikqyres i AMSHC -së. </t>
  </si>
  <si>
    <t>Numri i takimeve informusese/ konsultative, trajnimeve, workshopeve dhe monitorimeve të aktiviteteve</t>
  </si>
  <si>
    <t xml:space="preserve">Emërtimi i Treguesit 4                                                                 Numri projekteve qe synojne fuqizimin e kapaciteteve rinore në fushën e vullnetarizmit, trajnimeve, sipërmarrjes sociale, turizmit dhe arsimit gjithëpërfshirës dhe të vazhdueshëm si dhe protagonizmit në krijimin e organizatave të shoqërisë civile            </t>
  </si>
  <si>
    <t xml:space="preserve">Emërtimi i Treguesit 1                                                                  Numri i projekteve të ofruara nga OJF-ve në të mirë të interesit publik, të cilat financohen nga institucioni AMSHC </t>
  </si>
  <si>
    <t xml:space="preserve">Financimi i projekteve të propozuara nga OJF-të, të vlerësuara në përputhshmërinë e politikave publike në të mirë të interesit publik </t>
  </si>
  <si>
    <t>Emërtimi i Treguesit 2                                                      Rritjen e kapacitetit  të OJF- ve dhe aftësive të tyre në sigurimin e projekteve në përputhshmëri me qëllimin e programit, të financuara nga buxheti i shtetit.</t>
  </si>
  <si>
    <t xml:space="preserve">Zbatimi i procedurave ligjore  për shpërndarjen e fondeve në mbështetje të shoqërisë civile, duke u udhëhequr nga përparësitë strategjike të qeverisë për zhvillimin e shoqërisë civile. Mështetje dhe asistim në nisma, programe e veprimtari me karakter jofitimprurës, bashkepunimin ndersektorial e nderkombetar, filantropine, vullnetarizmin e institucioneve.
 </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</si>
  <si>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</si>
  <si>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</si>
  <si>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</si>
  <si>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Përpunimi i ligjshëm i të dhënave personale,  duke respektuar dhe garantuar të drejtat dhe liritë themelore të njeriut të drejtën e ruajtjes së jetës private si dhe  garantimi i aksesit në informacioni për publikun për ushtrimin e të drejtave  si dhe form</t>
  </si>
  <si>
    <t>Shpenzimet Korrente* 98901AA</t>
  </si>
  <si>
    <t xml:space="preserve">Blerje pajisje zyre per mobilim/sete pune /etj </t>
  </si>
  <si>
    <t xml:space="preserve">numer pajisjesh te ndryshme </t>
  </si>
  <si>
    <t xml:space="preserve">Rikonstruksion godine </t>
  </si>
  <si>
    <t>18AC202</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</si>
  <si>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</si>
  <si>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 xml:space="preserve"> numër</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</si>
  <si>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</si>
  <si>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</si>
  <si>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Detajimi i Kostos Totale të</t>
    </r>
    <r>
      <rPr>
        <b/>
        <sz val="8"/>
        <color indexed="10"/>
        <rFont val="Garamond"/>
        <family val="1"/>
      </rPr>
      <t xml:space="preserve"> Produktit 2 </t>
    </r>
    <r>
      <rPr>
        <b/>
        <sz val="8"/>
        <color indexed="8"/>
        <rFont val="Garamond"/>
        <family val="1"/>
      </rPr>
      <t>sipas Artikujve Ekonomikë</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</si>
  <si>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</si>
  <si>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</si>
  <si>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t>Përmirësimi cilësor dhe sasior i punës për rritjen e efektivitetit dhe efiçencës në sigurimin e informacionit, kundër veprimtarive që cënojnë sigurinë kombëtare, duke dhënë kontribut më të madh në kuadër të NATO-s dhe BE-së.</t>
  </si>
  <si>
    <t>e pa matshme</t>
  </si>
  <si>
    <t>Realizimi i produktit informativ, mbi zhvillime e veprimtari që cënojnë sigurinë kombëtare dhe ndërkombëtare.</t>
  </si>
  <si>
    <t>Treguesit e Performancës në nivel objektivi është i pa matshëm</t>
  </si>
  <si>
    <t>Informacione për veprimtari që cënojnë sigurinë kombëtare.</t>
  </si>
  <si>
    <t>Informacione për zhvillime dhe veprimtari që cënojnë sigurinë kombëtare nga brenda dhe jashtë vendit si influencat e huaja, terrorizmi dhe ekstremizmi, krimi i organizuar, kultivimi, prodhimi dhe trafiku i narkotikëve, kërcënimet kibernetike, prodhimi dhe përhapja e armëve të dëmtimit në masë, krimet kundër mjedisit, për ruajtjen e integritetit, pavarësisë dhe rendit kushtetues.</t>
  </si>
  <si>
    <t>sekret</t>
  </si>
  <si>
    <t>M180044</t>
  </si>
  <si>
    <t>M180037</t>
  </si>
  <si>
    <t>M180017</t>
  </si>
  <si>
    <t>Blerje dhe instalim kondicionerësh për kompletim dhe zëvendësim</t>
  </si>
  <si>
    <t>M180043</t>
  </si>
  <si>
    <t>Numër kondicionerësh</t>
  </si>
  <si>
    <t>M180046</t>
  </si>
  <si>
    <t>Realizimi ne kohe dhe cilesi i produktit kinematografik  Filmi Artistik  i gjate ,Veper Karriere ,Filmit Artistik te Gjate Veper e pare ,Filmit artistik  i shkurter,dokumentare .</t>
  </si>
  <si>
    <t xml:space="preserve">Buxheti </t>
  </si>
  <si>
    <t>Filmi</t>
  </si>
  <si>
    <t xml:space="preserve">Buxhet </t>
  </si>
  <si>
    <t>Qendra do të jetë në shërbim të Misionit të Ministrit të Shtetit për Diasporën në përfaqësimin dhe nxitjen e politikave të bashkëpunimit dhe të ndërveprimit me të gjithë shqiptarët, me qëllim fuqizimin e bashkëpunimin në të gjitha fushat me shqiptarët jashtë kufijve të Republikës së Shqipërisë dhe shtetet ku ata banojnë, si dhe ruajtjen e identitetit kombëtar përmes mësimit të gjuhës, kulturës së prejardhjes, si dhe njohja me trashëgiminë dhe thesarin kulturor, natyrore dhe historik kombëtar.</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</si>
  <si>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identitetit kombëtar.</t>
  </si>
  <si>
    <t>000/lekë</t>
  </si>
  <si>
    <t xml:space="preserve">" Ushtrimi i veprimtarise audituese ne nje linje me standartet nderkombetare te auditimit mbi perdorimin me efektivitet, eficence dhe ekonomicitet te fondeve publike ne funksion te rritjes se pergjegjshmerise se menaxhimit te financave e pasurisw publike duke sjelle vlere te shtuar per shoqerine dhe ndryshim ne jeten e qytetareve” </t>
  </si>
  <si>
    <r>
      <rPr>
        <sz val="9"/>
        <color theme="1"/>
        <rFont val="Garamond"/>
        <family val="1"/>
      </rPr>
      <t>Rritja e impaktit te veprimtarise audituese nepermjet adresimit te rekomandimeve dhe</t>
    </r>
    <r>
      <rPr>
        <b/>
        <sz val="9"/>
        <color theme="1"/>
        <rFont val="Garamond"/>
        <family val="1"/>
      </rPr>
      <t xml:space="preserve"> trendit ne rritje te nivelit te zbatimit terekomandimeve</t>
    </r>
    <r>
      <rPr>
        <b/>
        <sz val="10"/>
        <color theme="1"/>
        <rFont val="Garamond"/>
        <family val="1"/>
      </rPr>
      <t xml:space="preserve"> </t>
    </r>
  </si>
  <si>
    <t xml:space="preserve">“Mbulimi me auditime financiare perputhshmerie dhe performance i njesive te sektorit publik nepermjet konsolidimit te auditimeve te perputhshmerise rritjes se auditimeve financiare dhe te performances ne nje linje me Standartet Nderkombetare te Auditimit ISSAI”  </t>
  </si>
  <si>
    <t xml:space="preserve">Rritja e Numrit te Auditimeve te Performances (4 cdo vit) Auditimeve  Financiare dhe konsolidimi auditimeve te perputhshmerise 
</t>
  </si>
  <si>
    <t>Auditime te perputhshmerise,rregullshmerise Financiare dhe performance</t>
  </si>
  <si>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</si>
  <si>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</si>
  <si>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</si>
  <si>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r>
      <t xml:space="preserve">Detajimi i Kostos Totale të </t>
    </r>
    <r>
      <rPr>
        <b/>
        <sz val="12"/>
        <color rgb="FFFF0000"/>
        <rFont val="Garamond"/>
        <family val="1"/>
      </rPr>
      <t xml:space="preserve">Produktit </t>
    </r>
    <r>
      <rPr>
        <b/>
        <sz val="12"/>
        <color theme="1"/>
        <rFont val="Garamond"/>
        <family val="1"/>
      </rPr>
      <t xml:space="preserve"> sipas Artikujve Ekonomikë</t>
    </r>
  </si>
  <si>
    <t>Forcimi i rolit të Auditimit të Jashtëm në mbikqyrjen e partneritetit publik-privat në Shqipëri</t>
  </si>
  <si>
    <t>Nr trajnime</t>
  </si>
  <si>
    <t>18AO601</t>
  </si>
  <si>
    <t xml:space="preserve">  kompjutera per punonjesit e rinj fotokopje etj</t>
  </si>
  <si>
    <t>M870071</t>
  </si>
  <si>
    <t>blerje tableta per inspektimin online  dhe upgrade I sistemit e-inspektimi , infrastrukture e sistemit elektronik- shtohen 8 servera)</t>
  </si>
  <si>
    <t>jo</t>
  </si>
  <si>
    <t>MXXXXX</t>
  </si>
  <si>
    <t>Produkti 5 (shto produkte sipas rastit)</t>
  </si>
  <si>
    <t>Produkti 6 (shto produkte sipas rastit)</t>
  </si>
  <si>
    <t>ml</t>
  </si>
  <si>
    <t xml:space="preserve">Shpenzimet Korrente </t>
  </si>
  <si>
    <t>Blerje orendi zyre dhe kompjuterike</t>
  </si>
  <si>
    <t>Kodi i Projektit sipas listës së investimeve</t>
  </si>
  <si>
    <t>Pajisje zyre dhe kompjuterike</t>
  </si>
  <si>
    <t>Blerje pajisje audio vizuale</t>
  </si>
  <si>
    <t>Pajisje audio vizuale</t>
  </si>
  <si>
    <t>M870293</t>
  </si>
  <si>
    <t>Sistem intervistash me pajisje audio vizuale</t>
  </si>
  <si>
    <t>Blerje pajisje qe sigurojne energji</t>
  </si>
  <si>
    <t>Pajisje që sigurojnë energji</t>
  </si>
  <si>
    <t>M870029</t>
  </si>
  <si>
    <t>Blerje pajisje që sigurojnë energji (inverter)</t>
  </si>
  <si>
    <t>Blerje pajisje sigurie</t>
  </si>
  <si>
    <t>Pajisje sigurie</t>
  </si>
  <si>
    <t>M870292</t>
  </si>
  <si>
    <t>Blerje pajisje për rritjen e të tjera AQT</t>
  </si>
  <si>
    <t>Derë e blinduar dhe hekura dritaresh</t>
  </si>
  <si>
    <t>M870257</t>
  </si>
  <si>
    <t>Blerje pajisje (Derë e blinduar dhe hekura dritaresh) që rrisin vlerën e ndërtesës</t>
  </si>
  <si>
    <t>Rrejt i sigurt NATO - RSH</t>
  </si>
  <si>
    <t>Projekt për rikonstruksion godine, ambjente zyrash të reja</t>
  </si>
  <si>
    <t>Projekt për rikonstruksion</t>
  </si>
  <si>
    <t>18AO501</t>
  </si>
  <si>
    <t>Investime për rikonstruksion të ambjenteve të zyra të reja sipas projektit dhe kërkesave të sigurisë për DSIK-në</t>
  </si>
  <si>
    <t>Rikonstruksion dhe pajisje të ambjenteve të zyrave</t>
  </si>
  <si>
    <t>1150</t>
  </si>
  <si>
    <t>Institucioni Agjencia e Zhvillimit të Territorit ka në programin e vet pranimin,pregatitjen dhe administrimin e dokumentave te aplikuesve per leje ndërtimi për shqyrtim nga Këshilli Kombëtar I Territorit.</t>
  </si>
  <si>
    <t>Azht synon të sigurojë një përmirësim të vazhdueshëm në fushën e planifikimit dhe zhvillimit të territorit si dhe rritjen dhe nderveprimit me bashkitë dhe institucionet e tjera duke siguruar standarte në fushën e ndërtimit.</t>
  </si>
  <si>
    <t>Nr I aplikimeve te pranuara dhe shqyrtuara te cilat kane marre nje pergjigje. (AZHT-ja pranon dhe shqyrton dokumentacionin per ceshtje te formes brenda 5 diteve pune nga marrja e tij ne dorezim si dhe njofton aplikantin per pranimin apo mospranimin e kerkeses.)</t>
  </si>
  <si>
    <t>Shqyrtimi I aplikimeve dhe miratimi I lejeve ne perputhje me percaktimet ligjore</t>
  </si>
  <si>
    <t>Numer aplikimesh te trajtuara brenda afatit kohor</t>
  </si>
  <si>
    <t>Dosj te kaluara për shqyrtim ne KKT</t>
  </si>
  <si>
    <t xml:space="preserve">Mbasi Institucioni merr aplikimin dhe pregatit dokumentacionin perkates ceshtja kalon per shqyrtim dhe aprovim te Keshilli  Kombetar I Territorit </t>
  </si>
  <si>
    <t>Nr.Dosje</t>
  </si>
  <si>
    <t>Blerje pajisje kompjuterike dhe telekomunikacioni</t>
  </si>
  <si>
    <t>Pajisje Informatike</t>
  </si>
  <si>
    <t>Pajisje informatike si kompjutera,ups,projektor,printer.</t>
  </si>
  <si>
    <t>Pajisje zyre të blera</t>
  </si>
  <si>
    <t>Pajisje zyre sipas nevojave të institucionit (rafte arkive, rafte dokumentash, tavolina pune, karrige)</t>
  </si>
  <si>
    <t>Pajisje elektronike të blera</t>
  </si>
  <si>
    <t>Pajisje elektronike sipas nevojave të institucionit (kompjuter Desktop,)</t>
  </si>
  <si>
    <t>Kodi i Projektit të Investimeve 18AP601</t>
  </si>
  <si>
    <t xml:space="preserve">Pajisje kompjuterike te blera </t>
  </si>
  <si>
    <t>18AP601</t>
  </si>
  <si>
    <t>Blerje  pajisje kompjuterike</t>
  </si>
  <si>
    <t>Kodi i Projektit të Investimeve 18AP602</t>
  </si>
  <si>
    <t xml:space="preserve">Rikonstruksion </t>
  </si>
  <si>
    <t>18AP602</t>
  </si>
  <si>
    <t>Krijimi dhe implementimi I NSDI-se ( Infrastrukutura Kombetare e te Dhenave Gjeohapesinore), ne Shqiperi eshte fushe e pergjegjesise se ASIG-ut. Kjo eshte nje infrastrukture jetike per vendin tone pasi lidhet ngushtesisht me aktivitetin e autoriteteve pergjegjese per mbledhjen, procesimin, ruajtjen, shperndarjen dhe perditesimin e te dhenave gjeohapesinore. Kjo infrastrukture e perhershme eshte duke u ngritur ne harmonizim te plote me kerkesat e direktives INSPIRE te Bashkimit Europian (BE), me synim ngritjen e mekanizmave te bashkepunimit me institucionet dhe organizatat e perfshira ne mbledhjen, mirembajtjen dhe shperndarjen e informacioni gjeohapesinor si dhe n e monitorimin dhe rregullimin /pershtatjen e punes sipas kerkesave te perdoruesve kryesore, grupeve te interesit dhe individeve. Pergjegjesia kryesore e ASIG-ut eshte koordinimi i punes per te siguruar krijimin dhe ofrimin e sherbimit te informacionit gjeohapesinor te plote, te skate ,i perditesuar dhe lehtesisht i aksesueshem per te gjithe grupet e interesuara. Puna e ASIG-ut konsiston ne krijimin e standarteve dhe rregullave te perdorimit gjeohapesinor ne funksion te hartimit te politikave zhvillimore dhe vendimmarrjes ne nivel qendror dhe lokal.</t>
  </si>
  <si>
    <t>Hartimi i standarteve dhe rregullave uniforme te infrastruktures se informacionit gjeohapesinor per tu zbatuar nga te autoritetet pergjegjese te caktuara me ligj te cilat ne aktivitetin e tyre kane krijimin dhe perdorimin e gjeoinformacionit. (ASIG) harton programe pune ne funksion te krijimit te kesaj infrastrukture per zbatimin e politikave, rregullave, procedurave dhe udhezimeve te punes per temat e gjeoinfomarionit).</t>
  </si>
  <si>
    <t xml:space="preserve">Nr . Aktesh te hartuara </t>
  </si>
  <si>
    <r>
      <rPr>
        <b/>
        <sz val="8"/>
        <color rgb="FFFF0000"/>
        <rFont val="Garamond"/>
        <family val="1"/>
      </rPr>
      <t xml:space="preserve">Produkti 2 </t>
    </r>
    <r>
      <rPr>
        <sz val="8"/>
        <color theme="1"/>
        <rFont val="Garamond"/>
        <family val="1"/>
      </rPr>
      <t>(shto produkte sipas rastit)</t>
    </r>
  </si>
  <si>
    <t xml:space="preserve">Mirembajtja e Sistemit te Gjeoportalit Kombetar </t>
  </si>
  <si>
    <t xml:space="preserve">Realizimi i “Infrastrukturës Kombëtare të të Dhënave Gjeohapësinore në Shqipëri -NSDI”, për të cilën ASIG është përgjegjëse në bazë të ligjit 72/2012, përfshin të gjitha sistemet ndërvepruese të informacionit gjeohapësinor që kanë shtrirje kombëtare dhe që ndërtohen nga institucione të ndryshme, për tema të veçanta, sipas fushës së përgjegjësisë dhe bazuar në standardet evropiane të Direktivës INSPIRE. Po sipas kësaj direktive të gjithë informacione dhe sisteme GIS  duhet të nërlidhen nëprmjet një Gjeoportali i cili është ndërtuar dhe administrohet  nga ASIG  (linku http://geoportal.asig.gov.al/) 
Gjeoportali Kombëtar është  një hallkë kryesore në krijimin e Infrastrukturës  Kombëtare të Gjeoinformacionit  të qëndrueshme dhe efektive. Përdoruesit mund të aksesojnë informacione për sa i takon tematikave të ndryshme gjeohapësinore të cilat do ti shërbejnë në radhë të parë institucioneve shtetërore, qendrore dhe vendore por edhe qytetarit të thjeshtë   në  proceset e  Informacionit, Analizës, Vendimmarrjes dhe të Transparencës. Ndërtimi i Gjeoportalit Kombëtar është financuar nga Donacioni i Qeverisë Norvegjeze 2014-2017. Por për të patur nje një informacion të saktë, të plotë, të ndërveprueshëm dhe të azhornuar eshtë thelbësore dhe ndërtimit i GIS Kombëtar  i cili do jetë sistemi i cili do te krijoj dhe të harmonizoj Gjeoinformacion sipas standarteve te permendura më sipër. GIS  Kombëtar është një sistem kompleks ku përfshihen implementi i  standarteve të Direktivës Europiane për Gjeoinformacioni INSPIRE, Software , Hardwere, rritje të kapaciteve teknike në autoritet publike ejt.  </t>
  </si>
  <si>
    <t xml:space="preserve"> M870251</t>
  </si>
  <si>
    <t>Ndërtimi i GIS- Kombëtar</t>
  </si>
  <si>
    <t xml:space="preserve">ASIG është duke ndërtuar Infrastrukturën Kombëtare të të Dhënave Gjeohapësinore në nivel kombëtar në konfromitet me standartet përcaktuara nga Direktiva e Bashkimit Europian INSPIRE.
Në këto kushte në funksion të realizimit të detyrave të tij funksionale ASIG duhet të ndërmarrë hapat e nevojshëm për krijimin e GIS-eve për secilën temë të parashikuar nga ligji 72/2012 “Për Organizimin dhe Funksionimin e Infrastrukturës Kombëtare të Informacionit Gjeohapësinor në Republikën e Shqipërisë”. 
Qëllimi i ndërtimit të GIS-it Kombëtar është të garantojë gjenerimin dhe shpërndarjen e gjeoinformacionit të azhornuar në mënyrë të pandërprerë për përdoruesit fundorë, sipas standardeve dhe specifikimeve të përgatitura gjatë projektimit, pra sipas përcaktimit të atributeve dhe kërkesave që gjeoinformacioni duhet të përmbushë. GIS Kombëtar është një sistem kompleks ku përfshihen implementi i  standarteve të Direktivës Europiane për Gjeoinformacioni INSPIRE, Software, Hardwere, rritje të kapaciteve teknike në autoritet publike etj. </t>
  </si>
  <si>
    <t>Ndërtimi i sistemit të rrjeteve gjeodezike të rrjeteve aktiv dhe pasiv (Rendi i Parë dhe Rendi II), ndërtimi i rrjeteve të nivelimit, rrjete gravametrike, magnometrike dhe marografike. Gjithsej 450 pika nga këto 50 pika të fiksuara në terren në blloqe betoni dhe matja e tyre.</t>
  </si>
  <si>
    <t>Nr Sistemesh</t>
  </si>
  <si>
    <t>Shtimi i kapaciteteve të Infrastrukturës IT (Servera dhe Storage) për foton ajore</t>
  </si>
  <si>
    <t>Blerje Servera dhe Storage për të rritur kapacitetin e infrastrukturës së nevojshme për fotografimin e ri që të zhvillohet për zonën Tiranë-Durrës</t>
  </si>
  <si>
    <t>Program inxhinierik per perpunimin e te dhenave te ndryshme gjeohapesinore</t>
  </si>
  <si>
    <t>Nr Programi</t>
  </si>
  <si>
    <t xml:space="preserve">TVSH -Implementimi I projektit te financuar nga qeveria norvegjeze me qellim zgjerimin e kapaciteteve te ASIG per tu ofruar perdoruesve informacion gjeohapesinor + TVSH </t>
  </si>
  <si>
    <t xml:space="preserve">Nr.Projektesh </t>
  </si>
  <si>
    <t>18AA201</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</si>
  <si>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</si>
  <si>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</si>
  <si>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</si>
  <si>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</si>
  <si>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</si>
  <si>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</si>
  <si>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</si>
  <si>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</si>
  <si>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</si>
  <si>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</si>
  <si>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</si>
  <si>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</si>
  <si>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</si>
  <si>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</si>
  <si>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</si>
  <si>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</si>
  <si>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</si>
  <si>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</si>
  <si>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</si>
  <si>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</si>
  <si>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</si>
  <si>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</si>
  <si>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</si>
  <si>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</si>
  <si>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18 AQ 101</t>
  </si>
  <si>
    <t>Blerje pajisje per mirefunksionimin e punes ne institucion</t>
  </si>
  <si>
    <r>
      <t xml:space="preserve">Detajimi i Kostos Totale të </t>
    </r>
    <r>
      <rPr>
        <b/>
        <sz val="9"/>
        <color rgb="FFFF0000"/>
        <rFont val="Garamond"/>
        <family val="1"/>
      </rPr>
      <t xml:space="preserve">Produktit 3 </t>
    </r>
    <r>
      <rPr>
        <b/>
        <sz val="9"/>
        <color theme="1"/>
        <rFont val="Garamond"/>
        <family val="1"/>
      </rPr>
      <t>sipas Artikujve Ekonomikë</t>
    </r>
  </si>
  <si>
    <t>18 AQ 201</t>
  </si>
  <si>
    <r>
      <t xml:space="preserve">Detajimi i Kostos Totale të </t>
    </r>
    <r>
      <rPr>
        <b/>
        <sz val="9"/>
        <color rgb="FFFF0000"/>
        <rFont val="Garamond"/>
        <family val="1"/>
      </rPr>
      <t xml:space="preserve">Produktit 4 </t>
    </r>
    <r>
      <rPr>
        <b/>
        <sz val="9"/>
        <color theme="1"/>
        <rFont val="Garamond"/>
        <family val="1"/>
      </rPr>
      <t>sipas Artikujve Ekonomikë</t>
    </r>
  </si>
  <si>
    <t>18AN901</t>
  </si>
  <si>
    <t>Planifikimi I Modeleve te Zhvillimit per 100 Fshatrat</t>
  </si>
  <si>
    <t>M064246</t>
  </si>
  <si>
    <t>Hartimi i modeleve të 100+ Fshatrave,  Planet e zhvillimit territorial, modelet e zhvillimit ekonomik, ide dhe projekte për nxitjen e zhvillimit të 100+ Fshatrave.</t>
  </si>
  <si>
    <t>Agjencia Kombetare e Diaspores</t>
  </si>
  <si>
    <t>Nëpërmjet këtij programi synohet të krijohet një kuadër I plotë I politikëbërjes për diasporën, krijimi I instrumentave të dobishëm në ndihmë të qeverisë dhe aktorëve të tjerë për të fuqizuar bashkëpunimin me diasporën dhe migracionin e ligjshëm.</t>
  </si>
  <si>
    <t>Nxitja dhe zhvillimi i politikave shtetërore për përfshirjen dhe kontributin e komuniteteve shqiptare në jetën kulturore, socio-ekonomike dhe politike të Shqipërisë.</t>
  </si>
  <si>
    <t>"Pjesëmarrja e Diasporës në jetën kulturore, socio-ekonomike dhe politike"</t>
  </si>
  <si>
    <t>"Bashkëpunim dhe koordinim të aktiviteteve me institucionet shtetërore, shoqërinë civile dhe organizatat brenda dhe jashtë vendit, për përmirësimin e pozitës së diasporës në botë."</t>
  </si>
  <si>
    <t>"Të drejtat e diasporës të mbrojtura"</t>
  </si>
  <si>
    <t>Aktivitete ne diaspore</t>
  </si>
  <si>
    <t>Nr. Aktiviteteve</t>
  </si>
  <si>
    <t>Takime të realizuara në diasporë</t>
  </si>
  <si>
    <t xml:space="preserve"> Bashkëpunimin dhe koordinimin e aktiviteteve me institucionet shtetërore, shoqërinë civile dhe organizatat brenda dhe jashtë vendit, për përmirësimin e pozitës së diasporës në botë,
• Ruajtjen dhe zhvillimin e gjuhës, vlerave kombëtare dhe kulturore të diasporës,
• Informimin e diasporës mbi proceset politike në vendin e origjinës,</t>
  </si>
  <si>
    <t>Nr. Takimesh</t>
  </si>
  <si>
    <r>
      <t xml:space="preserve">Detajimi i Kostos Totale të </t>
    </r>
    <r>
      <rPr>
        <b/>
        <sz val="12"/>
        <color indexed="10"/>
        <rFont val="Garamond"/>
        <family val="1"/>
      </rPr>
      <t>Produktit 1</t>
    </r>
    <r>
      <rPr>
        <b/>
        <sz val="12"/>
        <color indexed="8"/>
        <rFont val="Garamond"/>
        <family val="1"/>
      </rPr>
      <t xml:space="preserve"> sipas Artikujve Ekonomikë</t>
    </r>
  </si>
  <si>
    <r>
      <rPr>
        <b/>
        <sz val="12"/>
        <color indexed="10"/>
        <rFont val="Garamond"/>
        <family val="1"/>
      </rPr>
      <t>Produkti 2</t>
    </r>
    <r>
      <rPr>
        <sz val="12"/>
        <color indexed="8"/>
        <rFont val="Garamond"/>
        <family val="1"/>
      </rPr>
      <t>(shto produkte sipas rastit)</t>
    </r>
  </si>
  <si>
    <r>
      <t>Detajimi i Kostos Totale të</t>
    </r>
    <r>
      <rPr>
        <b/>
        <sz val="12"/>
        <color indexed="10"/>
        <rFont val="Garamond"/>
        <family val="1"/>
      </rPr>
      <t xml:space="preserve"> Produktit X </t>
    </r>
    <r>
      <rPr>
        <b/>
        <sz val="12"/>
        <color indexed="8"/>
        <rFont val="Garamond"/>
        <family val="1"/>
      </rPr>
      <t>sipas Artikujve Ekonomikë</t>
    </r>
  </si>
  <si>
    <r>
      <rPr>
        <b/>
        <sz val="12"/>
        <color indexed="10"/>
        <rFont val="Garamond"/>
        <family val="1"/>
      </rPr>
      <t>Produkti 3</t>
    </r>
    <r>
      <rPr>
        <sz val="12"/>
        <color indexed="8"/>
        <rFont val="Garamond"/>
        <family val="1"/>
      </rPr>
      <t>(shto produkte sipas rastit)</t>
    </r>
  </si>
  <si>
    <r>
      <t xml:space="preserve">Detajimi i Kostos Totale të </t>
    </r>
    <r>
      <rPr>
        <b/>
        <sz val="12"/>
        <color indexed="10"/>
        <rFont val="Garamond"/>
        <family val="1"/>
      </rPr>
      <t>Produktit X</t>
    </r>
    <r>
      <rPr>
        <b/>
        <sz val="12"/>
        <color indexed="8"/>
        <rFont val="Garamond"/>
        <family val="1"/>
      </rPr>
      <t xml:space="preserve"> sipas Artikujve Ekonomikë</t>
    </r>
  </si>
  <si>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</si>
  <si>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</si>
  <si>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</si>
  <si>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415/1300</t>
  </si>
  <si>
    <t>427/1300</t>
  </si>
  <si>
    <t>441/1300</t>
  </si>
  <si>
    <t>458/1300</t>
  </si>
  <si>
    <t>Rritja e kënaqësisë së qytetarëve në marrjen e shërbimeve në sportelet Adisa</t>
  </si>
  <si>
    <t>Numri i Qendrave/Njesive te Ofrimit te Sherbimeve Publike te Integruara</t>
  </si>
  <si>
    <t>Numri i Bashkive(jo qender-qarku) ne te cilen ADISA eshte prezente nepermjet sporteleve te saj</t>
  </si>
  <si>
    <t>Numri i njesive levizese per ofrimin e sherbimeve publike</t>
  </si>
  <si>
    <t>970/1300</t>
  </si>
  <si>
    <t>1120/1300</t>
  </si>
  <si>
    <t xml:space="preserve">Numri i formularëve të aplikimit, të standartizuar për shërbimet publike </t>
  </si>
  <si>
    <t xml:space="preserve">Koha e shërbimit e shkurtuar </t>
  </si>
  <si>
    <t>Konsiston në ngritjen, monitorimin dhe përmirësimin cilësisht të shërbimeve ndaj qytetarëve.</t>
  </si>
  <si>
    <t>Numër shërbimesh për njësi kohe.</t>
  </si>
  <si>
    <t>TVSH-Mbështetje për përmirësimin e ofrimit të shërbimit publik me në qendër qytetarin</t>
  </si>
  <si>
    <t>Asistenca në përmirësimin e shërbimeve publike, përmirësimi i kuadrit ligjor dhe jo vetëm.</t>
  </si>
  <si>
    <t>Pagesa e kostos lokale (TVSH)</t>
  </si>
  <si>
    <t>Kontrata</t>
  </si>
  <si>
    <t>Blerje paisje TIK</t>
  </si>
  <si>
    <t>18AP201</t>
  </si>
  <si>
    <t>Blerje paisje TIK për nevojat e institucionit</t>
  </si>
  <si>
    <t xml:space="preserve">Ngritja e Qendrave të Integruara të Shërbimeve Publike </t>
  </si>
  <si>
    <t>18AP301</t>
  </si>
  <si>
    <t>Qendra e integruar funksionale</t>
  </si>
  <si>
    <t>Godinë/Shërbim për publikun</t>
  </si>
  <si>
    <t>Ndryshimi në % i Pagave si pasojë e ndryshimit të kostos së produktit</t>
  </si>
  <si>
    <r>
      <t>Ndryshimi në % i Pagave si pasojë e ndryshimit të sasisë së produktit</t>
    </r>
    <r>
      <rPr>
        <b/>
        <i/>
        <sz val="9"/>
        <color rgb="FFFF0000"/>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</si>
  <si>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</si>
  <si>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color rgb="FFFF0000"/>
        <rFont val="Garamond"/>
        <family val="1"/>
      </rPr>
      <t>**</t>
    </r>
  </si>
  <si>
    <t>Ndryshimi në % i Mallrave dhe Shërbimeve si pasojë e ndryshimit të kostos së produktit</t>
  </si>
  <si>
    <r>
      <t>Ndryshimi në % i Mallrave dhe Shërbimeve si pasojë e ndryshimit të sasisë së produktit</t>
    </r>
    <r>
      <rPr>
        <b/>
        <i/>
        <sz val="9"/>
        <color rgb="FFFF0000"/>
        <rFont val="Garamond"/>
        <family val="1"/>
      </rPr>
      <t>**</t>
    </r>
  </si>
  <si>
    <t>Ndryshimi në % i Subvencioneve si pasojë e ndryshimit të kostos së produktit</t>
  </si>
  <si>
    <r>
      <t>Ndryshimi në % i Subvencioneve si pasojë e ndryshimit të sasisë së produktit</t>
    </r>
    <r>
      <rPr>
        <b/>
        <i/>
        <sz val="9"/>
        <color rgb="FFFF0000"/>
        <rFont val="Garamond"/>
        <family val="1"/>
      </rPr>
      <t>**</t>
    </r>
  </si>
  <si>
    <t>Ndryshimi në % i Transfertave të brendshme si pasojë e ndryshimit të kostos së produktit</t>
  </si>
  <si>
    <r>
      <t>Ndryshimi në % i Transfertave të brendshme si pasojë e ndryshimit të sasisë së produktit</t>
    </r>
    <r>
      <rPr>
        <b/>
        <i/>
        <sz val="9"/>
        <color rgb="FFFF0000"/>
        <rFont val="Garamond"/>
        <family val="1"/>
      </rPr>
      <t>**</t>
    </r>
  </si>
  <si>
    <t>Ndryshimi në % i Transfertave të jashtme si pasojë e ndryshimit të kostos së produktit</t>
  </si>
  <si>
    <r>
      <t>Ndryshimi në % i Transfertave të jashtme si pasojë e ndryshimit të sasisë së produktit</t>
    </r>
    <r>
      <rPr>
        <b/>
        <i/>
        <sz val="9"/>
        <color rgb="FFFF0000"/>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</si>
  <si>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</si>
  <si>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color rgb="FFFF0000"/>
        <rFont val="Garamond"/>
        <family val="1"/>
      </rPr>
      <t>**</t>
    </r>
  </si>
  <si>
    <r>
      <rPr>
        <b/>
        <sz val="8"/>
        <color rgb="FFFF0000"/>
        <rFont val="Garamond"/>
        <family val="1"/>
      </rPr>
      <t>Produkti X</t>
    </r>
    <r>
      <rPr>
        <sz val="8"/>
        <color theme="1"/>
        <rFont val="Garamond"/>
        <family val="1"/>
      </rPr>
      <t xml:space="preserve"> (shto produkte sipas rastit)</t>
    </r>
  </si>
  <si>
    <t>Dhome Sigurie</t>
  </si>
  <si>
    <t>Shënim: Shpjegoni supozimet dhe llogaritjet për Produktin X</t>
  </si>
  <si>
    <t>Kosto totale e produktit sipas artikujve ekonomikë</t>
  </si>
  <si>
    <t>18AM601</t>
  </si>
  <si>
    <t>18AM701</t>
  </si>
  <si>
    <t>Emërtimi i Projektit të Investimeve</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</si>
  <si>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</si>
  <si>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</si>
  <si>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</si>
  <si>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</si>
  <si>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</si>
  <si>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</si>
  <si>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</si>
  <si>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</si>
  <si>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</si>
  <si>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color theme="1"/>
        <rFont val="Garamond"/>
        <family val="1"/>
      </rPr>
      <t>Shpjegoni supozimet dhe llogaritjet (Metoda 1)</t>
    </r>
  </si>
  <si>
    <r>
      <t xml:space="preserve">Dokument/ studim </t>
    </r>
    <r>
      <rPr>
        <b/>
        <sz val="8"/>
        <color theme="1"/>
        <rFont val="Garamond"/>
        <family val="1"/>
      </rPr>
      <t>KODI 98709AC</t>
    </r>
  </si>
  <si>
    <t>Network rajonal mes homologësh</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</si>
  <si>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</si>
  <si>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</si>
  <si>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t xml:space="preserve">Blerje pajisje zyre dhe  kompjuterike </t>
  </si>
  <si>
    <t xml:space="preserve">Permiresimi i menaxhimit te burimeve financiare, njerezore dhe materiale ne funksion te misionit te institucionit, hetimit te procedurave te prokurimeve te kryera nga autoritetet kontraktore me fondet publike, si dhe permiresimit dhe perafrimit te kushteve  te punes me standardet e BE. </t>
  </si>
  <si>
    <r>
      <rPr>
        <b/>
        <sz val="8"/>
        <color indexed="10"/>
        <rFont val="Garamond"/>
        <family val="1"/>
      </rPr>
      <t>Produkti 3</t>
    </r>
    <r>
      <rPr>
        <sz val="8"/>
        <color indexed="8"/>
        <rFont val="Garamond"/>
        <family val="1"/>
      </rPr>
      <t>(shto produkte sipas rastit)</t>
    </r>
  </si>
  <si>
    <t xml:space="preserve">Pajisje </t>
  </si>
  <si>
    <r>
      <t xml:space="preserve">Detajimi i Kostos Totale të </t>
    </r>
    <r>
      <rPr>
        <b/>
        <sz val="8"/>
        <color indexed="10"/>
        <rFont val="Garamond"/>
        <family val="1"/>
      </rPr>
      <t>Produktit 1&amp;2</t>
    </r>
    <r>
      <rPr>
        <b/>
        <sz val="8"/>
        <color indexed="8"/>
        <rFont val="Garamond"/>
        <family val="1"/>
      </rPr>
      <t xml:space="preserve"> sipas Artikujve Ekonomikë</t>
    </r>
  </si>
  <si>
    <t>Mbikëqyrja e tregut për vendosjen e konkurrencës së lirë dhe efektive në treg nëpërmjet ndalimit të abuzimit me pozitën dominuese, evidentimit të marrëveshjeve të ndaluara si dhe kontrollit të përqëndrimeve dhe advokacia e konkurrencës.</t>
  </si>
  <si>
    <t>Mbikëqyrja dhe hetimi i tregjeve prodhuese dhe jo-prodhuese (abuzimi me pozitën dominuese dhe marrëveshjet e ndaluara) si dhe kontrolli perqendrimeve</t>
  </si>
  <si>
    <t>Shkelje te konstatuara te  konkurences</t>
  </si>
  <si>
    <t>40</t>
  </si>
  <si>
    <t>42</t>
  </si>
  <si>
    <t>43</t>
  </si>
  <si>
    <t>Rezultatet nga raportet dhe monitorimet</t>
  </si>
  <si>
    <t>Vendime perqendrimesh</t>
  </si>
  <si>
    <t>Akte ligjore te vleresuara</t>
  </si>
  <si>
    <t>Trajnime, workshopoe per stafin</t>
  </si>
  <si>
    <t xml:space="preserve"> Marrëveshje të ndaluara dhe abuzimi me pozitën dominuese dhe perqendrime</t>
  </si>
  <si>
    <t>Realizimi I procedurave investigative në tregjet përkatëse deri në hartimin e raportit përfundimtar dhe marrjes së vendimit nga komisioni I konkurrencës</t>
  </si>
  <si>
    <t>Numër Vendime/Raporte</t>
  </si>
  <si>
    <t>18AC501</t>
  </si>
  <si>
    <t>Blerje pajisje informatike dhe zyre për përmirësimin e cilësisë së punës</t>
  </si>
  <si>
    <t>18AC601</t>
  </si>
  <si>
    <t>blerje autorveture pe kryerjen e inpektimeve</t>
  </si>
  <si>
    <t xml:space="preserve">FORMAT 2.1 : FORMATI STANDARD I PËRGATITJES SË KËRKESAVE BUXHETORE PBA 2020-2022 </t>
  </si>
  <si>
    <t>Unifikimi i Procedeurave dhe Menaxhimi i dokumentacionit arkivor ne RSH-se, per te siguruar realizimin e proceseve te punes me dokumentat</t>
  </si>
  <si>
    <t xml:space="preserve">Perpunimi i fondit arkivor dhe dixhitalizimi per te vene ne dispozicion te publikut informacione e kerkuara.
</t>
  </si>
  <si>
    <t>Fonde Arkivore te perpunuara ne meter linear</t>
  </si>
  <si>
    <t>Ruajtje,restaurim, pershkrim, skanim dhe sherbim i fondeve arkivore.</t>
  </si>
  <si>
    <t>Ndertim Godine e re per Vendruajtjen Shkoze.</t>
  </si>
  <si>
    <t>18A|401</t>
  </si>
  <si>
    <t>18A/302</t>
  </si>
  <si>
    <t>Rikonstruksioni i godinave te  ASHV-ve Durres</t>
  </si>
  <si>
    <t>KËSHILLI KOMBËTAR I  KONTABILITETIT</t>
  </si>
  <si>
    <t>82</t>
  </si>
  <si>
    <t>Planifikimi, Menaxhimi dhe Administrimi, konsiston ne planifikimin dhe menaxhimin e burimeve financiare, njerëzore dhe materiale për të realizuar detyrat funksionale të Këshillit Kombëtar të Kontabilitetit, në përputhje me Ligjin Nr. 25 datë 10.05.2018, "Për Kontabilitetin dhe Pasqyrat Financiare" si dhe për të plotësuar misionin që ka ky institucion "Hartimi i një seti standardesh kombëtare të kontabilitetit me cilësi të lartë, të kuptueshme, të detyrueshme për zbatim për njësitë ekonomike, si dhe përkthimi në gjuhën shqipe, pa ndryshime nga teksti origjinal, i SNK/SNFR për t'i bërë ato detyrimisht të zbatueshme nga shoqëritë me interes publik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</si>
  <si>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</si>
  <si>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Blerje pajisje zyre dhe fond biblioteke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</si>
  <si>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</si>
  <si>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Pajisje per zyra</t>
  </si>
  <si>
    <t>nr./cope</t>
  </si>
  <si>
    <t>numer/komplete/libra dhe tituj</t>
  </si>
  <si>
    <t>Automjete te rinovuara</t>
  </si>
  <si>
    <t>M300002</t>
  </si>
  <si>
    <t xml:space="preserve">Riperteritja e parkut ekzistues te automjeteve nepermjet blerjes se automjeteve te reja </t>
  </si>
  <si>
    <t>numer/cope</t>
  </si>
  <si>
    <t>Sisteme te informatizuar</t>
  </si>
  <si>
    <t>nr. sistemesh</t>
  </si>
  <si>
    <t>Buxheti 2020 - 2022</t>
  </si>
  <si>
    <t>18AC402</t>
  </si>
  <si>
    <t>Sistem Aksesi I Blerë</t>
  </si>
  <si>
    <t>*</t>
  </si>
  <si>
    <t>18AF502</t>
  </si>
  <si>
    <t>cope ( sete )</t>
  </si>
  <si>
    <t>PROJEKTI 2</t>
  </si>
  <si>
    <t>Perqindja e stafit administrativ dhe administrativ gjyqesor te rekrutuar</t>
  </si>
  <si>
    <t>Perqindja e gjykatave te audituara</t>
  </si>
  <si>
    <t xml:space="preserve">Numri i vendimeve te marra nga KLGJ-ja </t>
  </si>
  <si>
    <t xml:space="preserve">Miraton aktet nenligjore ne zbatim te ligjeve, miraton akte per rregullimin e procedurave te brendshme te keshillit, emeron, shkarkon dhe promovon magjistratet, vendos masa disiplinore per shkarkim, miraton rregulla te detajuara per funksionimin e administrates se KLGJ-se </t>
  </si>
  <si>
    <t xml:space="preserve">numer vendimesh </t>
  </si>
  <si>
    <t>Orendi / Pajisje / mjete</t>
  </si>
  <si>
    <t>M630001</t>
  </si>
  <si>
    <t>Pajisje te reja zyrash, kompjutera, printera, fotokopje, shtim dhe zevendesim asetesh</t>
  </si>
  <si>
    <t>Kosto totale e produkti 1</t>
  </si>
  <si>
    <t xml:space="preserve">cope </t>
  </si>
  <si>
    <t>M290075</t>
  </si>
  <si>
    <t xml:space="preserve">Blerje Pajisje  </t>
  </si>
  <si>
    <t>18AD804</t>
  </si>
  <si>
    <t>Blerje pajisje elekronike per KLGJ</t>
  </si>
  <si>
    <t>Mobilje te blera</t>
  </si>
  <si>
    <t>18AD801</t>
  </si>
  <si>
    <t xml:space="preserve">Blerje pajisje dhe mobilje per zyra </t>
  </si>
  <si>
    <t xml:space="preserve">poste pune </t>
  </si>
  <si>
    <t xml:space="preserve">Elemente sigurie </t>
  </si>
  <si>
    <t>18AD802</t>
  </si>
  <si>
    <t xml:space="preserve">Instalimi I elementeve te sigurise </t>
  </si>
  <si>
    <r>
      <t xml:space="preserve">Detajimi i Kostos Totale të </t>
    </r>
    <r>
      <rPr>
        <b/>
        <sz val="8"/>
        <color rgb="FFFF0000"/>
        <rFont val="Garamond"/>
        <family val="1"/>
      </rPr>
      <t xml:space="preserve">Produktit 6 </t>
    </r>
    <r>
      <rPr>
        <b/>
        <sz val="8"/>
        <color theme="1"/>
        <rFont val="Garamond"/>
        <family val="1"/>
      </rPr>
      <t>sipas Artikujve Ekonomikë</t>
    </r>
  </si>
  <si>
    <t>Kosto totale e produkti 6</t>
  </si>
  <si>
    <t>Rikonstruksine</t>
  </si>
  <si>
    <t>Produkti 7 (ish KLD)</t>
  </si>
  <si>
    <t>Buxheti Gjyqesor</t>
  </si>
  <si>
    <t>Ky program synon ofrimin efikas të shërbimeve dhe funksionim më të mirë të gjykatave, nëpërmjet mbështetjes buxhetore të shërbimeve gjyqësore dhe përmirësimit të infrastrukturës, me qëllim sjelljen e tyre në parametrat dhe cilësinë e performancës së ngjashme me vendet e BE.</t>
  </si>
  <si>
    <t>Çeshtje te gjykuara</t>
  </si>
  <si>
    <t>Realizimi i proceseve gjyqesore nga gjyqtaret dhe stafi mbeshtetes</t>
  </si>
  <si>
    <t xml:space="preserve">Blerje pajisje dhe mobilje per zyra dhe salla gjyqi </t>
  </si>
  <si>
    <t>Elemente sigurie per gjykatat</t>
  </si>
  <si>
    <t>nr. institucionesh</t>
  </si>
  <si>
    <t>Pajisje te tjera ne funksion te aktivitetit te gjykatave</t>
  </si>
  <si>
    <t>18AD803</t>
  </si>
  <si>
    <t>Blerje pajisje elekronike per gjykatat</t>
  </si>
  <si>
    <t xml:space="preserve">Mjete Levizese </t>
  </si>
  <si>
    <t>Blerje automjete dhe motrocikleta per gjykatat</t>
  </si>
  <si>
    <t xml:space="preserve">nr. mjetesh motorike </t>
  </si>
  <si>
    <t xml:space="preserve">Projekt zbatimi per godina </t>
  </si>
  <si>
    <t xml:space="preserve">Numer projektesh </t>
  </si>
  <si>
    <t xml:space="preserve">Ndertim godine e re gjykate </t>
  </si>
  <si>
    <r>
      <t xml:space="preserve">Detajimi i Kostos Totale të </t>
    </r>
    <r>
      <rPr>
        <b/>
        <sz val="8"/>
        <color rgb="FFFF0000"/>
        <rFont val="Garamond"/>
        <family val="1"/>
      </rPr>
      <t xml:space="preserve">Produktit 7 </t>
    </r>
    <r>
      <rPr>
        <b/>
        <sz val="8"/>
        <color theme="1"/>
        <rFont val="Garamond"/>
        <family val="1"/>
      </rPr>
      <t>sipas Artikujve Ekonomikë</t>
    </r>
  </si>
  <si>
    <t>Kosto totale e produkti 7</t>
  </si>
  <si>
    <t>Siperfaqe godine e rikonstruktuar</t>
  </si>
  <si>
    <t>18AE004</t>
  </si>
  <si>
    <r>
      <t xml:space="preserve">Detajimi i Kostos Totale të </t>
    </r>
    <r>
      <rPr>
        <b/>
        <sz val="8"/>
        <color rgb="FFFF0000"/>
        <rFont val="Garamond"/>
        <family val="1"/>
      </rPr>
      <t xml:space="preserve">Produktit 8 </t>
    </r>
    <r>
      <rPr>
        <b/>
        <sz val="8"/>
        <color theme="1"/>
        <rFont val="Garamond"/>
        <family val="1"/>
      </rPr>
      <t>sipas Artikujve Ekonomikë</t>
    </r>
  </si>
  <si>
    <t>Kosto totale e produkti 8</t>
  </si>
  <si>
    <t xml:space="preserve">Godina te rikonstrukturuara </t>
  </si>
  <si>
    <t>Dosje te perfunduara kundrejt totalit te dosjeve per shqyrtim</t>
  </si>
  <si>
    <t xml:space="preserve">Kodi i Projektit të Investimeve   </t>
  </si>
  <si>
    <t>Blerje pajisje Zzyre dhe kompjuterike</t>
  </si>
  <si>
    <t>Blerje pajisje te ndryshme per mobilimin dhe funksionimin e zyrave dhe blerje pajisje te ndryshme elektronike dhe kompjuterike</t>
  </si>
  <si>
    <t xml:space="preserve">      FORMAT 2: FORMATI STANDARD I PËRGATITJES SË KËRKESAVE BUXHETORE PBA 2020-2022 </t>
  </si>
  <si>
    <t>Blerje kondicionere dhe orendi zyre</t>
  </si>
  <si>
    <t xml:space="preserve">Blerje kondicioneresh dhe orendi zyre për përmisimin e kushteve të punës në institucion </t>
  </si>
  <si>
    <t>numër</t>
  </si>
  <si>
    <t>Shënim: Shpjegoni supozimet dhe llogaritjet për Produktin 1</t>
  </si>
  <si>
    <t>Pajisje për nevojat e institucionit</t>
  </si>
  <si>
    <t>Blerje orendi zyre dhe kondicioner</t>
  </si>
  <si>
    <t>Shënim: Shpjegoni supozimet dhe llogaritjet për Produktin 2</t>
  </si>
  <si>
    <t>Funksionimi mbi bazen e standarteve me te mira te vendeve te BE-se i aktivitetit te Keshillit te Larte te Prokurorise si dhe planifikimi dhe administrimi me efiçence i fondeve buxhetore,me qellim arritjen e objektivave te caktuara nga KLP.</t>
  </si>
  <si>
    <t>Permiresimi i veprimtarise se prokurorise nepermjet vendimarrjes se Keshillit lidhur me miratimin e akteve nenligjore ne zbatim te ligjeve qe perbejne paketen e reformes ne drejtesi, si dhe sigurimin e kapaciteteve financiare te nevojshme.</t>
  </si>
  <si>
    <t>Keshilli i Larte i Prokurorise do te garantoje pavaresine e aktivitetit te tij, si dhe permiresimin e veprimtarise se prokurorise nepermjet vendimarrjes.</t>
  </si>
  <si>
    <t>Vendime te marra nga Keshilli</t>
  </si>
  <si>
    <t>Miratimi I akteve nenligjore ne zbatim te ligjeve, miratim I akteve per rregullimin e procedurave te brendshme , emerim dhe shkarkim i prokuroreve, miratim I rregullave per funksionimin e KLP-se,etj.</t>
  </si>
  <si>
    <r>
      <t>Ndryshimi në % i Pagave si pasojë e ndryshimit të sasisë së produktit</t>
    </r>
    <r>
      <rPr>
        <b/>
        <i/>
        <sz val="9"/>
        <rFont val="Garamond"/>
        <family val="1"/>
      </rPr>
      <t>**</t>
    </r>
  </si>
  <si>
    <r>
      <t>Ndryshimi në % i Sigurimeve Shoqërore dhe Shendetësore si pasojë e ndryshimit të sasisë së produktit</t>
    </r>
    <r>
      <rPr>
        <b/>
        <i/>
        <sz val="9"/>
        <rFont val="Garamond"/>
        <family val="1"/>
      </rPr>
      <t>**</t>
    </r>
  </si>
  <si>
    <r>
      <t>Ndryshimi në % i Mallrave dhe Shërbimeve si pasojë e ndryshimit të sasisë së produktit</t>
    </r>
    <r>
      <rPr>
        <b/>
        <i/>
        <sz val="9"/>
        <rFont val="Garamond"/>
        <family val="1"/>
      </rPr>
      <t>**</t>
    </r>
  </si>
  <si>
    <r>
      <t>Ndryshimi në % i Subvencioneve si pasojë e ndryshimit të sasisë së produktit</t>
    </r>
    <r>
      <rPr>
        <b/>
        <i/>
        <sz val="9"/>
        <rFont val="Garamond"/>
        <family val="1"/>
      </rPr>
      <t>**</t>
    </r>
  </si>
  <si>
    <r>
      <t>Ndryshimi në % i Transfertave të brendshme si pasojë e ndryshimit të sasisë së produktit</t>
    </r>
    <r>
      <rPr>
        <b/>
        <i/>
        <sz val="9"/>
        <rFont val="Garamond"/>
        <family val="1"/>
      </rPr>
      <t>**</t>
    </r>
  </si>
  <si>
    <r>
      <t>Ndryshimi në % i Transfertave të jashtme si pasojë e ndryshimit të sasisë së produktit</t>
    </r>
    <r>
      <rPr>
        <b/>
        <i/>
        <sz val="9"/>
        <rFont val="Garamond"/>
        <family val="1"/>
      </rPr>
      <t>**</t>
    </r>
  </si>
  <si>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</si>
  <si>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</si>
  <si>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Detajimi i Kostos Totale të Produktit X sipas Artikujve Ekonomikë</t>
  </si>
  <si>
    <t xml:space="preserve">Automjete </t>
  </si>
  <si>
    <t>Kosto totale e produktit 15</t>
  </si>
  <si>
    <t>Produkti 13</t>
  </si>
  <si>
    <t>Kosto totale e produktit 12</t>
  </si>
  <si>
    <t>Produkti 12</t>
  </si>
  <si>
    <t>Kosto totale e produktit 11</t>
  </si>
  <si>
    <t>Produkti 11</t>
  </si>
  <si>
    <t>Kosto totale e produktit 10</t>
  </si>
  <si>
    <t>Produkti 10</t>
  </si>
  <si>
    <t>KRYEMINISTRIA</t>
  </si>
  <si>
    <t>KESHILLI LARTE I PROKURORISE</t>
  </si>
  <si>
    <t>AUTORITETI I KONKURRENCES</t>
  </si>
  <si>
    <t>KESHILLI KOMBETAR I KONTABILITETIT</t>
  </si>
  <si>
    <t>KOMISIONI I PROKURIMIT PUBLIK</t>
  </si>
  <si>
    <t>DREJTORIA E PEGJITHSHME E ARKIVAVE</t>
  </si>
  <si>
    <t>Kategoria 2: Shpenzimet per Projekte Investimesh</t>
  </si>
  <si>
    <t>buxheti 2020-2022</t>
  </si>
  <si>
    <t>FORMAT 2 : FORMATI STANDARD I PËRGATITJES SË KËRKESAVE BUXHETORE PBA 2020-2022</t>
  </si>
  <si>
    <t>PRESIDENCA (01)</t>
  </si>
  <si>
    <t>Garantimi zbatimit te Kushtetutes se Shqiperise</t>
  </si>
  <si>
    <t>FORMATI 1: MISIONI I NJËSISË SË QEVERISJES QENDRORE</t>
  </si>
  <si>
    <t>Emërtimi i Njësisë së Qeverisjes Qendrore</t>
  </si>
  <si>
    <t xml:space="preserve">                                               KUVENDI I SHQIPËRISË</t>
  </si>
  <si>
    <t>Kodi i Njësisë së Qeverisjes Qendrore</t>
  </si>
  <si>
    <t xml:space="preserve">           1002001</t>
  </si>
  <si>
    <t>Misioni I Njësisë së Qeverisjes Qendrore</t>
  </si>
  <si>
    <t xml:space="preserve">Kuvendi i Shqipërisë, është organi kushtetues më i lartë që në përmbushje të detyrimeve kushtetuese, ushtron funksionin ligjvënës dhe kontrollin e mbikëqyrjen parlamentare si për  zbatueshmërinë e ligjeve, ashtu dhe mbikqyrjen e institucioneve të pavarura. Kuvendi miraton programin politik dhe përbërjen e ekzekutivit, duke i dhënë votbesimin për përmbushjen e premtimeve dhe kryerjen e reformave ekomonike dhe shoqërore për zhvillimin e vendit. </t>
  </si>
  <si>
    <t>Programet Buxhetore</t>
  </si>
  <si>
    <t>Kodi I Programit</t>
  </si>
  <si>
    <t>Veprimtari legjislative, diplomacia dhe kontrolli parlamentar</t>
  </si>
  <si>
    <t>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Veprimtaria parlamentare ushtrohet në komisionet e Kuvendit dhe në seancë plenare. Përmes marrëdhënieve intensive ndërparlamentare bilaterale dhe multiraterale, Kuvendi zhvillon një diplomaci parlamentare me synimin e forcimit të marredhenieve  me vendet e BE, rajonit dhe të gjitha ato vende me interesa strategjike. Monitorimi dhe zbatimi i kuadrit ligjor dhe mbikqyrja e politikave per ceshtjet e integrimit europian janë prioritete të punës në Kuvend.</t>
  </si>
  <si>
    <t>KRYEMINISTRIA (03)</t>
  </si>
  <si>
    <t>2020-20222</t>
  </si>
  <si>
    <t>Aggjenda e Barazisë Gjinore në Shqipëri</t>
  </si>
  <si>
    <t>Mbeshtetje per Axhenden e e Barazise Gjinore ne Shqiperi ne nivel qendror dhe lokal ne procesin e antaresimit ne BE</t>
  </si>
  <si>
    <t>Rritja e kapaciteteve për planifikim, përgatitjen dhe zbatimin e projekteve infrastruktures në Shqipëri</t>
  </si>
  <si>
    <t xml:space="preserve">Rritja e kapaciteteve te administrates per idenentifikimin, formulimin, implementimin dhe monitorimin e projekteve infrastrukturore ne Shqiperi ne sektorin e transporit, energjise, mjedisit dhe sektorin social </t>
  </si>
  <si>
    <t>Blerje paisje ,sisteme,makineri të ndryshme</t>
  </si>
  <si>
    <t>Licenca  te blera</t>
  </si>
  <si>
    <t>Paisje kompjuterike  te blera</t>
  </si>
  <si>
    <t>M500002</t>
  </si>
  <si>
    <t xml:space="preserve">Paisje zyre te blera  </t>
  </si>
  <si>
    <t>M500004</t>
  </si>
  <si>
    <t>Rregjistrimi i Popullsise dhe Banesave</t>
  </si>
  <si>
    <t>Likujdim TVSH</t>
  </si>
  <si>
    <t>Likujdim detyrim TVSH per projektin sipas marreveshjes</t>
  </si>
  <si>
    <r>
      <t xml:space="preserve">Detajimi i Kostos Totale të </t>
    </r>
    <r>
      <rPr>
        <b/>
        <sz val="11"/>
        <color rgb="FFFF0000"/>
        <rFont val="Garamond"/>
        <family val="1"/>
      </rPr>
      <t>Produktit 2</t>
    </r>
    <r>
      <rPr>
        <b/>
        <sz val="11"/>
        <color theme="1"/>
        <rFont val="Garamond"/>
        <family val="1"/>
      </rPr>
      <t xml:space="preserve"> sipas Artikujve Ekonomikë</t>
    </r>
  </si>
  <si>
    <t>AGJENCIA PËR MBËSHTETJEN E SHOQËRISË CIVILE (88)</t>
  </si>
  <si>
    <t>Krijimi i kushteve për rritje të qëndrueshme të shoqërisë civile në vend, përmes një shoqërie civile më vibrante dhe pjesëmarrëse në vendimarrje dhe monitorim politikash publike.</t>
  </si>
  <si>
    <t xml:space="preserve">Emërtimi i Treguesit 1                                                    Numri i OJF-ve të mbështetura nga AMSHC ndaj totalit të organizatave që kanë paraqitur projekte për financim pranë AMSHC-së </t>
  </si>
  <si>
    <t>Emërtimi i Treguesit 2                                                                Numri i projekteve të miratuara, të cilat kanë si qëllim fuqizimin e shtetit të së drejtës, luftën ndaj korrupsionit, rritjes së pjesëmarrjes së qytetarëve dhe vendimmarje lokale, në avokatinë për nisma ligjore, proceset e integrimit europian</t>
  </si>
  <si>
    <t xml:space="preserve">Emërtimi i Treguesit 3                                                      Numri projekteve të miratuara, të cilat synojne mbështetje për shtresat në nevojë dhe grupet e margjinalizuara të shoqërisë, nëpërmjet fuqizimit të kapaciteteve të tyre dhe aksioneve të përfshirjes komunitare, rehabilitimi i mjedisit dhe zhvillimi i turizmit                                      </t>
  </si>
  <si>
    <t>KOMISIONERI PËR TË DREJTËN E INFORMIMIT DHE MBROJTJEN E TË DHËNAVE PERSONALE (89)</t>
  </si>
  <si>
    <t>Rritja e nivelit të zbatimit të Akteve të Komisionerit (vendime, rekomandime, urdhra)</t>
  </si>
  <si>
    <t>Trendi rrites 5 %</t>
  </si>
  <si>
    <t xml:space="preserve">NR.  Mbikëqyrje/ inspektime të kryera&amp;ankesa te trajtuara   </t>
  </si>
  <si>
    <t xml:space="preserve">NR </t>
  </si>
  <si>
    <t xml:space="preserve">Blerje Pajisje zyre </t>
  </si>
  <si>
    <t xml:space="preserve">"Blerje Pajisje, sisteme, makineri te ndyshme"  </t>
  </si>
  <si>
    <t xml:space="preserve">Projekt, zbatim,Mbikqyrje,Kolaudim </t>
  </si>
  <si>
    <t xml:space="preserve">nr.Godine </t>
  </si>
  <si>
    <t xml:space="preserve">NR pajisjesh </t>
  </si>
  <si>
    <t>KOMISIONERI PËR MBROJTJEN NGA DISKRIMINIMI  (91)</t>
  </si>
  <si>
    <t>INSTITUTI I STUDIMIT PËR KRIMET DHE PASOJAT E KOMUNIZMIT  (92)</t>
  </si>
  <si>
    <t xml:space="preserve">Blerje pajisje, zyre e kompjuterike etj
</t>
  </si>
  <si>
    <t>Automjet i blere</t>
  </si>
  <si>
    <t>AUTORITETI PËR INFORMIMIN MBI DOKUMENTET E ISH-SIGURIMIT TË SHTETIT   (95)</t>
  </si>
  <si>
    <t>Mobilje zyre</t>
  </si>
  <si>
    <t>Blerje pajisje dhe orendi zyre për funksionimin dhe rritjen e cilësisë së punës</t>
  </si>
  <si>
    <t>INSTAT</t>
  </si>
  <si>
    <t>Shpenzime për aparatura, pajisje teknike e vegla pune</t>
  </si>
  <si>
    <t>Blerje pajisje zyre dhe kompjuterike</t>
  </si>
  <si>
    <t>Blerje e pajisjeve të teknologjiisë së Informacionit</t>
  </si>
  <si>
    <t>Blerje pajisje të teknologjisë së informacionit (kompjutera, printera, fotokopje, skaner, ups-a, laptop, etj) për kompletim e zëvendësim</t>
  </si>
  <si>
    <t>Blerje pajisje e orendi zyre për kompletim e zëvendësim</t>
  </si>
  <si>
    <t>Shpenzime për blerje orendi zyre (karrige, rafte, kasaforta, poltronë, dollapë, perde, tavolina, etj) për kompletim e zëvendësim.</t>
  </si>
  <si>
    <t>Shpenzime për objekte ndërtimore</t>
  </si>
  <si>
    <t>Hidroizolim i tarracave të godinave të filialit Durrës</t>
  </si>
  <si>
    <t>Rikonstruksion i plote në hidroizolimet e tarraceve, suvatime të brendshme dhe të jashtme, lyerje e jashtme, meretim të xokulit, etj.</t>
  </si>
  <si>
    <t>Kosto totale e produktit4</t>
  </si>
  <si>
    <t>Hidroizolim tarrace në Godinën e SHISH Dibër</t>
  </si>
  <si>
    <t>Hidroizolim i plotë i tarracës.</t>
  </si>
  <si>
    <t>Hidroizolim tarrace në Godinën e SHISH Elbasan</t>
  </si>
  <si>
    <t>Hidroizolim tarrace.</t>
  </si>
  <si>
    <t>Spostim i portës hyrëse në Godinën e Drejtorisë Vlorë</t>
  </si>
  <si>
    <t>Spostim i portës hyrëse në godinën e Drejtorisë Vlorë, për shkak të ndryshimit të planit urbanistik.</t>
  </si>
  <si>
    <t>Ekspertizë teknike për qëndrueshmërinë e Godinës së SHISH Durrës</t>
  </si>
  <si>
    <t>Ekspertizë teknike të shkaqeve të deformimit të konstruksionit dhe hartimi i projektit përfundimtar të rikonstruksionit dhe garantimit të qendrueshmerise se objektit.</t>
  </si>
  <si>
    <t>000/lek</t>
  </si>
  <si>
    <t>Sasia (projekt)</t>
  </si>
  <si>
    <t>Kosto totale e produktit 8</t>
  </si>
  <si>
    <t>Rikonstruksion çatie dhe sisteme të jashtme në Godinën e Kukësit</t>
  </si>
  <si>
    <t>Rikonstruksion i plotë i çatisë dhe sistemime të jashtme.</t>
  </si>
  <si>
    <r>
      <t xml:space="preserve">Detajimi i Kostos Totale të </t>
    </r>
    <r>
      <rPr>
        <b/>
        <sz val="8"/>
        <color rgb="FFFF0000"/>
        <rFont val="Garamond"/>
        <family val="1"/>
      </rPr>
      <t xml:space="preserve">Produktit 9 </t>
    </r>
    <r>
      <rPr>
        <b/>
        <sz val="8"/>
        <color theme="1"/>
        <rFont val="Garamond"/>
        <family val="1"/>
      </rPr>
      <t>sipas Artikujve Ekonomikë</t>
    </r>
  </si>
  <si>
    <t>Rikonstruksion i tarracës dhe murit rrethues në Godinën Shkodër</t>
  </si>
  <si>
    <t>Rikonstruksion i plotë i tarracës dhe murit perimetral.</t>
  </si>
  <si>
    <t>m2+ml</t>
  </si>
  <si>
    <r>
      <t xml:space="preserve">Detajimi i Kostos Totale të </t>
    </r>
    <r>
      <rPr>
        <b/>
        <sz val="8"/>
        <color rgb="FFFF0000"/>
        <rFont val="Garamond"/>
        <family val="1"/>
      </rPr>
      <t xml:space="preserve">Produktit 10 </t>
    </r>
    <r>
      <rPr>
        <b/>
        <sz val="8"/>
        <color theme="1"/>
        <rFont val="Garamond"/>
        <family val="1"/>
      </rPr>
      <t>sipas Artikujve Ekonomikë</t>
    </r>
  </si>
  <si>
    <t>Blerje mjete dhe pajisje të tjera teknike</t>
  </si>
  <si>
    <t>Blerje mjete dhe pajisje të tjera teknike (pompë uji, korrëse bari, frigoriferë, banakë, numerator, lavatrice, etj) për sektorin mbështetës.</t>
  </si>
  <si>
    <r>
      <t xml:space="preserve">Detajimi i Kostos Totale të </t>
    </r>
    <r>
      <rPr>
        <b/>
        <sz val="8"/>
        <color rgb="FFFF0000"/>
        <rFont val="Garamond"/>
        <family val="1"/>
      </rPr>
      <t xml:space="preserve">Produktit 11 </t>
    </r>
    <r>
      <rPr>
        <b/>
        <sz val="8"/>
        <color theme="1"/>
        <rFont val="Garamond"/>
        <family val="1"/>
      </rPr>
      <t>sipas Artikujve Ekonomikë</t>
    </r>
  </si>
  <si>
    <t>Blerje mjete transporti</t>
  </si>
  <si>
    <t>Blerje Automjete për rinovimin e Parkut SHISH</t>
  </si>
  <si>
    <t>Blerje automjete për parkun e SHISH-it për kompletim e zëvendësim.</t>
  </si>
  <si>
    <r>
      <t xml:space="preserve">Detajimi i Kostos Totale të </t>
    </r>
    <r>
      <rPr>
        <b/>
        <sz val="8"/>
        <color rgb="FFFF0000"/>
        <rFont val="Garamond"/>
        <family val="1"/>
      </rPr>
      <t xml:space="preserve">Produktit 12 </t>
    </r>
    <r>
      <rPr>
        <b/>
        <sz val="8"/>
        <color theme="1"/>
        <rFont val="Garamond"/>
        <family val="1"/>
      </rPr>
      <t>sipas Artikujve Ekonomikë</t>
    </r>
  </si>
  <si>
    <t>Kosto totale e Produktit 12</t>
  </si>
  <si>
    <t xml:space="preserve">Qellimi i ATSH, eshte pasqyrimi i lajmit me vertetesi, shpjetesi dhe paanshmeri si dhe shperndarjen e materialeve mediatike brenda dhe jashte vendit nepermjet internet.  </t>
  </si>
  <si>
    <t>18AB001</t>
  </si>
  <si>
    <t>Pajisje kompjuterike dhe zyre</t>
  </si>
  <si>
    <t>M310001</t>
  </si>
  <si>
    <r>
      <t xml:space="preserve">Detajimi i Kostos Totale të </t>
    </r>
    <r>
      <rPr>
        <b/>
        <sz val="12"/>
        <color rgb="FFFF0000"/>
        <rFont val="Garamond"/>
        <family val="1"/>
      </rPr>
      <t xml:space="preserve">Produktit 2 </t>
    </r>
    <r>
      <rPr>
        <b/>
        <sz val="12"/>
        <color theme="1"/>
        <rFont val="Garamond"/>
        <family val="1"/>
      </rPr>
      <t>sipas Artikujve Ekonomikë</t>
    </r>
  </si>
  <si>
    <r>
      <t xml:space="preserve">Detajimi i Kostos Totale të </t>
    </r>
    <r>
      <rPr>
        <b/>
        <sz val="12"/>
        <color rgb="FFFF0000"/>
        <rFont val="Garamond"/>
        <family val="1"/>
      </rPr>
      <t xml:space="preserve">Produktit 1&amp;2 …X </t>
    </r>
    <r>
      <rPr>
        <b/>
        <sz val="12"/>
        <color theme="1"/>
        <rFont val="Garamond"/>
        <family val="1"/>
      </rPr>
      <t>sipas Artikujve Ekonomikë</t>
    </r>
  </si>
  <si>
    <r>
      <t xml:space="preserve">Detajimi i Kostos Totale të </t>
    </r>
    <r>
      <rPr>
        <b/>
        <sz val="12"/>
        <color rgb="FFFF0000"/>
        <rFont val="Garamond"/>
        <family val="1"/>
      </rPr>
      <t>Produktit X</t>
    </r>
    <r>
      <rPr>
        <b/>
        <sz val="12"/>
        <color theme="1"/>
        <rFont val="Garamond"/>
        <family val="1"/>
      </rPr>
      <t xml:space="preserve"> sipas Artikujve Ekonomikë</t>
    </r>
  </si>
  <si>
    <r>
      <t xml:space="preserve">Detajimi i Kostos Totale të </t>
    </r>
    <r>
      <rPr>
        <b/>
        <sz val="12"/>
        <color rgb="FFFF0000"/>
        <rFont val="Garamond"/>
        <family val="1"/>
      </rPr>
      <t xml:space="preserve">Produktit X </t>
    </r>
    <r>
      <rPr>
        <b/>
        <sz val="12"/>
        <color theme="1"/>
        <rFont val="Garamond"/>
        <family val="1"/>
      </rPr>
      <t>sipas Artikujve Ekonomikë</t>
    </r>
  </si>
  <si>
    <t>AGJENCIA TELEGRAFIKE SHQIPTARE</t>
  </si>
  <si>
    <t>Qellimi I kesaj politike eshte qe filmi shqiptar te behet sa me kompetitiv dhe I vleresuar ne festivale kombetare dhe nderkombetare .</t>
  </si>
  <si>
    <t>Produkti  3</t>
  </si>
  <si>
    <t xml:space="preserve">Blerje pajisje aparate per shfaqje filmash </t>
  </si>
  <si>
    <t xml:space="preserve">Mbikëqyrje të kryera sipas planit vjetor si dhe inspektime të realizuara sipas problematikave te ndryshme. </t>
  </si>
  <si>
    <t xml:space="preserve">Pajisje elektronike dhe zyre te blera
</t>
  </si>
  <si>
    <t>18AC201</t>
  </si>
  <si>
    <t xml:space="preserve">                           Pajisje elektronike dhe zyre te blera
</t>
  </si>
  <si>
    <r>
      <t xml:space="preserve">Detajimi i Kostos Totale të </t>
    </r>
    <r>
      <rPr>
        <b/>
        <sz val="8"/>
        <color rgb="FFFF0000"/>
        <rFont val="Garamond"/>
        <family val="1"/>
      </rPr>
      <t>Produktit B</t>
    </r>
    <r>
      <rPr>
        <b/>
        <sz val="8"/>
        <color theme="1"/>
        <rFont val="Garamond"/>
        <family val="1"/>
      </rPr>
      <t xml:space="preserve"> sipas Artikujve Ekonomikë</t>
    </r>
  </si>
  <si>
    <t>Drejtuesi i Ekipit të Menaxhimit të Programit</t>
  </si>
  <si>
    <t>A.Basha</t>
  </si>
  <si>
    <t>P.Strakosha</t>
  </si>
  <si>
    <t>02.09.2019</t>
  </si>
  <si>
    <t>Aktivitete për ruajtjen dhe zhvillimin e gjuhës, vlerave kombëtare dhe kulturore të Komunitetit shqiptar të ndryshme në Diasporë</t>
  </si>
  <si>
    <t>Blerje Pajisje zyre dhe kompjuterike</t>
  </si>
  <si>
    <t>Paisje zyre te blera</t>
  </si>
  <si>
    <t>Blerje Paisje zyre</t>
  </si>
  <si>
    <t>Blerje Paisje zyre dhe kompjuterike</t>
  </si>
  <si>
    <t>paisje zyre te blera</t>
  </si>
  <si>
    <t>Paisje elektronike te blera</t>
  </si>
  <si>
    <t>Blerje Paisje elektronike</t>
  </si>
  <si>
    <t>QENDRA E BOTIMIVE PËR DIASPORËN</t>
  </si>
  <si>
    <t>Numri i femijëve të certifikuar për gjuhen Shqipe</t>
  </si>
  <si>
    <t>8000</t>
  </si>
  <si>
    <t>10000</t>
  </si>
  <si>
    <t>15000</t>
  </si>
  <si>
    <t>20000</t>
  </si>
  <si>
    <t>Botimi, sigurimi dhe shpërndarja e teksteve mësimore dhe literaturës shtesë për komunitetin shqiptar në Diasporë</t>
  </si>
  <si>
    <t xml:space="preserve">Femijë të Diasporës të pajisur me tekste mësimore dhe libra plotësues </t>
  </si>
  <si>
    <t>Botimi, sigurimi dhe shpërndarja e teksteve dhe librave plotësues për diasporën</t>
  </si>
  <si>
    <t xml:space="preserve">Qendra e Botimeve për Diasporën ka për detyrë botimin dhe sigurimin e teksteve dhe libra plotësues për mësimdhënien në Diasporë. Rezultojnë rreth 170 shkolla në 10 shtete, me një numër prej 15.000 nxënësisht që kanë nëvoja të përvitshme për t'u pajisur me tekste shkollore dhe libra plotësues. Njëkohësisht këtë vit paraqitet e domosdoshme parashikimi në buxhet edhe i shpenzimeve për shpërndarjen, në veçanti të librave plotësues.     </t>
  </si>
  <si>
    <t>Blerje paisje elektronike te ndryshme</t>
  </si>
  <si>
    <t>Blerje pajisje elektronike</t>
  </si>
  <si>
    <t>18AM001</t>
  </si>
  <si>
    <t>Ulja e rasteve të shkeljeve të sigurisë për informacione të klasifikuara "sekret shtetëror", përmes mbikëqyrjes shtetërore në të gjitha disiplinat: zbatim legjislacioni, sigurim dokumentacioni, sigurim fizik dhe sigurim i rrjetit kompjuterik të akredituar.</t>
  </si>
  <si>
    <t>Pjesërisht</t>
  </si>
  <si>
    <t>Programi zhvillon politika dhe strategji për menaxhimin dhe zhvillimin e administratës publike. Ai synon: zhvillimin dhe menaxhimin e burimeve njerëzore, si dhe thellimin e reformës në shërbimin civil dhe zgjerimin e fushës së veprimit të këtij kuadri ligjor:  përcaktimin e standarteve të njëjta për nëpunësit civilë dhe punonjësit e tjerë të administratës publike, në kuptimin e rregullimit të marrëdhënieve të punës, pranimit në administratën publike, ecjën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</si>
  <si>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 Përmirësimi, zhvillimi dhe monitorimi i strategjive, politikave dhe proceseve që zhvillon dhe menaxhon DAP;
• Krijimi i një administrate të qëndrueshme dhe të aftë për të përballuar sfidat në procesin e integrimit evropian;
• Rritja e trajnimeve të nëpunësve të administratës publike qendrore dhe vendore, sidomos në fushën e aftësive menaxheriale; 
• Përmirësimi i cilësisë së shërbimeve dhe produkteve të ofruara ndaj qytetarëve, si një përgjigje efektive ndaj nevojave për zhvillim të administratës publike
• Përmirësimi i aftësive të nëpunësve të DAP, për arritjen e qëllimeve dhe objektivave të institucionit konform me programin e qeverisë shqiptare.</t>
  </si>
  <si>
    <t>Realizimi i planit vjetor të rekrutimit</t>
  </si>
  <si>
    <t>Zbatimi i vendimeve gjyqësore</t>
  </si>
  <si>
    <r>
      <rPr>
        <b/>
        <sz val="9"/>
        <rFont val="Garamond"/>
        <family val="1"/>
      </rPr>
      <t xml:space="preserve">Fuqizimi i funksionit menaxhues, në funksion të implementimit të sukseshëm të programit, konform kërkesave të kuadrit ligjor në fuqi. </t>
    </r>
    <r>
      <rPr>
        <sz val="9"/>
        <rFont val="Garamond"/>
        <family val="1"/>
      </rPr>
      <t xml:space="preserve">
Nënobjektiva:
1. Mirëmenaxhimi i burimeve njerëzore në shërbimin civil
2. Hartimi i programeve e projekteve në fushën e shërbimit civil
3. Hartimi, Koordinimi dhe monitorimi i Strategjivë në kuadër të Reformës në Administratën Publike
4. Rregullimi i fushës së menaxhimit të burimeve njerëzore të shërbimit civil, ndërtimit të institutcioneve dhe organizimi i sistemit të pagave në administratën publike.
5. Ngritja e kapacitetve të administratës publike me qëllim rritjen e efiçencës dhe përgjegjshmërisë së nëpunësve publikë dhe  monitorimi i zbatimit të legjislacionit të shërbimit civil </t>
    </r>
  </si>
  <si>
    <t>Procedura konkurimi në shërbimin civil</t>
  </si>
  <si>
    <t>Zhvillimi i procedurave të konkurimit në institucionet e administratës shtetërore (Konkurse pranimi në shërbimin civil, lëvizje paralele, ngritje në detyrë)</t>
  </si>
  <si>
    <t>numër procedurash</t>
  </si>
  <si>
    <t>Përfaqësim në procese gjyqësore dhe komisione disiplinore</t>
  </si>
  <si>
    <t>Përfaqësimi i Departamentit të Administratës Publike në procese gjyqësore ku është palë dhe pjesëmarrje në komisione disiplinore.</t>
  </si>
  <si>
    <t>numër procesesh/procedurash</t>
  </si>
  <si>
    <t xml:space="preserve">Programe/projekte ne fushën e shërbimit civil </t>
  </si>
  <si>
    <t>Hartimi i programeve dhe projekteve dhe përdorimi i mjeteve inovative për menaxhimin e burimeve njerëzore</t>
  </si>
  <si>
    <t>numër programesh/projektesh</t>
  </si>
  <si>
    <t xml:space="preserve">Strategji të miratuara </t>
  </si>
  <si>
    <t>Hartimi dhe rishikimi i strategjive të miratuara në kuadër të reformës në administratës publike</t>
  </si>
  <si>
    <t>numër strategji/plan veprimi</t>
  </si>
  <si>
    <t>Detajimi i Kostos Totale të Produktit 4 sipas Artikujve Ekonomikë</t>
  </si>
  <si>
    <r>
      <rPr>
        <b/>
        <sz val="8"/>
        <rFont val="Garamond"/>
        <family val="1"/>
      </rPr>
      <t xml:space="preserve">Produkti 5 </t>
    </r>
    <r>
      <rPr>
        <sz val="8"/>
        <rFont val="Garamond"/>
        <family val="1"/>
      </rPr>
      <t>(shto produkte sipas rastit)</t>
    </r>
  </si>
  <si>
    <t>Raporte monitorimi te kryera</t>
  </si>
  <si>
    <t>Hartimi dhe përgatitja e raporteve të monitorimit për zbatimin e strategjisë ndërsektoriale në administratën publike për organizmat ndërkombëtarë</t>
  </si>
  <si>
    <t>Numër raportesh</t>
  </si>
  <si>
    <t>Detajimi i Kostos Totale të Produktit 5 sipas Artikujve Ekonomikë</t>
  </si>
  <si>
    <t>Akte ligjore dhe nënligjore te hartuara</t>
  </si>
  <si>
    <t xml:space="preserve">Hartimi i akteve ligjore dhe nënligjore në fushën e pagave, burimeve njerëzore dhe në fushën e organizimit të institucioneve </t>
  </si>
  <si>
    <t>Detajimi i Kostos Totale të Produktit 6 sipas Artikujve Ekonomikë</t>
  </si>
  <si>
    <t xml:space="preserve">Politika te ndermarra për zhvillimin profesional </t>
  </si>
  <si>
    <t>Hartimi i politikave për ngritjen e kapaciteteve dhe rritjen e integritetit në administratën publike</t>
  </si>
  <si>
    <t>politika</t>
  </si>
  <si>
    <t>Detajimi i Kostos Totale të Produktit 7 sipas Artikujve Ekonomikë</t>
  </si>
  <si>
    <t>Procese monitorimi te kryera</t>
  </si>
  <si>
    <t>Procese monitorimi te kryera për zbatimin e legjislacionit të shërbimit civilsi dhe Inspektime për të monitoruar zbatimin e legjislacion it të shërbimit civil</t>
  </si>
  <si>
    <t>proces inspektimi</t>
  </si>
  <si>
    <t>Detajimi i Kostos Totale të Produktit 8 sipas Artikujve Ekonomikë</t>
  </si>
  <si>
    <t>Administrimi dhe funksionimi i DAP</t>
  </si>
  <si>
    <t>Procese për sigurimin e mirëfunksionimit të institucionit</t>
  </si>
  <si>
    <t>procese</t>
  </si>
  <si>
    <t>Detajimi i Kostos Totale të Produktit 9 sipas Artikujve Ekonomikë</t>
  </si>
  <si>
    <t>Blerje e pajisjeve të zyrës dhe komjuterike</t>
  </si>
  <si>
    <t>Pajise Kompiuterike</t>
  </si>
  <si>
    <t>Blerje e pajisjeve të zyrës për sigurimin e ambienteve të përshtashme për mirëfunksionimin e DAP</t>
  </si>
  <si>
    <t xml:space="preserve">IPA 2014 Zbatimi i reformes se Sherbimit Civil ne Administraten Publike </t>
  </si>
  <si>
    <t>Zbatimi i reformes se Sherbimit Civil ne Administraten Publike</t>
  </si>
  <si>
    <t xml:space="preserve">Nr reformash </t>
  </si>
  <si>
    <t>Pagesë TVSH</t>
  </si>
  <si>
    <t>Pagesa e TVSH për projekte me financim të huaj</t>
  </si>
  <si>
    <t xml:space="preserve">                                                                                                                                                                                                                                   FORMAT 2: FORMATI STANDARD I PËRGATITJES SË KËRKESAVE BUXHETORE PBA 2019-2021 </t>
  </si>
  <si>
    <t xml:space="preserve">Persona te trajnuar kundrejt totalit te target grupeve </t>
  </si>
  <si>
    <t xml:space="preserve">Persona te trajnuar </t>
  </si>
  <si>
    <t>Nr.personash te trajnuar</t>
  </si>
  <si>
    <t xml:space="preserve">Programi synon: Ofrimin e shërbimt  këshillimor për veprumtarinë juridike të personave juridik, veçanërisht për lidhjen e kontrateve të cilat parashikojnë efekte financiare për shtetin. përfaqësimin dhe mbrojtjen e interesave  pasurore të Shtetit Shqiptar pranë gjykatave kombëtare e ndërkombëtare dhe të huaja në çështjet gjyqësore, në të cilat një organ i administratës shtetërore ose Republika e Shqipërisë është palë, ofrimin e  asistencë juridike njësive të qeverisjes vendore sipas kritereve të përcaktuara në ligj, bashkërendimin e punës me prokurorinë për mbrojtjen në gjykim, të interesave të shtetit për çështje civile, zgjidhja e të cilave bëhet gjatë një procesi penal,  përcaktimin e rregullave  për unifikimin e praktikave  dhe formulimin  e kritereve  të përgjithshme  të asistencës juridike të shtetit dhe ndërmjetësimin për zgjidhjen me pajtim të mosmarrëveshjeve nepermjet organeve qendrore të administratës publike dhe enteve publike. Programi zhvillohet duke u bazuar ne ligjin 10018, date 13.11.2008 " Per Avokaturen e Shtetit", i ndryshuar                                                                                                                                                                                                                                                                                                                                                                                                                                                                                                                                                                                                                                                                                                                                                                                                                                                                                                                                                                                                                                   </t>
  </si>
  <si>
    <t xml:space="preserve">Mbrojtja e interesave pasurorë të Shtetit Shqipetar </t>
  </si>
  <si>
    <t xml:space="preserve">Ofrimi i shërbimit të këshillimit dhe përfaqesimit në çdo rast të parashikuar në ligje </t>
  </si>
  <si>
    <t xml:space="preserve">% e  praktikave te perfunduara ne raport me praktikat  gjithesej </t>
  </si>
  <si>
    <t xml:space="preserve">Asistenc Juridike nepermjet :Ofrimit  të sherbimit te keshillimit dhe perfaqesimit ne cdo rast e perfunduara </t>
  </si>
  <si>
    <t>Blerje  pajsje zyre ( 18AP901)</t>
  </si>
  <si>
    <t>M140058</t>
  </si>
  <si>
    <t xml:space="preserve">Numër pajisjesh </t>
  </si>
  <si>
    <t xml:space="preserve"> M140194 </t>
  </si>
  <si>
    <t xml:space="preserve">Numër pajisje elektronike </t>
  </si>
  <si>
    <t>Krijimi, Implementimi, Operimi, Mirëmbajtja dhe Përmirësimi i një sistemi gjeohapësinor te  integruar (NSDI), i cili do të prodhojë , standartizojë gjeoinformacionin në përputhje dhe harmonizim me standartet e BE / Direktivës INSPIRE.</t>
  </si>
  <si>
    <t>Numri i përdoruesve të Gjeoportalit Kombëtar</t>
  </si>
  <si>
    <t xml:space="preserve">Shërbime online për të dhënat gjeohapësinore </t>
  </si>
  <si>
    <t>Grupe të dhenash të standartizuara</t>
  </si>
  <si>
    <t xml:space="preserve">Hartimi i standardeve dhe rregullave uniforme të infrastrukturës së informacionit gjeohapësinor </t>
  </si>
  <si>
    <t>Identifikimi i standartave që synojmë të arrijmë</t>
  </si>
  <si>
    <t xml:space="preserve">Standarte dhe vendime normative të hartuara </t>
  </si>
  <si>
    <t>Blerje pajisje zyre dhe elektronike të cilat kanë arritur fazën e amortizimit apo që duhet të zëvendësohen</t>
  </si>
  <si>
    <t>Nr. Pajisje</t>
  </si>
  <si>
    <t>M870251</t>
  </si>
  <si>
    <t xml:space="preserve"> M870302</t>
  </si>
  <si>
    <t xml:space="preserve">Ndërtimi i pjesshëm i Kornizës Referuese Gjeodezike
</t>
  </si>
  <si>
    <t>18BV901</t>
  </si>
  <si>
    <t>Krijimi i ortofotos nga fotografimi ajror i vitit 1994</t>
  </si>
  <si>
    <t>Produkti që do të realizojë ky projekt do të jetë krijimi i ortofotos për 4200 km2 në zona urbane dhe zona rurale (kryesisht ultësira perëndimore e Republikës së Shqipërisë në shkallë 1: 2500. Parashikohet të kryhet përpunimi, orientimi dhe korrektimi fotogrametrik për rreth 4204 fotografi ajrore dhe kryerja e shërbimit online të këtij produkti në Gjeoportalin Kombëtar</t>
  </si>
  <si>
    <t>Km 2</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</si>
  <si>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</si>
  <si>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 xml:space="preserve">Blerje orendish </t>
  </si>
  <si>
    <t>Blerje orendi per zyrat e AMBU me qëllim mirëfunksionimin e punës në institucion</t>
  </si>
  <si>
    <r>
      <t xml:space="preserve">Detajimi i Kostos Totale të </t>
    </r>
    <r>
      <rPr>
        <b/>
        <sz val="9"/>
        <color rgb="FFFF0000"/>
        <rFont val="Garamond"/>
        <family val="1"/>
        <charset val="238"/>
      </rPr>
      <t>Produktit 5</t>
    </r>
    <r>
      <rPr>
        <b/>
        <sz val="9"/>
        <color theme="1"/>
        <rFont val="Garamond"/>
        <family val="1"/>
        <charset val="238"/>
      </rPr>
      <t xml:space="preserve"> </t>
    </r>
    <r>
      <rPr>
        <sz val="9"/>
        <color theme="1"/>
        <rFont val="Garamond"/>
        <family val="1"/>
        <charset val="238"/>
      </rPr>
      <t>sipas Artikujve Ekonomikë</t>
    </r>
  </si>
  <si>
    <t>Kosto totale e produktit</t>
  </si>
  <si>
    <t xml:space="preserve"> Plani i Menaxhimit të Basenit Ujor Shkumbin</t>
  </si>
  <si>
    <t>Hartimi i PMBU Shkumbin</t>
  </si>
  <si>
    <t>Hartimi i Planit te Menaxhimit të Basenit Ujor Shkumbin është nje kërkesë e ligjit 111/2012, per menaxhimin e integruar te burimeve ujore dhe një mjet për arritjen e mbrojtjes, përmirësimit dhe përdorimit të qëndrueshëm të mjedisit ujor. Faza paraprake per hartimin e ketij plani eshte realizuar nga projekti IBECA, por per te plotesuar te gjitha kerkesat e direktives se ujit qe duhet te kete nje plan menaxhimi i basenit duhen plotesuar kapitujt dhe analizat perkatese.</t>
  </si>
  <si>
    <t>Nr  projekti</t>
  </si>
  <si>
    <r>
      <t xml:space="preserve">Detajimi i Kostos Totale të </t>
    </r>
    <r>
      <rPr>
        <b/>
        <sz val="9"/>
        <color rgb="FFFF0000"/>
        <rFont val="Garamond"/>
        <family val="1"/>
        <charset val="238"/>
      </rPr>
      <t>Produktit 6</t>
    </r>
    <r>
      <rPr>
        <b/>
        <sz val="9"/>
        <color theme="1"/>
        <rFont val="Garamond"/>
        <family val="1"/>
        <charset val="238"/>
      </rPr>
      <t xml:space="preserve"> </t>
    </r>
    <r>
      <rPr>
        <sz val="9"/>
        <color theme="1"/>
        <rFont val="Garamond"/>
        <family val="1"/>
        <charset val="238"/>
      </rPr>
      <t>sipas Artikujve Ekonomikë</t>
    </r>
  </si>
  <si>
    <t>Albana Idershai</t>
  </si>
  <si>
    <t>Gerta Lubonja</t>
  </si>
  <si>
    <t>18AO201</t>
  </si>
  <si>
    <t>Hartimi I modeleve te 100+ Fshatrat</t>
  </si>
  <si>
    <t>Nr. Projekt</t>
  </si>
  <si>
    <t xml:space="preserve">Auditimi me përgjegjësi i zbatimit të dispozitave ligjore nga subjektet që perfitojne fonde nga BE për Programet IPA dhe IPARD , i zbatimit të dispozitave ligjore nga Audituesit e Agjencise. 
</t>
  </si>
  <si>
    <t xml:space="preserve">Emërtimi i Treguesit 1                             Norma e uljes së pasaktesive dhe pavertetesive të raporteve dhe pasqyrave/deklaratave financiare vjetore, si dhe të llogarive vjetore që mbështetin këto pasqyra/deklarata .                                                                   </t>
  </si>
  <si>
    <t>Emërtimi i Treguesit 2                                 Ulja e paligjshmërisë dhe parregullsisë së transaksioneve përkatëse.</t>
  </si>
  <si>
    <t>Projekti "Blerje pajisje të ndryshme"</t>
  </si>
  <si>
    <t>Pajise elektronike</t>
  </si>
  <si>
    <t>18AN6</t>
  </si>
  <si>
    <t>Matja e kohës së shërbimit në sportelet pritëse.</t>
  </si>
  <si>
    <t>4'</t>
  </si>
  <si>
    <t>KM03002</t>
  </si>
  <si>
    <t>Kontrata për konsulencë/mallra të realizuara, për ofrimin e shërbimeve publike më në qendër qytetarin</t>
  </si>
  <si>
    <t>nr. Kontratash</t>
  </si>
  <si>
    <t>1087027</t>
  </si>
  <si>
    <t>Kushte specifike të punës për ngritjen e hapesirës fizike të sigurt për informacionin e klasifikuar</t>
  </si>
  <si>
    <t>Sistemi I menaxhimit te raporteve te incidenteve kibernetike</t>
  </si>
  <si>
    <t>Sistem per menaxhim incidentesh</t>
  </si>
  <si>
    <t>Portali i permiresuar per bllokimin e faqeve te internetit me permbajtje te paligjshme</t>
  </si>
  <si>
    <t xml:space="preserve">Qendra e testimit të programeve keqdashëse dhe aplikacioneve të dyshimta (Malware Testing Centre MTC) </t>
  </si>
  <si>
    <t>Qendra e testimit të programeve keqdashëse dhe aplikacioneve të dyshimta</t>
  </si>
  <si>
    <t>Sistemi për menaxhimin e anomalive në rrjetet hyrës dhe dalës të ISP (Malicious Traffic Operation Center MTOC)</t>
  </si>
  <si>
    <t>Sistemi për zbulimin, analizimin dhe parandalimin e sulmeve të mundshme kibernetike ndaj sistemeve të informacionit (HoneyPot Systems)</t>
  </si>
  <si>
    <t>Prioritet e DSHQ per vitin 2019 janë: Ofrimi I një shërbimi cilësor sipas standarteve bashkëkohore, në zbatim të bazës ligjore mbi të cilën ushtron veprimtarinë DSHQ, realizimi i  investimeve dhe mirëmbatjes me qëllim kthimin e Vilave dhe Rezidencave Qeveritare ne mjedise bashkëkohore, zbatimi i politikave që sigurojnë integritet, drejtësi dhe ndershmëri si në marrëdheniet e brendshme dhe ato te jashtme per nga pikepamja financiare por jo vetëm.</t>
  </si>
  <si>
    <t>Realizimi në kohë dhe me standart të lartë cilësie për shërbime ndaj Institucioneve të larta Qëndrore Shtetërore</t>
  </si>
  <si>
    <t>trend rritës</t>
  </si>
  <si>
    <t xml:space="preserve">trend rritës </t>
  </si>
  <si>
    <t xml:space="preserve">1. Organizim Eventesh dhe Pritje Përcjellje Personalitesh të vendit dhe të huaj                                                                                                     2.Mirëmbatjen dhe investimin e Rezidencave Qeveritare në gjithë Republikën e Shqiperisë                                                                                                                                                                                             3. Veprimtaria e sektorit të shërbimeve të përgjithshme në Kryeministi </t>
  </si>
  <si>
    <t xml:space="preserve">1. Produkti Evente: Realizimi në kohë dhe në standart te lartë cilësie për shërbimet ndaj institucioneve të larta qëndrore shtetërore me prioritet tre Krerët e Shtetit Pritje/Përcjellje Personalitesh të vendit dhe të huaj.                                                                                                             2. Mirëmbatjen dhe investimin e Rezidencave dhe Vilave Qeveritare:  në të gjithë territorin e Republikës së Shqipërisë ( Tiranë: Vila 30, Vila 31, Vila Dajt, Pall.Kongreseve, Pall. Brigadave, Vilat në Vlorë, Vila në Dhermi, Vilat në Pogradec, Vilat në Durrës, Vila Velipojë)                                                                                                                                                                                                 3. Veprimtaria e sektorit të shërbimeve të përgjithshme në Kryeministi:                                      Shërbimet mbështetese në Kryeministri mbulojnë dieta e shërbimeve, karburant, pjesëkëmbimi makinash, taksa vjetore makinash, shërbime mbështetese pastimi dhe mirëmbatjeje. </t>
  </si>
  <si>
    <t>Nr. Shërbimesh</t>
  </si>
  <si>
    <t xml:space="preserve">Projektim, mbikqyrje dhe kolaudim </t>
  </si>
  <si>
    <t xml:space="preserve">Zëvëndësimi I formave gjeometrike të cilat përbëjnë tavanin e Sallës së koncerteve në Pallatin e Kongreseve  </t>
  </si>
  <si>
    <t xml:space="preserve">Zëvëndësimi I formave gjeometrike të cilat përbëjnë tavanin e Sallës së koncerteve në Pallatin e Kongreseve, domosdoshmëri për sigurinë gjatë aktiviteteve. </t>
  </si>
  <si>
    <t xml:space="preserve">m2 </t>
  </si>
  <si>
    <t xml:space="preserve">Restaurimi dhe lyerja e fasadës në Pallat të Kongreseve </t>
  </si>
  <si>
    <t xml:space="preserve">Restaurimi dhe lyerja e fasadës në Pallat të Kongreseve, sipas zërave të programit të Investimeve. </t>
  </si>
  <si>
    <t>Rikonstruksioni I Vilës Nr.31 dhe mobilimi I saj</t>
  </si>
  <si>
    <t>Rikonstruksioni I Vilës Nr.31 dhe mobilimi I saj, punime, mbiqyrje, kolaudim</t>
  </si>
  <si>
    <t xml:space="preserve">Kondicionimi I Pallatit të Kongreseve </t>
  </si>
  <si>
    <t>Kondicionimi I Pallatit të Kongreseve, mbikqyrje, kolaudim</t>
  </si>
  <si>
    <t xml:space="preserve">Restaurimi I dyshemesë së Hollit kryesor dhe katit të dytë të Pallatit të Kongreseve  </t>
  </si>
  <si>
    <t xml:space="preserve">Restaurimi I dyshemesë së Hollit kryesor dhe katit të dytë të Pallatit të Kongreseve, projektim, mbikqyrje, kolaudim </t>
  </si>
  <si>
    <t>Riparimi i dyshemese të katit nëntokë të Pallatit të Kongreseve</t>
  </si>
  <si>
    <t>Riparimi i dyshemese të katit nëntokë të Pallatit të Kongreseve, projektim, mbikqyrje, kolaudim.</t>
  </si>
  <si>
    <t xml:space="preserve">Hidrizolimi I tarracës së Pallatit të Kongreseve </t>
  </si>
  <si>
    <t>Hidrizolimi I tarracës së Pallatit të Kongreseve, projektim, mbikqyrje, kolaudim</t>
  </si>
  <si>
    <t>Produkti 8 (shto produkte sipas rastit)</t>
  </si>
  <si>
    <t xml:space="preserve">Rikonstruksioni I pjeshëm I suvasë dhe parketit në Pallatin e Brigadave </t>
  </si>
  <si>
    <t>Produkti 9 (shto produkte sipas rastit)</t>
  </si>
  <si>
    <t xml:space="preserve">Ndarja e hapësirës së Parkimit në hyrjen e pasme të Pallatit të Kongreseve </t>
  </si>
  <si>
    <t xml:space="preserve">Hidrizolimi I kapanoneve dhe magazinave në Parkun e Delegecioneve  </t>
  </si>
  <si>
    <t>Hidrizolimi I kapanoneve dhe magazinave në Parkun e Delegecioneve , projektim, mbikqyrje, kolaudim</t>
  </si>
  <si>
    <t>Kosto totale e produkti 10</t>
  </si>
  <si>
    <t>Produkti 11 (shto produkte sipas rastit)</t>
  </si>
  <si>
    <t>Restaurimi i kopshtit dhe objekteve me vlere (skulpturat)</t>
  </si>
  <si>
    <t>Produkti 12 (shto produkte sipas rastit)</t>
  </si>
  <si>
    <t xml:space="preserve">Rikonstruksioni I tre zyrave të ish Presidentëve </t>
  </si>
  <si>
    <t>Rrethimi me kangjella I perimetrit të jashtëm te Vilës Nr.1 Vlorë</t>
  </si>
  <si>
    <r>
      <t xml:space="preserve">Detajimi i Kostos Totale të </t>
    </r>
    <r>
      <rPr>
        <b/>
        <sz val="8"/>
        <color rgb="FFFF0000"/>
        <rFont val="Garamond"/>
        <family val="1"/>
      </rPr>
      <t xml:space="preserve">Produktit 13 </t>
    </r>
    <r>
      <rPr>
        <b/>
        <sz val="8"/>
        <color theme="1"/>
        <rFont val="Garamond"/>
        <family val="1"/>
      </rPr>
      <t>sipas Artikujve Ekonomikë</t>
    </r>
  </si>
  <si>
    <t>Kosto totale e produkti 13</t>
  </si>
  <si>
    <t>Produkti 14 (shto produkte sipas rastit)</t>
  </si>
  <si>
    <t>Blerje e tre gjeneratorëve te rinj me fuqi 116 KVA për rezidencat qeveritare</t>
  </si>
  <si>
    <r>
      <t xml:space="preserve">Detajimi i Kostos Totale të </t>
    </r>
    <r>
      <rPr>
        <b/>
        <sz val="8"/>
        <color rgb="FFFF0000"/>
        <rFont val="Garamond"/>
        <family val="1"/>
      </rPr>
      <t xml:space="preserve">Produktit 14 </t>
    </r>
    <r>
      <rPr>
        <b/>
        <sz val="8"/>
        <color theme="1"/>
        <rFont val="Garamond"/>
        <family val="1"/>
      </rPr>
      <t>sipas Artikujve Ekonomikë</t>
    </r>
  </si>
  <si>
    <t>Produkti 15 (shto produkte sipas rastit)</t>
  </si>
  <si>
    <t xml:space="preserve">Rrethimi me kangjella i perimetrit të  jashtëm te Pallatit te Brigadave </t>
  </si>
  <si>
    <r>
      <t xml:space="preserve">Detajimi i Kostos Totale të </t>
    </r>
    <r>
      <rPr>
        <b/>
        <sz val="8"/>
        <color rgb="FFFF0000"/>
        <rFont val="Garamond"/>
        <family val="1"/>
      </rPr>
      <t>Produktit 15</t>
    </r>
    <r>
      <rPr>
        <b/>
        <sz val="8"/>
        <color theme="1"/>
        <rFont val="Garamond"/>
        <family val="1"/>
      </rPr>
      <t xml:space="preserve"> sipas Artikujve Ekonomikë</t>
    </r>
  </si>
  <si>
    <t xml:space="preserve">FORMAT 2 : FORMATI STANDARD I PËRGATITJES SË KËRKESAVE BUXHETORE PBA 2019-2021 </t>
  </si>
  <si>
    <t>Në zbatim të politikës qeveritare në fushën e marrëdhënieve ndërmjet Shtetit dhe bashkësive fetare në Republikën e Shqipërisë, mbështet financiarisht bashkësitë fetare, për përmirësimin e infrastrukturës së tyre administrative, arsimore, shpirtërore e kulturore, si faktorë që kontribuojnë në ruajtjen e traditës, harmonisë dhe tolerancës fetare në vend.</t>
  </si>
  <si>
    <t>Forcimi i harmonisë e bashkëjetesës fetare të trashëguar nëpërmjet përmirësimit të kushteve të veprimtarisë së tyre arsimore e shpirtërore, me anë të mbështetjes financiare  dhe hartimin e akteve ligjore dhe nënligjore për këtë qëllim.</t>
  </si>
  <si>
    <t>Numër 2 i akteve nënligjore dhe amendime ligjore lidhur me fenë</t>
  </si>
  <si>
    <t xml:space="preserve">Financim i Bashkësive fetare  </t>
  </si>
  <si>
    <r>
      <rPr>
        <b/>
        <sz val="8"/>
        <color rgb="FFFF0000"/>
        <rFont val="Garamond"/>
        <family val="1"/>
      </rPr>
      <t>Produkti 2</t>
    </r>
    <r>
      <rPr>
        <sz val="8"/>
        <color theme="1"/>
        <rFont val="Garamond"/>
        <family val="1"/>
      </rPr>
      <t xml:space="preserve"> </t>
    </r>
  </si>
  <si>
    <r>
      <rPr>
        <b/>
        <sz val="8"/>
        <color rgb="FFFF0000"/>
        <rFont val="Garamond"/>
        <family val="1"/>
      </rPr>
      <t>Produkti 3</t>
    </r>
    <r>
      <rPr>
        <sz val="8"/>
        <color theme="1"/>
        <rFont val="Garamond"/>
        <family val="1"/>
      </rPr>
      <t xml:space="preserve"> </t>
    </r>
  </si>
  <si>
    <t>KODI 18AQ301</t>
  </si>
  <si>
    <t xml:space="preserve">Kompjutera dhe pajisje të tjera shoqëruese të lidhura me to </t>
  </si>
  <si>
    <t>KODI 18AQ302</t>
  </si>
  <si>
    <t xml:space="preserve">Shënim: Shpjegoni supozimet dhe llogaritjet për Produktin  </t>
  </si>
  <si>
    <t>Koordinim dhe monitorim i administrimit dhe zbatimit ne praktike te kuadrit ligjor dhe politikave mbi pakicat kombetare.</t>
  </si>
  <si>
    <t>Sigurimi i ushtrimit te të drejtave specifike të personave që u përkasin një pakice kombëtare, si një përbërës thelbësor i një shoqërie të integruar dhe që garantojnë mosdiskriminimin dhe barazinë e plotë para ligjit.</t>
  </si>
  <si>
    <t xml:space="preserve">Rritja e ushtrimit te te drejtave per pakicat
</t>
  </si>
  <si>
    <t xml:space="preserve">Zbatimi i kuadrit ligjor dhe politikave shteterore ne lidhje me pakicat kombetare, si edhe financimi i projekteve dhe nismave per fuqizimin, mbrojtjen e te drejtave, ruajtjen e promovimin e identitetit kombetar, kulturor e gjuhesor te tyre.
</t>
  </si>
  <si>
    <t xml:space="preserve">Fuqizimi i kuadrit ligjor dhe nenligjor </t>
  </si>
  <si>
    <t>Akte nenligjore te propozuara</t>
  </si>
  <si>
    <t>Ndryshimi dhe plotesimi i kuadrit ligjor ne fushen e arsimit, mbrojtjes sociale, kultures, perdorimit te gjuhes amtare dhe treguesve topografike.</t>
  </si>
  <si>
    <t xml:space="preserve">Nr. aktesh nenligjore
</t>
  </si>
  <si>
    <t>Takime te kryera/Aktivitete</t>
  </si>
  <si>
    <t xml:space="preserve">Takime periodike me perfaqesuesit e PK per tu informuar mbi ecurine e problematikave te tyre dhe amendimin e kuadrit ligjor si dhe aktivitete te perbashketa me institucione te ngjashme te fushes. </t>
  </si>
  <si>
    <t>Nr. takime/aktivitete</t>
  </si>
  <si>
    <t>Paisje kundra zjarrit te blera/paisje teknike</t>
  </si>
  <si>
    <t>Vendimmarrje gjyqesore e drejte, transparente e dhene brenda afateve ligjore.</t>
  </si>
  <si>
    <t>Fuqizimi i funksionit menaxhues për implementimin e sukseshëm të programit, konform kërkesave të kuadrit ligjor në fuqi per shqyrtimin e kërkesave dhe dhenien e vendimeve  gjyqesore te drejta, transparente e në afatet ligjore</t>
  </si>
  <si>
    <t>Treguesi 1: Raporti i numrit te vendimeve me numrin e kerkesave te paraqitura per gjykim</t>
  </si>
  <si>
    <t>Treguesi 2: Raporti i numrit te vendimeve te dhena, brenda afatit ligjor me numrin e vendimeve gjithsej</t>
  </si>
  <si>
    <t xml:space="preserve">Buxheti 2020-2022  </t>
  </si>
  <si>
    <t>18AI701</t>
  </si>
  <si>
    <t>Pajisje informatike( kompjuter,printer,skaner,sistem monitorimi video,sist.audio konference,skaner sigurie ,sist. hyrje-dalje biometrie, etj)</t>
  </si>
  <si>
    <t>Produkti 3(shto produkte sipas rastit)</t>
  </si>
  <si>
    <t>Orendi zyre(dollape, tavolina,rafte arkivi,kasaforta,frigorifere,grirese letre,fshese korenti,etj)</t>
  </si>
  <si>
    <t>Pajisje/Orendi/Mjete</t>
  </si>
  <si>
    <t>Numri i magjistrateve te emeruar,transferuar, kundrejt totalit te tyre</t>
  </si>
  <si>
    <t>Magjistrate te vleresuar kundrejt totalit te tyre</t>
  </si>
  <si>
    <t>Akte nenligjore te miratuara nga KLP kundrejt vendimeve te marra</t>
  </si>
  <si>
    <t>Emërtimi i Treguesit 1. Meqenese sistemi i drejtesise eshte mjaft i gjere dhe matja e perceptueshmerise se tij eshte e veshtire , eshte e pamundur te vendosim nje tregues ne nivel qellimi, por kjo do te realizohet ne vijim.</t>
  </si>
  <si>
    <t>Fusha e veprimit konsiston në ofrimin e shërbimit ndaj individit në mënyrë të pavarur, të paanshëm, fleksibël dhe transparente. 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</si>
  <si>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Mbrojtja e të drejtave, lirive dhe interesave të ligjshme të individit nga veprimet ose mosveprimet e paligjshme e të parregullta të organeve të administratës publike, si dhe të tretëve që veprojnë për llogari të saj.</t>
  </si>
  <si>
    <t>Riakreditimi si Institucion Kombëtar për të Drejtat e Njeriut, konformë Parime të Parisit, nga Aleanca Globale e Institucioneve Kombëtare për të Drejtat e Njeriut (GANHRI) me statusin A</t>
  </si>
  <si>
    <t>Rekomandime të suksesshme për adresimin e çeshtjeve të të drejtave të njeriut në favor të individëve apo  grupeve të diskriminuara pas rekomandimeve të AP ndaj totalit të rekomandimeve</t>
  </si>
  <si>
    <t>Standarde cilësore dhe përmirësime të punës së Administratës publike të arritura</t>
  </si>
  <si>
    <t xml:space="preserve"> Standarde cilësore dhe përmirësime të punës së Administratës publike të arritura, për çeshtje te barazise gjinore</t>
  </si>
  <si>
    <t xml:space="preserve">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
 </t>
  </si>
  <si>
    <t>Numri i rekomandimeve të AP që kanë gjetur zbatim ndaj totalit te rekomandimeve te dhena</t>
  </si>
  <si>
    <t xml:space="preserve">Nr i ankesave  te trajtuara, për shkeljen e te   drejtave te njeriut  me bazë gjinore </t>
  </si>
  <si>
    <t>Nr i ankesave për shkelje të të drejtave të grupeve vulnerabël, (Rom dhe Egjyptiane,PAK, LGBT,) të trajtuara</t>
  </si>
  <si>
    <t xml:space="preserve">Nr ankesash për shkelje të të drejtave të fëmijëve </t>
  </si>
  <si>
    <t>Nr inspektimeve/monitorimeve  te kryera</t>
  </si>
  <si>
    <t>Nr rekomandimesh te suksesshme per adresimin e shkeljeve me baze gjinore ndaj totalit te rekomandimeve</t>
  </si>
  <si>
    <t>Nr rekomandimesh per adresimin e shkeljeve te te drejtave te femijeve</t>
  </si>
  <si>
    <t>Nr rekomandimesh per adresimin e shkeljeve te te drejtave te grupeve vulnerabel, rome dhe egjyptiane</t>
  </si>
  <si>
    <t>Popullate e ndergjegjesuar per barazine gjinore dhe ceshtje te tjera te lidhura me te</t>
  </si>
  <si>
    <t>Administrate publike e ndergjegjesuar per respektimin e te drejtave te njeriut</t>
  </si>
  <si>
    <t>Administrate publike e ndergjgjesuar per ceshtje te barazise gjinore</t>
  </si>
  <si>
    <t>Popullate e ndergjegjesuar per te drejtat e femijeve dhe grupeve vulnerabel</t>
  </si>
  <si>
    <t>Kerkesa te trajtuara</t>
  </si>
  <si>
    <t>Numri i ankesave/kërkesave</t>
  </si>
  <si>
    <r>
      <t xml:space="preserve">Aktivitete ndergjegjësue </t>
    </r>
    <r>
      <rPr>
        <sz val="8"/>
        <color rgb="FFFF0000"/>
        <rFont val="Garamond"/>
        <family val="1"/>
      </rPr>
      <t>dhe promovuese</t>
    </r>
  </si>
  <si>
    <t>Trajnime, tryeza,dite te hapura,  aktivitete ndergjegjesuese per administraten publike dhe popullaten</t>
  </si>
  <si>
    <r>
      <t>Numri</t>
    </r>
    <r>
      <rPr>
        <sz val="8"/>
        <color rgb="FFFF0000"/>
        <rFont val="Garamond"/>
        <family val="1"/>
      </rPr>
      <t xml:space="preserve"> I aktiviteve</t>
    </r>
  </si>
  <si>
    <t>Inspektime/Monitorime  te kryera</t>
  </si>
  <si>
    <t>Inspektime/ Monitorime te kryera ne institucione dhe qendra rezidenciale, me iniciative te institucionit dhe/ose sipas ankesave te marra</t>
  </si>
  <si>
    <t>Numri i inspektimeve/monitorimeve</t>
  </si>
  <si>
    <t>Deklarata Pasurie sipas Llojeve të Kontrolluara.</t>
  </si>
  <si>
    <t xml:space="preserve">Numri i rasteve të hetimeve administrative kundër korrupsionit; </t>
  </si>
  <si>
    <t>Shkelje të konstatuara në procesin e deklarimit ;</t>
  </si>
  <si>
    <t>Pasuri të vlerësuara me ekspertë të pavarur.</t>
  </si>
  <si>
    <t xml:space="preserve"> Punonjës të trajnuar</t>
  </si>
  <si>
    <t xml:space="preserve">Blerje Pajisje Elektronike </t>
  </si>
  <si>
    <t>Orendi Zyre te Blera</t>
  </si>
  <si>
    <t>Blerje  Orendi Zyre për përmirësim tërësor të infrastrukturës institucionale.</t>
  </si>
  <si>
    <t>Produkti  4 (shto produkte sipas rastit)</t>
  </si>
  <si>
    <t xml:space="preserve">Remont Kapital Ashensori </t>
  </si>
  <si>
    <t>Blerje  dhe furnizim pjesë këmbimi për ashensorin duke realizuar kushte teknike dhe cilësore të punës në ILDKPKI</t>
  </si>
  <si>
    <t>Produkti  5 (shto produkte sipas rastit)</t>
  </si>
  <si>
    <t>Blerje pajisje te tjera zyre</t>
  </si>
  <si>
    <t>Blerje  dhe furnizim pajisje të ndryshme zyre si pompë uji, kondicioner,  e tj. për  përmirësimin e kushteve të punës të punonjësve  në ILDKPKI</t>
  </si>
  <si>
    <t xml:space="preserve">Rritja e  performances ne vite kundrejt nr. te vendime te marra nga KPP </t>
  </si>
  <si>
    <t>M900001 (Kod produkti)</t>
  </si>
  <si>
    <t xml:space="preserve">M900001 </t>
  </si>
  <si>
    <t xml:space="preserve">Nr. Institucioni </t>
  </si>
  <si>
    <t xml:space="preserve">Rikonstruktion i pjesshem, nderhyrje permiresuese dhe pershtatje ambienti ne gjykata </t>
  </si>
  <si>
    <t xml:space="preserve">Rikonstruksion I plote I godines se gjykates </t>
  </si>
  <si>
    <t>Ndertim godine  e re</t>
  </si>
  <si>
    <t xml:space="preserve">Hartimi Projekti </t>
  </si>
  <si>
    <t>Pajisje te tjera te domosdoshme per  gjykatat</t>
  </si>
  <si>
    <t>Instalimi i elementeve te sigurise ne gjykata</t>
  </si>
  <si>
    <t>nr çështjesh</t>
  </si>
  <si>
    <t>Infrastrukturë e përmirësuar (ndërtesa, mjedise pune)</t>
  </si>
  <si>
    <t>Sisteme të teknologjisë së informacionit, brenda standardeve ndërkombëtare</t>
  </si>
  <si>
    <t>Përmirësimi i ofrimit të shërbimeve, përmes novacionit dhe forcimit të strukturave dhe sistemeve të teknologjisë që zhvillojnë koherencën, efikasitetin dhe efektshmërinë institucionale</t>
  </si>
  <si>
    <t>Rritja e nivelit të sherbimit të ofruar nëpermjet një sistemi funksional, efikas, të mirëadministruar dhe që funksionon në shkallën më të lartë të integritetit</t>
  </si>
  <si>
    <t>Ofrimi efikas i shërbimeve dhe punë më e mirë në gjykatat e 3 niveleve</t>
  </si>
  <si>
    <t xml:space="preserve">Ky program synon garantimin e funksionimit normal të aktivitetit të Këshillit të Lartë Gjyqësor, duke forcuar pavarësinë, efikasitetin, transparencën me qëllim që gjyqësori të meritojë besimin e publikut </t>
  </si>
  <si>
    <t xml:space="preserve">Përmirësimi i sistemit gjyqësor nëpërmjet vendimmarrjes së Këshillit lidhur me miratimin e akteve nënligjore në zbatim të ligjeve që përbëjnë paketën e reformës në drejtësi si dhe sigurimin e burimeve dhe kapaciteteve financiare të nevojshme </t>
  </si>
  <si>
    <t>Rekrutimi i stafit sipas organigramës së KLGJ-së.</t>
  </si>
  <si>
    <t>Akte të miratuara nga mbledhja plenare e KLGJ-së.</t>
  </si>
  <si>
    <t xml:space="preserve">“Vendosja e standardeve të larta të kapaciteteve njerëzore dhe institucionale të tij dhe përmirësimi i përformancës së gjyqësorit në të tre nivelet”. </t>
  </si>
  <si>
    <t>Magjistrate dhe ndihmes ligjore te vleresuar kundrejt totalit te kerkesave</t>
  </si>
  <si>
    <t>Numri i magjistrateve te emeruar  kundrejt vendeve vakant</t>
  </si>
  <si>
    <t>Produkti 1 (KLD)</t>
  </si>
  <si>
    <t>Produkti 2 (ZABGJ)</t>
  </si>
  <si>
    <t xml:space="preserve">Blerje pajisje elektronike </t>
  </si>
  <si>
    <t xml:space="preserve">nr institucionesh </t>
  </si>
  <si>
    <t xml:space="preserve">Blerje automjete </t>
  </si>
  <si>
    <t>SHERBIMI PER SHQIPTARET JASHTE KUFIRIT DHE SHERBIMI NE GJUHE TE HUAJ</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</si>
  <si>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</si>
  <si>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</si>
  <si>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NDODHEN.</t>
  </si>
  <si>
    <t>RRITJE E SHIKUESHMERISE -AUDIENCA</t>
  </si>
  <si>
    <t>RRITJE E CILESISE SE PROGRAMEVE TELEVIZIVE,RADIOFONIKE NE NIVEL INFORMATIV,EDUKATIV,ARTISTIK</t>
  </si>
  <si>
    <t>RRITJA E NUMRIT TE PRODHIMEVE</t>
  </si>
  <si>
    <t>NE RRITJE</t>
  </si>
  <si>
    <t>ZGJERIMI I TREGUT TE REKLAMAVE</t>
  </si>
  <si>
    <t>EMISIONE TELEVIZIVE TE TRANSMETUARA</t>
  </si>
  <si>
    <t>ORE TRANSMETIMI TE EMISIONEVE TV TRANSMETUAR NE SATELIT PER SHQIPTARET JASHTE KUFIRIT</t>
  </si>
  <si>
    <t>EMISIONE RADIOFONIKE TE TRANSMETUARA</t>
  </si>
  <si>
    <t>ORE TRANSMETIMI EMISIONE INFORMATIVE NE 7 GJUHE TE HUAJA PER PUBLIKUN E HUAJ,EMISIONE KULTURORE,INFORMATIVE,MUZIKORE,ARTISTIKE NE GJUHEN SHQIPE PER BASHKATDHETARET</t>
  </si>
  <si>
    <t>ORE TRANSMETIMI</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</si>
  <si>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</si>
  <si>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</si>
  <si>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</si>
  <si>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</si>
  <si>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</si>
  <si>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vlera baze</t>
  </si>
  <si>
    <t>ne rritje</t>
  </si>
  <si>
    <t>Cilesia e transmetimit</t>
  </si>
  <si>
    <t>Te drejta ekskluzive transmetimi</t>
  </si>
  <si>
    <t>PROGRAME ARTISTIKE</t>
  </si>
  <si>
    <t>PASQYRIM NGA RTSH I EVENTEVE ARTISTIKE ME RENDESI MBAREKOMBETARE</t>
  </si>
  <si>
    <t>NUMER PROGRAMESH</t>
  </si>
  <si>
    <t>ORKESTRA SIMFONIKE E RTSH DHE KINEMATOGRAFISE</t>
  </si>
  <si>
    <t>08340</t>
  </si>
  <si>
    <t>FORMACION I QENDRUESHEM E BASHKEKOHOR I ORKESTRES SIMFONIKE TE RTSH-SE DHE ORGANIZIM I VAZHDUESHEM I AKTIVITETEVE TE SAJ KONCERTORE BRENDA E JASHTE VENDIT ME PJESEMARRJEN E HEREPASHERSHME TE TALENTEVE SHQIPTARE JASHTE SHQIPERISE,SI EDHE TE ARTISTEVE TE TALENTUAR NGA BOTA,PASURIM I ARKIVES ME PROGRAME MUZIKORE BASHKEKOHORE.</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</si>
  <si>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</si>
  <si>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</si>
  <si>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</si>
  <si>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 xml:space="preserve">Numri I veprave te riprodhuara </t>
  </si>
  <si>
    <t>Numri I biletave te shitura per koncerte</t>
  </si>
  <si>
    <t>30 cope</t>
  </si>
  <si>
    <t>Koncerte te Orkestres Simfonike</t>
  </si>
  <si>
    <t>KONCERTE TE ORKESTRES,REGJISTRIME MATERIALESH ARKIVORE</t>
  </si>
  <si>
    <t>NUMER KONCERTESH</t>
  </si>
  <si>
    <t>PROJEKTE TEKNIKE PER FUTJEN E TEKNOLOGJIVE TE REJA</t>
  </si>
  <si>
    <t>08520</t>
  </si>
  <si>
    <t>OPTIMIZIM I SINJALIT</t>
  </si>
  <si>
    <t>RRITJE</t>
  </si>
  <si>
    <t>Niveli i Shikueshmerise dhe cilesi e larte</t>
  </si>
  <si>
    <t>KRIJIMI I KUSHTEVE OPTIMALE PER VIJUESHMERINE E SISTEMIT TE DIGJITALIZIMIT</t>
  </si>
  <si>
    <t>Niveli I mbulimit te sinjalit</t>
  </si>
  <si>
    <t>Rrjet transmetimi I mirembajtur</t>
  </si>
  <si>
    <t>SHPENZIME PER SHERBIME MIREMBAJTJES SE SISTEMIT TE  INTEGRUAR DVB-T2 [PER RTSH</t>
  </si>
  <si>
    <t>ORE SHERBIMI</t>
  </si>
  <si>
    <t>Blerje pajisje,sisteme,makineri te ndryshme</t>
  </si>
  <si>
    <t>RADIOTELEVIZIONI SHQIPTAR</t>
  </si>
  <si>
    <t>KONTROLLI I LARTE SHTETIT</t>
  </si>
  <si>
    <t>PROKURORIA E PERGJITHSHME</t>
  </si>
  <si>
    <t>GJYKATA KUSHTETUESE</t>
  </si>
  <si>
    <t>SHKOLLA E MAGJISTRATURES</t>
  </si>
  <si>
    <t>QENDRA KOMBETARE E KINEMATOGRAFISE</t>
  </si>
  <si>
    <t>PERMIRESIMI I CILESISE SE PRODHIMIT DHE TRANSMETIMIT,ZGJERIMI I LARMISHMERISE SE PROJEKTEVE.</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</si>
  <si>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</si>
  <si>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</si>
  <si>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MBIKËQYRJA E TREGUT DHE ADVOKACIA E KONKURRENCËS</t>
  </si>
  <si>
    <t>Rritja e mundësisë së zgjedhjeve konsumatore(produkte dhe shërbime me cilësi të mirë dhe çmime të ulta</t>
  </si>
  <si>
    <t>Rritja e efiçencës së tregjeve nga performanca e ndërmarrjeve duke respektuar rregullat e konkurrencës</t>
  </si>
  <si>
    <t>Ndërgjegjësimi I ndërrmarrjeve dhe konsumatorëve për përfitimet që vinë nga konkurrenca</t>
  </si>
  <si>
    <t>Veprimtaria gjyqesore kushtetuese</t>
  </si>
  <si>
    <t>Grupi 63</t>
  </si>
  <si>
    <t>VEPRIMTARIA AKADEMIKE</t>
  </si>
  <si>
    <t>01520</t>
  </si>
  <si>
    <t>1. (Veprimtaria e Ash për ShTI e zhvillim social-ekonomik të vendit                                         
Ash protagonist i zhvillimit të ShTI dhe zhvillimit ekonomik, social e kulturor të vendit.  Ky program synon realizimin e misionit të ASh në zhvillimet shkencore, teknologjike dhe intelektuale, në interes të integrimit europian të vendit, nëpërmjet: 
(i) hulumtimit të aspekteve më të rëndësishme social-ekonomike e trashëgimisë historiko-kulturore me qëllim ruajtjen e promovimin e vlerave me te mira kombëtare dhe zhvillimin e vlerave universale te demokracisë e respektimit të të drejtave të njeriut; 
(ii) hulumtimit të shkencave natyrore e teknike me qëllim përdorimin e metodologjive dhe teknologjive të përparuara; eficiente nga pikpamje ekonomike, të pranueshme nga pikpamja sociale dhe miqësore me mjedisin; 
(iii) rritjes së bashkëpunimit kombëtar e ndërkombëtar me institucionet e sistemit të ShTI dhe me akademitë e botës (ALLEA, TWOS, IAP) dhe organizma të tjera shkencore; 
(iv) vazhdimesisë së bashkëpunimit me Akademinë e Shkencave e Arteve të Kosovës, Kroaci, Mal te Zi dhe Maqedoni</t>
  </si>
  <si>
    <t xml:space="preserve">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</si>
  <si>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 sipas prioriteteve aktuale qe kerkon zhvillimi i vendit ne kohe</t>
  </si>
  <si>
    <t>Fuqizimi i rolit të Akademisë së Shkencave, e aftë të kryejë misonin në zhvillimin e vendit, duke zbatuar prioritetet kombëtare në shkencë dhe nxitjes së kërkimeve në fushat përparësore, të zhvillimit ekonomik dhe teknologjik</t>
  </si>
  <si>
    <t xml:space="preserve">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</si>
  <si>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</si>
  <si>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 xml:space="preserve"> 2- Transferimi i teknologjive inovative nga jashte nepermjet bashkepunimeve me rrjetin akademik nderkombetar (te 135  Akademive ),  te rrjetit te akademive evropiane e te institucioneve kerkimore shkencore me te cilat A.SH.SH. bashkepunon</t>
  </si>
  <si>
    <t>3- Kontribute shkencore per kerkim e zhvillim  nepermjet rezultateve te projekteve: Institucionale , qeveritare me tematike prioritare, ne kuader te programeve kombetare per kerkim dhe zhvillim shkencor , bilaterale (MASH -  Slloveni, Greqi, Maqedoni, Itali, Turqi, etj) dhe projekte te tjera ne bashkepunim me EU etj.</t>
  </si>
  <si>
    <t xml:space="preserve">4- Zhvillime te veprimtarive shkencore kombetare/nderkombetare: (konferenca, workshope, seminare, tavolina te rrumbullaketa, dite informimi, edukim shkencor) ne bashkepunim me partnere kombetare e nderkombetare brenda dhe jashte akademive </t>
  </si>
  <si>
    <t xml:space="preserve">5 -  Kontribut i A.SH.SH. mbeshtetes ne reformat e sistemit te kerkimit shkencor ne vend ne pergjithesi </t>
  </si>
  <si>
    <t xml:space="preserve">Veprimtaria shkencore te punonjesve te A.SH.SH. ne perputhje me misionin e saj 
</t>
  </si>
  <si>
    <t>Produkte  për K-Zh me impakt  në zhvillimin KZHT &amp;I,  bazë e të aplikuara në Shqipëri e Kosovë, e më gjerë. Përhapje e dijeve nëpërmjet  dokumenteve drejtuar paleve të interesuara për probleme të K-Zh ministrive të linjës, universiteteve, Qendrave transferimit të teknologjive, etj.</t>
  </si>
  <si>
    <t>numer Projekte, ekspedita, Ligjerata te ndersjellta te akademikeve</t>
  </si>
  <si>
    <t xml:space="preserve">Produkte   të kartave të eventeve për politikat shkencore dhe qeverisje (qendrore /vendore) të KSHT&amp;I me impakt  në K-Zh dhe prodhim.
</t>
  </si>
  <si>
    <t>Rezultate e kerkimit shkencor me impakt zhvillimin multidiplinor ne kerkimet baze dhe te aplikuara ne Shqiperi e Kosove e me gjere, te rrjetit te akademive evropiane. te projekteve: Institucionale , qeveritare ne kuader te programeve kombetare per kerkim dhe zhvillim shkencor dhe projekte te tjera ne bashkepunim me EU etj. Perhapje e dijeve nepermjet  dokumenteve drejtuar paleve te interesuara per probleme te kerkimit dhe zhvillimit :Ministrive te linjes, Universiteteve, Qendrave Kerkimore Shkencor publike/private dhe operatoreve prodhues ne fushat e interesit (nepermjet raportimeve perfundimtare te kerkimit me karta te perfundimit te konferencave, takimeve te perbashketa me palet e interesuara botimeve medias dhe takimeve in-situ me operatoret e interesuar te kerkimit dhe zhvillimit</t>
  </si>
  <si>
    <t>Projekte, ekspedita, Ligjerata te ndersjellta te akademikeve dhe botime ne fushat e strategjise rajonale per kerkim, zhvillim dhe inovacion</t>
  </si>
  <si>
    <t xml:space="preserve">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</si>
  <si>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 xml:space="preserve">
1-Botime e monografi te ndryshme : Njohja e produkteve shkencore te Akademikeve me kontribut ne kerkim e zhvillim ne Shqiperi nepermjet publikimeve shkencore kombetare,/ nderkombetare (revista "Journal of Natural end Teknical Sciences" dhe "Studia Albanica"
</t>
  </si>
  <si>
    <t xml:space="preserve">
3 - Mbeshtetje te kerkuesve te rinj te sukseshme ne shkence (rrjetin e Akademikeve te rinj e me gjere)</t>
  </si>
  <si>
    <t>Botimet</t>
  </si>
  <si>
    <t xml:space="preserve">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</si>
  <si>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Konkurse shkencore te organizuara</t>
  </si>
  <si>
    <t>çmimet shkencore vjetore dhe  procedura e organizimit të garave shkencore</t>
  </si>
  <si>
    <t>numer çmimesh shkencore vjetore</t>
  </si>
  <si>
    <t>Pasurim I Bibliotekes Shkencore</t>
  </si>
  <si>
    <t xml:space="preserve">Blerje libri </t>
  </si>
  <si>
    <t>Blerje libri per fondin e Bibliotekes shkencore</t>
  </si>
  <si>
    <t>Blerje program kompjuterik</t>
  </si>
  <si>
    <t xml:space="preserve">Blerje program kompjuterik financiar </t>
  </si>
  <si>
    <t>Rikonstruksion</t>
  </si>
  <si>
    <t>Blerje pajisje</t>
  </si>
  <si>
    <r>
      <t xml:space="preserve">Detajimi i Kostos Totale të </t>
    </r>
    <r>
      <rPr>
        <b/>
        <sz val="16"/>
        <color rgb="FFFF0000"/>
        <rFont val="Garamond"/>
        <family val="1"/>
      </rPr>
      <t>Produktit 1</t>
    </r>
    <r>
      <rPr>
        <b/>
        <sz val="16"/>
        <color theme="1"/>
        <rFont val="Garamond"/>
        <family val="1"/>
      </rPr>
      <t xml:space="preserve"> sipas Artikujve Ekonomikë</t>
    </r>
  </si>
  <si>
    <r>
      <rPr>
        <b/>
        <sz val="16"/>
        <color rgb="FFFF0000"/>
        <rFont val="Garamond"/>
        <family val="1"/>
      </rPr>
      <t>Produkti 2</t>
    </r>
    <r>
      <rPr>
        <sz val="16"/>
        <color theme="1"/>
        <rFont val="Garamond"/>
        <family val="1"/>
      </rPr>
      <t>(shto produkte sipas rastit)</t>
    </r>
  </si>
  <si>
    <r>
      <t>Detajimi i Kostos Totale të</t>
    </r>
    <r>
      <rPr>
        <b/>
        <sz val="16"/>
        <color rgb="FFFF0000"/>
        <rFont val="Garamond"/>
        <family val="1"/>
      </rPr>
      <t xml:space="preserve"> Produktit X </t>
    </r>
    <r>
      <rPr>
        <b/>
        <sz val="16"/>
        <color theme="1"/>
        <rFont val="Garamond"/>
        <family val="1"/>
      </rPr>
      <t>sipas Artikujve Ekonomikë</t>
    </r>
  </si>
  <si>
    <r>
      <rPr>
        <b/>
        <sz val="16"/>
        <color rgb="FFFF0000"/>
        <rFont val="Garamond"/>
        <family val="1"/>
      </rPr>
      <t xml:space="preserve">Produkti 4 </t>
    </r>
    <r>
      <rPr>
        <sz val="16"/>
        <color theme="1"/>
        <rFont val="Garamond"/>
        <family val="1"/>
      </rPr>
      <t>(shto produkte sipas rastit)</t>
    </r>
  </si>
  <si>
    <r>
      <t xml:space="preserve">Detajimi i Kostos Totale të </t>
    </r>
    <r>
      <rPr>
        <b/>
        <sz val="16"/>
        <color rgb="FFFF0000"/>
        <rFont val="Garamond"/>
        <family val="1"/>
      </rPr>
      <t xml:space="preserve">Produktit 1 </t>
    </r>
    <r>
      <rPr>
        <b/>
        <sz val="16"/>
        <color theme="1"/>
        <rFont val="Garamond"/>
        <family val="1"/>
      </rPr>
      <t>sipas Artikujve Ekonomikë</t>
    </r>
  </si>
  <si>
    <r>
      <t xml:space="preserve">Detajimi i Kostos Totale të </t>
    </r>
    <r>
      <rPr>
        <b/>
        <sz val="16"/>
        <color rgb="FFFF0000"/>
        <rFont val="Garamond"/>
        <family val="1"/>
      </rPr>
      <t xml:space="preserve">Produktit 2 </t>
    </r>
    <r>
      <rPr>
        <b/>
        <sz val="16"/>
        <color theme="1"/>
        <rFont val="Garamond"/>
        <family val="1"/>
      </rPr>
      <t>sipas Artikujve Ekonomikë</t>
    </r>
  </si>
  <si>
    <r>
      <t xml:space="preserve">Detajimi i Kostos Totale të </t>
    </r>
    <r>
      <rPr>
        <b/>
        <sz val="16"/>
        <color rgb="FFFF0000"/>
        <rFont val="Garamond"/>
        <family val="1"/>
      </rPr>
      <t xml:space="preserve">Produktit 1&amp;2 …X </t>
    </r>
    <r>
      <rPr>
        <b/>
        <sz val="16"/>
        <color theme="1"/>
        <rFont val="Garamond"/>
        <family val="1"/>
      </rPr>
      <t>sipas Artikujve Ekonomikë</t>
    </r>
  </si>
  <si>
    <r>
      <t xml:space="preserve">Detajimi i Kostos Totale të </t>
    </r>
    <r>
      <rPr>
        <b/>
        <sz val="16"/>
        <color rgb="FFFF0000"/>
        <rFont val="Garamond"/>
        <family val="1"/>
      </rPr>
      <t>Produktit X</t>
    </r>
    <r>
      <rPr>
        <b/>
        <sz val="16"/>
        <color theme="1"/>
        <rFont val="Garamond"/>
        <family val="1"/>
      </rPr>
      <t xml:space="preserve"> sipas Artikujve Ekonomikë</t>
    </r>
  </si>
  <si>
    <r>
      <t xml:space="preserve">Detajimi i Kostos Totale të </t>
    </r>
    <r>
      <rPr>
        <b/>
        <sz val="16"/>
        <color rgb="FFFF0000"/>
        <rFont val="Garamond"/>
        <family val="1"/>
      </rPr>
      <t xml:space="preserve">Produktit X </t>
    </r>
    <r>
      <rPr>
        <b/>
        <sz val="16"/>
        <color theme="1"/>
        <rFont val="Garamond"/>
        <family val="1"/>
      </rPr>
      <t>sipas Artikujve Ekonomikë</t>
    </r>
  </si>
  <si>
    <t xml:space="preserve">2- Çmime kombertare/nderkombetare  (ne perputhje me ligjin)
</t>
  </si>
  <si>
    <t>numër botimesh</t>
  </si>
  <si>
    <t>SHERBIMI INFORMATIV SHTETEROR</t>
  </si>
  <si>
    <t>AKADEMIA E SHKENCES</t>
  </si>
  <si>
    <t>KESHILLI I LARTE GJYQESOR</t>
  </si>
  <si>
    <t>KOMISIONI I RIVLERESIMIT KALIMTAR TE MAGJISTRATIT</t>
  </si>
  <si>
    <t>AVOKATI I POPULLIT</t>
  </si>
  <si>
    <t>KOMISIONERI PER MBIKQYRJEN E SHERBIMIT CIVIL</t>
  </si>
  <si>
    <t>INSPEKTORIA I LARTE I DEKLARIMIT DHE KONTROLLIT TE PASURIVE DHE KONFLIKTIT TE INTERESAVE</t>
  </si>
  <si>
    <t>KOMITETI PER MBESHTETJEN E KULTEVE FETARE</t>
  </si>
  <si>
    <t>DREJTORIA E SHERBIMEVE QEVERITARE</t>
  </si>
  <si>
    <t>Agjencia e Menaxhimit të Burimeve Ujore</t>
  </si>
  <si>
    <t>AVOKATURA E SHTETIT</t>
  </si>
  <si>
    <t>DREJTORIA E SIGURIMIT TE INFORMACIONIT TE KLASIFIKUAR</t>
  </si>
  <si>
    <t>AGJENSIA E PROKURIMIT PUBLIK</t>
  </si>
  <si>
    <t>ADISA</t>
  </si>
  <si>
    <t>AGJENSIA E ZHVILLIMIT TE TERRITORIT</t>
  </si>
  <si>
    <t>AGJENSIA KOMBETARE E PLANIFIKIMIT TE TERRITORIT</t>
  </si>
  <si>
    <t>AGJENCIA E AUDITIMIT TE FONDEVE TE BE</t>
  </si>
  <si>
    <t>AUTORITETI SHTETEROR GJEOHAPESINOR</t>
  </si>
  <si>
    <t>Autoriteti Kombetar Certifikimin Elektronik/Sigurime Kibernetike</t>
  </si>
  <si>
    <t>DEPARTAMENTI I ADMINISTRATES PUBLIKE</t>
  </si>
  <si>
    <t>SHKOLLA SHQIPTARE E ADMINISTRATES PUBLIKE</t>
  </si>
  <si>
    <t>KOMITETI I PAKICAVE KOMBETARE</t>
  </si>
  <si>
    <r>
      <rPr>
        <b/>
        <sz val="16"/>
        <color rgb="FFFF0000"/>
        <rFont val="Garamond"/>
        <family val="1"/>
      </rPr>
      <t>Produkti 1</t>
    </r>
    <r>
      <rPr>
        <sz val="16"/>
        <color theme="1"/>
        <rFont val="Garamond"/>
        <family val="1"/>
      </rPr>
      <t>(shto produkte sipas rastit)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</si>
</sst>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quot;$&quot;#,##0_);\(&quot;$&quot;#,##0\)"/>
    <numFmt numFmtId="165" formatCode="_(* #,##0.00_);_(* \(#,##0.00\);_(* &quot;-&quot;??_);_(@_)"/>
    <numFmt numFmtId="166" formatCode="_-* #,##0.00_L_e_k_-;\-* #,##0.00_L_e_k_-;_-* &quot;-&quot;??_L_e_k_-;_-@_-"/>
    <numFmt numFmtId="167" formatCode="0.0%"/>
    <numFmt numFmtId="168" formatCode="#,##0.0"/>
    <numFmt numFmtId="169" formatCode="00000"/>
    <numFmt numFmtId="170" formatCode="_(* #,##0_);_(* \(#,##0\);_(* &quot;-&quot;??_);_(@_)"/>
    <numFmt numFmtId="171" formatCode="mmmm\ d\,\ yyyy"/>
    <numFmt numFmtId="172" formatCode="0;[Red]0"/>
    <numFmt numFmtId="173" formatCode="_-* #,##0_L_e_k_-;\-* #,##0_L_e_k_-;_-* &quot;-&quot;??_L_e_k_-;_-@_-"/>
    <numFmt numFmtId="174" formatCode="_(* #,##0.0_);_(* \(#,##0.0\);_(* &quot;-&quot;??_);_(@_)"/>
  </numFmts>
  <fonts count="172"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i/>
      <sz val="9"/>
      <color theme="1"/>
      <name val="Garamond"/>
      <family val="1"/>
    </font>
    <font>
      <b/>
      <i/>
      <sz val="8"/>
      <color theme="1"/>
      <name val="Garamond"/>
      <family val="1"/>
    </font>
    <font>
      <b/>
      <sz val="9"/>
      <name val="Garamond"/>
      <family val="1"/>
    </font>
    <font>
      <b/>
      <sz val="8"/>
      <color indexed="10"/>
      <name val="Garamond"/>
      <family val="1"/>
    </font>
    <font>
      <b/>
      <sz val="8"/>
      <color indexed="8"/>
      <name val="Garamond"/>
      <family val="1"/>
    </font>
    <font>
      <sz val="12"/>
      <color theme="1"/>
      <name val="Calibri"/>
      <family val="2"/>
      <scheme val="minor"/>
    </font>
    <font>
      <sz val="12"/>
      <color theme="1"/>
      <name val="Garamond"/>
      <family val="1"/>
    </font>
    <font>
      <sz val="10"/>
      <name val="Arial"/>
      <family val="2"/>
    </font>
    <font>
      <sz val="11"/>
      <color theme="1"/>
      <name val="Garamond"/>
      <family val="1"/>
    </font>
    <font>
      <b/>
      <sz val="11"/>
      <color theme="1"/>
      <name val="Garamond"/>
      <family val="1"/>
    </font>
    <font>
      <sz val="9"/>
      <color theme="1"/>
      <name val="Times New Roman"/>
      <family val="1"/>
    </font>
    <font>
      <b/>
      <sz val="9"/>
      <color indexed="81"/>
      <name val="Tahoma"/>
      <family val="2"/>
    </font>
    <font>
      <sz val="9"/>
      <color indexed="81"/>
      <name val="Tahoma"/>
      <family val="2"/>
    </font>
    <font>
      <b/>
      <sz val="10"/>
      <color rgb="FFFF0000"/>
      <name val="Garamond"/>
      <family val="1"/>
    </font>
    <font>
      <sz val="11"/>
      <name val="Calibri"/>
      <family val="2"/>
      <scheme val="minor"/>
    </font>
    <font>
      <sz val="8"/>
      <color rgb="FFFF0000"/>
      <name val="Garamond"/>
      <family val="1"/>
    </font>
    <font>
      <sz val="8"/>
      <name val="Garamond"/>
      <family val="1"/>
    </font>
    <font>
      <b/>
      <sz val="8"/>
      <name val="Garamond"/>
      <family val="1"/>
    </font>
    <font>
      <sz val="10"/>
      <color rgb="FFFF0000"/>
      <name val="Garamond"/>
      <family val="1"/>
    </font>
    <font>
      <b/>
      <i/>
      <sz val="9"/>
      <name val="Garamond"/>
      <family val="1"/>
    </font>
    <font>
      <b/>
      <sz val="8"/>
      <color theme="1"/>
      <name val="Garamond"/>
      <family val="1"/>
      <charset val="238"/>
    </font>
    <font>
      <i/>
      <sz val="8"/>
      <name val="Garamond"/>
      <family val="1"/>
    </font>
    <font>
      <b/>
      <sz val="8"/>
      <color rgb="FFFF0000"/>
      <name val="Garamond"/>
      <family val="1"/>
      <charset val="238"/>
    </font>
    <font>
      <b/>
      <i/>
      <sz val="8"/>
      <color rgb="FFFF0000"/>
      <name val="Garamond"/>
      <family val="1"/>
    </font>
    <font>
      <b/>
      <sz val="8"/>
      <color rgb="FF7030A0"/>
      <name val="Garamond"/>
      <family val="1"/>
    </font>
    <font>
      <i/>
      <sz val="8"/>
      <color theme="1"/>
      <name val="Garamond"/>
      <family val="1"/>
      <charset val="238"/>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10"/>
      <color theme="1"/>
      <name val="Times New Roman"/>
      <family val="1"/>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6"/>
      <name val="Times New Roman"/>
      <family val="1"/>
    </font>
    <font>
      <i/>
      <sz val="10"/>
      <color theme="1"/>
      <name val="Garamond"/>
      <family val="1"/>
    </font>
    <font>
      <b/>
      <sz val="11"/>
      <color rgb="FFFF0000"/>
      <name val="Garamond"/>
      <family val="1"/>
    </font>
    <font>
      <sz val="9"/>
      <color theme="1"/>
      <name val="Calibri"/>
      <family val="2"/>
      <scheme val="minor"/>
    </font>
    <font>
      <b/>
      <sz val="14"/>
      <color theme="1"/>
      <name val="Calibri"/>
      <family val="2"/>
      <scheme val="minor"/>
    </font>
    <font>
      <sz val="14"/>
      <color theme="1"/>
      <name val="Calibri"/>
      <family val="2"/>
      <scheme val="minor"/>
    </font>
    <font>
      <b/>
      <sz val="14"/>
      <color rgb="FFFF0000"/>
      <name val="Calibri"/>
      <family val="2"/>
      <scheme val="minor"/>
    </font>
    <font>
      <i/>
      <sz val="14"/>
      <color theme="1"/>
      <name val="Garamond"/>
      <family val="1"/>
    </font>
    <font>
      <sz val="11"/>
      <name val="Cambria"/>
      <family val="1"/>
    </font>
    <font>
      <b/>
      <sz val="11"/>
      <color theme="1"/>
      <name val="Cambria"/>
      <family val="1"/>
    </font>
    <font>
      <b/>
      <sz val="11"/>
      <name val="Cambria"/>
      <family val="1"/>
    </font>
    <font>
      <b/>
      <sz val="10"/>
      <name val="Cambria"/>
      <family val="1"/>
    </font>
    <font>
      <sz val="9"/>
      <name val="Cambria"/>
      <family val="1"/>
    </font>
    <font>
      <b/>
      <sz val="9"/>
      <name val="Cambria"/>
      <family val="1"/>
    </font>
    <font>
      <sz val="8"/>
      <name val="Cambria"/>
      <family val="1"/>
    </font>
    <font>
      <b/>
      <sz val="8"/>
      <name val="Cambria"/>
      <family val="1"/>
    </font>
    <font>
      <b/>
      <i/>
      <sz val="8"/>
      <name val="Cambria"/>
      <family val="1"/>
    </font>
    <font>
      <i/>
      <sz val="9"/>
      <name val="Cambria"/>
      <family val="1"/>
    </font>
    <font>
      <b/>
      <i/>
      <sz val="9"/>
      <name val="Cambria"/>
      <family val="1"/>
    </font>
    <font>
      <i/>
      <sz val="8"/>
      <name val="Cambria"/>
      <family val="1"/>
    </font>
    <font>
      <sz val="10"/>
      <name val="Cambria"/>
      <family val="1"/>
    </font>
    <font>
      <sz val="7"/>
      <color theme="1"/>
      <name val="Garamond"/>
      <family val="1"/>
    </font>
    <font>
      <b/>
      <i/>
      <sz val="9"/>
      <color theme="8"/>
      <name val="Garamond"/>
      <family val="1"/>
    </font>
    <font>
      <sz val="8"/>
      <color theme="1"/>
      <name val="Times Roman"/>
      <family val="1"/>
    </font>
    <font>
      <b/>
      <sz val="10"/>
      <color theme="1"/>
      <name val="Garamond"/>
      <family val="1"/>
      <charset val="238"/>
    </font>
    <font>
      <sz val="11"/>
      <color rgb="FFFF0000"/>
      <name val="Calibri"/>
      <family val="2"/>
      <scheme val="minor"/>
    </font>
    <font>
      <sz val="11"/>
      <color theme="4" tint="-0.249977111117893"/>
      <name val="Garamond"/>
      <family val="1"/>
    </font>
    <font>
      <i/>
      <sz val="11"/>
      <color theme="1"/>
      <name val="Garamond"/>
      <family val="1"/>
    </font>
    <font>
      <b/>
      <i/>
      <sz val="11"/>
      <color rgb="FFFF0000"/>
      <name val="Garamond"/>
      <family val="1"/>
    </font>
    <font>
      <sz val="11"/>
      <name val="Garamond"/>
      <family val="1"/>
    </font>
    <font>
      <sz val="11"/>
      <color rgb="FF0070C0"/>
      <name val="Garamond"/>
      <family val="1"/>
    </font>
    <font>
      <b/>
      <sz val="11"/>
      <name val="Garamond"/>
      <family val="1"/>
    </font>
    <font>
      <sz val="12"/>
      <color theme="1"/>
      <name val="Times New Roman"/>
      <family val="1"/>
      <charset val="238"/>
    </font>
    <font>
      <b/>
      <sz val="12"/>
      <color theme="1"/>
      <name val="Times New Roman"/>
      <family val="1"/>
      <charset val="238"/>
    </font>
    <font>
      <b/>
      <sz val="12"/>
      <color rgb="FFFF0000"/>
      <name val="Times New Roman"/>
      <family val="1"/>
      <charset val="238"/>
    </font>
    <font>
      <sz val="12"/>
      <color rgb="FFFF0000"/>
      <name val="Times New Roman"/>
      <family val="1"/>
      <charset val="238"/>
    </font>
    <font>
      <sz val="12"/>
      <name val="Times New Roman"/>
      <family val="1"/>
      <charset val="238"/>
    </font>
    <font>
      <i/>
      <sz val="12"/>
      <color theme="1"/>
      <name val="Times New Roman"/>
      <family val="1"/>
      <charset val="238"/>
    </font>
    <font>
      <b/>
      <i/>
      <sz val="12"/>
      <color theme="1"/>
      <name val="Times New Roman"/>
      <family val="1"/>
      <charset val="238"/>
    </font>
    <font>
      <b/>
      <i/>
      <sz val="12"/>
      <color rgb="FFFF0000"/>
      <name val="Times New Roman"/>
      <family val="1"/>
      <charset val="238"/>
    </font>
    <font>
      <b/>
      <sz val="14"/>
      <color theme="1"/>
      <name val="Times New Roman"/>
      <family val="1"/>
    </font>
    <font>
      <b/>
      <sz val="12"/>
      <color theme="1"/>
      <name val="Times New Roman"/>
      <family val="1"/>
    </font>
    <font>
      <b/>
      <sz val="12"/>
      <name val="Times New Roman"/>
      <family val="1"/>
    </font>
    <font>
      <b/>
      <sz val="12"/>
      <name val="Times New Roman"/>
      <family val="1"/>
      <charset val="238"/>
    </font>
    <font>
      <b/>
      <sz val="14"/>
      <name val="Times New Roman"/>
      <family val="1"/>
      <charset val="238"/>
    </font>
    <font>
      <sz val="12"/>
      <color theme="1"/>
      <name val="Garamond"/>
      <family val="1"/>
      <charset val="238"/>
    </font>
    <font>
      <i/>
      <sz val="12"/>
      <color theme="1"/>
      <name val="Garamond"/>
      <family val="1"/>
    </font>
    <font>
      <b/>
      <sz val="14"/>
      <color theme="1"/>
      <name val="Times New Roman"/>
      <family val="1"/>
      <charset val="238"/>
    </font>
    <font>
      <b/>
      <sz val="12"/>
      <color theme="1"/>
      <name val="Garamond"/>
      <family val="1"/>
    </font>
    <font>
      <b/>
      <sz val="12"/>
      <color rgb="FFFF0000"/>
      <name val="Garamond"/>
      <family val="1"/>
    </font>
    <font>
      <vertAlign val="superscript"/>
      <sz val="12"/>
      <color theme="1"/>
      <name val="Times New Roman"/>
      <family val="1"/>
      <charset val="238"/>
    </font>
    <font>
      <b/>
      <i/>
      <sz val="9"/>
      <color rgb="FFFF0000"/>
      <name val="Calibri"/>
      <family val="2"/>
      <scheme val="minor"/>
    </font>
    <font>
      <i/>
      <sz val="9"/>
      <color theme="1"/>
      <name val="Calibri"/>
      <family val="2"/>
      <scheme val="minor"/>
    </font>
    <font>
      <b/>
      <sz val="9"/>
      <color theme="1"/>
      <name val="Times New Roman"/>
      <family val="1"/>
      <charset val="238"/>
    </font>
    <font>
      <b/>
      <i/>
      <sz val="9"/>
      <color theme="1"/>
      <name val="Garamond"/>
      <family val="1"/>
      <charset val="238"/>
    </font>
    <font>
      <b/>
      <i/>
      <sz val="10"/>
      <color rgb="FFFF0000"/>
      <name val="Garamond"/>
      <family val="1"/>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indexed="8"/>
      <name val="Garamond"/>
      <family val="1"/>
    </font>
    <font>
      <b/>
      <sz val="12"/>
      <name val="Garamond"/>
      <family val="1"/>
    </font>
    <font>
      <sz val="12"/>
      <color rgb="FFFF0000"/>
      <name val="Garamond"/>
      <family val="1"/>
    </font>
    <font>
      <sz val="12"/>
      <name val="Garamond"/>
      <family val="1"/>
    </font>
    <font>
      <b/>
      <i/>
      <sz val="12"/>
      <color rgb="FFFF0000"/>
      <name val="Garamond"/>
      <family val="1"/>
    </font>
    <font>
      <b/>
      <sz val="12"/>
      <color rgb="FFFF0000"/>
      <name val="Garamond"/>
      <family val="1"/>
      <charset val="238"/>
    </font>
    <font>
      <b/>
      <sz val="12"/>
      <color theme="1"/>
      <name val="Calibri"/>
      <family val="2"/>
      <scheme val="minor"/>
    </font>
    <font>
      <b/>
      <sz val="12"/>
      <color rgb="FFFF0000"/>
      <name val="Calibri"/>
      <family val="2"/>
      <scheme val="minor"/>
    </font>
    <font>
      <b/>
      <sz val="8"/>
      <color theme="1"/>
      <name val="Calibri"/>
      <family val="2"/>
      <scheme val="minor"/>
    </font>
    <font>
      <sz val="8"/>
      <color theme="1"/>
      <name val="Garamond"/>
      <family val="1"/>
      <charset val="238"/>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i/>
      <sz val="9"/>
      <color theme="1"/>
      <name val="Garamond"/>
      <family val="1"/>
      <charset val="238"/>
    </font>
    <font>
      <b/>
      <sz val="12"/>
      <color indexed="10"/>
      <name val="Garamond"/>
      <family val="1"/>
    </font>
    <font>
      <b/>
      <sz val="12"/>
      <color indexed="8"/>
      <name val="Garamond"/>
      <family val="1"/>
    </font>
    <font>
      <sz val="12"/>
      <color indexed="8"/>
      <name val="Garamond"/>
      <family val="1"/>
    </font>
    <font>
      <b/>
      <sz val="11"/>
      <name val="Calibri"/>
      <family val="2"/>
      <scheme val="minor"/>
    </font>
    <font>
      <i/>
      <sz val="9"/>
      <color rgb="FFFF0000"/>
      <name val="Garamond"/>
      <family val="1"/>
    </font>
    <font>
      <b/>
      <sz val="9"/>
      <color rgb="FFFF0000"/>
      <name val="Times New Roman"/>
      <family val="1"/>
    </font>
    <font>
      <b/>
      <i/>
      <sz val="12"/>
      <color theme="1"/>
      <name val="Garamond"/>
      <family val="1"/>
    </font>
    <font>
      <b/>
      <i/>
      <sz val="10"/>
      <name val="Cambria"/>
      <family val="1"/>
    </font>
    <font>
      <b/>
      <sz val="11"/>
      <name val="Calibri"/>
      <family val="2"/>
      <charset val="238"/>
      <scheme val="minor"/>
    </font>
    <font>
      <i/>
      <sz val="9"/>
      <name val="Garamond"/>
      <family val="1"/>
    </font>
    <font>
      <sz val="8"/>
      <name val="Arial"/>
      <family val="2"/>
    </font>
    <font>
      <b/>
      <i/>
      <sz val="8"/>
      <name val="Garamond"/>
      <family val="1"/>
    </font>
    <font>
      <sz val="8"/>
      <name val="Calibri"/>
      <family val="2"/>
      <scheme val="minor"/>
    </font>
    <font>
      <sz val="10"/>
      <color theme="1"/>
      <name val="Calibri"/>
      <family val="2"/>
      <scheme val="minor"/>
    </font>
    <font>
      <b/>
      <sz val="14"/>
      <color theme="1"/>
      <name val="Arial Black"/>
      <family val="2"/>
    </font>
    <font>
      <b/>
      <sz val="12"/>
      <color theme="1"/>
      <name val="Garamond"/>
      <family val="1"/>
      <charset val="238"/>
    </font>
    <font>
      <b/>
      <sz val="14"/>
      <color theme="1"/>
      <name val="Garamond"/>
      <family val="1"/>
      <charset val="238"/>
    </font>
    <font>
      <b/>
      <sz val="11"/>
      <color theme="1"/>
      <name val="Garamond"/>
      <family val="1"/>
      <charset val="238"/>
    </font>
    <font>
      <sz val="11"/>
      <color theme="0"/>
      <name val="Calibri"/>
      <family val="2"/>
      <scheme val="minor"/>
    </font>
    <font>
      <sz val="8"/>
      <color theme="0"/>
      <name val="Calibri"/>
      <family val="2"/>
      <scheme val="minor"/>
    </font>
    <font>
      <b/>
      <sz val="9"/>
      <name val="Calibri"/>
      <family val="2"/>
      <scheme val="minor"/>
    </font>
    <font>
      <b/>
      <sz val="10"/>
      <name val="Calibri"/>
      <family val="2"/>
      <scheme val="minor"/>
    </font>
    <font>
      <i/>
      <sz val="8"/>
      <name val="Garamond"/>
      <family val="1"/>
      <charset val="238"/>
    </font>
    <font>
      <b/>
      <sz val="8"/>
      <name val="Garamond"/>
      <family val="1"/>
      <charset val="238"/>
    </font>
    <font>
      <b/>
      <sz val="10"/>
      <color rgb="FFFF0000"/>
      <name val="Calibri"/>
      <family val="2"/>
      <scheme val="minor"/>
    </font>
    <font>
      <i/>
      <u/>
      <sz val="10"/>
      <color theme="1"/>
      <name val="Garamond"/>
      <family val="1"/>
    </font>
    <font>
      <b/>
      <sz val="9"/>
      <name val="Calibri"/>
      <family val="2"/>
      <charset val="238"/>
      <scheme val="minor"/>
    </font>
    <font>
      <b/>
      <sz val="9"/>
      <color rgb="FFFF0000"/>
      <name val="Garamond"/>
      <family val="1"/>
      <charset val="238"/>
    </font>
    <font>
      <b/>
      <i/>
      <sz val="14"/>
      <color rgb="FF000000"/>
      <name val="Times New Roman"/>
      <family val="1"/>
    </font>
    <font>
      <b/>
      <sz val="12"/>
      <color rgb="FF000000"/>
      <name val="Times New Roman"/>
      <family val="1"/>
    </font>
    <font>
      <sz val="10"/>
      <color theme="1"/>
      <name val="Cambria"/>
      <family val="1"/>
    </font>
    <font>
      <sz val="6"/>
      <color theme="1"/>
      <name val="Garamond"/>
      <family val="1"/>
    </font>
    <font>
      <b/>
      <sz val="16"/>
      <color theme="1"/>
      <name val="Calibri"/>
      <family val="2"/>
      <scheme val="minor"/>
    </font>
    <font>
      <b/>
      <sz val="18"/>
      <color theme="1"/>
      <name val="Calibri"/>
      <family val="2"/>
      <scheme val="minor"/>
    </font>
    <font>
      <sz val="16"/>
      <color theme="1"/>
      <name val="Calibri"/>
      <family val="2"/>
      <scheme val="minor"/>
    </font>
    <font>
      <b/>
      <sz val="16"/>
      <color theme="1"/>
      <name val="Garamond"/>
      <family val="1"/>
    </font>
    <font>
      <sz val="16"/>
      <color theme="1"/>
      <name val="Garamond"/>
      <family val="1"/>
    </font>
    <font>
      <b/>
      <sz val="16"/>
      <color rgb="FFFF0000"/>
      <name val="Garamond"/>
      <family val="1"/>
    </font>
    <font>
      <sz val="16"/>
      <name val="Garamond"/>
      <family val="1"/>
    </font>
    <font>
      <i/>
      <sz val="16"/>
      <color theme="1"/>
      <name val="Garamond"/>
      <family val="1"/>
    </font>
    <font>
      <b/>
      <i/>
      <sz val="16"/>
      <color rgb="FFFF0000"/>
      <name val="Garamond"/>
      <family val="1"/>
    </font>
    <font>
      <b/>
      <sz val="16"/>
      <name val="Garamond"/>
      <family val="1"/>
    </font>
    <font>
      <b/>
      <sz val="20"/>
      <color theme="1"/>
      <name val="Calibri"/>
      <family val="2"/>
      <scheme val="minor"/>
    </font>
    <font>
      <b/>
      <sz val="18"/>
      <color rgb="FFFF0000"/>
      <name val="Calibri"/>
      <family val="2"/>
      <scheme val="minor"/>
    </font>
    <font>
      <b/>
      <sz val="8"/>
      <color theme="1"/>
      <name val="Cambria"/>
      <family val="1"/>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131">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2E74B5"/>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style="medium">
        <color rgb="FF2E74B5"/>
      </right>
      <top style="medium">
        <color indexed="64"/>
      </top>
      <bottom/>
      <diagonal/>
    </border>
    <border>
      <left style="medium">
        <color indexed="64"/>
      </left>
      <right style="medium">
        <color rgb="FF2E74B5"/>
      </right>
      <top/>
      <bottom/>
      <diagonal/>
    </border>
    <border>
      <left style="medium">
        <color indexed="64"/>
      </left>
      <right style="medium">
        <color rgb="FF2E74B5"/>
      </right>
      <top/>
      <bottom style="medium">
        <color indexed="64"/>
      </bottom>
      <diagonal/>
    </border>
    <border>
      <left/>
      <right style="medium">
        <color rgb="FF2E74B5"/>
      </right>
      <top style="medium">
        <color indexed="64"/>
      </top>
      <bottom/>
      <diagonal/>
    </border>
    <border>
      <left/>
      <right style="medium">
        <color rgb="FF2E74B5"/>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rgb="FF2E74B5"/>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diagonal/>
    </border>
    <border>
      <left style="medium">
        <color rgb="FF2E74B5"/>
      </left>
      <right style="medium">
        <color indexed="64"/>
      </right>
      <top/>
      <bottom style="medium">
        <color rgb="FF2E74B5"/>
      </bottom>
      <diagonal/>
    </border>
    <border>
      <left style="medium">
        <color indexed="64"/>
      </left>
      <right style="medium">
        <color indexed="64"/>
      </right>
      <top/>
      <bottom style="medium">
        <color indexed="64"/>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right/>
      <top style="medium">
        <color rgb="FF0070C0"/>
      </top>
      <bottom style="medium">
        <color rgb="FF2E74B5"/>
      </bottom>
      <diagonal/>
    </border>
    <border>
      <left style="medium">
        <color rgb="FF2E74B5"/>
      </left>
      <right/>
      <top style="medium">
        <color rgb="FF0070C0"/>
      </top>
      <bottom style="medium">
        <color rgb="FF2E74B5"/>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2E74B5"/>
      </left>
      <right/>
      <top style="medium">
        <color indexed="64"/>
      </top>
      <bottom/>
      <diagonal/>
    </border>
    <border>
      <left/>
      <right/>
      <top style="thin">
        <color indexed="64"/>
      </top>
      <bottom style="medium">
        <color rgb="FF2E74B5"/>
      </bottom>
      <diagonal/>
    </border>
    <border>
      <left style="medium">
        <color rgb="FF2E74B5"/>
      </left>
      <right/>
      <top style="thin">
        <color indexed="64"/>
      </top>
      <bottom style="medium">
        <color rgb="FF2E74B5"/>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rgb="FF2E74B5"/>
      </left>
      <right style="medium">
        <color rgb="FF2E74B5"/>
      </right>
      <top/>
      <bottom style="medium">
        <color theme="8" tint="-0.249977111117893"/>
      </bottom>
      <diagonal/>
    </border>
    <border>
      <left/>
      <right style="medium">
        <color rgb="FF2E74B5"/>
      </right>
      <top/>
      <bottom style="medium">
        <color theme="8" tint="-0.249977111117893"/>
      </bottom>
      <diagonal/>
    </border>
    <border>
      <left style="medium">
        <color rgb="FF2E74B5"/>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rgb="FF2E74B5"/>
      </bottom>
      <diagonal/>
    </border>
    <border>
      <left style="medium">
        <color rgb="FF2E74B5"/>
      </left>
      <right style="thin">
        <color indexed="64"/>
      </right>
      <top style="medium">
        <color rgb="FF2E74B5"/>
      </top>
      <bottom style="medium">
        <color rgb="FF2E74B5"/>
      </bottom>
      <diagonal/>
    </border>
    <border>
      <left style="medium">
        <color rgb="FF2E74B5"/>
      </left>
      <right style="thin">
        <color indexed="64"/>
      </right>
      <top/>
      <bottom style="medium">
        <color rgb="FF2E74B5"/>
      </bottom>
      <diagonal/>
    </border>
    <border>
      <left style="medium">
        <color theme="4" tint="-0.24994659260841701"/>
      </left>
      <right/>
      <top style="medium">
        <color rgb="FF2E74B5"/>
      </top>
      <bottom style="medium">
        <color rgb="FF2E74B5"/>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rgb="FF2E74B5"/>
      </right>
      <top style="medium">
        <color rgb="FF2E74B5"/>
      </top>
      <bottom style="medium">
        <color indexed="64"/>
      </bottom>
      <diagonal/>
    </border>
    <border>
      <left/>
      <right style="medium">
        <color indexed="64"/>
      </right>
      <top style="medium">
        <color rgb="FF2E74B5"/>
      </top>
      <bottom style="medium">
        <color indexed="64"/>
      </bottom>
      <diagonal/>
    </border>
    <border>
      <left style="thin">
        <color indexed="64"/>
      </left>
      <right style="thin">
        <color indexed="64"/>
      </right>
      <top style="medium">
        <color rgb="FF2E74B5"/>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rgb="FF2E74B5"/>
      </right>
      <top style="thin">
        <color indexed="64"/>
      </top>
      <bottom style="thin">
        <color indexed="64"/>
      </bottom>
      <diagonal/>
    </border>
    <border>
      <left style="medium">
        <color rgb="FF2E74B5"/>
      </left>
      <right style="medium">
        <color rgb="FF2E74B5"/>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rgb="FF2E74B5"/>
      </left>
      <right style="medium">
        <color rgb="FF2E74B5"/>
      </right>
      <top style="medium">
        <color rgb="FF2E74B5"/>
      </top>
      <bottom style="medium">
        <color indexed="64"/>
      </bottom>
      <diagonal/>
    </border>
    <border>
      <left style="medium">
        <color rgb="FF2E74B5"/>
      </left>
      <right style="medium">
        <color rgb="FF2E74B5"/>
      </right>
      <top style="medium">
        <color indexed="64"/>
      </top>
      <bottom style="medium">
        <color indexed="64"/>
      </bottom>
      <diagonal/>
    </border>
    <border>
      <left style="medium">
        <color rgb="FF2E74B5"/>
      </left>
      <right style="medium">
        <color indexed="64"/>
      </right>
      <top style="medium">
        <color indexed="64"/>
      </top>
      <bottom style="medium">
        <color indexed="64"/>
      </bottom>
      <diagonal/>
    </border>
    <border>
      <left style="medium">
        <color rgb="FF0070C0"/>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2E74B5"/>
      </left>
      <right style="medium">
        <color rgb="FF2E74B5"/>
      </right>
      <top style="medium">
        <color indexed="64"/>
      </top>
      <bottom style="medium">
        <color rgb="FF2E74B5"/>
      </bottom>
      <diagonal/>
    </border>
    <border>
      <left style="medium">
        <color rgb="FF2E74B5"/>
      </left>
      <right style="medium">
        <color indexed="64"/>
      </right>
      <top style="medium">
        <color indexed="64"/>
      </top>
      <bottom style="medium">
        <color rgb="FF2E74B5"/>
      </bottom>
      <diagonal/>
    </border>
    <border>
      <left style="medium">
        <color indexed="64"/>
      </left>
      <right/>
      <top style="medium">
        <color rgb="FF2E74B5"/>
      </top>
      <bottom/>
      <diagonal/>
    </border>
    <border>
      <left/>
      <right style="medium">
        <color indexed="64"/>
      </right>
      <top style="medium">
        <color rgb="FF2E74B5"/>
      </top>
      <bottom/>
      <diagonal/>
    </border>
    <border>
      <left style="medium">
        <color indexed="64"/>
      </left>
      <right/>
      <top/>
      <bottom style="medium">
        <color rgb="FF2E74B5"/>
      </bottom>
      <diagonal/>
    </border>
    <border>
      <left style="medium">
        <color rgb="FF2E74B5"/>
      </left>
      <right style="medium">
        <color rgb="FF2E74B5"/>
      </right>
      <top/>
      <bottom style="medium">
        <color indexed="64"/>
      </bottom>
      <diagonal/>
    </border>
    <border>
      <left style="medium">
        <color rgb="FF2E74B5"/>
      </left>
      <right style="medium">
        <color indexed="64"/>
      </right>
      <top/>
      <bottom style="medium">
        <color indexed="64"/>
      </bottom>
      <diagonal/>
    </border>
    <border>
      <left style="medium">
        <color indexed="64"/>
      </left>
      <right style="medium">
        <color rgb="FF2E74B5"/>
      </right>
      <top/>
      <bottom style="medium">
        <color theme="8" tint="-0.249977111117893"/>
      </bottom>
      <diagonal/>
    </border>
    <border>
      <left/>
      <right style="medium">
        <color indexed="64"/>
      </right>
      <top/>
      <bottom style="medium">
        <color theme="8" tint="-0.249977111117893"/>
      </bottom>
      <diagonal/>
    </border>
    <border>
      <left style="medium">
        <color indexed="64"/>
      </left>
      <right style="medium">
        <color rgb="FF2E74B5"/>
      </right>
      <top style="medium">
        <color theme="8" tint="-0.249977111117893"/>
      </top>
      <bottom style="medium">
        <color theme="8" tint="-0.249977111117893"/>
      </bottom>
      <diagonal/>
    </border>
    <border>
      <left/>
      <right style="medium">
        <color indexed="64"/>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diagonal/>
    </border>
    <border>
      <left style="medium">
        <color rgb="FF2E74B5"/>
      </left>
      <right style="medium">
        <color rgb="FF2E74B5"/>
      </right>
      <top style="medium">
        <color theme="8" tint="-0.249977111117893"/>
      </top>
      <bottom/>
      <diagonal/>
    </border>
    <border>
      <left/>
      <right style="medium">
        <color rgb="FF2E74B5"/>
      </right>
      <top style="medium">
        <color theme="8" tint="-0.249977111117893"/>
      </top>
      <bottom/>
      <diagonal/>
    </border>
    <border>
      <left/>
      <right style="medium">
        <color indexed="64"/>
      </right>
      <top style="medium">
        <color theme="8" tint="-0.249977111117893"/>
      </top>
      <bottom/>
      <diagonal/>
    </border>
    <border>
      <left style="medium">
        <color indexed="64"/>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style="medium">
        <color rgb="FF2E74B5"/>
      </bottom>
      <diagonal/>
    </border>
    <border>
      <left/>
      <right style="medium">
        <color indexed="64"/>
      </right>
      <top style="medium">
        <color rgb="FF0070C0"/>
      </top>
      <bottom style="medium">
        <color rgb="FF2E74B5"/>
      </bottom>
      <diagonal/>
    </border>
    <border>
      <left/>
      <right style="medium">
        <color indexed="64"/>
      </right>
      <top style="medium">
        <color theme="8" tint="-0.249977111117893"/>
      </top>
      <bottom style="medium">
        <color rgb="FF2E74B5"/>
      </bottom>
      <diagonal/>
    </border>
    <border>
      <left style="medium">
        <color indexed="64"/>
      </left>
      <right style="medium">
        <color rgb="FF2E74B5"/>
      </right>
      <top style="medium">
        <color rgb="FF2E74B5"/>
      </top>
      <bottom style="medium">
        <color theme="8" tint="-0.249977111117893"/>
      </bottom>
      <diagonal/>
    </border>
    <border>
      <left/>
      <right style="medium">
        <color rgb="FF2E74B5"/>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right style="medium">
        <color rgb="FF2E74B5"/>
      </right>
      <top style="thin">
        <color indexed="64"/>
      </top>
      <bottom style="medium">
        <color rgb="FF2E74B5"/>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theme="4"/>
      </right>
      <top/>
      <bottom/>
      <diagonal/>
    </border>
    <border>
      <left/>
      <right style="thin">
        <color indexed="64"/>
      </right>
      <top/>
      <bottom/>
      <diagonal/>
    </border>
    <border>
      <left style="thin">
        <color indexed="64"/>
      </left>
      <right style="thin">
        <color indexed="64"/>
      </right>
      <top style="medium">
        <color rgb="FF2E74B5"/>
      </top>
      <bottom style="medium">
        <color rgb="FF2E74B5"/>
      </bottom>
      <diagonal/>
    </border>
    <border>
      <left style="thin">
        <color indexed="64"/>
      </left>
      <right style="medium">
        <color rgb="FF2E74B5"/>
      </right>
      <top style="medium">
        <color rgb="FF2E74B5"/>
      </top>
      <bottom style="medium">
        <color rgb="FF2E74B5"/>
      </bottom>
      <diagonal/>
    </border>
    <border>
      <left style="medium">
        <color rgb="FF2E74B5"/>
      </left>
      <right/>
      <top style="medium">
        <color rgb="FF2E74B5"/>
      </top>
      <bottom style="medium">
        <color indexed="64"/>
      </bottom>
      <diagonal/>
    </border>
    <border>
      <left/>
      <right/>
      <top style="medium">
        <color rgb="FF2E74B5"/>
      </top>
      <bottom style="medium">
        <color indexed="64"/>
      </bottom>
      <diagonal/>
    </border>
    <border>
      <left style="medium">
        <color rgb="FF2E74B5"/>
      </left>
      <right/>
      <top style="medium">
        <color indexed="64"/>
      </top>
      <bottom style="medium">
        <color indexed="64"/>
      </bottom>
      <diagonal/>
    </border>
    <border>
      <left style="medium">
        <color indexed="64"/>
      </left>
      <right/>
      <top style="medium">
        <color indexed="64"/>
      </top>
      <bottom style="medium">
        <color rgb="FF2E74B5"/>
      </bottom>
      <diagonal/>
    </border>
    <border>
      <left style="medium">
        <color indexed="64"/>
      </left>
      <right/>
      <top style="medium">
        <color rgb="FF2E74B5"/>
      </top>
      <bottom style="medium">
        <color indexed="64"/>
      </bottom>
      <diagonal/>
    </border>
    <border>
      <left style="medium">
        <color rgb="FF2E74B5"/>
      </left>
      <right/>
      <top/>
      <bottom style="medium">
        <color indexed="64"/>
      </bottom>
      <diagonal/>
    </border>
    <border>
      <left style="medium">
        <color rgb="FF2E74B5"/>
      </left>
      <right style="thin">
        <color indexed="64"/>
      </right>
      <top style="medium">
        <color rgb="FF2E74B5"/>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rgb="FF2E74B5"/>
      </bottom>
      <diagonal/>
    </border>
  </borders>
  <cellStyleXfs count="28">
    <xf numFmtId="0" fontId="0" fillId="0" borderId="0"/>
    <xf numFmtId="9" fontId="1" fillId="0" borderId="0" applyFont="0" applyFill="0" applyBorder="0" applyAlignment="0" applyProtection="0"/>
    <xf numFmtId="0" fontId="20" fillId="0" borderId="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22"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3" fontId="22" fillId="0" borderId="0" applyFill="0" applyBorder="0" applyAlignment="0" applyProtection="0"/>
    <xf numFmtId="164" fontId="22" fillId="0" borderId="0" applyFill="0" applyBorder="0" applyAlignment="0" applyProtection="0"/>
    <xf numFmtId="171"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45" fillId="0" borderId="0">
      <alignment vertical="top"/>
    </xf>
    <xf numFmtId="10" fontId="22" fillId="0" borderId="0" applyFill="0" applyBorder="0" applyAlignment="0" applyProtection="0"/>
    <xf numFmtId="0" fontId="48"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48" fillId="0" borderId="0"/>
    <xf numFmtId="166" fontId="1" fillId="0" borderId="0" applyFont="0" applyFill="0" applyBorder="0" applyAlignment="0" applyProtection="0"/>
  </cellStyleXfs>
  <cellXfs count="2360">
    <xf numFmtId="0" fontId="0" fillId="0" borderId="0" xfId="0"/>
    <xf numFmtId="0" fontId="2" fillId="0" borderId="0" xfId="0" applyFont="1" applyAlignment="1"/>
    <xf numFmtId="0" fontId="4" fillId="3" borderId="1" xfId="0" applyFont="1" applyFill="1" applyBorder="1" applyAlignment="1">
      <alignment horizontal="left" vertical="center" wrapText="1"/>
    </xf>
    <xf numFmtId="0" fontId="4" fillId="4" borderId="1" xfId="0" applyFont="1" applyFill="1" applyBorder="1" applyAlignment="1">
      <alignment vertical="center" wrapText="1"/>
    </xf>
    <xf numFmtId="9" fontId="7" fillId="3" borderId="8" xfId="0" applyNumberFormat="1" applyFont="1" applyFill="1" applyBorder="1" applyAlignment="1">
      <alignment horizontal="center" vertical="center"/>
    </xf>
    <xf numFmtId="0" fontId="7" fillId="3" borderId="7" xfId="0" applyFont="1" applyFill="1" applyBorder="1" applyAlignment="1">
      <alignment horizontal="left" vertical="center" wrapText="1"/>
    </xf>
    <xf numFmtId="0" fontId="8" fillId="4" borderId="7" xfId="0" applyFont="1" applyFill="1" applyBorder="1" applyAlignment="1">
      <alignment vertical="center" wrapText="1"/>
    </xf>
    <xf numFmtId="0" fontId="10" fillId="4" borderId="7" xfId="0" applyFont="1" applyFill="1" applyBorder="1" applyAlignment="1">
      <alignment horizontal="left" vertical="center" wrapText="1"/>
    </xf>
    <xf numFmtId="0" fontId="9" fillId="3" borderId="6" xfId="0" applyFont="1" applyFill="1" applyBorder="1" applyAlignment="1">
      <alignment horizontal="center" vertical="center" wrapText="1"/>
    </xf>
    <xf numFmtId="0" fontId="9" fillId="3" borderId="8"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0" fontId="6" fillId="0" borderId="7" xfId="0" applyFont="1" applyBorder="1" applyAlignment="1">
      <alignment horizontal="left" vertical="center" wrapText="1" indent="1"/>
    </xf>
    <xf numFmtId="3" fontId="7" fillId="0" borderId="8" xfId="0" applyNumberFormat="1" applyFont="1" applyBorder="1" applyAlignment="1">
      <alignment horizontal="center" vertical="center"/>
    </xf>
    <xf numFmtId="3" fontId="12" fillId="0" borderId="8" xfId="0" applyNumberFormat="1" applyFont="1" applyBorder="1" applyAlignment="1">
      <alignment horizontal="center" vertical="center"/>
    </xf>
    <xf numFmtId="0" fontId="13" fillId="0" borderId="9" xfId="0" applyFont="1" applyBorder="1" applyAlignment="1">
      <alignment horizontal="left" vertical="center" wrapText="1" indent="1"/>
    </xf>
    <xf numFmtId="0" fontId="14" fillId="2" borderId="7" xfId="0" applyFont="1" applyFill="1" applyBorder="1" applyAlignment="1">
      <alignment vertical="center" wrapText="1"/>
    </xf>
    <xf numFmtId="3" fontId="9" fillId="2" borderId="8" xfId="0" applyNumberFormat="1" applyFont="1" applyFill="1" applyBorder="1" applyAlignment="1">
      <alignment horizontal="center" vertical="center"/>
    </xf>
    <xf numFmtId="0" fontId="7" fillId="4" borderId="7" xfId="0" applyFont="1" applyFill="1" applyBorder="1" applyAlignment="1">
      <alignment horizontal="left" vertical="center" wrapText="1"/>
    </xf>
    <xf numFmtId="0" fontId="14" fillId="5" borderId="7"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0" fontId="15" fillId="3" borderId="7" xfId="0" applyFont="1" applyFill="1" applyBorder="1" applyAlignment="1">
      <alignment vertical="center" wrapText="1"/>
    </xf>
    <xf numFmtId="3" fontId="16" fillId="3" borderId="8" xfId="0" applyNumberFormat="1" applyFont="1" applyFill="1" applyBorder="1" applyAlignment="1">
      <alignment horizontal="center" vertical="center"/>
    </xf>
    <xf numFmtId="167" fontId="16"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167" fontId="12" fillId="0" borderId="8" xfId="0" applyNumberFormat="1" applyFont="1" applyBorder="1" applyAlignment="1">
      <alignment horizontal="center" vertical="center"/>
    </xf>
    <xf numFmtId="0" fontId="8" fillId="0" borderId="0" xfId="0" applyFont="1" applyBorder="1" applyAlignment="1">
      <alignment horizontal="left" vertical="center" wrapText="1" indent="1"/>
    </xf>
    <xf numFmtId="3" fontId="7" fillId="0" borderId="0" xfId="0" applyNumberFormat="1" applyFont="1" applyBorder="1" applyAlignment="1">
      <alignment horizontal="center" vertical="center"/>
    </xf>
    <xf numFmtId="4" fontId="0" fillId="0" borderId="0" xfId="0" applyNumberFormat="1"/>
    <xf numFmtId="3" fontId="7" fillId="3" borderId="8" xfId="0" applyNumberFormat="1" applyFont="1" applyFill="1" applyBorder="1" applyAlignment="1">
      <alignment horizontal="center" vertical="center"/>
    </xf>
    <xf numFmtId="0" fontId="23" fillId="0" borderId="0" xfId="0" applyFont="1"/>
    <xf numFmtId="0" fontId="0" fillId="0" borderId="0" xfId="0" applyFont="1"/>
    <xf numFmtId="0" fontId="29" fillId="0" borderId="0" xfId="0" applyFont="1"/>
    <xf numFmtId="0" fontId="14" fillId="0" borderId="9" xfId="0" applyFont="1" applyBorder="1" applyAlignment="1">
      <alignment horizontal="left" vertical="center" wrapText="1" indent="1"/>
    </xf>
    <xf numFmtId="3" fontId="9" fillId="0" borderId="8" xfId="0" applyNumberFormat="1" applyFont="1" applyBorder="1" applyAlignment="1">
      <alignment horizontal="center" vertical="center"/>
    </xf>
    <xf numFmtId="0" fontId="7" fillId="4" borderId="7" xfId="0" applyFont="1" applyFill="1" applyBorder="1" applyAlignment="1">
      <alignment vertical="center" wrapText="1"/>
    </xf>
    <xf numFmtId="3" fontId="16" fillId="0" borderId="8" xfId="0" applyNumberFormat="1" applyFont="1" applyBorder="1" applyAlignment="1">
      <alignment horizontal="center" vertical="center"/>
    </xf>
    <xf numFmtId="9" fontId="12" fillId="0" borderId="8" xfId="1" applyFont="1" applyBorder="1" applyAlignment="1">
      <alignment horizontal="center" vertical="center"/>
    </xf>
    <xf numFmtId="9" fontId="7" fillId="0" borderId="8" xfId="1" applyFont="1" applyBorder="1" applyAlignment="1">
      <alignment horizontal="center" vertical="center"/>
    </xf>
    <xf numFmtId="3" fontId="7" fillId="0" borderId="7" xfId="0" applyNumberFormat="1" applyFont="1" applyFill="1" applyBorder="1" applyAlignment="1">
      <alignment horizontal="center" vertical="center" wrapText="1"/>
    </xf>
    <xf numFmtId="3" fontId="12" fillId="0" borderId="8" xfId="0" applyNumberFormat="1" applyFont="1" applyFill="1" applyBorder="1" applyAlignment="1">
      <alignment horizontal="center" vertical="center"/>
    </xf>
    <xf numFmtId="3" fontId="7" fillId="0" borderId="8" xfId="0" applyNumberFormat="1" applyFont="1" applyFill="1" applyBorder="1" applyAlignment="1">
      <alignment horizontal="center" vertical="center"/>
    </xf>
    <xf numFmtId="3" fontId="31" fillId="0" borderId="8" xfId="0" applyNumberFormat="1" applyFont="1" applyBorder="1" applyAlignment="1">
      <alignment horizontal="center" vertical="center"/>
    </xf>
    <xf numFmtId="0" fontId="34" fillId="0" borderId="9" xfId="0" applyFont="1" applyBorder="1" applyAlignment="1">
      <alignment horizontal="left" vertical="center" wrapText="1" indent="1"/>
    </xf>
    <xf numFmtId="3" fontId="31" fillId="3" borderId="7" xfId="0" applyNumberFormat="1" applyFont="1" applyFill="1" applyBorder="1" applyAlignment="1">
      <alignment horizontal="center" vertical="center" wrapText="1"/>
    </xf>
    <xf numFmtId="0" fontId="32" fillId="4" borderId="7" xfId="0" applyFont="1" applyFill="1" applyBorder="1" applyAlignment="1">
      <alignment horizontal="left" vertical="center" wrapText="1"/>
    </xf>
    <xf numFmtId="0" fontId="10" fillId="4" borderId="7" xfId="0" applyFont="1" applyFill="1" applyBorder="1" applyAlignment="1">
      <alignment vertical="center" wrapText="1"/>
    </xf>
    <xf numFmtId="0" fontId="0" fillId="3" borderId="0" xfId="0" applyFill="1"/>
    <xf numFmtId="0" fontId="6" fillId="3" borderId="7" xfId="0" applyFont="1" applyFill="1" applyBorder="1" applyAlignment="1">
      <alignment horizontal="left" vertical="center" wrapText="1" indent="1"/>
    </xf>
    <xf numFmtId="3" fontId="9" fillId="3" borderId="8" xfId="0" applyNumberFormat="1" applyFont="1" applyFill="1" applyBorder="1" applyAlignment="1">
      <alignment horizontal="center" vertical="center"/>
    </xf>
    <xf numFmtId="9" fontId="31" fillId="3" borderId="8" xfId="0" applyNumberFormat="1" applyFont="1" applyFill="1" applyBorder="1" applyAlignment="1">
      <alignment horizontal="center" vertical="center"/>
    </xf>
    <xf numFmtId="3" fontId="36" fillId="0" borderId="8" xfId="0" applyNumberFormat="1" applyFont="1" applyBorder="1" applyAlignment="1">
      <alignment horizontal="center" vertical="center"/>
    </xf>
    <xf numFmtId="49" fontId="39" fillId="3" borderId="7" xfId="0" applyNumberFormat="1" applyFont="1" applyFill="1" applyBorder="1" applyAlignment="1">
      <alignment vertical="center" wrapText="1"/>
    </xf>
    <xf numFmtId="0" fontId="13" fillId="3" borderId="9" xfId="0" applyFont="1" applyFill="1" applyBorder="1" applyAlignment="1">
      <alignment horizontal="left" vertical="center" wrapText="1" indent="1"/>
    </xf>
    <xf numFmtId="3" fontId="9" fillId="2" borderId="15" xfId="0" applyNumberFormat="1" applyFont="1" applyFill="1" applyBorder="1" applyAlignment="1">
      <alignment horizontal="center" vertical="center"/>
    </xf>
    <xf numFmtId="3" fontId="40" fillId="0" borderId="8" xfId="0" applyNumberFormat="1" applyFont="1" applyBorder="1" applyAlignment="1">
      <alignment horizontal="center" vertical="center"/>
    </xf>
    <xf numFmtId="0" fontId="7" fillId="0" borderId="7" xfId="0" applyFont="1" applyFill="1" applyBorder="1" applyAlignment="1">
      <alignment horizontal="left" vertical="center" wrapText="1"/>
    </xf>
    <xf numFmtId="0" fontId="31" fillId="0" borderId="7" xfId="0" applyFont="1" applyFill="1" applyBorder="1" applyAlignment="1">
      <alignment horizontal="left" vertical="center" wrapText="1"/>
    </xf>
    <xf numFmtId="0" fontId="41" fillId="0" borderId="7" xfId="0" applyFont="1" applyBorder="1" applyAlignment="1">
      <alignment horizontal="left" vertical="center" wrapText="1" indent="1"/>
    </xf>
    <xf numFmtId="0" fontId="17" fillId="4" borderId="7" xfId="0" applyFont="1" applyFill="1" applyBorder="1" applyAlignment="1">
      <alignment vertical="center" wrapText="1"/>
    </xf>
    <xf numFmtId="3" fontId="31" fillId="3" borderId="8" xfId="0" applyNumberFormat="1" applyFont="1" applyFill="1" applyBorder="1" applyAlignment="1">
      <alignment horizontal="center" vertical="center"/>
    </xf>
    <xf numFmtId="0" fontId="32" fillId="3" borderId="8" xfId="0" applyFont="1" applyFill="1" applyBorder="1" applyAlignment="1">
      <alignment horizontal="center" vertical="center" wrapText="1"/>
    </xf>
    <xf numFmtId="0" fontId="32" fillId="3" borderId="6" xfId="0" applyFont="1" applyFill="1" applyBorder="1" applyAlignment="1">
      <alignment horizontal="center" vertical="center" wrapText="1"/>
    </xf>
    <xf numFmtId="167" fontId="31" fillId="3" borderId="8" xfId="0" applyNumberFormat="1" applyFont="1" applyFill="1" applyBorder="1" applyAlignment="1">
      <alignment horizontal="center" vertical="center"/>
    </xf>
    <xf numFmtId="0" fontId="31" fillId="3" borderId="7" xfId="0" applyFont="1" applyFill="1" applyBorder="1" applyAlignment="1">
      <alignment horizontal="left" vertical="center" wrapText="1"/>
    </xf>
    <xf numFmtId="0" fontId="31" fillId="4" borderId="7" xfId="0" applyFont="1" applyFill="1" applyBorder="1" applyAlignment="1">
      <alignment horizontal="left" vertical="center" wrapText="1"/>
    </xf>
    <xf numFmtId="3" fontId="36" fillId="0" borderId="6" xfId="0" applyNumberFormat="1" applyFont="1" applyBorder="1" applyAlignment="1">
      <alignment horizontal="center" vertical="center"/>
    </xf>
    <xf numFmtId="3" fontId="12" fillId="0" borderId="6" xfId="0" applyNumberFormat="1" applyFont="1" applyBorder="1" applyAlignment="1">
      <alignment horizontal="center" vertical="center"/>
    </xf>
    <xf numFmtId="0" fontId="14" fillId="2" borderId="16" xfId="0" applyFont="1" applyFill="1" applyBorder="1" applyAlignment="1">
      <alignment vertical="center" wrapText="1"/>
    </xf>
    <xf numFmtId="3" fontId="9" fillId="0" borderId="8" xfId="0" applyNumberFormat="1" applyFont="1" applyFill="1" applyBorder="1" applyAlignment="1">
      <alignment horizontal="center" vertical="center"/>
    </xf>
    <xf numFmtId="0" fontId="0" fillId="0" borderId="0" xfId="0" applyFill="1"/>
    <xf numFmtId="167" fontId="7" fillId="0" borderId="8" xfId="0" applyNumberFormat="1" applyFont="1" applyFill="1" applyBorder="1" applyAlignment="1">
      <alignment horizontal="center" vertical="center"/>
    </xf>
    <xf numFmtId="9" fontId="7" fillId="0" borderId="8" xfId="0" applyNumberFormat="1" applyFont="1" applyFill="1" applyBorder="1" applyAlignment="1">
      <alignment horizontal="center" vertical="center"/>
    </xf>
    <xf numFmtId="0" fontId="7" fillId="0" borderId="7" xfId="0" applyFont="1" applyFill="1" applyBorder="1" applyAlignment="1">
      <alignment vertical="center" wrapText="1"/>
    </xf>
    <xf numFmtId="0" fontId="8" fillId="0" borderId="7" xfId="0" applyFont="1" applyFill="1" applyBorder="1" applyAlignment="1">
      <alignment vertical="center" wrapText="1"/>
    </xf>
    <xf numFmtId="0" fontId="13" fillId="0" borderId="9" xfId="0" applyFont="1" applyFill="1" applyBorder="1" applyAlignment="1">
      <alignment horizontal="left" vertical="center" wrapText="1" indent="1"/>
    </xf>
    <xf numFmtId="3" fontId="31" fillId="0" borderId="7" xfId="0" applyNumberFormat="1" applyFont="1" applyFill="1" applyBorder="1" applyAlignment="1">
      <alignment horizontal="center" vertical="center" wrapText="1"/>
    </xf>
    <xf numFmtId="3" fontId="25" fillId="3" borderId="7" xfId="0" applyNumberFormat="1" applyFont="1" applyFill="1" applyBorder="1" applyAlignment="1">
      <alignment horizontal="center" vertical="center" wrapText="1"/>
    </xf>
    <xf numFmtId="4" fontId="7" fillId="3" borderId="7" xfId="0" applyNumberFormat="1" applyFont="1" applyFill="1" applyBorder="1" applyAlignment="1">
      <alignment horizontal="center" vertical="center" wrapText="1"/>
    </xf>
    <xf numFmtId="1" fontId="7" fillId="3" borderId="8" xfId="0" applyNumberFormat="1" applyFont="1" applyFill="1" applyBorder="1" applyAlignment="1">
      <alignment horizontal="center" vertical="center"/>
    </xf>
    <xf numFmtId="0" fontId="11" fillId="3" borderId="7" xfId="0" applyFont="1" applyFill="1" applyBorder="1" applyAlignment="1">
      <alignment horizontal="left" vertical="center" wrapText="1" indent="1"/>
    </xf>
    <xf numFmtId="9" fontId="41" fillId="0" borderId="8" xfId="0" applyNumberFormat="1" applyFont="1" applyFill="1" applyBorder="1" applyAlignment="1">
      <alignment horizontal="center" vertical="center" wrapText="1"/>
    </xf>
    <xf numFmtId="0" fontId="41" fillId="0" borderId="7" xfId="0" applyFont="1" applyFill="1" applyBorder="1" applyAlignment="1">
      <alignment vertical="center" wrapText="1"/>
    </xf>
    <xf numFmtId="170" fontId="0" fillId="0" borderId="0" xfId="6" applyNumberFormat="1" applyFont="1"/>
    <xf numFmtId="0" fontId="2" fillId="0" borderId="0" xfId="0" applyFont="1" applyAlignment="1">
      <alignment horizontal="center"/>
    </xf>
    <xf numFmtId="0" fontId="31" fillId="3" borderId="7" xfId="0" applyFont="1" applyFill="1" applyBorder="1" applyAlignment="1">
      <alignment vertical="center" wrapText="1"/>
    </xf>
    <xf numFmtId="0" fontId="25" fillId="3" borderId="7" xfId="0" applyFont="1" applyFill="1" applyBorder="1" applyAlignment="1">
      <alignment vertical="center" wrapText="1"/>
    </xf>
    <xf numFmtId="9" fontId="7" fillId="6" borderId="8" xfId="0" applyNumberFormat="1" applyFont="1" applyFill="1" applyBorder="1" applyAlignment="1">
      <alignment horizontal="center" vertical="center"/>
    </xf>
    <xf numFmtId="0" fontId="7" fillId="6" borderId="7" xfId="0" applyFont="1" applyFill="1" applyBorder="1" applyAlignment="1">
      <alignment vertical="center" wrapText="1"/>
    </xf>
    <xf numFmtId="0" fontId="7" fillId="6" borderId="8" xfId="0" applyNumberFormat="1" applyFont="1" applyFill="1" applyBorder="1" applyAlignment="1">
      <alignment horizontal="center" vertical="center"/>
    </xf>
    <xf numFmtId="0" fontId="3" fillId="0" borderId="0" xfId="0" applyFont="1"/>
    <xf numFmtId="0" fontId="7" fillId="6" borderId="7" xfId="0" applyFont="1" applyFill="1" applyBorder="1" applyAlignment="1">
      <alignment horizontal="left" vertical="center" wrapText="1"/>
    </xf>
    <xf numFmtId="2" fontId="12" fillId="0" borderId="8" xfId="0" applyNumberFormat="1" applyFont="1" applyBorder="1" applyAlignment="1">
      <alignment horizontal="center" vertical="center"/>
    </xf>
    <xf numFmtId="0" fontId="47" fillId="0" borderId="0" xfId="0" applyFont="1" applyAlignment="1">
      <alignment wrapText="1"/>
    </xf>
    <xf numFmtId="167" fontId="0" fillId="0" borderId="0" xfId="1" applyNumberFormat="1" applyFont="1"/>
    <xf numFmtId="167" fontId="7" fillId="0" borderId="8" xfId="1" applyNumberFormat="1" applyFont="1" applyBorder="1" applyAlignment="1">
      <alignment horizontal="center" vertical="center"/>
    </xf>
    <xf numFmtId="3" fontId="30" fillId="6" borderId="8" xfId="1" applyNumberFormat="1" applyFont="1" applyFill="1" applyBorder="1" applyAlignment="1">
      <alignment horizontal="center" vertical="center"/>
    </xf>
    <xf numFmtId="9" fontId="30" fillId="6" borderId="8" xfId="0" applyNumberFormat="1" applyFont="1" applyFill="1" applyBorder="1" applyAlignment="1">
      <alignment horizontal="center" vertical="center"/>
    </xf>
    <xf numFmtId="9" fontId="10" fillId="4" borderId="1" xfId="0" applyNumberFormat="1" applyFont="1" applyFill="1" applyBorder="1" applyAlignment="1">
      <alignment horizontal="center" vertical="center" wrapText="1"/>
    </xf>
    <xf numFmtId="0" fontId="13" fillId="0" borderId="25" xfId="0" applyFont="1" applyBorder="1" applyAlignment="1">
      <alignment horizontal="left" vertical="center" wrapText="1" indent="1"/>
    </xf>
    <xf numFmtId="0" fontId="10" fillId="4" borderId="1" xfId="0" applyFont="1" applyFill="1" applyBorder="1" applyAlignment="1">
      <alignment vertical="center" wrapText="1"/>
    </xf>
    <xf numFmtId="3" fontId="7" fillId="6" borderId="8" xfId="1" applyNumberFormat="1" applyFont="1" applyFill="1" applyBorder="1" applyAlignment="1">
      <alignment horizontal="center" vertical="center"/>
    </xf>
    <xf numFmtId="0" fontId="7" fillId="4" borderId="2" xfId="0" applyFont="1" applyFill="1" applyBorder="1" applyAlignment="1">
      <alignment vertical="center"/>
    </xf>
    <xf numFmtId="0" fontId="7" fillId="4" borderId="3" xfId="0" applyFont="1" applyFill="1" applyBorder="1" applyAlignment="1">
      <alignment vertical="center"/>
    </xf>
    <xf numFmtId="0" fontId="7" fillId="4" borderId="4" xfId="0" applyFont="1" applyFill="1" applyBorder="1" applyAlignment="1">
      <alignment vertical="center"/>
    </xf>
    <xf numFmtId="0" fontId="10"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3" fontId="7" fillId="3" borderId="8" xfId="1" applyNumberFormat="1" applyFont="1" applyFill="1" applyBorder="1" applyAlignment="1">
      <alignment horizontal="center" vertical="center"/>
    </xf>
    <xf numFmtId="0" fontId="10" fillId="4" borderId="7" xfId="0" applyFont="1" applyFill="1" applyBorder="1" applyAlignment="1">
      <alignment horizontal="left" vertical="center"/>
    </xf>
    <xf numFmtId="0" fontId="13" fillId="0" borderId="7" xfId="0" applyFont="1" applyBorder="1" applyAlignment="1">
      <alignment horizontal="left" vertical="center" wrapText="1" indent="1"/>
    </xf>
    <xf numFmtId="0" fontId="10" fillId="4" borderId="61" xfId="0" applyFont="1" applyFill="1" applyBorder="1" applyAlignment="1">
      <alignment vertical="center" wrapText="1"/>
    </xf>
    <xf numFmtId="0" fontId="51" fillId="0" borderId="30" xfId="0" applyFont="1" applyBorder="1" applyAlignment="1">
      <alignment wrapText="1"/>
    </xf>
    <xf numFmtId="3" fontId="7" fillId="6" borderId="8" xfId="0" applyNumberFormat="1" applyFont="1" applyFill="1" applyBorder="1" applyAlignment="1">
      <alignment horizontal="center" vertical="center"/>
    </xf>
    <xf numFmtId="0" fontId="7" fillId="3" borderId="29" xfId="0" applyFont="1" applyFill="1" applyBorder="1" applyAlignment="1">
      <alignment horizontal="left" vertical="center" wrapText="1"/>
    </xf>
    <xf numFmtId="0" fontId="9" fillId="4" borderId="7" xfId="0" applyFont="1" applyFill="1" applyBorder="1" applyAlignment="1">
      <alignment horizontal="left" vertical="center" wrapText="1"/>
    </xf>
    <xf numFmtId="0" fontId="7" fillId="4" borderId="2" xfId="0" applyFont="1" applyFill="1" applyBorder="1" applyAlignment="1">
      <alignment vertical="center" wrapText="1"/>
    </xf>
    <xf numFmtId="1" fontId="12" fillId="0" borderId="8" xfId="0" applyNumberFormat="1" applyFont="1" applyBorder="1" applyAlignment="1">
      <alignment horizontal="center" vertical="center"/>
    </xf>
    <xf numFmtId="1" fontId="12" fillId="0" borderId="8" xfId="1" applyNumberFormat="1" applyFont="1" applyBorder="1" applyAlignment="1">
      <alignment horizontal="center" vertical="center"/>
    </xf>
    <xf numFmtId="0" fontId="7" fillId="3" borderId="3" xfId="0" applyFont="1" applyFill="1" applyBorder="1" applyAlignment="1">
      <alignment vertical="center"/>
    </xf>
    <xf numFmtId="0" fontId="10" fillId="3" borderId="1" xfId="0" applyFont="1" applyFill="1" applyBorder="1" applyAlignment="1">
      <alignment vertical="center" wrapText="1"/>
    </xf>
    <xf numFmtId="0" fontId="7" fillId="4" borderId="1" xfId="0" applyFont="1" applyFill="1" applyBorder="1" applyAlignment="1">
      <alignment vertical="center"/>
    </xf>
    <xf numFmtId="0" fontId="11" fillId="0" borderId="9" xfId="0" applyFont="1" applyBorder="1" applyAlignment="1">
      <alignment horizontal="left" vertical="center" wrapText="1" indent="1"/>
    </xf>
    <xf numFmtId="0" fontId="7" fillId="4" borderId="1" xfId="0" applyFont="1" applyFill="1" applyBorder="1" applyAlignment="1">
      <alignment vertical="center" wrapText="1"/>
    </xf>
    <xf numFmtId="3" fontId="5" fillId="3" borderId="7" xfId="0" applyNumberFormat="1" applyFont="1" applyFill="1" applyBorder="1" applyAlignment="1">
      <alignment horizontal="center" vertical="center" wrapText="1"/>
    </xf>
    <xf numFmtId="0" fontId="5" fillId="3" borderId="62" xfId="0" applyFont="1" applyFill="1" applyBorder="1" applyAlignment="1">
      <alignment horizontal="center" vertical="center" wrapText="1"/>
    </xf>
    <xf numFmtId="167" fontId="5" fillId="3" borderId="63" xfId="0" applyNumberFormat="1" applyFont="1" applyFill="1" applyBorder="1" applyAlignment="1">
      <alignment horizontal="center" vertical="center"/>
    </xf>
    <xf numFmtId="0" fontId="5" fillId="3" borderId="64" xfId="0" applyFont="1" applyFill="1" applyBorder="1" applyAlignment="1">
      <alignment horizontal="center" vertical="center" wrapText="1"/>
    </xf>
    <xf numFmtId="167" fontId="5" fillId="3" borderId="65"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3" fontId="52" fillId="0" borderId="8" xfId="0" applyNumberFormat="1" applyFont="1" applyFill="1" applyBorder="1" applyAlignment="1">
      <alignment horizontal="center" vertical="center"/>
    </xf>
    <xf numFmtId="4" fontId="52" fillId="0" borderId="8" xfId="0" applyNumberFormat="1" applyFont="1" applyFill="1" applyBorder="1" applyAlignment="1">
      <alignment horizontal="center" vertical="center"/>
    </xf>
    <xf numFmtId="4" fontId="5" fillId="0" borderId="8" xfId="0" applyNumberFormat="1" applyFont="1" applyFill="1" applyBorder="1" applyAlignment="1">
      <alignment horizontal="center" vertical="center"/>
    </xf>
    <xf numFmtId="4" fontId="52" fillId="0" borderId="8" xfId="1" applyNumberFormat="1" applyFont="1" applyFill="1" applyBorder="1" applyAlignment="1">
      <alignment horizontal="center" vertical="center"/>
    </xf>
    <xf numFmtId="3" fontId="4" fillId="2" borderId="8" xfId="0" applyNumberFormat="1" applyFont="1" applyFill="1" applyBorder="1" applyAlignment="1">
      <alignment horizontal="center" vertical="center"/>
    </xf>
    <xf numFmtId="0" fontId="5" fillId="0" borderId="7" xfId="0" applyFont="1" applyFill="1" applyBorder="1" applyAlignment="1">
      <alignment horizontal="center" vertical="center" wrapText="1"/>
    </xf>
    <xf numFmtId="167" fontId="5" fillId="3" borderId="8" xfId="0" applyNumberFormat="1" applyFont="1" applyFill="1" applyBorder="1" applyAlignment="1">
      <alignment horizontal="center" vertical="center"/>
    </xf>
    <xf numFmtId="3" fontId="5" fillId="0" borderId="63" xfId="0" applyNumberFormat="1" applyFont="1" applyBorder="1" applyAlignment="1">
      <alignment horizontal="center" vertical="center"/>
    </xf>
    <xf numFmtId="3" fontId="52"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23" fillId="4" borderId="2" xfId="0" applyFont="1" applyFill="1" applyBorder="1" applyAlignment="1">
      <alignment vertical="center" wrapText="1"/>
    </xf>
    <xf numFmtId="3" fontId="7" fillId="0" borderId="66" xfId="0" applyNumberFormat="1" applyFont="1" applyBorder="1" applyAlignment="1">
      <alignment horizontal="center" vertical="center"/>
    </xf>
    <xf numFmtId="3" fontId="5" fillId="0" borderId="66" xfId="0" applyNumberFormat="1" applyFont="1" applyBorder="1" applyAlignment="1">
      <alignment horizontal="center" vertical="center"/>
    </xf>
    <xf numFmtId="3" fontId="9" fillId="2" borderId="63" xfId="0" applyNumberFormat="1" applyFont="1" applyFill="1" applyBorder="1" applyAlignment="1">
      <alignment horizontal="center" vertical="center"/>
    </xf>
    <xf numFmtId="0" fontId="54" fillId="0" borderId="0" xfId="0" applyFont="1"/>
    <xf numFmtId="49" fontId="39" fillId="3" borderId="67" xfId="0" applyNumberFormat="1" applyFont="1" applyFill="1" applyBorder="1" applyAlignment="1">
      <alignment vertical="center" wrapText="1"/>
    </xf>
    <xf numFmtId="49" fontId="39" fillId="3" borderId="68" xfId="0" applyNumberFormat="1" applyFont="1" applyFill="1" applyBorder="1" applyAlignment="1">
      <alignment vertical="center" wrapText="1"/>
    </xf>
    <xf numFmtId="170" fontId="0" fillId="0" borderId="0" xfId="0" applyNumberFormat="1"/>
    <xf numFmtId="3" fontId="7" fillId="0" borderId="0" xfId="0" applyNumberFormat="1" applyFont="1" applyFill="1" applyBorder="1" applyAlignment="1">
      <alignment horizontal="center" vertical="center"/>
    </xf>
    <xf numFmtId="3" fontId="32" fillId="0" borderId="8" xfId="0" applyNumberFormat="1" applyFont="1" applyBorder="1" applyAlignment="1">
      <alignment horizontal="center" vertical="center"/>
    </xf>
    <xf numFmtId="0" fontId="37" fillId="4" borderId="2" xfId="0" applyFont="1" applyFill="1" applyBorder="1" applyAlignment="1">
      <alignment vertical="center" wrapText="1"/>
    </xf>
    <xf numFmtId="0" fontId="56" fillId="0" borderId="0" xfId="0" applyFont="1"/>
    <xf numFmtId="3" fontId="58" fillId="0" borderId="8" xfId="0" applyNumberFormat="1" applyFont="1" applyBorder="1" applyAlignment="1">
      <alignment horizontal="center" vertical="center"/>
    </xf>
    <xf numFmtId="3" fontId="56" fillId="0" borderId="0" xfId="0" applyNumberFormat="1" applyFont="1"/>
    <xf numFmtId="0" fontId="32" fillId="4" borderId="7" xfId="0" applyFont="1" applyFill="1" applyBorder="1" applyAlignment="1">
      <alignment horizontal="center" vertical="center" wrapText="1"/>
    </xf>
    <xf numFmtId="3" fontId="12" fillId="0" borderId="8" xfId="1" applyNumberFormat="1" applyFont="1" applyBorder="1" applyAlignment="1">
      <alignment horizontal="center" vertical="center"/>
    </xf>
    <xf numFmtId="3" fontId="7" fillId="0" borderId="8" xfId="1" applyNumberFormat="1" applyFont="1" applyBorder="1" applyAlignment="1">
      <alignment horizontal="center" vertical="center"/>
    </xf>
    <xf numFmtId="0" fontId="5" fillId="3" borderId="7" xfId="0" applyFont="1" applyFill="1" applyBorder="1" applyAlignment="1">
      <alignment vertical="center" wrapText="1"/>
    </xf>
    <xf numFmtId="0" fontId="10" fillId="4" borderId="7" xfId="0" applyFont="1" applyFill="1" applyBorder="1" applyAlignment="1">
      <alignment horizontal="left" vertical="top" wrapText="1"/>
    </xf>
    <xf numFmtId="0" fontId="59" fillId="0" borderId="0" xfId="0" applyFont="1"/>
    <xf numFmtId="0" fontId="61" fillId="0" borderId="0" xfId="0" applyFont="1" applyAlignment="1">
      <alignment horizontal="center"/>
    </xf>
    <xf numFmtId="0" fontId="62" fillId="3" borderId="52" xfId="0" applyFont="1" applyFill="1" applyBorder="1" applyAlignment="1">
      <alignment horizontal="left" vertical="center" wrapText="1"/>
    </xf>
    <xf numFmtId="0" fontId="62" fillId="3" borderId="44" xfId="0" applyFont="1" applyFill="1" applyBorder="1" applyAlignment="1">
      <alignment horizontal="left" vertical="center" wrapText="1"/>
    </xf>
    <xf numFmtId="0" fontId="64" fillId="4" borderId="49" xfId="0" applyFont="1" applyFill="1" applyBorder="1" applyAlignment="1">
      <alignment vertical="center" wrapText="1"/>
    </xf>
    <xf numFmtId="0" fontId="65" fillId="3" borderId="40" xfId="0" applyFont="1" applyFill="1" applyBorder="1" applyAlignment="1">
      <alignment horizontal="center" vertical="center" wrapText="1"/>
    </xf>
    <xf numFmtId="0" fontId="65" fillId="3" borderId="24" xfId="0" applyFont="1" applyFill="1" applyBorder="1" applyAlignment="1">
      <alignment horizontal="center" vertical="center" wrapText="1"/>
    </xf>
    <xf numFmtId="9" fontId="65" fillId="4" borderId="29" xfId="0" applyNumberFormat="1" applyFont="1" applyFill="1" applyBorder="1" applyAlignment="1">
      <alignment horizontal="center" vertical="center"/>
    </xf>
    <xf numFmtId="0" fontId="65" fillId="0" borderId="0" xfId="0" applyFont="1"/>
    <xf numFmtId="9" fontId="65" fillId="4" borderId="16" xfId="0" applyNumberFormat="1" applyFont="1" applyFill="1" applyBorder="1" applyAlignment="1">
      <alignment horizontal="center" vertical="center"/>
    </xf>
    <xf numFmtId="10" fontId="65" fillId="4" borderId="16" xfId="0" applyNumberFormat="1" applyFont="1" applyFill="1" applyBorder="1" applyAlignment="1">
      <alignment horizontal="center" vertical="center"/>
    </xf>
    <xf numFmtId="0" fontId="65" fillId="0" borderId="57" xfId="0" applyFont="1" applyBorder="1" applyAlignment="1">
      <alignment vertical="center" wrapText="1"/>
    </xf>
    <xf numFmtId="10" fontId="65" fillId="4" borderId="70" xfId="0" applyNumberFormat="1" applyFont="1" applyFill="1" applyBorder="1" applyAlignment="1">
      <alignment horizontal="center" vertical="center"/>
    </xf>
    <xf numFmtId="10" fontId="65" fillId="4" borderId="71" xfId="0" applyNumberFormat="1" applyFont="1" applyFill="1" applyBorder="1" applyAlignment="1">
      <alignment horizontal="center" vertical="center"/>
    </xf>
    <xf numFmtId="0" fontId="65" fillId="3" borderId="42" xfId="0" applyFont="1" applyFill="1" applyBorder="1" applyAlignment="1">
      <alignment horizontal="left" vertical="center" wrapText="1"/>
    </xf>
    <xf numFmtId="9" fontId="65" fillId="6" borderId="23" xfId="0" applyNumberFormat="1" applyFont="1" applyFill="1" applyBorder="1" applyAlignment="1">
      <alignment horizontal="center" vertical="center"/>
    </xf>
    <xf numFmtId="9" fontId="65" fillId="6" borderId="51" xfId="0" applyNumberFormat="1" applyFont="1" applyFill="1" applyBorder="1" applyAlignment="1">
      <alignment horizontal="center" vertical="center"/>
    </xf>
    <xf numFmtId="9" fontId="65" fillId="6" borderId="24" xfId="0" applyNumberFormat="1" applyFont="1" applyFill="1" applyBorder="1" applyAlignment="1">
      <alignment horizontal="center" vertical="center"/>
    </xf>
    <xf numFmtId="0" fontId="64" fillId="4" borderId="42" xfId="0" applyFont="1" applyFill="1" applyBorder="1" applyAlignment="1">
      <alignment vertical="center" wrapText="1"/>
    </xf>
    <xf numFmtId="0" fontId="65" fillId="4" borderId="42" xfId="0" applyFont="1" applyFill="1" applyBorder="1" applyAlignment="1">
      <alignment horizontal="left" vertical="center" wrapText="1"/>
    </xf>
    <xf numFmtId="3" fontId="65" fillId="4" borderId="8" xfId="1" applyNumberFormat="1" applyFont="1" applyFill="1" applyBorder="1" applyAlignment="1">
      <alignment horizontal="center" vertical="center"/>
    </xf>
    <xf numFmtId="9" fontId="65" fillId="4" borderId="8" xfId="0" applyNumberFormat="1" applyFont="1" applyFill="1" applyBorder="1" applyAlignment="1">
      <alignment horizontal="center" vertical="center"/>
    </xf>
    <xf numFmtId="9" fontId="65" fillId="4" borderId="43" xfId="0" applyNumberFormat="1" applyFont="1" applyFill="1" applyBorder="1" applyAlignment="1">
      <alignment horizontal="center" vertical="center"/>
    </xf>
    <xf numFmtId="0" fontId="66" fillId="4" borderId="42" xfId="0" applyFont="1" applyFill="1" applyBorder="1" applyAlignment="1">
      <alignment horizontal="left" vertical="center" wrapText="1"/>
    </xf>
    <xf numFmtId="0" fontId="66" fillId="3" borderId="6"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8" xfId="0" applyFont="1" applyFill="1" applyBorder="1" applyAlignment="1">
      <alignment horizontal="center" vertical="center" wrapText="1"/>
    </xf>
    <xf numFmtId="0" fontId="66" fillId="3" borderId="43" xfId="0" applyFont="1" applyFill="1" applyBorder="1" applyAlignment="1">
      <alignment horizontal="center" vertical="center" wrapText="1"/>
    </xf>
    <xf numFmtId="3" fontId="65" fillId="3" borderId="7" xfId="0" applyNumberFormat="1" applyFont="1" applyFill="1" applyBorder="1" applyAlignment="1">
      <alignment horizontal="center" vertical="center" wrapText="1"/>
    </xf>
    <xf numFmtId="3" fontId="65" fillId="3" borderId="50" xfId="0" applyNumberFormat="1" applyFont="1" applyFill="1" applyBorder="1" applyAlignment="1">
      <alignment horizontal="center" vertical="center" wrapText="1"/>
    </xf>
    <xf numFmtId="0" fontId="65" fillId="3" borderId="7" xfId="0" applyFont="1" applyFill="1" applyBorder="1" applyAlignment="1">
      <alignment horizontal="center" vertical="center" wrapText="1"/>
    </xf>
    <xf numFmtId="167" fontId="65" fillId="3" borderId="8" xfId="0" applyNumberFormat="1" applyFont="1" applyFill="1" applyBorder="1" applyAlignment="1">
      <alignment horizontal="center" vertical="center"/>
    </xf>
    <xf numFmtId="167" fontId="65" fillId="3" borderId="43" xfId="0" applyNumberFormat="1" applyFont="1" applyFill="1" applyBorder="1" applyAlignment="1">
      <alignment horizontal="center" vertical="center"/>
    </xf>
    <xf numFmtId="0" fontId="63" fillId="0" borderId="42" xfId="0" applyFont="1" applyBorder="1" applyAlignment="1">
      <alignment horizontal="left" vertical="center" wrapText="1" indent="1"/>
    </xf>
    <xf numFmtId="0" fontId="69" fillId="0" borderId="42" xfId="0" applyFont="1" applyBorder="1" applyAlignment="1">
      <alignment horizontal="left" vertical="center" wrapText="1" indent="1"/>
    </xf>
    <xf numFmtId="3" fontId="65" fillId="0" borderId="8" xfId="0" applyNumberFormat="1" applyFont="1" applyBorder="1" applyAlignment="1">
      <alignment horizontal="center" vertical="center"/>
    </xf>
    <xf numFmtId="3" fontId="65" fillId="0" borderId="43" xfId="0" applyNumberFormat="1" applyFont="1" applyBorder="1" applyAlignment="1">
      <alignment horizontal="center" vertical="center"/>
    </xf>
    <xf numFmtId="0" fontId="68" fillId="0" borderId="42" xfId="0" applyFont="1" applyBorder="1" applyAlignment="1">
      <alignment horizontal="left" vertical="center" wrapText="1" indent="1"/>
    </xf>
    <xf numFmtId="3" fontId="70" fillId="0" borderId="8" xfId="0" applyNumberFormat="1" applyFont="1" applyBorder="1" applyAlignment="1">
      <alignment horizontal="center" vertical="center"/>
    </xf>
    <xf numFmtId="0" fontId="69" fillId="0" borderId="37" xfId="0" applyFont="1" applyBorder="1" applyAlignment="1">
      <alignment horizontal="left" vertical="center" wrapText="1" indent="1"/>
    </xf>
    <xf numFmtId="0" fontId="64" fillId="2" borderId="31" xfId="0" applyFont="1" applyFill="1" applyBorder="1" applyAlignment="1">
      <alignment vertical="center" wrapText="1"/>
    </xf>
    <xf numFmtId="3" fontId="66" fillId="2" borderId="34" xfId="0" applyNumberFormat="1" applyFont="1" applyFill="1" applyBorder="1" applyAlignment="1">
      <alignment horizontal="center" vertical="center"/>
    </xf>
    <xf numFmtId="3" fontId="66" fillId="2" borderId="33" xfId="0" applyNumberFormat="1" applyFont="1" applyFill="1" applyBorder="1" applyAlignment="1">
      <alignment horizontal="center" vertical="center"/>
    </xf>
    <xf numFmtId="0" fontId="66" fillId="4" borderId="42" xfId="0" applyFont="1" applyFill="1" applyBorder="1" applyAlignment="1">
      <alignment horizontal="left" vertical="top" wrapText="1"/>
    </xf>
    <xf numFmtId="0" fontId="66" fillId="4" borderId="7" xfId="0" applyFont="1" applyFill="1" applyBorder="1" applyAlignment="1">
      <alignment horizontal="left" vertical="top" wrapText="1"/>
    </xf>
    <xf numFmtId="9" fontId="66" fillId="4" borderId="1" xfId="0" applyNumberFormat="1" applyFont="1" applyFill="1" applyBorder="1" applyAlignment="1">
      <alignment horizontal="center" vertical="top" wrapText="1"/>
    </xf>
    <xf numFmtId="0" fontId="66" fillId="4" borderId="44" xfId="0" applyFont="1" applyFill="1" applyBorder="1" applyAlignment="1">
      <alignment horizontal="left" vertical="center" wrapText="1"/>
    </xf>
    <xf numFmtId="0" fontId="65" fillId="4" borderId="2" xfId="0" applyFont="1" applyFill="1" applyBorder="1" applyAlignment="1">
      <alignment vertical="center"/>
    </xf>
    <xf numFmtId="0" fontId="66" fillId="4" borderId="1" xfId="0" applyFont="1" applyFill="1" applyBorder="1" applyAlignment="1">
      <alignment vertical="center" wrapText="1"/>
    </xf>
    <xf numFmtId="0" fontId="65" fillId="3" borderId="7" xfId="0" applyFont="1" applyFill="1" applyBorder="1" applyAlignment="1">
      <alignment horizontal="left" vertical="center" wrapText="1"/>
    </xf>
    <xf numFmtId="0" fontId="65" fillId="3" borderId="50" xfId="0" applyFont="1" applyFill="1" applyBorder="1" applyAlignment="1">
      <alignment horizontal="left" vertical="center" wrapText="1"/>
    </xf>
    <xf numFmtId="3" fontId="70" fillId="0" borderId="43" xfId="0" applyNumberFormat="1" applyFont="1" applyBorder="1" applyAlignment="1">
      <alignment horizontal="center" vertical="center"/>
    </xf>
    <xf numFmtId="0" fontId="65" fillId="3" borderId="50" xfId="0" applyFont="1" applyFill="1" applyBorder="1" applyAlignment="1">
      <alignment horizontal="center" vertical="center" wrapText="1"/>
    </xf>
    <xf numFmtId="0" fontId="69" fillId="0" borderId="72" xfId="0" applyFont="1" applyBorder="1" applyAlignment="1">
      <alignment horizontal="left" vertical="center" wrapText="1" indent="1"/>
    </xf>
    <xf numFmtId="3" fontId="67" fillId="0" borderId="35" xfId="0" applyNumberFormat="1" applyFont="1" applyBorder="1" applyAlignment="1">
      <alignment horizontal="center" vertical="center"/>
    </xf>
    <xf numFmtId="3" fontId="62" fillId="0" borderId="73" xfId="0" applyNumberFormat="1" applyFont="1" applyBorder="1" applyAlignment="1">
      <alignment horizontal="center" vertical="center"/>
    </xf>
    <xf numFmtId="0" fontId="64" fillId="5" borderId="31" xfId="0" applyFont="1" applyFill="1" applyBorder="1" applyAlignment="1">
      <alignment vertical="center" wrapText="1"/>
    </xf>
    <xf numFmtId="3" fontId="66" fillId="5" borderId="34" xfId="0" applyNumberFormat="1" applyFont="1" applyFill="1" applyBorder="1" applyAlignment="1">
      <alignment horizontal="center" vertical="center"/>
    </xf>
    <xf numFmtId="3" fontId="66" fillId="5" borderId="33" xfId="0" applyNumberFormat="1" applyFont="1" applyFill="1" applyBorder="1" applyAlignment="1">
      <alignment horizontal="center" vertical="center"/>
    </xf>
    <xf numFmtId="3" fontId="66" fillId="4" borderId="8" xfId="0" applyNumberFormat="1" applyFont="1" applyFill="1" applyBorder="1" applyAlignment="1">
      <alignment horizontal="center" vertical="center"/>
    </xf>
    <xf numFmtId="3" fontId="66" fillId="0" borderId="8" xfId="0" applyNumberFormat="1" applyFont="1" applyBorder="1" applyAlignment="1">
      <alignment horizontal="center" vertical="center"/>
    </xf>
    <xf numFmtId="3" fontId="66" fillId="0" borderId="43" xfId="0" applyNumberFormat="1" applyFont="1" applyBorder="1" applyAlignment="1">
      <alignment horizontal="center" vertical="center"/>
    </xf>
    <xf numFmtId="0" fontId="64" fillId="2" borderId="38" xfId="0" applyFont="1" applyFill="1" applyBorder="1" applyAlignment="1">
      <alignment vertical="center" wrapText="1"/>
    </xf>
    <xf numFmtId="3" fontId="66" fillId="2" borderId="40" xfId="0" applyNumberFormat="1" applyFont="1" applyFill="1" applyBorder="1" applyAlignment="1">
      <alignment horizontal="center" vertical="center"/>
    </xf>
    <xf numFmtId="3" fontId="66" fillId="2" borderId="24" xfId="0" applyNumberFormat="1" applyFont="1" applyFill="1" applyBorder="1" applyAlignment="1">
      <alignment horizontal="center" vertical="center"/>
    </xf>
    <xf numFmtId="0" fontId="2" fillId="0" borderId="0" xfId="0" applyFont="1" applyAlignment="1">
      <alignment horizontal="center" vertical="center"/>
    </xf>
    <xf numFmtId="3" fontId="7" fillId="0" borderId="8" xfId="1" applyNumberFormat="1" applyFont="1" applyFill="1" applyBorder="1" applyAlignment="1">
      <alignment horizontal="center" vertical="center"/>
    </xf>
    <xf numFmtId="3" fontId="30" fillId="0" borderId="8" xfId="1" applyNumberFormat="1" applyFont="1" applyFill="1" applyBorder="1" applyAlignment="1">
      <alignment horizontal="center" vertical="center"/>
    </xf>
    <xf numFmtId="9" fontId="30" fillId="0" borderId="8"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10" fillId="4" borderId="3" xfId="0" applyFont="1" applyFill="1" applyBorder="1" applyAlignment="1">
      <alignment vertical="center"/>
    </xf>
    <xf numFmtId="0" fontId="10" fillId="0" borderId="1"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vertical="center" wrapText="1"/>
    </xf>
    <xf numFmtId="0" fontId="9" fillId="0" borderId="6"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6" fillId="0" borderId="7" xfId="0" applyFont="1" applyFill="1" applyBorder="1" applyAlignment="1">
      <alignment horizontal="left" vertical="center" wrapText="1" indent="1"/>
    </xf>
    <xf numFmtId="0" fontId="11" fillId="0" borderId="7" xfId="0" applyFont="1" applyFill="1" applyBorder="1" applyAlignment="1">
      <alignment horizontal="left" vertical="center" wrapText="1" indent="1"/>
    </xf>
    <xf numFmtId="0" fontId="17" fillId="4" borderId="7" xfId="0" applyFont="1" applyFill="1" applyBorder="1" applyAlignment="1">
      <alignment horizontal="left" vertical="center" wrapText="1"/>
    </xf>
    <xf numFmtId="0" fontId="9" fillId="4" borderId="3" xfId="0" applyFont="1" applyFill="1" applyBorder="1" applyAlignment="1">
      <alignment vertical="center"/>
    </xf>
    <xf numFmtId="0" fontId="7" fillId="6" borderId="7" xfId="0" applyFont="1" applyFill="1" applyBorder="1" applyAlignment="1">
      <alignment horizontal="center" vertical="center" wrapText="1"/>
    </xf>
    <xf numFmtId="167" fontId="7" fillId="3" borderId="7" xfId="0" applyNumberFormat="1" applyFont="1" applyFill="1" applyBorder="1" applyAlignment="1">
      <alignment horizontal="center" vertical="center" wrapText="1"/>
    </xf>
    <xf numFmtId="9" fontId="7" fillId="0" borderId="6" xfId="0" applyNumberFormat="1" applyFont="1" applyFill="1" applyBorder="1" applyAlignment="1">
      <alignment horizontal="center" vertical="center"/>
    </xf>
    <xf numFmtId="0" fontId="8" fillId="4" borderId="74" xfId="0" applyFont="1" applyFill="1" applyBorder="1" applyAlignment="1">
      <alignment vertical="center" wrapText="1"/>
    </xf>
    <xf numFmtId="9" fontId="7" fillId="4" borderId="16" xfId="0" applyNumberFormat="1"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3" borderId="14" xfId="0" applyFont="1" applyFill="1" applyBorder="1" applyAlignment="1">
      <alignment horizontal="left" vertical="center" wrapText="1"/>
    </xf>
    <xf numFmtId="0" fontId="10" fillId="4" borderId="2" xfId="0" applyFont="1" applyFill="1" applyBorder="1" applyAlignment="1">
      <alignment vertical="center" wrapText="1"/>
    </xf>
    <xf numFmtId="9" fontId="7" fillId="6" borderId="16" xfId="0" applyNumberFormat="1" applyFont="1" applyFill="1" applyBorder="1" applyAlignment="1">
      <alignment horizontal="center" vertical="center"/>
    </xf>
    <xf numFmtId="0" fontId="7" fillId="6" borderId="14" xfId="0" applyFont="1" applyFill="1" applyBorder="1" applyAlignment="1">
      <alignment vertical="center" wrapText="1"/>
    </xf>
    <xf numFmtId="3" fontId="30" fillId="6" borderId="16" xfId="1" applyNumberFormat="1"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3" fontId="31" fillId="0" borderId="1" xfId="0" applyNumberFormat="1" applyFont="1" applyFill="1" applyBorder="1" applyAlignment="1">
      <alignment horizontal="center" vertical="center"/>
    </xf>
    <xf numFmtId="167" fontId="12" fillId="0" borderId="8"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167" fontId="7" fillId="0" borderId="8" xfId="1" applyNumberFormat="1" applyFont="1" applyFill="1" applyBorder="1" applyAlignment="1">
      <alignment horizontal="center" vertical="center"/>
    </xf>
    <xf numFmtId="9" fontId="7" fillId="0" borderId="8" xfId="1" applyFont="1" applyFill="1" applyBorder="1" applyAlignment="1">
      <alignment horizontal="center" vertical="center"/>
    </xf>
    <xf numFmtId="3" fontId="16" fillId="0" borderId="8"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0" fontId="14" fillId="0" borderId="7" xfId="0" applyFont="1" applyFill="1" applyBorder="1" applyAlignment="1">
      <alignment vertical="center" wrapText="1"/>
    </xf>
    <xf numFmtId="9" fontId="9" fillId="6" borderId="8" xfId="0" applyNumberFormat="1" applyFont="1" applyFill="1" applyBorder="1" applyAlignment="1">
      <alignment horizontal="center" vertical="center"/>
    </xf>
    <xf numFmtId="1" fontId="9" fillId="6" borderId="8" xfId="0" applyNumberFormat="1" applyFont="1" applyFill="1" applyBorder="1" applyAlignment="1">
      <alignment horizontal="center" vertical="center"/>
    </xf>
    <xf numFmtId="1" fontId="7" fillId="6" borderId="8" xfId="0" applyNumberFormat="1" applyFont="1" applyFill="1" applyBorder="1" applyAlignment="1">
      <alignment horizontal="center" vertical="center"/>
    </xf>
    <xf numFmtId="3" fontId="9" fillId="6" borderId="8" xfId="1" applyNumberFormat="1" applyFont="1" applyFill="1" applyBorder="1" applyAlignment="1">
      <alignment horizontal="center" vertical="center"/>
    </xf>
    <xf numFmtId="1" fontId="10" fillId="0" borderId="8" xfId="0" applyNumberFormat="1" applyFont="1" applyFill="1" applyBorder="1" applyAlignment="1">
      <alignment horizontal="center" vertical="center"/>
    </xf>
    <xf numFmtId="3" fontId="10" fillId="6" borderId="8" xfId="1" applyNumberFormat="1" applyFont="1" applyFill="1" applyBorder="1" applyAlignment="1">
      <alignment horizontal="center" vertical="center"/>
    </xf>
    <xf numFmtId="0" fontId="4" fillId="4" borderId="7" xfId="0" applyFont="1" applyFill="1" applyBorder="1" applyAlignment="1">
      <alignment vertical="center" wrapText="1"/>
    </xf>
    <xf numFmtId="3" fontId="30" fillId="3" borderId="8" xfId="1" applyNumberFormat="1" applyFont="1" applyFill="1" applyBorder="1" applyAlignment="1">
      <alignment horizontal="center" vertical="center"/>
    </xf>
    <xf numFmtId="9" fontId="30" fillId="3" borderId="8" xfId="0" applyNumberFormat="1" applyFont="1" applyFill="1" applyBorder="1" applyAlignment="1">
      <alignment horizontal="center" vertical="center"/>
    </xf>
    <xf numFmtId="0" fontId="10" fillId="3" borderId="7" xfId="0" applyFont="1" applyFill="1" applyBorder="1" applyAlignment="1">
      <alignment horizontal="left" vertical="center" wrapText="1"/>
    </xf>
    <xf numFmtId="0" fontId="10" fillId="3" borderId="7" xfId="0" applyFont="1" applyFill="1" applyBorder="1" applyAlignment="1">
      <alignment horizontal="left" vertical="center"/>
    </xf>
    <xf numFmtId="0" fontId="7" fillId="3" borderId="2" xfId="0" applyFont="1" applyFill="1" applyBorder="1" applyAlignment="1">
      <alignment vertical="center"/>
    </xf>
    <xf numFmtId="0" fontId="7" fillId="3" borderId="4" xfId="0" applyFont="1" applyFill="1" applyBorder="1" applyAlignment="1">
      <alignment vertical="center"/>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3" fontId="12" fillId="3" borderId="8" xfId="0" applyNumberFormat="1" applyFont="1" applyFill="1" applyBorder="1" applyAlignment="1">
      <alignment horizontal="center" vertical="center"/>
    </xf>
    <xf numFmtId="0" fontId="9" fillId="3" borderId="7"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24" fillId="4" borderId="1" xfId="0" applyFont="1" applyFill="1" applyBorder="1" applyAlignment="1">
      <alignment vertical="center" wrapText="1"/>
    </xf>
    <xf numFmtId="0" fontId="23" fillId="3" borderId="6" xfId="0" applyFont="1" applyFill="1" applyBorder="1" applyAlignment="1">
      <alignment horizontal="center" vertical="center" wrapText="1"/>
    </xf>
    <xf numFmtId="0" fontId="23" fillId="3" borderId="8" xfId="0" applyFont="1" applyFill="1" applyBorder="1" applyAlignment="1">
      <alignment horizontal="center" vertical="center" wrapText="1"/>
    </xf>
    <xf numFmtId="9" fontId="23" fillId="6" borderId="8" xfId="0" applyNumberFormat="1" applyFont="1" applyFill="1" applyBorder="1" applyAlignment="1">
      <alignment horizontal="center" vertical="center"/>
    </xf>
    <xf numFmtId="0" fontId="42" fillId="3" borderId="14" xfId="0" applyFont="1" applyFill="1" applyBorder="1" applyAlignment="1">
      <alignment horizontal="left" vertical="center" wrapText="1"/>
    </xf>
    <xf numFmtId="9" fontId="6" fillId="3" borderId="8" xfId="0" applyNumberFormat="1" applyFont="1" applyFill="1" applyBorder="1" applyAlignment="1">
      <alignment horizontal="center" vertical="center"/>
    </xf>
    <xf numFmtId="0" fontId="23" fillId="3" borderId="7" xfId="0" applyFont="1" applyFill="1" applyBorder="1" applyAlignment="1">
      <alignment horizontal="left" vertical="center" wrapText="1"/>
    </xf>
    <xf numFmtId="0" fontId="24" fillId="4" borderId="7" xfId="0" applyFont="1" applyFill="1" applyBorder="1" applyAlignment="1">
      <alignment vertical="center" wrapText="1"/>
    </xf>
    <xf numFmtId="0" fontId="32" fillId="3" borderId="7" xfId="0" applyFont="1" applyFill="1" applyBorder="1" applyAlignment="1">
      <alignment vertical="center"/>
    </xf>
    <xf numFmtId="0" fontId="53" fillId="4" borderId="7" xfId="0" applyFont="1" applyFill="1" applyBorder="1" applyAlignment="1">
      <alignment horizontal="left" vertical="center" wrapText="1"/>
    </xf>
    <xf numFmtId="0" fontId="24" fillId="3" borderId="8" xfId="0" applyFont="1" applyFill="1" applyBorder="1" applyAlignment="1">
      <alignment horizontal="center" vertical="center" wrapText="1"/>
    </xf>
    <xf numFmtId="3" fontId="23" fillId="3" borderId="7" xfId="0" applyNumberFormat="1" applyFont="1" applyFill="1" applyBorder="1" applyAlignment="1">
      <alignment horizontal="center" vertical="center" wrapText="1"/>
    </xf>
    <xf numFmtId="167" fontId="23" fillId="3" borderId="8" xfId="0" applyNumberFormat="1" applyFont="1" applyFill="1" applyBorder="1" applyAlignment="1">
      <alignment horizontal="center" vertical="center"/>
    </xf>
    <xf numFmtId="0" fontId="23" fillId="0" borderId="7" xfId="0" applyFont="1" applyBorder="1" applyAlignment="1">
      <alignment horizontal="left" vertical="center" wrapText="1" indent="1"/>
    </xf>
    <xf numFmtId="3" fontId="23" fillId="0" borderId="8" xfId="0" applyNumberFormat="1" applyFont="1" applyBorder="1" applyAlignment="1">
      <alignment horizontal="center" vertical="center"/>
    </xf>
    <xf numFmtId="0" fontId="78" fillId="0" borderId="7" xfId="0" applyFont="1" applyBorder="1" applyAlignment="1">
      <alignment horizontal="left" vertical="center" wrapText="1" indent="1"/>
    </xf>
    <xf numFmtId="3" fontId="78" fillId="0" borderId="8" xfId="0" applyNumberFormat="1" applyFont="1" applyBorder="1" applyAlignment="1">
      <alignment horizontal="center" vertical="center"/>
    </xf>
    <xf numFmtId="3" fontId="78" fillId="2" borderId="8" xfId="0" applyNumberFormat="1" applyFont="1" applyFill="1" applyBorder="1" applyAlignment="1">
      <alignment horizontal="center" vertical="center"/>
    </xf>
    <xf numFmtId="9" fontId="23" fillId="0" borderId="8" xfId="1" applyFont="1" applyBorder="1" applyAlignment="1">
      <alignment horizontal="center" vertical="center"/>
    </xf>
    <xf numFmtId="167" fontId="23" fillId="0" borderId="8" xfId="1" applyNumberFormat="1" applyFont="1" applyBorder="1" applyAlignment="1">
      <alignment horizontal="center" vertical="center"/>
    </xf>
    <xf numFmtId="0" fontId="79" fillId="0" borderId="9" xfId="0" applyFont="1" applyBorder="1" applyAlignment="1">
      <alignment horizontal="left" vertical="center" wrapText="1" indent="1"/>
    </xf>
    <xf numFmtId="0" fontId="53" fillId="2" borderId="7" xfId="0" applyFont="1" applyFill="1" applyBorder="1" applyAlignment="1">
      <alignment vertical="center" wrapText="1"/>
    </xf>
    <xf numFmtId="3" fontId="24" fillId="2" borderId="8" xfId="0" applyNumberFormat="1" applyFont="1" applyFill="1" applyBorder="1" applyAlignment="1">
      <alignment horizontal="center" vertical="center"/>
    </xf>
    <xf numFmtId="0" fontId="53" fillId="4" borderId="7" xfId="0" applyFont="1" applyFill="1" applyBorder="1" applyAlignment="1">
      <alignment vertical="center" wrapText="1"/>
    </xf>
    <xf numFmtId="3" fontId="23" fillId="3" borderId="8" xfId="0" applyNumberFormat="1" applyFont="1" applyFill="1" applyBorder="1" applyAlignment="1">
      <alignment horizontal="center" vertical="center"/>
    </xf>
    <xf numFmtId="167" fontId="78" fillId="0" borderId="8" xfId="0" applyNumberFormat="1" applyFont="1" applyBorder="1" applyAlignment="1">
      <alignment horizontal="center" vertical="center"/>
    </xf>
    <xf numFmtId="0" fontId="53" fillId="0" borderId="9" xfId="0" applyFont="1" applyBorder="1" applyAlignment="1">
      <alignment horizontal="left" vertical="center" wrapText="1" indent="1"/>
    </xf>
    <xf numFmtId="0" fontId="23" fillId="6" borderId="7" xfId="0" applyFont="1" applyFill="1" applyBorder="1" applyAlignment="1">
      <alignment vertical="center" wrapText="1"/>
    </xf>
    <xf numFmtId="3" fontId="23" fillId="6" borderId="8" xfId="1" applyNumberFormat="1" applyFont="1" applyFill="1" applyBorder="1" applyAlignment="1">
      <alignment horizontal="center" vertical="center"/>
    </xf>
    <xf numFmtId="0" fontId="23" fillId="6" borderId="7" xfId="0" applyFont="1" applyFill="1" applyBorder="1" applyAlignment="1">
      <alignment horizontal="left" vertical="center" wrapText="1"/>
    </xf>
    <xf numFmtId="9" fontId="80" fillId="6" borderId="8"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0" fontId="53" fillId="4" borderId="7" xfId="0" applyFont="1" applyFill="1" applyBorder="1" applyAlignment="1">
      <alignment horizontal="left" vertical="center"/>
    </xf>
    <xf numFmtId="0" fontId="53" fillId="4" borderId="1" xfId="0" applyFont="1" applyFill="1" applyBorder="1" applyAlignment="1">
      <alignment horizontal="left" vertical="center" wrapText="1"/>
    </xf>
    <xf numFmtId="0" fontId="23" fillId="4" borderId="2" xfId="0" applyFont="1" applyFill="1" applyBorder="1" applyAlignment="1">
      <alignment vertical="center"/>
    </xf>
    <xf numFmtId="0" fontId="53" fillId="4" borderId="1" xfId="0" applyFont="1" applyFill="1" applyBorder="1" applyAlignment="1">
      <alignment vertical="center" wrapText="1"/>
    </xf>
    <xf numFmtId="0" fontId="23" fillId="4" borderId="3" xfId="0" applyFont="1" applyFill="1" applyBorder="1" applyAlignment="1">
      <alignment vertical="center"/>
    </xf>
    <xf numFmtId="0" fontId="23" fillId="4" borderId="4" xfId="0" applyFont="1" applyFill="1" applyBorder="1" applyAlignment="1">
      <alignment vertical="center"/>
    </xf>
    <xf numFmtId="0" fontId="53" fillId="5" borderId="7" xfId="0" applyFont="1" applyFill="1" applyBorder="1" applyAlignment="1">
      <alignment vertical="center" wrapText="1"/>
    </xf>
    <xf numFmtId="3" fontId="24" fillId="5" borderId="8" xfId="0" applyNumberFormat="1" applyFont="1" applyFill="1" applyBorder="1" applyAlignment="1">
      <alignment horizontal="center" vertical="center"/>
    </xf>
    <xf numFmtId="3" fontId="24" fillId="4" borderId="8" xfId="0" applyNumberFormat="1" applyFont="1" applyFill="1" applyBorder="1" applyAlignment="1">
      <alignment horizontal="center" vertical="center"/>
    </xf>
    <xf numFmtId="3" fontId="24" fillId="0" borderId="8" xfId="0" applyNumberFormat="1" applyFont="1" applyBorder="1" applyAlignment="1">
      <alignment horizontal="center" vertical="center"/>
    </xf>
    <xf numFmtId="0" fontId="17" fillId="0" borderId="0" xfId="0" applyFont="1" applyBorder="1"/>
    <xf numFmtId="0" fontId="83" fillId="0" borderId="0" xfId="0" applyFont="1"/>
    <xf numFmtId="0" fontId="84" fillId="3" borderId="1" xfId="0" applyFont="1" applyFill="1" applyBorder="1" applyAlignment="1">
      <alignment horizontal="left" vertical="center" wrapText="1"/>
    </xf>
    <xf numFmtId="0" fontId="84" fillId="4" borderId="1" xfId="0" applyFont="1" applyFill="1" applyBorder="1" applyAlignment="1">
      <alignment vertical="center" wrapText="1"/>
    </xf>
    <xf numFmtId="0" fontId="83" fillId="3" borderId="6" xfId="0" applyFont="1" applyFill="1" applyBorder="1" applyAlignment="1">
      <alignment horizontal="center" vertical="center" wrapText="1"/>
    </xf>
    <xf numFmtId="0" fontId="83" fillId="3" borderId="8" xfId="0" applyFont="1" applyFill="1" applyBorder="1" applyAlignment="1">
      <alignment horizontal="center" vertical="center" wrapText="1"/>
    </xf>
    <xf numFmtId="0" fontId="83" fillId="3" borderId="7" xfId="0" applyFont="1" applyFill="1" applyBorder="1" applyAlignment="1">
      <alignment vertical="center" wrapText="1"/>
    </xf>
    <xf numFmtId="9" fontId="83" fillId="6" borderId="8" xfId="0" applyNumberFormat="1" applyFont="1" applyFill="1" applyBorder="1" applyAlignment="1">
      <alignment horizontal="center" vertical="center"/>
    </xf>
    <xf numFmtId="0" fontId="83" fillId="3" borderId="7" xfId="0" applyFont="1" applyFill="1" applyBorder="1" applyAlignment="1">
      <alignment horizontal="left" vertical="center" wrapText="1"/>
    </xf>
    <xf numFmtId="0" fontId="84" fillId="4" borderId="7" xfId="0" applyFont="1" applyFill="1" applyBorder="1" applyAlignment="1">
      <alignment vertical="center" wrapText="1"/>
    </xf>
    <xf numFmtId="0" fontId="83" fillId="6" borderId="7" xfId="0" applyFont="1" applyFill="1" applyBorder="1" applyAlignment="1">
      <alignment vertical="center" wrapText="1"/>
    </xf>
    <xf numFmtId="3" fontId="83" fillId="6" borderId="8" xfId="1" applyNumberFormat="1" applyFont="1" applyFill="1" applyBorder="1" applyAlignment="1">
      <alignment horizontal="center" vertical="center"/>
    </xf>
    <xf numFmtId="0" fontId="83" fillId="6" borderId="7" xfId="0" applyFont="1" applyFill="1" applyBorder="1" applyAlignment="1">
      <alignment horizontal="left" vertical="center" wrapText="1"/>
    </xf>
    <xf numFmtId="3" fontId="86" fillId="6" borderId="8" xfId="1" applyNumberFormat="1" applyFont="1" applyFill="1" applyBorder="1" applyAlignment="1">
      <alignment horizontal="center" vertical="center"/>
    </xf>
    <xf numFmtId="9" fontId="86" fillId="6" borderId="8" xfId="0" applyNumberFormat="1" applyFont="1" applyFill="1" applyBorder="1" applyAlignment="1">
      <alignment horizontal="center" vertical="center"/>
    </xf>
    <xf numFmtId="0" fontId="85" fillId="4" borderId="7" xfId="0" applyFont="1" applyFill="1" applyBorder="1" applyAlignment="1">
      <alignment horizontal="left" vertical="center" wrapText="1"/>
    </xf>
    <xf numFmtId="0" fontId="84" fillId="3" borderId="6" xfId="0" applyFont="1" applyFill="1" applyBorder="1" applyAlignment="1">
      <alignment horizontal="center" vertical="center" wrapText="1"/>
    </xf>
    <xf numFmtId="0" fontId="84" fillId="3" borderId="8" xfId="0" applyFont="1" applyFill="1" applyBorder="1" applyAlignment="1">
      <alignment horizontal="center" vertical="center" wrapText="1"/>
    </xf>
    <xf numFmtId="3" fontId="83" fillId="3" borderId="7" xfId="0" applyNumberFormat="1" applyFont="1" applyFill="1" applyBorder="1" applyAlignment="1">
      <alignment horizontal="center" vertical="center" wrapText="1"/>
    </xf>
    <xf numFmtId="167" fontId="83" fillId="3" borderId="8" xfId="0" applyNumberFormat="1" applyFont="1" applyFill="1" applyBorder="1" applyAlignment="1">
      <alignment horizontal="center" vertical="center"/>
    </xf>
    <xf numFmtId="0" fontId="83" fillId="0" borderId="7" xfId="0" applyFont="1" applyBorder="1" applyAlignment="1">
      <alignment horizontal="left" vertical="center" wrapText="1" indent="1"/>
    </xf>
    <xf numFmtId="3" fontId="83" fillId="0" borderId="8" xfId="0" applyNumberFormat="1" applyFont="1" applyBorder="1" applyAlignment="1">
      <alignment horizontal="center" vertical="center"/>
    </xf>
    <xf numFmtId="0" fontId="88" fillId="0" borderId="7" xfId="0" applyFont="1" applyBorder="1" applyAlignment="1">
      <alignment horizontal="left" vertical="center" wrapText="1" indent="1"/>
    </xf>
    <xf numFmtId="167" fontId="88" fillId="0" borderId="8" xfId="0" applyNumberFormat="1" applyFont="1" applyBorder="1" applyAlignment="1">
      <alignment horizontal="center" vertical="center"/>
    </xf>
    <xf numFmtId="3" fontId="88" fillId="0" borderId="8" xfId="0" applyNumberFormat="1" applyFont="1" applyBorder="1" applyAlignment="1">
      <alignment horizontal="center" vertical="center"/>
    </xf>
    <xf numFmtId="9" fontId="83" fillId="0" borderId="8" xfId="1" applyFont="1" applyBorder="1" applyAlignment="1">
      <alignment horizontal="center" vertical="center"/>
    </xf>
    <xf numFmtId="167" fontId="83" fillId="0" borderId="8" xfId="1" applyNumberFormat="1" applyFont="1" applyBorder="1" applyAlignment="1">
      <alignment horizontal="center" vertical="center"/>
    </xf>
    <xf numFmtId="0" fontId="90" fillId="0" borderId="9" xfId="0" applyFont="1" applyBorder="1" applyAlignment="1">
      <alignment horizontal="left" vertical="center" wrapText="1" indent="1"/>
    </xf>
    <xf numFmtId="0" fontId="85" fillId="2" borderId="7" xfId="0" applyFont="1" applyFill="1" applyBorder="1" applyAlignment="1">
      <alignment vertical="center" wrapText="1"/>
    </xf>
    <xf numFmtId="3" fontId="84" fillId="2" borderId="8" xfId="0" applyNumberFormat="1" applyFont="1" applyFill="1" applyBorder="1" applyAlignment="1">
      <alignment horizontal="center" vertical="center"/>
    </xf>
    <xf numFmtId="0" fontId="85" fillId="4" borderId="7" xfId="0" applyFont="1" applyFill="1" applyBorder="1" applyAlignment="1">
      <alignment vertical="center" wrapText="1"/>
    </xf>
    <xf numFmtId="0" fontId="85" fillId="0" borderId="9" xfId="0" applyFont="1" applyBorder="1" applyAlignment="1">
      <alignment horizontal="left" vertical="center" wrapText="1" indent="1"/>
    </xf>
    <xf numFmtId="0" fontId="83" fillId="4" borderId="7" xfId="0" applyFont="1" applyFill="1" applyBorder="1" applyAlignment="1">
      <alignment vertical="center" wrapText="1"/>
    </xf>
    <xf numFmtId="3" fontId="83" fillId="0" borderId="7" xfId="0" applyNumberFormat="1" applyFont="1" applyFill="1" applyBorder="1" applyAlignment="1">
      <alignment horizontal="center" vertical="center" wrapText="1"/>
    </xf>
    <xf numFmtId="3" fontId="88" fillId="0" borderId="8" xfId="0" applyNumberFormat="1" applyFont="1" applyFill="1" applyBorder="1" applyAlignment="1">
      <alignment horizontal="center" vertical="center"/>
    </xf>
    <xf numFmtId="3" fontId="83" fillId="0" borderId="8" xfId="0" applyNumberFormat="1" applyFont="1" applyFill="1" applyBorder="1" applyAlignment="1">
      <alignment horizontal="center" vertical="center"/>
    </xf>
    <xf numFmtId="0" fontId="85" fillId="3" borderId="14" xfId="0" applyFont="1" applyFill="1" applyBorder="1" applyAlignment="1">
      <alignment vertical="center" wrapText="1"/>
    </xf>
    <xf numFmtId="3" fontId="84" fillId="3" borderId="15" xfId="0" applyNumberFormat="1" applyFont="1" applyFill="1" applyBorder="1" applyAlignment="1">
      <alignment horizontal="center" vertical="center"/>
    </xf>
    <xf numFmtId="3" fontId="84" fillId="3" borderId="8" xfId="0" applyNumberFormat="1" applyFont="1" applyFill="1" applyBorder="1" applyAlignment="1">
      <alignment horizontal="center" vertical="center"/>
    </xf>
    <xf numFmtId="9" fontId="85" fillId="4" borderId="1" xfId="0" applyNumberFormat="1" applyFont="1" applyFill="1" applyBorder="1" applyAlignment="1">
      <alignment horizontal="center" vertical="center" wrapText="1"/>
    </xf>
    <xf numFmtId="9" fontId="91" fillId="4" borderId="2" xfId="0" applyNumberFormat="1" applyFont="1" applyFill="1" applyBorder="1" applyAlignment="1">
      <alignment vertical="center"/>
    </xf>
    <xf numFmtId="9" fontId="92" fillId="4" borderId="4" xfId="0" applyNumberFormat="1" applyFont="1" applyFill="1" applyBorder="1" applyAlignment="1">
      <alignment vertical="center"/>
    </xf>
    <xf numFmtId="0" fontId="85" fillId="4" borderId="7" xfId="0" applyFont="1" applyFill="1" applyBorder="1" applyAlignment="1">
      <alignment horizontal="left" vertical="center"/>
    </xf>
    <xf numFmtId="0" fontId="93" fillId="4" borderId="2" xfId="0" applyFont="1" applyFill="1" applyBorder="1" applyAlignment="1">
      <alignment vertical="center"/>
    </xf>
    <xf numFmtId="9" fontId="94" fillId="4" borderId="1" xfId="0" applyNumberFormat="1" applyFont="1" applyFill="1" applyBorder="1" applyAlignment="1">
      <alignment horizontal="center" vertical="center" wrapText="1"/>
    </xf>
    <xf numFmtId="0" fontId="95" fillId="4" borderId="3" xfId="0" applyFont="1" applyFill="1" applyBorder="1" applyAlignment="1">
      <alignment vertical="center"/>
    </xf>
    <xf numFmtId="0" fontId="85" fillId="4" borderId="4" xfId="0" applyFont="1" applyFill="1" applyBorder="1" applyAlignment="1">
      <alignment vertical="center"/>
    </xf>
    <xf numFmtId="0" fontId="93" fillId="4" borderId="2" xfId="0" applyFont="1" applyFill="1" applyBorder="1" applyAlignment="1">
      <alignment horizontal="center" vertical="top" wrapText="1"/>
    </xf>
    <xf numFmtId="0" fontId="84" fillId="3" borderId="1" xfId="0" applyFont="1" applyFill="1" applyBorder="1" applyAlignment="1">
      <alignment horizontal="center" vertical="center" wrapText="1"/>
    </xf>
    <xf numFmtId="3" fontId="83" fillId="3" borderId="1" xfId="0" applyNumberFormat="1" applyFont="1" applyFill="1" applyBorder="1" applyAlignment="1">
      <alignment horizontal="center" vertical="center" wrapText="1"/>
    </xf>
    <xf numFmtId="3" fontId="21" fillId="0" borderId="8" xfId="0" applyNumberFormat="1" applyFont="1" applyBorder="1" applyAlignment="1">
      <alignment horizontal="center" vertical="center"/>
    </xf>
    <xf numFmtId="3" fontId="96" fillId="0" borderId="8" xfId="0" applyNumberFormat="1" applyFont="1" applyBorder="1" applyAlignment="1">
      <alignment horizontal="center" vertical="center"/>
    </xf>
    <xf numFmtId="3" fontId="97" fillId="0" borderId="8" xfId="0" applyNumberFormat="1" applyFont="1" applyBorder="1" applyAlignment="1">
      <alignment horizontal="center" vertical="center"/>
    </xf>
    <xf numFmtId="0" fontId="86" fillId="4" borderId="7" xfId="0" applyFont="1" applyFill="1" applyBorder="1" applyAlignment="1">
      <alignment horizontal="left" vertical="center" wrapText="1"/>
    </xf>
    <xf numFmtId="0" fontId="94" fillId="4" borderId="7" xfId="0" applyFont="1" applyFill="1" applyBorder="1" applyAlignment="1">
      <alignment horizontal="left" vertical="center" wrapText="1"/>
    </xf>
    <xf numFmtId="9" fontId="87" fillId="4" borderId="1" xfId="0" applyNumberFormat="1" applyFont="1" applyFill="1" applyBorder="1" applyAlignment="1">
      <alignment horizontal="center" vertical="center" wrapText="1"/>
    </xf>
    <xf numFmtId="0" fontId="83" fillId="8" borderId="14" xfId="0" applyFont="1" applyFill="1" applyBorder="1" applyAlignment="1">
      <alignment horizontal="left" vertical="center" wrapText="1"/>
    </xf>
    <xf numFmtId="0" fontId="83" fillId="8" borderId="15" xfId="0" applyFont="1" applyFill="1" applyBorder="1" applyAlignment="1">
      <alignment horizontal="center" vertical="center" wrapText="1"/>
    </xf>
    <xf numFmtId="167" fontId="83" fillId="8" borderId="15" xfId="0" applyNumberFormat="1" applyFont="1" applyFill="1" applyBorder="1" applyAlignment="1">
      <alignment horizontal="center" vertical="center"/>
    </xf>
    <xf numFmtId="167" fontId="83" fillId="8" borderId="8" xfId="0" applyNumberFormat="1" applyFont="1" applyFill="1" applyBorder="1" applyAlignment="1">
      <alignment horizontal="center" vertical="center"/>
    </xf>
    <xf numFmtId="0" fontId="83" fillId="4" borderId="2" xfId="0" applyFont="1" applyFill="1" applyBorder="1" applyAlignment="1">
      <alignment vertical="center" wrapText="1"/>
    </xf>
    <xf numFmtId="0" fontId="85" fillId="4" borderId="1" xfId="0" applyFont="1" applyFill="1" applyBorder="1" applyAlignment="1">
      <alignment vertical="center" wrapText="1"/>
    </xf>
    <xf numFmtId="0" fontId="83" fillId="4" borderId="3" xfId="0" applyFont="1" applyFill="1" applyBorder="1" applyAlignment="1">
      <alignment vertical="center"/>
    </xf>
    <xf numFmtId="0" fontId="83" fillId="4" borderId="4" xfId="0" applyFont="1" applyFill="1" applyBorder="1" applyAlignment="1">
      <alignment vertical="center"/>
    </xf>
    <xf numFmtId="9" fontId="92" fillId="4" borderId="2" xfId="0" applyNumberFormat="1" applyFont="1" applyFill="1" applyBorder="1" applyAlignment="1">
      <alignment vertical="center"/>
    </xf>
    <xf numFmtId="3" fontId="87" fillId="3" borderId="7" xfId="0" applyNumberFormat="1" applyFont="1" applyFill="1" applyBorder="1" applyAlignment="1">
      <alignment horizontal="center" vertical="center" wrapText="1"/>
    </xf>
    <xf numFmtId="0" fontId="85" fillId="5" borderId="7" xfId="0" applyFont="1" applyFill="1" applyBorder="1" applyAlignment="1">
      <alignment vertical="center" wrapText="1"/>
    </xf>
    <xf numFmtId="3" fontId="84" fillId="5" borderId="8" xfId="0" applyNumberFormat="1" applyFont="1" applyFill="1" applyBorder="1" applyAlignment="1">
      <alignment horizontal="center" vertical="center"/>
    </xf>
    <xf numFmtId="3" fontId="84" fillId="4" borderId="8" xfId="0" applyNumberFormat="1" applyFont="1" applyFill="1" applyBorder="1" applyAlignment="1">
      <alignment horizontal="center" vertical="center"/>
    </xf>
    <xf numFmtId="3" fontId="84" fillId="0" borderId="8" xfId="0" applyNumberFormat="1" applyFont="1" applyBorder="1" applyAlignment="1">
      <alignment horizontal="center" vertical="center"/>
    </xf>
    <xf numFmtId="9" fontId="5" fillId="6" borderId="8" xfId="0" applyNumberFormat="1" applyFont="1" applyFill="1" applyBorder="1" applyAlignment="1">
      <alignment horizontal="center" vertical="center"/>
    </xf>
    <xf numFmtId="0" fontId="5" fillId="6" borderId="7" xfId="0" applyFont="1" applyFill="1" applyBorder="1" applyAlignment="1">
      <alignment vertical="center" wrapText="1"/>
    </xf>
    <xf numFmtId="0" fontId="42" fillId="6" borderId="8" xfId="0" applyNumberFormat="1" applyFont="1" applyFill="1" applyBorder="1" applyAlignment="1">
      <alignment horizontal="center" vertical="center"/>
    </xf>
    <xf numFmtId="0" fontId="5" fillId="6" borderId="7" xfId="0" applyFont="1" applyFill="1" applyBorder="1" applyAlignment="1">
      <alignment horizontal="left" vertical="center" wrapText="1"/>
    </xf>
    <xf numFmtId="9" fontId="42" fillId="6" borderId="8" xfId="0" applyNumberFormat="1" applyFont="1" applyFill="1" applyBorder="1" applyAlignment="1">
      <alignment horizontal="center" vertical="center"/>
    </xf>
    <xf numFmtId="0" fontId="28" fillId="4" borderId="7" xfId="0" applyFont="1" applyFill="1" applyBorder="1" applyAlignment="1">
      <alignment horizontal="left" vertical="center" wrapText="1"/>
    </xf>
    <xf numFmtId="0" fontId="5" fillId="3" borderId="7" xfId="0" applyFont="1" applyFill="1" applyBorder="1" applyAlignment="1">
      <alignment horizontal="left" vertical="center" wrapText="1"/>
    </xf>
    <xf numFmtId="0" fontId="4" fillId="3" borderId="6" xfId="0" applyFont="1" applyFill="1" applyBorder="1" applyAlignment="1">
      <alignment horizontal="center" vertical="center" wrapText="1"/>
    </xf>
    <xf numFmtId="0" fontId="4" fillId="3" borderId="8" xfId="0" applyFont="1" applyFill="1" applyBorder="1" applyAlignment="1">
      <alignment horizontal="center" vertical="center" wrapText="1"/>
    </xf>
    <xf numFmtId="3" fontId="42" fillId="3" borderId="7" xfId="0" applyNumberFormat="1" applyFont="1" applyFill="1" applyBorder="1" applyAlignment="1">
      <alignment horizontal="center" vertical="center" wrapText="1"/>
    </xf>
    <xf numFmtId="0" fontId="5" fillId="0" borderId="7" xfId="0" applyFont="1" applyBorder="1" applyAlignment="1">
      <alignment horizontal="left" vertical="center" wrapText="1" indent="1"/>
    </xf>
    <xf numFmtId="0" fontId="52" fillId="0" borderId="7" xfId="0" applyFont="1" applyBorder="1" applyAlignment="1">
      <alignment horizontal="left" vertical="center" wrapText="1" indent="1"/>
    </xf>
    <xf numFmtId="2" fontId="52" fillId="0" borderId="8" xfId="0" applyNumberFormat="1" applyFont="1" applyBorder="1" applyAlignment="1">
      <alignment horizontal="center" vertical="center"/>
    </xf>
    <xf numFmtId="3" fontId="42" fillId="0" borderId="8" xfId="0" applyNumberFormat="1" applyFont="1" applyBorder="1" applyAlignment="1">
      <alignment horizontal="center" vertical="center"/>
    </xf>
    <xf numFmtId="9" fontId="5" fillId="0" borderId="8" xfId="1" applyFont="1" applyBorder="1" applyAlignment="1">
      <alignment horizontal="center" vertical="center"/>
    </xf>
    <xf numFmtId="167" fontId="5" fillId="0" borderId="8" xfId="1" applyNumberFormat="1" applyFont="1" applyBorder="1" applyAlignment="1">
      <alignment horizontal="center" vertical="center"/>
    </xf>
    <xf numFmtId="0" fontId="106" fillId="0" borderId="9" xfId="0" applyFont="1" applyBorder="1" applyAlignment="1">
      <alignment horizontal="left" vertical="center" wrapText="1" indent="1"/>
    </xf>
    <xf numFmtId="0" fontId="28" fillId="2" borderId="7" xfId="0" applyFont="1" applyFill="1" applyBorder="1" applyAlignment="1">
      <alignment vertical="center" wrapText="1"/>
    </xf>
    <xf numFmtId="9" fontId="33" fillId="6" borderId="8" xfId="0" applyNumberFormat="1" applyFont="1" applyFill="1" applyBorder="1" applyAlignment="1">
      <alignment horizontal="center" vertical="center"/>
    </xf>
    <xf numFmtId="0" fontId="43" fillId="4" borderId="7" xfId="0" applyFont="1" applyFill="1" applyBorder="1" applyAlignment="1">
      <alignment horizontal="left" vertical="center" wrapText="1"/>
    </xf>
    <xf numFmtId="9" fontId="28" fillId="4" borderId="1" xfId="0" applyNumberFormat="1" applyFont="1" applyFill="1" applyBorder="1" applyAlignment="1">
      <alignment horizontal="center" vertical="center" wrapText="1"/>
    </xf>
    <xf numFmtId="0" fontId="28" fillId="4" borderId="7" xfId="0" applyFont="1" applyFill="1" applyBorder="1" applyAlignment="1">
      <alignment horizontal="left" vertical="center"/>
    </xf>
    <xf numFmtId="0" fontId="106" fillId="0" borderId="25" xfId="0" applyFont="1" applyBorder="1" applyAlignment="1">
      <alignment horizontal="left" vertical="center" wrapText="1" indent="1"/>
    </xf>
    <xf numFmtId="0" fontId="28" fillId="5" borderId="7" xfId="0" applyFont="1" applyFill="1" applyBorder="1" applyAlignment="1">
      <alignment vertical="center" wrapText="1"/>
    </xf>
    <xf numFmtId="3" fontId="4" fillId="5" borderId="8" xfId="0" applyNumberFormat="1" applyFont="1" applyFill="1" applyBorder="1" applyAlignment="1">
      <alignment horizontal="center" vertical="center"/>
    </xf>
    <xf numFmtId="3" fontId="4" fillId="4" borderId="8" xfId="0" applyNumberFormat="1" applyFont="1" applyFill="1" applyBorder="1" applyAlignment="1">
      <alignment horizontal="center" vertical="center"/>
    </xf>
    <xf numFmtId="3" fontId="4" fillId="0" borderId="8" xfId="0" applyNumberFormat="1" applyFont="1" applyBorder="1" applyAlignment="1">
      <alignment horizontal="center" vertical="center"/>
    </xf>
    <xf numFmtId="0" fontId="107" fillId="0" borderId="0" xfId="0" applyFont="1" applyAlignment="1"/>
    <xf numFmtId="3" fontId="12" fillId="0" borderId="4" xfId="0" applyNumberFormat="1" applyFont="1" applyBorder="1" applyAlignment="1">
      <alignment horizontal="center" vertical="center"/>
    </xf>
    <xf numFmtId="0" fontId="6" fillId="0" borderId="1" xfId="0" applyFont="1" applyBorder="1" applyAlignment="1">
      <alignment horizontal="left" vertical="center" wrapText="1" indent="1"/>
    </xf>
    <xf numFmtId="3" fontId="7" fillId="0" borderId="4" xfId="0" applyNumberFormat="1" applyFont="1" applyBorder="1" applyAlignment="1">
      <alignment horizontal="center" vertical="center"/>
    </xf>
    <xf numFmtId="0" fontId="8" fillId="0" borderId="7" xfId="0" applyFont="1" applyBorder="1" applyAlignment="1">
      <alignment horizontal="left" vertical="center" wrapText="1" indent="1"/>
    </xf>
    <xf numFmtId="0" fontId="10" fillId="4" borderId="7" xfId="0" applyFont="1" applyFill="1" applyBorder="1" applyAlignment="1">
      <alignment horizontal="center" vertical="center" wrapText="1"/>
    </xf>
    <xf numFmtId="0" fontId="109" fillId="0" borderId="0" xfId="0" applyFont="1"/>
    <xf numFmtId="3" fontId="109" fillId="0" borderId="0" xfId="0" applyNumberFormat="1" applyFont="1"/>
    <xf numFmtId="0" fontId="38" fillId="4" borderId="7" xfId="0" applyFont="1" applyFill="1" applyBorder="1" applyAlignment="1">
      <alignment horizontal="left" vertical="center" wrapText="1"/>
    </xf>
    <xf numFmtId="9" fontId="0" fillId="0" borderId="0" xfId="0" applyNumberFormat="1"/>
    <xf numFmtId="167" fontId="1" fillId="0" borderId="0" xfId="1" applyNumberFormat="1" applyFont="1"/>
    <xf numFmtId="3" fontId="12" fillId="0" borderId="0" xfId="0" applyNumberFormat="1" applyFont="1" applyFill="1" applyBorder="1" applyAlignment="1">
      <alignment horizontal="center" vertical="center"/>
    </xf>
    <xf numFmtId="3" fontId="0" fillId="0" borderId="0" xfId="0" applyNumberFormat="1" applyFill="1"/>
    <xf numFmtId="0" fontId="14" fillId="3" borderId="9" xfId="0" applyFont="1" applyFill="1" applyBorder="1" applyAlignment="1">
      <alignment horizontal="left" vertical="center" wrapText="1" indent="1"/>
    </xf>
    <xf numFmtId="0" fontId="14" fillId="3" borderId="7" xfId="0" applyFont="1" applyFill="1" applyBorder="1" applyAlignment="1">
      <alignment vertical="center" wrapText="1"/>
    </xf>
    <xf numFmtId="3" fontId="9" fillId="0" borderId="0" xfId="0" applyNumberFormat="1" applyFont="1" applyFill="1" applyBorder="1" applyAlignment="1">
      <alignment horizontal="center" vertical="center"/>
    </xf>
    <xf numFmtId="0" fontId="21" fillId="0" borderId="0" xfId="0" applyFont="1"/>
    <xf numFmtId="0" fontId="0" fillId="0" borderId="0" xfId="0" applyBorder="1"/>
    <xf numFmtId="0" fontId="0" fillId="0" borderId="0" xfId="0" applyAlignment="1">
      <alignment horizontal="right"/>
    </xf>
    <xf numFmtId="0" fontId="99" fillId="4" borderId="1" xfId="0" applyFont="1" applyFill="1" applyBorder="1" applyAlignment="1">
      <alignment vertical="center" wrapText="1"/>
    </xf>
    <xf numFmtId="0" fontId="21" fillId="3" borderId="6" xfId="0" applyFont="1" applyFill="1" applyBorder="1" applyAlignment="1">
      <alignment horizontal="center" vertical="center" wrapText="1"/>
    </xf>
    <xf numFmtId="0" fontId="5" fillId="3" borderId="7" xfId="0" applyFont="1" applyFill="1" applyBorder="1" applyAlignment="1">
      <alignment vertical="top" wrapText="1"/>
    </xf>
    <xf numFmtId="9" fontId="21" fillId="6" borderId="8" xfId="0" applyNumberFormat="1" applyFont="1" applyFill="1" applyBorder="1" applyAlignment="1">
      <alignment horizontal="center" vertical="center"/>
    </xf>
    <xf numFmtId="0" fontId="99" fillId="4" borderId="7" xfId="0" applyFont="1" applyFill="1" applyBorder="1" applyAlignment="1">
      <alignment vertical="center" wrapText="1"/>
    </xf>
    <xf numFmtId="0" fontId="21" fillId="6" borderId="7" xfId="0" applyFont="1" applyFill="1" applyBorder="1" applyAlignment="1">
      <alignment vertical="center" wrapText="1"/>
    </xf>
    <xf numFmtId="3" fontId="21" fillId="6" borderId="8" xfId="1" applyNumberFormat="1" applyFont="1" applyFill="1" applyBorder="1" applyAlignment="1">
      <alignment horizontal="center" vertical="center"/>
    </xf>
    <xf numFmtId="9" fontId="113" fillId="6" borderId="8" xfId="0" applyNumberFormat="1" applyFont="1" applyFill="1" applyBorder="1" applyAlignment="1">
      <alignment horizontal="center" vertical="center"/>
    </xf>
    <xf numFmtId="0" fontId="100" fillId="4" borderId="7"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99" fillId="3" borderId="6" xfId="0" applyFont="1" applyFill="1" applyBorder="1" applyAlignment="1">
      <alignment horizontal="center" vertical="center" wrapText="1"/>
    </xf>
    <xf numFmtId="0" fontId="99" fillId="3" borderId="8" xfId="0" applyFont="1" applyFill="1" applyBorder="1" applyAlignment="1">
      <alignment horizontal="center" vertical="center" wrapText="1"/>
    </xf>
    <xf numFmtId="3" fontId="21" fillId="3" borderId="7" xfId="0" applyNumberFormat="1" applyFont="1" applyFill="1" applyBorder="1" applyAlignment="1">
      <alignment horizontal="center" vertical="center" wrapText="1"/>
    </xf>
    <xf numFmtId="167" fontId="21" fillId="3" borderId="8" xfId="0" applyNumberFormat="1" applyFont="1" applyFill="1" applyBorder="1" applyAlignment="1">
      <alignment horizontal="center" vertical="center"/>
    </xf>
    <xf numFmtId="0" fontId="21" fillId="0" borderId="7" xfId="0" applyFont="1" applyBorder="1" applyAlignment="1">
      <alignment horizontal="left" vertical="center" wrapText="1" indent="1"/>
    </xf>
    <xf numFmtId="0" fontId="97" fillId="0" borderId="7" xfId="0" applyFont="1" applyBorder="1" applyAlignment="1">
      <alignment horizontal="left" vertical="center" wrapText="1" indent="1"/>
    </xf>
    <xf numFmtId="1" fontId="97" fillId="0" borderId="8" xfId="1" applyNumberFormat="1" applyFont="1" applyBorder="1" applyAlignment="1">
      <alignment horizontal="center" vertical="center"/>
    </xf>
    <xf numFmtId="3" fontId="21" fillId="3" borderId="8" xfId="0" applyNumberFormat="1" applyFont="1" applyFill="1" applyBorder="1" applyAlignment="1">
      <alignment horizontal="center" vertical="center"/>
    </xf>
    <xf numFmtId="9" fontId="21" fillId="0" borderId="8" xfId="1" applyFont="1" applyBorder="1" applyAlignment="1">
      <alignment horizontal="center" vertical="center"/>
    </xf>
    <xf numFmtId="167" fontId="21" fillId="0" borderId="8" xfId="1" applyNumberFormat="1" applyFont="1" applyBorder="1" applyAlignment="1">
      <alignment horizontal="center" vertical="center"/>
    </xf>
    <xf numFmtId="0" fontId="115" fillId="0" borderId="9" xfId="0" applyFont="1" applyBorder="1" applyAlignment="1">
      <alignment horizontal="left" vertical="center" wrapText="1" indent="1"/>
    </xf>
    <xf numFmtId="0" fontId="100" fillId="2" borderId="7" xfId="0" applyFont="1" applyFill="1" applyBorder="1" applyAlignment="1">
      <alignment vertical="center" wrapText="1"/>
    </xf>
    <xf numFmtId="3" fontId="99" fillId="2" borderId="8" xfId="0" applyNumberFormat="1" applyFont="1" applyFill="1" applyBorder="1" applyAlignment="1">
      <alignment horizontal="center" vertical="center"/>
    </xf>
    <xf numFmtId="0" fontId="21" fillId="4" borderId="7" xfId="0" applyFont="1" applyFill="1" applyBorder="1" applyAlignment="1">
      <alignment vertical="center" wrapText="1"/>
    </xf>
    <xf numFmtId="167" fontId="97" fillId="0" borderId="8" xfId="0" applyNumberFormat="1" applyFont="1" applyBorder="1" applyAlignment="1">
      <alignment horizontal="center" vertical="center"/>
    </xf>
    <xf numFmtId="0" fontId="100" fillId="0" borderId="9" xfId="0" applyFont="1" applyBorder="1" applyAlignment="1">
      <alignment horizontal="left" vertical="center" wrapText="1" indent="1"/>
    </xf>
    <xf numFmtId="3" fontId="21" fillId="0" borderId="7" xfId="0" applyNumberFormat="1" applyFont="1" applyFill="1" applyBorder="1" applyAlignment="1">
      <alignment horizontal="center" vertical="center" wrapText="1"/>
    </xf>
    <xf numFmtId="3" fontId="97" fillId="0" borderId="8" xfId="0" applyNumberFormat="1" applyFont="1" applyFill="1" applyBorder="1" applyAlignment="1">
      <alignment horizontal="center" vertical="center"/>
    </xf>
    <xf numFmtId="3" fontId="21" fillId="0" borderId="8" xfId="0" applyNumberFormat="1" applyFont="1" applyFill="1" applyBorder="1" applyAlignment="1">
      <alignment horizontal="center" vertical="center"/>
    </xf>
    <xf numFmtId="3" fontId="97" fillId="0" borderId="6" xfId="0" applyNumberFormat="1" applyFont="1" applyBorder="1" applyAlignment="1">
      <alignment horizontal="center" vertical="center"/>
    </xf>
    <xf numFmtId="0" fontId="14" fillId="4" borderId="16" xfId="0" applyFont="1" applyFill="1" applyBorder="1" applyAlignment="1">
      <alignment horizontal="left" vertical="center" wrapText="1"/>
    </xf>
    <xf numFmtId="0" fontId="14" fillId="4" borderId="80" xfId="0" applyFont="1" applyFill="1" applyBorder="1" applyAlignment="1">
      <alignment horizontal="left" vertical="center" wrapText="1"/>
    </xf>
    <xf numFmtId="9" fontId="14" fillId="4" borderId="81" xfId="0" applyNumberFormat="1" applyFont="1" applyFill="1" applyBorder="1" applyAlignment="1">
      <alignment horizontal="center" vertical="center" wrapText="1"/>
    </xf>
    <xf numFmtId="0" fontId="21" fillId="4" borderId="7" xfId="0" applyFont="1" applyFill="1" applyBorder="1" applyAlignment="1">
      <alignment horizontal="left" vertical="center" wrapText="1"/>
    </xf>
    <xf numFmtId="0" fontId="116" fillId="4" borderId="1" xfId="0" applyFont="1" applyFill="1" applyBorder="1" applyAlignment="1">
      <alignment vertical="center" wrapText="1"/>
    </xf>
    <xf numFmtId="0" fontId="100" fillId="4" borderId="1" xfId="0" applyFont="1" applyFill="1" applyBorder="1" applyAlignment="1">
      <alignment horizontal="left" vertical="center" wrapText="1"/>
    </xf>
    <xf numFmtId="0" fontId="21" fillId="4" borderId="2" xfId="0" applyFont="1" applyFill="1" applyBorder="1" applyAlignment="1">
      <alignment vertical="center"/>
    </xf>
    <xf numFmtId="0" fontId="100" fillId="4" borderId="61" xfId="0" applyFont="1" applyFill="1" applyBorder="1" applyAlignment="1">
      <alignment vertical="center" wrapText="1"/>
    </xf>
    <xf numFmtId="0" fontId="21" fillId="4" borderId="3" xfId="0" applyFont="1" applyFill="1" applyBorder="1" applyAlignment="1">
      <alignment vertical="center"/>
    </xf>
    <xf numFmtId="0" fontId="21" fillId="4" borderId="4" xfId="0" applyFont="1" applyFill="1" applyBorder="1" applyAlignment="1">
      <alignment vertical="center"/>
    </xf>
    <xf numFmtId="0" fontId="100" fillId="5" borderId="7" xfId="0" applyFont="1" applyFill="1" applyBorder="1" applyAlignment="1">
      <alignment vertical="center" wrapText="1"/>
    </xf>
    <xf numFmtId="3" fontId="99" fillId="5" borderId="8" xfId="0" applyNumberFormat="1" applyFont="1" applyFill="1" applyBorder="1" applyAlignment="1">
      <alignment horizontal="center" vertical="center"/>
    </xf>
    <xf numFmtId="3" fontId="99" fillId="4" borderId="8" xfId="0" applyNumberFormat="1" applyFont="1" applyFill="1" applyBorder="1" applyAlignment="1">
      <alignment horizontal="center" vertical="center"/>
    </xf>
    <xf numFmtId="3" fontId="99" fillId="0" borderId="8" xfId="0" applyNumberFormat="1" applyFont="1" applyBorder="1" applyAlignment="1">
      <alignment horizontal="center" vertical="center"/>
    </xf>
    <xf numFmtId="3" fontId="99" fillId="2" borderId="6" xfId="0" applyNumberFormat="1" applyFont="1" applyFill="1" applyBorder="1" applyAlignment="1">
      <alignment horizontal="center" vertical="center"/>
    </xf>
    <xf numFmtId="0" fontId="20" fillId="0" borderId="0" xfId="0" applyFont="1"/>
    <xf numFmtId="3" fontId="97" fillId="0" borderId="16" xfId="0" applyNumberFormat="1" applyFont="1" applyBorder="1" applyAlignment="1">
      <alignment horizontal="center" vertical="center"/>
    </xf>
    <xf numFmtId="0" fontId="9" fillId="4" borderId="2" xfId="0" applyFont="1" applyFill="1" applyBorder="1" applyAlignment="1">
      <alignment vertical="center" wrapText="1"/>
    </xf>
    <xf numFmtId="3" fontId="12" fillId="0" borderId="15"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13" fillId="0" borderId="84" xfId="0" applyFont="1" applyBorder="1" applyAlignment="1">
      <alignment horizontal="left" vertical="center" wrapText="1" indent="1"/>
    </xf>
    <xf numFmtId="3" fontId="12" fillId="0" borderId="35" xfId="0" applyNumberFormat="1" applyFont="1" applyBorder="1" applyAlignment="1">
      <alignment horizontal="center" vertical="center"/>
    </xf>
    <xf numFmtId="3" fontId="7" fillId="0" borderId="15" xfId="0" applyNumberFormat="1" applyFont="1" applyBorder="1" applyAlignment="1">
      <alignment horizontal="center" vertical="center"/>
    </xf>
    <xf numFmtId="0" fontId="0" fillId="0" borderId="1" xfId="0" applyBorder="1"/>
    <xf numFmtId="3" fontId="40" fillId="0" borderId="35" xfId="0" applyNumberFormat="1" applyFont="1" applyBorder="1" applyAlignment="1">
      <alignment horizontal="center" vertical="center"/>
    </xf>
    <xf numFmtId="0" fontId="9" fillId="4" borderId="4" xfId="0" applyFont="1" applyFill="1" applyBorder="1" applyAlignment="1">
      <alignment vertical="center"/>
    </xf>
    <xf numFmtId="0" fontId="0" fillId="0" borderId="0" xfId="0" applyAlignment="1"/>
    <xf numFmtId="170" fontId="7" fillId="0" borderId="16" xfId="24" applyNumberFormat="1" applyFont="1" applyFill="1" applyBorder="1" applyAlignment="1">
      <alignment horizontal="center" vertical="center" wrapText="1"/>
    </xf>
    <xf numFmtId="0" fontId="7" fillId="0" borderId="8" xfId="0" applyNumberFormat="1" applyFont="1" applyFill="1" applyBorder="1" applyAlignment="1">
      <alignment horizontal="center" vertical="center"/>
    </xf>
    <xf numFmtId="0" fontId="4" fillId="3" borderId="30" xfId="0" applyFont="1" applyFill="1" applyBorder="1" applyAlignment="1">
      <alignment horizontal="left" vertical="center" wrapText="1"/>
    </xf>
    <xf numFmtId="0" fontId="4" fillId="4" borderId="14" xfId="0" applyFont="1" applyFill="1" applyBorder="1" applyAlignment="1">
      <alignment vertical="center" wrapText="1"/>
    </xf>
    <xf numFmtId="4" fontId="0" fillId="0" borderId="0" xfId="0" applyNumberFormat="1" applyFill="1"/>
    <xf numFmtId="0" fontId="3" fillId="0" borderId="0" xfId="0" applyFont="1" applyFill="1"/>
    <xf numFmtId="3" fontId="7" fillId="6" borderId="16" xfId="0" applyNumberFormat="1" applyFont="1" applyFill="1" applyBorder="1" applyAlignment="1">
      <alignment horizontal="center" vertical="center"/>
    </xf>
    <xf numFmtId="3" fontId="7" fillId="6" borderId="28" xfId="0" applyNumberFormat="1" applyFont="1" applyFill="1" applyBorder="1" applyAlignment="1">
      <alignment horizontal="center" vertical="center"/>
    </xf>
    <xf numFmtId="9" fontId="7" fillId="6" borderId="28"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3" fontId="31" fillId="0" borderId="8" xfId="1" applyNumberFormat="1" applyFont="1" applyFill="1" applyBorder="1" applyAlignment="1">
      <alignment horizontal="center" vertical="center"/>
    </xf>
    <xf numFmtId="9" fontId="31" fillId="0" borderId="8" xfId="0" applyNumberFormat="1" applyFont="1" applyFill="1" applyBorder="1" applyAlignment="1">
      <alignment horizontal="center" vertical="center"/>
    </xf>
    <xf numFmtId="0" fontId="47" fillId="0" borderId="0" xfId="0" applyFont="1" applyFill="1" applyAlignment="1">
      <alignment wrapText="1"/>
    </xf>
    <xf numFmtId="167" fontId="0" fillId="0" borderId="0" xfId="1" applyNumberFormat="1" applyFont="1" applyFill="1"/>
    <xf numFmtId="0" fontId="14" fillId="0" borderId="9" xfId="0" applyFont="1" applyFill="1" applyBorder="1" applyAlignment="1">
      <alignment horizontal="left" vertical="center" wrapText="1" indent="1"/>
    </xf>
    <xf numFmtId="0" fontId="13" fillId="0" borderId="25" xfId="0" applyFont="1" applyFill="1" applyBorder="1" applyAlignment="1">
      <alignment horizontal="left" vertical="center" wrapText="1" indent="1"/>
    </xf>
    <xf numFmtId="0" fontId="10" fillId="0" borderId="1" xfId="0" applyFont="1" applyFill="1" applyBorder="1" applyAlignment="1">
      <alignment horizontal="center" vertical="center" wrapText="1"/>
    </xf>
    <xf numFmtId="0" fontId="107" fillId="0" borderId="0" xfId="0" applyFont="1" applyFill="1" applyAlignment="1">
      <alignment horizontal="left" vertical="top" wrapText="1"/>
    </xf>
    <xf numFmtId="0" fontId="8" fillId="3" borderId="1" xfId="0" applyFont="1" applyFill="1" applyBorder="1" applyAlignment="1">
      <alignment horizontal="left" vertical="center" wrapText="1"/>
    </xf>
    <xf numFmtId="0" fontId="8" fillId="4" borderId="1" xfId="0" applyFont="1" applyFill="1" applyBorder="1" applyAlignment="1">
      <alignment vertical="center" wrapText="1"/>
    </xf>
    <xf numFmtId="0" fontId="6" fillId="3" borderId="7" xfId="0" applyFont="1" applyFill="1" applyBorder="1" applyAlignment="1">
      <alignment vertical="center" wrapText="1"/>
    </xf>
    <xf numFmtId="9" fontId="6" fillId="0" borderId="8" xfId="0" applyNumberFormat="1" applyFont="1" applyFill="1" applyBorder="1" applyAlignment="1">
      <alignment horizontal="center" vertical="center"/>
    </xf>
    <xf numFmtId="0" fontId="6" fillId="3" borderId="7" xfId="0" applyFont="1" applyFill="1" applyBorder="1" applyAlignment="1">
      <alignment horizontal="left" vertical="center" wrapText="1"/>
    </xf>
    <xf numFmtId="9" fontId="6" fillId="0" borderId="0" xfId="0" applyNumberFormat="1" applyFont="1" applyFill="1" applyBorder="1" applyAlignment="1">
      <alignment horizontal="center" vertical="center"/>
    </xf>
    <xf numFmtId="0" fontId="6" fillId="6" borderId="7" xfId="0" applyFont="1" applyFill="1" applyBorder="1" applyAlignment="1">
      <alignment vertical="center" wrapText="1"/>
    </xf>
    <xf numFmtId="9" fontId="6" fillId="6" borderId="8" xfId="0" applyNumberFormat="1" applyFont="1" applyFill="1" applyBorder="1" applyAlignment="1">
      <alignment horizontal="center" vertical="center"/>
    </xf>
    <xf numFmtId="0" fontId="6" fillId="6" borderId="9" xfId="0" applyFont="1" applyFill="1" applyBorder="1" applyAlignment="1">
      <alignment horizontal="left" vertical="center" wrapText="1"/>
    </xf>
    <xf numFmtId="49" fontId="41" fillId="0" borderId="8" xfId="1" applyNumberFormat="1" applyFont="1" applyFill="1" applyBorder="1" applyAlignment="1">
      <alignment horizontal="center" vertical="center"/>
    </xf>
    <xf numFmtId="9" fontId="41" fillId="0" borderId="6" xfId="0" applyNumberFormat="1" applyFont="1" applyFill="1" applyBorder="1" applyAlignment="1">
      <alignment horizontal="center" vertical="center"/>
    </xf>
    <xf numFmtId="9" fontId="41" fillId="0" borderId="8" xfId="0" applyNumberFormat="1" applyFont="1" applyFill="1" applyBorder="1" applyAlignment="1">
      <alignment horizontal="center" vertical="center"/>
    </xf>
    <xf numFmtId="0" fontId="6" fillId="6" borderId="16" xfId="0" applyFont="1" applyFill="1" applyBorder="1" applyAlignment="1">
      <alignment horizontal="left" vertical="center" wrapText="1"/>
    </xf>
    <xf numFmtId="49" fontId="41" fillId="0" borderId="15" xfId="1" applyNumberFormat="1" applyFont="1" applyFill="1" applyBorder="1" applyAlignment="1">
      <alignment horizontal="center" vertical="center"/>
    </xf>
    <xf numFmtId="9" fontId="41" fillId="0" borderId="16" xfId="0" applyNumberFormat="1" applyFont="1" applyFill="1" applyBorder="1" applyAlignment="1">
      <alignment horizontal="center" vertical="center"/>
    </xf>
    <xf numFmtId="0" fontId="6" fillId="6" borderId="14" xfId="0" applyFont="1" applyFill="1" applyBorder="1" applyAlignment="1">
      <alignment horizontal="left" vertical="center" wrapText="1"/>
    </xf>
    <xf numFmtId="3" fontId="123" fillId="6" borderId="15" xfId="1" applyNumberFormat="1" applyFont="1" applyFill="1" applyBorder="1" applyAlignment="1">
      <alignment horizontal="center" vertical="center"/>
    </xf>
    <xf numFmtId="9" fontId="123" fillId="6" borderId="15" xfId="0" applyNumberFormat="1" applyFont="1" applyFill="1" applyBorder="1" applyAlignment="1">
      <alignment horizontal="center" vertical="center"/>
    </xf>
    <xf numFmtId="9" fontId="123" fillId="6" borderId="8" xfId="0" applyNumberFormat="1" applyFont="1" applyFill="1" applyBorder="1" applyAlignment="1">
      <alignment horizontal="center" vertical="center"/>
    </xf>
    <xf numFmtId="0" fontId="14" fillId="4" borderId="7" xfId="0" applyFont="1" applyFill="1" applyBorder="1" applyAlignment="1">
      <alignment horizontal="left" vertical="center" wrapText="1"/>
    </xf>
    <xf numFmtId="0" fontId="54" fillId="0" borderId="0" xfId="0" applyFont="1" applyFill="1"/>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167" fontId="6" fillId="3" borderId="8" xfId="0" applyNumberFormat="1" applyFont="1" applyFill="1" applyBorder="1" applyAlignment="1">
      <alignment horizontal="center" vertical="center"/>
    </xf>
    <xf numFmtId="3" fontId="125" fillId="0" borderId="8" xfId="0" applyNumberFormat="1" applyFont="1" applyFill="1" applyBorder="1" applyAlignment="1">
      <alignment horizontal="center" vertical="center"/>
    </xf>
    <xf numFmtId="3" fontId="125" fillId="3" borderId="8" xfId="0" applyNumberFormat="1" applyFont="1" applyFill="1" applyBorder="1" applyAlignment="1">
      <alignment horizontal="center" vertical="center"/>
    </xf>
    <xf numFmtId="3" fontId="11" fillId="0" borderId="8" xfId="0" applyNumberFormat="1" applyFont="1" applyFill="1" applyBorder="1" applyAlignment="1">
      <alignment horizontal="center" vertical="center"/>
    </xf>
    <xf numFmtId="167" fontId="11" fillId="0" borderId="8" xfId="0" applyNumberFormat="1" applyFont="1" applyFill="1" applyBorder="1" applyAlignment="1">
      <alignment horizontal="center" vertical="center"/>
    </xf>
    <xf numFmtId="3" fontId="54" fillId="0" borderId="0" xfId="0" applyNumberFormat="1" applyFont="1"/>
    <xf numFmtId="3" fontId="6" fillId="0" borderId="8" xfId="0" applyNumberFormat="1" applyFont="1" applyFill="1" applyBorder="1" applyAlignment="1">
      <alignment horizontal="center" vertical="center"/>
    </xf>
    <xf numFmtId="3" fontId="105" fillId="0" borderId="8" xfId="0" applyNumberFormat="1" applyFont="1" applyFill="1" applyBorder="1" applyAlignment="1">
      <alignment horizontal="center" vertical="center"/>
    </xf>
    <xf numFmtId="3" fontId="122" fillId="0" borderId="8" xfId="0" applyNumberFormat="1" applyFont="1" applyBorder="1" applyAlignment="1">
      <alignment horizontal="center" vertical="center"/>
    </xf>
    <xf numFmtId="3" fontId="11" fillId="0" borderId="8" xfId="0" applyNumberFormat="1" applyFont="1" applyBorder="1" applyAlignment="1">
      <alignment horizontal="center" vertical="center"/>
    </xf>
    <xf numFmtId="3" fontId="6" fillId="0" borderId="8" xfId="0" applyNumberFormat="1" applyFont="1" applyBorder="1" applyAlignment="1">
      <alignment horizontal="center" vertical="center"/>
    </xf>
    <xf numFmtId="9" fontId="6" fillId="0" borderId="8" xfId="1" applyFont="1" applyBorder="1" applyAlignment="1">
      <alignment horizontal="center" vertical="center"/>
    </xf>
    <xf numFmtId="167" fontId="6" fillId="0" borderId="8" xfId="1" applyNumberFormat="1" applyFont="1" applyBorder="1" applyAlignment="1">
      <alignment horizontal="center" vertical="center"/>
    </xf>
    <xf numFmtId="3" fontId="8" fillId="2" borderId="8" xfId="0" applyNumberFormat="1" applyFont="1" applyFill="1" applyBorder="1" applyAlignment="1">
      <alignment horizontal="center" vertical="center"/>
    </xf>
    <xf numFmtId="0" fontId="14" fillId="4" borderId="7" xfId="0" applyFont="1" applyFill="1" applyBorder="1" applyAlignment="1">
      <alignment vertical="center" wrapText="1"/>
    </xf>
    <xf numFmtId="9" fontId="6" fillId="0" borderId="7" xfId="0" applyNumberFormat="1" applyFont="1" applyFill="1" applyBorder="1" applyAlignment="1">
      <alignment horizontal="center" vertical="center" wrapText="1"/>
    </xf>
    <xf numFmtId="3" fontId="6" fillId="0" borderId="7" xfId="0" applyNumberFormat="1" applyFont="1" applyFill="1" applyBorder="1" applyAlignment="1">
      <alignment horizontal="center" vertical="center" wrapText="1"/>
    </xf>
    <xf numFmtId="167" fontId="6" fillId="0" borderId="8" xfId="0" applyNumberFormat="1" applyFont="1" applyFill="1" applyBorder="1" applyAlignment="1">
      <alignment horizontal="center" vertical="center"/>
    </xf>
    <xf numFmtId="3" fontId="122" fillId="0" borderId="8" xfId="0" applyNumberFormat="1" applyFont="1" applyFill="1" applyBorder="1" applyAlignment="1">
      <alignment horizontal="center" vertical="center"/>
    </xf>
    <xf numFmtId="0" fontId="14" fillId="0" borderId="16" xfId="0" applyFont="1" applyBorder="1" applyAlignment="1">
      <alignment horizontal="left" vertical="center" wrapText="1" indent="1"/>
    </xf>
    <xf numFmtId="0" fontId="124" fillId="4" borderId="7" xfId="0" applyFont="1" applyFill="1" applyBorder="1" applyAlignment="1">
      <alignment horizontal="center" vertical="center" wrapText="1"/>
    </xf>
    <xf numFmtId="9" fontId="14" fillId="4" borderId="1" xfId="0" applyNumberFormat="1" applyFont="1" applyFill="1" applyBorder="1" applyAlignment="1">
      <alignment horizontal="center" vertical="center" wrapText="1"/>
    </xf>
    <xf numFmtId="0" fontId="14" fillId="4" borderId="7" xfId="0" applyFont="1" applyFill="1" applyBorder="1" applyAlignment="1">
      <alignment horizontal="left" vertical="center"/>
    </xf>
    <xf numFmtId="0" fontId="14" fillId="4" borderId="1" xfId="0" applyFont="1" applyFill="1" applyBorder="1" applyAlignment="1">
      <alignment horizontal="left" vertical="center" wrapText="1"/>
    </xf>
    <xf numFmtId="0" fontId="6" fillId="3" borderId="14" xfId="0" applyFont="1" applyFill="1" applyBorder="1" applyAlignment="1">
      <alignment horizontal="left" vertical="center" wrapText="1"/>
    </xf>
    <xf numFmtId="3" fontId="105" fillId="0" borderId="8" xfId="0" applyNumberFormat="1" applyFont="1" applyBorder="1" applyAlignment="1">
      <alignment horizontal="center" vertical="center"/>
    </xf>
    <xf numFmtId="3" fontId="8" fillId="5" borderId="8" xfId="0" applyNumberFormat="1" applyFont="1" applyFill="1" applyBorder="1" applyAlignment="1">
      <alignment horizontal="center" vertical="center"/>
    </xf>
    <xf numFmtId="3" fontId="8" fillId="0" borderId="8" xfId="0" applyNumberFormat="1" applyFont="1" applyFill="1" applyBorder="1" applyAlignment="1">
      <alignment horizontal="center" vertical="center"/>
    </xf>
    <xf numFmtId="3" fontId="0" fillId="3" borderId="0" xfId="0" applyNumberFormat="1" applyFill="1"/>
    <xf numFmtId="0" fontId="99" fillId="0" borderId="0" xfId="0" applyFont="1" applyAlignment="1">
      <alignment horizontal="center"/>
    </xf>
    <xf numFmtId="0" fontId="99" fillId="3" borderId="1" xfId="0" applyFont="1" applyFill="1" applyBorder="1" applyAlignment="1">
      <alignment horizontal="left" vertical="center" wrapText="1"/>
    </xf>
    <xf numFmtId="0" fontId="21" fillId="3" borderId="7" xfId="0" applyFont="1" applyFill="1" applyBorder="1" applyAlignment="1">
      <alignment horizontal="left" vertical="top" wrapText="1"/>
    </xf>
    <xf numFmtId="4" fontId="21" fillId="0" borderId="0" xfId="0" applyNumberFormat="1" applyFont="1"/>
    <xf numFmtId="0" fontId="100" fillId="0" borderId="0" xfId="0" applyFont="1"/>
    <xf numFmtId="0" fontId="21" fillId="6" borderId="7" xfId="0" applyFont="1" applyFill="1" applyBorder="1" applyAlignment="1">
      <alignment horizontal="left" vertical="center" wrapText="1"/>
    </xf>
    <xf numFmtId="0" fontId="21" fillId="6" borderId="7" xfId="0" applyFont="1" applyFill="1" applyBorder="1" applyAlignment="1">
      <alignment horizontal="left" vertical="top" wrapText="1"/>
    </xf>
    <xf numFmtId="3" fontId="21" fillId="0" borderId="0" xfId="0" applyNumberFormat="1" applyFont="1"/>
    <xf numFmtId="0" fontId="21" fillId="0" borderId="0" xfId="0" applyFont="1" applyAlignment="1">
      <alignment wrapText="1"/>
    </xf>
    <xf numFmtId="0" fontId="100" fillId="4" borderId="7" xfId="0" applyFont="1" applyFill="1" applyBorder="1" applyAlignment="1">
      <alignment horizontal="left" vertical="center"/>
    </xf>
    <xf numFmtId="0" fontId="100" fillId="4" borderId="1" xfId="0" applyFont="1" applyFill="1" applyBorder="1" applyAlignment="1">
      <alignment vertical="center" wrapText="1"/>
    </xf>
    <xf numFmtId="0" fontId="21" fillId="4" borderId="1" xfId="0" applyFont="1" applyFill="1" applyBorder="1" applyAlignment="1">
      <alignment vertical="center"/>
    </xf>
    <xf numFmtId="3" fontId="31" fillId="3" borderId="8" xfId="1" applyNumberFormat="1" applyFont="1" applyFill="1" applyBorder="1" applyAlignment="1">
      <alignment horizontal="center" vertical="center"/>
    </xf>
    <xf numFmtId="0" fontId="31" fillId="3" borderId="8" xfId="0" applyNumberFormat="1" applyFont="1" applyFill="1" applyBorder="1" applyAlignment="1">
      <alignment horizontal="center" vertical="center"/>
    </xf>
    <xf numFmtId="0" fontId="8" fillId="0" borderId="9" xfId="0" applyFont="1" applyBorder="1" applyAlignment="1">
      <alignment horizontal="left" vertical="center" wrapText="1" indent="1"/>
    </xf>
    <xf numFmtId="0" fontId="10" fillId="0" borderId="7" xfId="0" applyFont="1" applyFill="1" applyBorder="1" applyAlignment="1">
      <alignment horizontal="center" vertical="center" wrapText="1"/>
    </xf>
    <xf numFmtId="0" fontId="7" fillId="0" borderId="3" xfId="0" applyFont="1" applyFill="1" applyBorder="1" applyAlignment="1">
      <alignment vertical="center"/>
    </xf>
    <xf numFmtId="0" fontId="7" fillId="0" borderId="4" xfId="0" applyFont="1" applyFill="1" applyBorder="1" applyAlignment="1">
      <alignment vertical="center"/>
    </xf>
    <xf numFmtId="167" fontId="12" fillId="3" borderId="8" xfId="0" applyNumberFormat="1" applyFont="1" applyFill="1" applyBorder="1" applyAlignment="1">
      <alignment horizontal="center" vertical="center"/>
    </xf>
    <xf numFmtId="0" fontId="25" fillId="3" borderId="7" xfId="0" applyFont="1" applyFill="1" applyBorder="1" applyAlignment="1">
      <alignment horizontal="left" vertical="center" wrapText="1"/>
    </xf>
    <xf numFmtId="0" fontId="132" fillId="3" borderId="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61" xfId="0" applyFont="1" applyFill="1" applyBorder="1" applyAlignment="1">
      <alignment vertical="center" wrapText="1"/>
    </xf>
    <xf numFmtId="9" fontId="21" fillId="3" borderId="7" xfId="1" applyFont="1" applyFill="1" applyBorder="1" applyAlignment="1">
      <alignment horizontal="center" vertical="center" wrapText="1"/>
    </xf>
    <xf numFmtId="0" fontId="21" fillId="3" borderId="8" xfId="6" applyNumberFormat="1" applyFont="1" applyFill="1" applyBorder="1" applyAlignment="1">
      <alignment horizontal="center" vertical="center"/>
    </xf>
    <xf numFmtId="49" fontId="21" fillId="3" borderId="8" xfId="6" applyNumberFormat="1" applyFont="1" applyFill="1" applyBorder="1" applyAlignment="1">
      <alignment horizontal="center" vertical="center"/>
    </xf>
    <xf numFmtId="9" fontId="21" fillId="3" borderId="8" xfId="0" applyNumberFormat="1" applyFont="1" applyFill="1" applyBorder="1" applyAlignment="1">
      <alignment horizontal="center" vertical="center"/>
    </xf>
    <xf numFmtId="0" fontId="133" fillId="3" borderId="7" xfId="0" applyFont="1" applyFill="1" applyBorder="1" applyAlignment="1">
      <alignment vertical="center" wrapText="1"/>
    </xf>
    <xf numFmtId="3" fontId="133" fillId="3" borderId="8" xfId="0" applyNumberFormat="1" applyFont="1" applyFill="1" applyBorder="1" applyAlignment="1">
      <alignment horizontal="center" vertical="center"/>
    </xf>
    <xf numFmtId="167" fontId="133" fillId="0" borderId="8" xfId="0" applyNumberFormat="1" applyFont="1" applyBorder="1" applyAlignment="1">
      <alignment horizontal="center" vertical="center"/>
    </xf>
    <xf numFmtId="0" fontId="99" fillId="0" borderId="7" xfId="0" applyFont="1" applyBorder="1" applyAlignment="1">
      <alignment horizontal="left" vertical="center" wrapText="1" indent="1"/>
    </xf>
    <xf numFmtId="0" fontId="4" fillId="3" borderId="52" xfId="0" applyFont="1" applyFill="1" applyBorder="1" applyAlignment="1">
      <alignment horizontal="left" vertical="center" wrapText="1"/>
    </xf>
    <xf numFmtId="0" fontId="4" fillId="3" borderId="44" xfId="0" applyFont="1" applyFill="1" applyBorder="1" applyAlignment="1">
      <alignment horizontal="left" vertical="center" wrapText="1"/>
    </xf>
    <xf numFmtId="0" fontId="4" fillId="4" borderId="44" xfId="0" applyFont="1" applyFill="1" applyBorder="1" applyAlignment="1">
      <alignment vertical="center" wrapText="1"/>
    </xf>
    <xf numFmtId="0" fontId="7" fillId="3" borderId="21"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23" fillId="3" borderId="42" xfId="0" applyFont="1" applyFill="1" applyBorder="1" applyAlignment="1">
      <alignment vertical="center" wrapText="1"/>
    </xf>
    <xf numFmtId="9" fontId="7" fillId="6" borderId="43" xfId="0" applyNumberFormat="1" applyFont="1" applyFill="1" applyBorder="1" applyAlignment="1">
      <alignment horizontal="center" vertical="center"/>
    </xf>
    <xf numFmtId="0" fontId="8" fillId="4" borderId="42" xfId="0" applyFont="1" applyFill="1" applyBorder="1" applyAlignment="1">
      <alignment vertical="center" wrapText="1"/>
    </xf>
    <xf numFmtId="0" fontId="7" fillId="6" borderId="42" xfId="0" applyFont="1" applyFill="1" applyBorder="1" applyAlignment="1">
      <alignment vertical="center" wrapText="1"/>
    </xf>
    <xf numFmtId="0" fontId="28" fillId="4" borderId="42" xfId="0" applyFont="1" applyFill="1" applyBorder="1" applyAlignment="1">
      <alignment horizontal="left" vertical="center" wrapText="1"/>
    </xf>
    <xf numFmtId="0" fontId="7" fillId="3" borderId="42" xfId="0" applyFont="1" applyFill="1" applyBorder="1" applyAlignment="1">
      <alignment horizontal="left" vertical="center" wrapText="1"/>
    </xf>
    <xf numFmtId="0" fontId="9" fillId="3" borderId="21" xfId="0" applyFont="1" applyFill="1" applyBorder="1" applyAlignment="1">
      <alignment horizontal="center" vertical="center" wrapText="1"/>
    </xf>
    <xf numFmtId="0" fontId="9" fillId="3" borderId="43" xfId="0" applyFont="1" applyFill="1" applyBorder="1" applyAlignment="1">
      <alignment horizontal="center" vertical="center" wrapText="1"/>
    </xf>
    <xf numFmtId="3" fontId="5" fillId="3" borderId="50" xfId="0" applyNumberFormat="1" applyFont="1" applyFill="1" applyBorder="1" applyAlignment="1">
      <alignment horizontal="center" vertical="center" wrapText="1"/>
    </xf>
    <xf numFmtId="0" fontId="7" fillId="3" borderId="38" xfId="0" applyFont="1" applyFill="1" applyBorder="1" applyAlignment="1">
      <alignment horizontal="left" vertical="center" wrapText="1"/>
    </xf>
    <xf numFmtId="3" fontId="5" fillId="3" borderId="95" xfId="0" applyNumberFormat="1" applyFont="1" applyFill="1" applyBorder="1" applyAlignment="1">
      <alignment horizontal="center" vertical="center" wrapText="1"/>
    </xf>
    <xf numFmtId="3" fontId="5" fillId="3" borderId="96" xfId="0" applyNumberFormat="1" applyFont="1" applyFill="1" applyBorder="1" applyAlignment="1">
      <alignment horizontal="center" vertical="center" wrapText="1"/>
    </xf>
    <xf numFmtId="0" fontId="7" fillId="3" borderId="52" xfId="0" applyFont="1" applyFill="1" applyBorder="1" applyAlignment="1">
      <alignment horizontal="left" vertical="center" wrapText="1"/>
    </xf>
    <xf numFmtId="3" fontId="5" fillId="3" borderId="90" xfId="0" applyNumberFormat="1" applyFont="1" applyFill="1" applyBorder="1" applyAlignment="1">
      <alignment horizontal="center" vertical="center" wrapText="1"/>
    </xf>
    <xf numFmtId="3" fontId="5" fillId="3" borderId="91" xfId="0" applyNumberFormat="1" applyFont="1" applyFill="1" applyBorder="1" applyAlignment="1">
      <alignment horizontal="center" vertical="center" wrapText="1"/>
    </xf>
    <xf numFmtId="0" fontId="7" fillId="3" borderId="97" xfId="0" applyFont="1" applyFill="1" applyBorder="1" applyAlignment="1">
      <alignment horizontal="left" vertical="center" wrapText="1"/>
    </xf>
    <xf numFmtId="167" fontId="5" fillId="3" borderId="98" xfId="0" applyNumberFormat="1" applyFont="1" applyFill="1" applyBorder="1" applyAlignment="1">
      <alignment horizontal="center" vertical="center"/>
    </xf>
    <xf numFmtId="0" fontId="7" fillId="3" borderId="99" xfId="0" applyFont="1" applyFill="1" applyBorder="1" applyAlignment="1">
      <alignment horizontal="left" vertical="center" wrapText="1"/>
    </xf>
    <xf numFmtId="167" fontId="5" fillId="3" borderId="100" xfId="0" applyNumberFormat="1" applyFont="1" applyFill="1" applyBorder="1" applyAlignment="1">
      <alignment horizontal="center" vertical="center"/>
    </xf>
    <xf numFmtId="0" fontId="7" fillId="3" borderId="101" xfId="0" applyFont="1" applyFill="1" applyBorder="1" applyAlignment="1">
      <alignment horizontal="left" vertical="center" wrapText="1"/>
    </xf>
    <xf numFmtId="0" fontId="5" fillId="3" borderId="102" xfId="0" applyFont="1" applyFill="1" applyBorder="1" applyAlignment="1">
      <alignment horizontal="center" vertical="center" wrapText="1"/>
    </xf>
    <xf numFmtId="167" fontId="5" fillId="3" borderId="103" xfId="0" applyNumberFormat="1" applyFont="1" applyFill="1" applyBorder="1" applyAlignment="1">
      <alignment horizontal="center" vertical="center"/>
    </xf>
    <xf numFmtId="167" fontId="5" fillId="3" borderId="104" xfId="0" applyNumberFormat="1" applyFont="1" applyFill="1" applyBorder="1" applyAlignment="1">
      <alignment horizontal="center" vertical="center"/>
    </xf>
    <xf numFmtId="0" fontId="6" fillId="0" borderId="42" xfId="0" applyFont="1" applyBorder="1" applyAlignment="1">
      <alignment horizontal="left" vertical="center" wrapText="1" indent="1"/>
    </xf>
    <xf numFmtId="3" fontId="5" fillId="0" borderId="43" xfId="0" applyNumberFormat="1" applyFont="1" applyFill="1" applyBorder="1" applyAlignment="1">
      <alignment horizontal="center" vertical="center"/>
    </xf>
    <xf numFmtId="0" fontId="11" fillId="0" borderId="42" xfId="0" applyFont="1" applyBorder="1" applyAlignment="1">
      <alignment horizontal="left" vertical="center" wrapText="1" indent="1"/>
    </xf>
    <xf numFmtId="4" fontId="52" fillId="0" borderId="43" xfId="1" applyNumberFormat="1" applyFont="1" applyFill="1" applyBorder="1" applyAlignment="1">
      <alignment horizontal="center" vertical="center"/>
    </xf>
    <xf numFmtId="4" fontId="52" fillId="0" borderId="43" xfId="0" applyNumberFormat="1" applyFont="1" applyFill="1" applyBorder="1" applyAlignment="1">
      <alignment horizontal="center" vertical="center"/>
    </xf>
    <xf numFmtId="3" fontId="52" fillId="0" borderId="43" xfId="0" applyNumberFormat="1" applyFont="1" applyFill="1" applyBorder="1" applyAlignment="1">
      <alignment horizontal="center" vertical="center"/>
    </xf>
    <xf numFmtId="0" fontId="13" fillId="0" borderId="49" xfId="0" applyFont="1" applyBorder="1" applyAlignment="1">
      <alignment horizontal="left" vertical="center" wrapText="1" indent="1"/>
    </xf>
    <xf numFmtId="0" fontId="14" fillId="2" borderId="107" xfId="0" applyFont="1" applyFill="1" applyBorder="1" applyAlignment="1">
      <alignment vertical="center" wrapText="1"/>
    </xf>
    <xf numFmtId="3" fontId="4" fillId="2" borderId="43" xfId="0" applyNumberFormat="1" applyFont="1" applyFill="1" applyBorder="1" applyAlignment="1">
      <alignment horizontal="center" vertical="center"/>
    </xf>
    <xf numFmtId="0" fontId="28" fillId="4" borderId="42" xfId="0" applyFont="1" applyFill="1" applyBorder="1" applyAlignment="1">
      <alignment vertical="center" wrapText="1"/>
    </xf>
    <xf numFmtId="0" fontId="5" fillId="0" borderId="50" xfId="0" applyFont="1" applyFill="1" applyBorder="1" applyAlignment="1">
      <alignment horizontal="center" vertical="center" wrapText="1"/>
    </xf>
    <xf numFmtId="167" fontId="5" fillId="3" borderId="43" xfId="0" applyNumberFormat="1" applyFont="1" applyFill="1" applyBorder="1" applyAlignment="1">
      <alignment horizontal="center" vertical="center"/>
    </xf>
    <xf numFmtId="3" fontId="5" fillId="0" borderId="40" xfId="0" applyNumberFormat="1" applyFont="1" applyBorder="1" applyAlignment="1">
      <alignment horizontal="center" vertical="center"/>
    </xf>
    <xf numFmtId="3" fontId="5" fillId="0" borderId="24" xfId="0" applyNumberFormat="1" applyFont="1" applyBorder="1" applyAlignment="1">
      <alignment horizontal="center" vertical="center"/>
    </xf>
    <xf numFmtId="0" fontId="11" fillId="0" borderId="107" xfId="0" applyFont="1" applyBorder="1" applyAlignment="1">
      <alignment horizontal="left" vertical="center" wrapText="1" indent="1"/>
    </xf>
    <xf numFmtId="3" fontId="52" fillId="0" borderId="66" xfId="0" applyNumberFormat="1" applyFont="1" applyBorder="1" applyAlignment="1">
      <alignment horizontal="center" vertical="center"/>
    </xf>
    <xf numFmtId="0" fontId="6" fillId="0" borderId="97" xfId="0" applyFont="1" applyBorder="1" applyAlignment="1">
      <alignment horizontal="left" vertical="center" wrapText="1" indent="1"/>
    </xf>
    <xf numFmtId="3" fontId="5" fillId="0" borderId="98" xfId="0" applyNumberFormat="1" applyFont="1" applyBorder="1" applyAlignment="1">
      <alignment horizontal="center" vertical="center"/>
    </xf>
    <xf numFmtId="3" fontId="5" fillId="0" borderId="109" xfId="0" applyNumberFormat="1" applyFont="1" applyBorder="1" applyAlignment="1">
      <alignment horizontal="center" vertical="center"/>
    </xf>
    <xf numFmtId="3" fontId="5" fillId="0" borderId="43" xfId="0" applyNumberFormat="1" applyFont="1" applyBorder="1" applyAlignment="1">
      <alignment horizontal="center" vertical="center"/>
    </xf>
    <xf numFmtId="4" fontId="52" fillId="0" borderId="8" xfId="0" applyNumberFormat="1" applyFont="1" applyBorder="1" applyAlignment="1">
      <alignment horizontal="center" vertical="center"/>
    </xf>
    <xf numFmtId="4" fontId="52" fillId="0" borderId="43" xfId="0" applyNumberFormat="1" applyFont="1" applyBorder="1" applyAlignment="1">
      <alignment horizontal="center" vertical="center"/>
    </xf>
    <xf numFmtId="0" fontId="14" fillId="0" borderId="110" xfId="0" applyFont="1" applyBorder="1" applyAlignment="1">
      <alignment horizontal="left" vertical="center" wrapText="1" indent="1"/>
    </xf>
    <xf numFmtId="3" fontId="52" fillId="0" borderId="43" xfId="0" applyNumberFormat="1" applyFont="1" applyBorder="1" applyAlignment="1">
      <alignment horizontal="center" vertical="center"/>
    </xf>
    <xf numFmtId="0" fontId="14" fillId="2" borderId="42" xfId="0" applyFont="1" applyFill="1" applyBorder="1" applyAlignment="1">
      <alignment vertical="center" wrapText="1"/>
    </xf>
    <xf numFmtId="0" fontId="7" fillId="4" borderId="42" xfId="0" applyFont="1" applyFill="1" applyBorder="1" applyAlignment="1">
      <alignment vertical="center" wrapText="1"/>
    </xf>
    <xf numFmtId="3" fontId="7" fillId="0" borderId="50" xfId="0" applyNumberFormat="1" applyFont="1" applyFill="1" applyBorder="1" applyAlignment="1">
      <alignment horizontal="center" vertical="center" wrapText="1"/>
    </xf>
    <xf numFmtId="3" fontId="7" fillId="3" borderId="50" xfId="0" applyNumberFormat="1" applyFont="1" applyFill="1" applyBorder="1" applyAlignment="1">
      <alignment horizontal="center" vertical="center" wrapText="1"/>
    </xf>
    <xf numFmtId="167" fontId="7" fillId="3" borderId="43" xfId="0" applyNumberFormat="1" applyFont="1" applyFill="1" applyBorder="1" applyAlignment="1">
      <alignment horizontal="center" vertical="center"/>
    </xf>
    <xf numFmtId="3" fontId="7" fillId="0" borderId="43" xfId="0" applyNumberFormat="1" applyFont="1" applyBorder="1" applyAlignment="1">
      <alignment horizontal="center" vertical="center"/>
    </xf>
    <xf numFmtId="167" fontId="12" fillId="0" borderId="43" xfId="0" applyNumberFormat="1" applyFont="1" applyBorder="1" applyAlignment="1">
      <alignment horizontal="center" vertical="center"/>
    </xf>
    <xf numFmtId="3" fontId="7" fillId="0" borderId="43" xfId="0" applyNumberFormat="1" applyFont="1" applyFill="1" applyBorder="1" applyAlignment="1">
      <alignment horizontal="center" vertical="center"/>
    </xf>
    <xf numFmtId="0" fontId="14" fillId="0" borderId="37" xfId="0" applyFont="1" applyBorder="1" applyAlignment="1">
      <alignment horizontal="left" vertical="center" wrapText="1" indent="1"/>
    </xf>
    <xf numFmtId="3" fontId="12" fillId="0" borderId="43" xfId="0" applyNumberFormat="1" applyFont="1" applyBorder="1" applyAlignment="1">
      <alignment horizontal="center" vertical="center"/>
    </xf>
    <xf numFmtId="3" fontId="9" fillId="2" borderId="43" xfId="0" applyNumberFormat="1" applyFont="1" applyFill="1" applyBorder="1" applyAlignment="1">
      <alignment horizontal="center" vertical="center"/>
    </xf>
    <xf numFmtId="0" fontId="10" fillId="4" borderId="44" xfId="0" applyFont="1" applyFill="1" applyBorder="1" applyAlignment="1">
      <alignment horizontal="left" vertical="center" wrapText="1"/>
    </xf>
    <xf numFmtId="0" fontId="5" fillId="3" borderId="50" xfId="0" applyFont="1" applyFill="1" applyBorder="1" applyAlignment="1">
      <alignment horizontal="center" vertical="center" wrapText="1"/>
    </xf>
    <xf numFmtId="3" fontId="7" fillId="0" borderId="109" xfId="0" applyNumberFormat="1" applyFont="1" applyBorder="1" applyAlignment="1">
      <alignment horizontal="center" vertical="center"/>
    </xf>
    <xf numFmtId="0" fontId="11" fillId="0" borderId="97" xfId="0" applyFont="1" applyBorder="1" applyAlignment="1">
      <alignment horizontal="left" vertical="center" wrapText="1" indent="1"/>
    </xf>
    <xf numFmtId="0" fontId="6" fillId="0" borderId="52" xfId="0" applyFont="1" applyBorder="1" applyAlignment="1">
      <alignment horizontal="left" vertical="center" wrapText="1" indent="1"/>
    </xf>
    <xf numFmtId="3" fontId="5" fillId="0" borderId="111" xfId="0" applyNumberFormat="1" applyFont="1" applyBorder="1" applyAlignment="1">
      <alignment horizontal="center" vertical="center"/>
    </xf>
    <xf numFmtId="3" fontId="5" fillId="0" borderId="48" xfId="0" applyNumberFormat="1" applyFont="1" applyBorder="1" applyAlignment="1">
      <alignment horizontal="center" vertical="center"/>
    </xf>
    <xf numFmtId="3" fontId="12" fillId="0" borderId="63" xfId="0" applyNumberFormat="1" applyFont="1" applyBorder="1" applyAlignment="1">
      <alignment horizontal="center" vertical="center"/>
    </xf>
    <xf numFmtId="3" fontId="12" fillId="0" borderId="98" xfId="0" applyNumberFormat="1" applyFont="1" applyBorder="1" applyAlignment="1">
      <alignment horizontal="center" vertical="center"/>
    </xf>
    <xf numFmtId="3" fontId="12" fillId="0" borderId="66" xfId="0" applyNumberFormat="1" applyFont="1" applyBorder="1" applyAlignment="1">
      <alignment horizontal="center" vertical="center"/>
    </xf>
    <xf numFmtId="3" fontId="12" fillId="0" borderId="109" xfId="0" applyNumberFormat="1" applyFont="1" applyBorder="1" applyAlignment="1">
      <alignment horizontal="center" vertical="center"/>
    </xf>
    <xf numFmtId="0" fontId="13" fillId="0" borderId="37" xfId="0" applyFont="1" applyBorder="1" applyAlignment="1">
      <alignment horizontal="left" vertical="center" wrapText="1" indent="1"/>
    </xf>
    <xf numFmtId="0" fontId="13" fillId="0" borderId="110" xfId="0" applyFont="1" applyBorder="1" applyAlignment="1">
      <alignment horizontal="left" vertical="center" wrapText="1" indent="1"/>
    </xf>
    <xf numFmtId="0" fontId="10" fillId="4" borderId="42" xfId="0" applyFont="1" applyFill="1" applyBorder="1" applyAlignment="1">
      <alignment horizontal="left" vertical="center" wrapText="1"/>
    </xf>
    <xf numFmtId="0" fontId="10" fillId="4" borderId="42" xfId="0" applyFont="1" applyFill="1" applyBorder="1" applyAlignment="1">
      <alignment horizontal="left" vertical="center"/>
    </xf>
    <xf numFmtId="4" fontId="5" fillId="0" borderId="8" xfId="0" applyNumberFormat="1" applyFont="1" applyBorder="1" applyAlignment="1">
      <alignment horizontal="center" vertical="center"/>
    </xf>
    <xf numFmtId="4" fontId="5" fillId="0" borderId="43" xfId="0" applyNumberFormat="1" applyFont="1" applyBorder="1" applyAlignment="1">
      <alignment horizontal="center" vertical="center"/>
    </xf>
    <xf numFmtId="0" fontId="11" fillId="0" borderId="38" xfId="0" applyFont="1" applyBorder="1" applyAlignment="1">
      <alignment horizontal="left" vertical="center" wrapText="1" indent="1"/>
    </xf>
    <xf numFmtId="3" fontId="52" fillId="0" borderId="40" xfId="0" applyNumberFormat="1" applyFont="1" applyBorder="1" applyAlignment="1">
      <alignment horizontal="center" vertical="center"/>
    </xf>
    <xf numFmtId="0" fontId="11" fillId="0" borderId="52" xfId="0" applyFont="1" applyBorder="1" applyAlignment="1">
      <alignment horizontal="left" vertical="center" wrapText="1" indent="1"/>
    </xf>
    <xf numFmtId="3" fontId="52" fillId="0" borderId="111" xfId="0" applyNumberFormat="1" applyFont="1" applyBorder="1" applyAlignment="1">
      <alignment horizontal="center" vertical="center"/>
    </xf>
    <xf numFmtId="0" fontId="13" fillId="0" borderId="112" xfId="0" applyFont="1" applyBorder="1" applyAlignment="1">
      <alignment horizontal="left" vertical="center" wrapText="1" indent="1"/>
    </xf>
    <xf numFmtId="0" fontId="7" fillId="3" borderId="50" xfId="0" applyFont="1" applyFill="1" applyBorder="1" applyAlignment="1">
      <alignment horizontal="left" vertical="center" wrapText="1"/>
    </xf>
    <xf numFmtId="0" fontId="7" fillId="4" borderId="45" xfId="0" applyFont="1" applyFill="1" applyBorder="1" applyAlignment="1">
      <alignment vertical="center"/>
    </xf>
    <xf numFmtId="3" fontId="12" fillId="0" borderId="21" xfId="0" applyNumberFormat="1" applyFont="1" applyBorder="1" applyAlignment="1">
      <alignment horizontal="center" vertical="center"/>
    </xf>
    <xf numFmtId="0" fontId="14" fillId="5" borderId="107" xfId="0" applyFont="1" applyFill="1" applyBorder="1" applyAlignment="1">
      <alignment vertical="center" wrapText="1"/>
    </xf>
    <xf numFmtId="3" fontId="9" fillId="5" borderId="66" xfId="0" applyNumberFormat="1" applyFont="1" applyFill="1" applyBorder="1" applyAlignment="1">
      <alignment horizontal="center" vertical="center"/>
    </xf>
    <xf numFmtId="3" fontId="9" fillId="5" borderId="109" xfId="0" applyNumberFormat="1" applyFont="1" applyFill="1" applyBorder="1" applyAlignment="1">
      <alignment horizontal="center" vertical="center"/>
    </xf>
    <xf numFmtId="3" fontId="9" fillId="0" borderId="43" xfId="0" applyNumberFormat="1" applyFont="1" applyBorder="1" applyAlignment="1">
      <alignment horizontal="center" vertical="center"/>
    </xf>
    <xf numFmtId="0" fontId="14" fillId="2" borderId="97" xfId="0" applyFont="1" applyFill="1" applyBorder="1" applyAlignment="1">
      <alignment vertical="center" wrapText="1"/>
    </xf>
    <xf numFmtId="9" fontId="65" fillId="4" borderId="79" xfId="0" applyNumberFormat="1" applyFont="1" applyFill="1" applyBorder="1" applyAlignment="1">
      <alignment horizontal="center" vertical="center"/>
    </xf>
    <xf numFmtId="9" fontId="65" fillId="4" borderId="78" xfId="0" applyNumberFormat="1" applyFont="1" applyFill="1" applyBorder="1" applyAlignment="1">
      <alignment horizontal="center" vertical="center"/>
    </xf>
    <xf numFmtId="10" fontId="65" fillId="4" borderId="77" xfId="0" applyNumberFormat="1" applyFont="1" applyFill="1" applyBorder="1" applyAlignment="1">
      <alignment horizontal="center" vertical="center"/>
    </xf>
    <xf numFmtId="9" fontId="65" fillId="4" borderId="77" xfId="0" applyNumberFormat="1" applyFont="1" applyFill="1" applyBorder="1" applyAlignment="1">
      <alignment horizontal="center" vertical="center"/>
    </xf>
    <xf numFmtId="3" fontId="64" fillId="0" borderId="6" xfId="0" applyNumberFormat="1" applyFont="1" applyBorder="1" applyAlignment="1">
      <alignment horizontal="center" vertical="center"/>
    </xf>
    <xf numFmtId="3" fontId="64" fillId="0" borderId="21" xfId="0" applyNumberFormat="1" applyFont="1" applyBorder="1" applyAlignment="1">
      <alignment horizontal="center" vertical="center"/>
    </xf>
    <xf numFmtId="0" fontId="66" fillId="0" borderId="42" xfId="0" applyFont="1" applyFill="1" applyBorder="1" applyAlignment="1">
      <alignment horizontal="left" vertical="top" wrapText="1"/>
    </xf>
    <xf numFmtId="0" fontId="65" fillId="4" borderId="3" xfId="0" applyFont="1" applyFill="1" applyBorder="1" applyAlignment="1">
      <alignment vertical="center"/>
    </xf>
    <xf numFmtId="0" fontId="65" fillId="4" borderId="45" xfId="0" applyFont="1" applyFill="1" applyBorder="1" applyAlignment="1">
      <alignment vertical="center"/>
    </xf>
    <xf numFmtId="168" fontId="65" fillId="3" borderId="7" xfId="0" applyNumberFormat="1" applyFont="1" applyFill="1" applyBorder="1" applyAlignment="1">
      <alignment horizontal="center" vertical="center" wrapText="1"/>
    </xf>
    <xf numFmtId="0" fontId="76" fillId="0" borderId="0" xfId="0" applyFont="1"/>
    <xf numFmtId="3" fontId="58" fillId="0" borderId="6" xfId="0" applyNumberFormat="1" applyFont="1" applyFill="1" applyBorder="1" applyAlignment="1">
      <alignment horizontal="center" vertical="center"/>
    </xf>
    <xf numFmtId="9" fontId="31" fillId="0" borderId="8" xfId="1" applyFont="1" applyFill="1" applyBorder="1" applyAlignment="1">
      <alignment horizontal="center" vertical="center"/>
    </xf>
    <xf numFmtId="0" fontId="131" fillId="0" borderId="7" xfId="0" applyFont="1" applyBorder="1" applyAlignment="1">
      <alignment horizontal="left" vertical="center" wrapText="1" indent="1"/>
    </xf>
    <xf numFmtId="0" fontId="13" fillId="0" borderId="10" xfId="0" applyFont="1" applyBorder="1" applyAlignment="1">
      <alignment horizontal="left" vertical="center" wrapText="1" indent="1"/>
    </xf>
    <xf numFmtId="3" fontId="30" fillId="0" borderId="8" xfId="0" applyNumberFormat="1" applyFont="1" applyBorder="1" applyAlignment="1">
      <alignment horizontal="center" vertical="center"/>
    </xf>
    <xf numFmtId="0" fontId="7" fillId="4" borderId="1" xfId="0" applyFont="1" applyFill="1" applyBorder="1" applyAlignment="1">
      <alignment horizontal="left" vertical="center" wrapText="1"/>
    </xf>
    <xf numFmtId="0" fontId="6" fillId="5" borderId="7" xfId="0" applyFont="1" applyFill="1" applyBorder="1" applyAlignment="1">
      <alignment horizontal="left" vertical="center" wrapText="1" indent="1"/>
    </xf>
    <xf numFmtId="3" fontId="7" fillId="5" borderId="8" xfId="0" applyNumberFormat="1" applyFont="1" applyFill="1" applyBorder="1" applyAlignment="1">
      <alignment horizontal="center" vertical="center"/>
    </xf>
    <xf numFmtId="0" fontId="43" fillId="3" borderId="1" xfId="0" applyFont="1" applyFill="1" applyBorder="1" applyAlignment="1">
      <alignment horizontal="left" vertical="center" wrapText="1"/>
    </xf>
    <xf numFmtId="0" fontId="43" fillId="4" borderId="1" xfId="0" applyFont="1" applyFill="1" applyBorder="1" applyAlignment="1">
      <alignment vertical="center" wrapText="1"/>
    </xf>
    <xf numFmtId="0" fontId="31" fillId="3" borderId="6"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36" fillId="0" borderId="7" xfId="0" applyFont="1" applyBorder="1" applyAlignment="1">
      <alignment horizontal="left" vertical="center" wrapText="1" indent="1"/>
    </xf>
    <xf numFmtId="9" fontId="36" fillId="0" borderId="8" xfId="1" applyFont="1" applyBorder="1" applyAlignment="1">
      <alignment horizontal="center" vertical="center"/>
    </xf>
    <xf numFmtId="167" fontId="36" fillId="0" borderId="8" xfId="0" applyNumberFormat="1" applyFont="1" applyBorder="1" applyAlignment="1">
      <alignment horizontal="center" vertical="center"/>
    </xf>
    <xf numFmtId="3" fontId="31" fillId="0" borderId="15" xfId="0" applyNumberFormat="1" applyFont="1" applyBorder="1" applyAlignment="1">
      <alignment horizontal="center" vertical="center"/>
    </xf>
    <xf numFmtId="3" fontId="137" fillId="0" borderId="16" xfId="26" applyNumberFormat="1" applyFont="1" applyBorder="1" applyAlignment="1">
      <alignment horizontal="center"/>
    </xf>
    <xf numFmtId="0" fontId="17" fillId="2" borderId="7" xfId="0" applyFont="1" applyFill="1" applyBorder="1" applyAlignment="1">
      <alignment vertical="center" wrapText="1"/>
    </xf>
    <xf numFmtId="3" fontId="32" fillId="2" borderId="8" xfId="0" applyNumberFormat="1" applyFont="1" applyFill="1" applyBorder="1" applyAlignment="1">
      <alignment horizontal="center" vertical="center"/>
    </xf>
    <xf numFmtId="0" fontId="31" fillId="4" borderId="7" xfId="0" applyFont="1" applyFill="1" applyBorder="1" applyAlignment="1">
      <alignment vertical="center" wrapText="1"/>
    </xf>
    <xf numFmtId="0" fontId="17" fillId="0" borderId="9" xfId="0" applyFont="1" applyBorder="1" applyAlignment="1">
      <alignment horizontal="left" vertical="center" wrapText="1" indent="1"/>
    </xf>
    <xf numFmtId="0" fontId="17" fillId="5" borderId="7" xfId="0" applyFont="1" applyFill="1" applyBorder="1" applyAlignment="1">
      <alignment vertical="center" wrapText="1"/>
    </xf>
    <xf numFmtId="3" fontId="32" fillId="5" borderId="8" xfId="0" applyNumberFormat="1" applyFont="1" applyFill="1" applyBorder="1" applyAlignment="1">
      <alignment horizontal="center" vertical="center"/>
    </xf>
    <xf numFmtId="3" fontId="32" fillId="4" borderId="8" xfId="0" applyNumberFormat="1" applyFont="1" applyFill="1" applyBorder="1" applyAlignment="1">
      <alignment horizontal="center" vertical="center"/>
    </xf>
    <xf numFmtId="0" fontId="34" fillId="3" borderId="7" xfId="0" applyFont="1" applyFill="1" applyBorder="1" applyAlignment="1">
      <alignment vertical="center" wrapText="1"/>
    </xf>
    <xf numFmtId="3" fontId="138" fillId="3" borderId="8" xfId="0" applyNumberFormat="1" applyFont="1" applyFill="1" applyBorder="1" applyAlignment="1">
      <alignment horizontal="center" vertical="center"/>
    </xf>
    <xf numFmtId="167" fontId="138" fillId="0" borderId="8" xfId="0" applyNumberFormat="1" applyFont="1" applyBorder="1" applyAlignment="1">
      <alignment horizontal="center" vertical="center"/>
    </xf>
    <xf numFmtId="0" fontId="17" fillId="0" borderId="7" xfId="0" applyFont="1" applyBorder="1" applyAlignment="1">
      <alignment horizontal="left" vertical="center" wrapText="1" inden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7" xfId="0" applyFont="1" applyFill="1" applyBorder="1" applyAlignment="1">
      <alignment vertical="center" wrapText="1"/>
    </xf>
    <xf numFmtId="0" fontId="5" fillId="3" borderId="7"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7" fillId="3" borderId="3" xfId="0" applyFont="1" applyFill="1" applyBorder="1" applyAlignment="1">
      <alignment horizontal="center" vertical="center"/>
    </xf>
    <xf numFmtId="0" fontId="83" fillId="3" borderId="7" xfId="0" applyFont="1" applyFill="1" applyBorder="1" applyAlignment="1">
      <alignment horizontal="center" vertical="center" wrapText="1"/>
    </xf>
    <xf numFmtId="0" fontId="2" fillId="0" borderId="0" xfId="0" applyFont="1" applyAlignment="1">
      <alignment horizontal="center"/>
    </xf>
    <xf numFmtId="0" fontId="23" fillId="3" borderId="7" xfId="0" applyFont="1" applyFill="1" applyBorder="1" applyAlignment="1">
      <alignment horizontal="center" vertical="center" wrapText="1"/>
    </xf>
    <xf numFmtId="0" fontId="23" fillId="3" borderId="7" xfId="0" applyFont="1" applyFill="1" applyBorder="1" applyAlignment="1">
      <alignment vertical="center" wrapText="1"/>
    </xf>
    <xf numFmtId="0" fontId="9" fillId="3" borderId="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24" fillId="2" borderId="0" xfId="0" applyFont="1" applyFill="1"/>
    <xf numFmtId="0" fontId="0" fillId="2" borderId="0" xfId="0" applyFill="1"/>
    <xf numFmtId="0" fontId="99" fillId="2" borderId="1" xfId="0" applyFont="1" applyFill="1" applyBorder="1" applyAlignment="1">
      <alignment horizontal="left" vertical="center" wrapText="1"/>
    </xf>
    <xf numFmtId="0" fontId="99" fillId="2" borderId="1" xfId="0" applyFont="1" applyFill="1" applyBorder="1" applyAlignment="1">
      <alignment horizontal="center" vertical="center" wrapText="1"/>
    </xf>
    <xf numFmtId="0" fontId="142" fillId="3" borderId="1" xfId="0" applyFont="1" applyFill="1" applyBorder="1" applyAlignment="1">
      <alignment horizontal="center" vertical="center" wrapText="1"/>
    </xf>
    <xf numFmtId="0" fontId="4" fillId="3" borderId="1" xfId="0" applyFont="1" applyFill="1" applyBorder="1" applyAlignment="1">
      <alignment vertical="center" wrapText="1"/>
    </xf>
    <xf numFmtId="0" fontId="8" fillId="3" borderId="7" xfId="0" applyFont="1" applyFill="1" applyBorder="1" applyAlignment="1">
      <alignment vertical="center" wrapText="1"/>
    </xf>
    <xf numFmtId="9" fontId="7" fillId="3" borderId="8" xfId="1" applyFont="1" applyFill="1" applyBorder="1" applyAlignment="1">
      <alignment horizontal="center" vertical="center"/>
    </xf>
    <xf numFmtId="167" fontId="7" fillId="3" borderId="8" xfId="1" applyNumberFormat="1" applyFont="1" applyFill="1" applyBorder="1" applyAlignment="1">
      <alignment horizontal="center" vertical="center"/>
    </xf>
    <xf numFmtId="9" fontId="10" fillId="3" borderId="1" xfId="0" applyNumberFormat="1" applyFont="1" applyFill="1" applyBorder="1" applyAlignment="1">
      <alignment horizontal="center" vertical="center" wrapText="1"/>
    </xf>
    <xf numFmtId="0" fontId="13" fillId="3" borderId="25" xfId="0" applyFont="1" applyFill="1" applyBorder="1" applyAlignment="1">
      <alignment horizontal="left" vertical="center" wrapText="1" indent="1"/>
    </xf>
    <xf numFmtId="0" fontId="7" fillId="3" borderId="2" xfId="0" applyFont="1" applyFill="1" applyBorder="1" applyAlignment="1">
      <alignment vertical="center" wrapText="1"/>
    </xf>
    <xf numFmtId="0" fontId="7" fillId="3" borderId="2" xfId="0" applyFont="1" applyFill="1" applyBorder="1" applyAlignment="1">
      <alignment vertical="top" wrapText="1"/>
    </xf>
    <xf numFmtId="0" fontId="80" fillId="4" borderId="7" xfId="0" applyFont="1" applyFill="1" applyBorder="1" applyAlignment="1">
      <alignment horizontal="left" vertical="center" wrapText="1"/>
    </xf>
    <xf numFmtId="9" fontId="80" fillId="4" borderId="1" xfId="0" applyNumberFormat="1" applyFont="1" applyFill="1" applyBorder="1" applyAlignment="1">
      <alignment horizontal="center" vertical="center" wrapText="1"/>
    </xf>
    <xf numFmtId="9" fontId="80" fillId="4" borderId="2" xfId="0" applyNumberFormat="1" applyFont="1" applyFill="1" applyBorder="1" applyAlignment="1">
      <alignment vertical="center"/>
    </xf>
    <xf numFmtId="9" fontId="80" fillId="4" borderId="4" xfId="0" applyNumberFormat="1" applyFont="1" applyFill="1" applyBorder="1" applyAlignment="1">
      <alignment vertical="center"/>
    </xf>
    <xf numFmtId="3" fontId="23" fillId="3" borderId="8" xfId="0" applyNumberFormat="1" applyFont="1" applyFill="1" applyBorder="1" applyAlignment="1">
      <alignment horizontal="center" vertical="center" wrapText="1"/>
    </xf>
    <xf numFmtId="0" fontId="7" fillId="3" borderId="9" xfId="0" applyFont="1" applyFill="1" applyBorder="1" applyAlignment="1">
      <alignment horizontal="left" vertical="center" wrapText="1"/>
    </xf>
    <xf numFmtId="0" fontId="7" fillId="3" borderId="16" xfId="0" applyFont="1" applyFill="1" applyBorder="1" applyAlignment="1">
      <alignment horizontal="left" vertical="center" wrapText="1"/>
    </xf>
    <xf numFmtId="3" fontId="110" fillId="3" borderId="16" xfId="1" applyNumberFormat="1" applyFont="1" applyFill="1" applyBorder="1" applyAlignment="1">
      <alignment vertical="center"/>
    </xf>
    <xf numFmtId="165" fontId="110" fillId="3" borderId="16" xfId="23" applyFont="1" applyFill="1" applyBorder="1" applyAlignment="1">
      <alignment vertical="center"/>
    </xf>
    <xf numFmtId="165" fontId="110" fillId="3" borderId="15" xfId="23" applyFont="1" applyFill="1" applyBorder="1" applyAlignment="1">
      <alignment vertical="center"/>
    </xf>
    <xf numFmtId="165" fontId="110" fillId="6" borderId="16" xfId="23" applyFont="1" applyFill="1" applyBorder="1" applyAlignment="1">
      <alignment vertical="center"/>
    </xf>
    <xf numFmtId="3" fontId="7" fillId="3" borderId="4" xfId="0" applyNumberFormat="1" applyFont="1" applyFill="1" applyBorder="1" applyAlignment="1">
      <alignment horizontal="center" vertical="center"/>
    </xf>
    <xf numFmtId="0" fontId="9" fillId="3" borderId="12" xfId="0" applyFont="1" applyFill="1" applyBorder="1" applyAlignment="1">
      <alignment horizontal="center" vertical="center" wrapText="1"/>
    </xf>
    <xf numFmtId="0" fontId="11" fillId="0" borderId="1" xfId="0" applyFont="1" applyBorder="1" applyAlignment="1">
      <alignment horizontal="left" vertical="center" wrapText="1" indent="1"/>
    </xf>
    <xf numFmtId="167" fontId="12" fillId="0" borderId="4" xfId="0" applyNumberFormat="1" applyFont="1" applyBorder="1" applyAlignment="1">
      <alignment horizontal="center" vertical="center"/>
    </xf>
    <xf numFmtId="0" fontId="5" fillId="3" borderId="7"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9" fontId="7" fillId="4" borderId="2"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8" fillId="0" borderId="0" xfId="0" applyFont="1" applyAlignment="1">
      <alignment horizontal="center"/>
    </xf>
    <xf numFmtId="0" fontId="6" fillId="3" borderId="6"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55" fillId="0" borderId="0" xfId="0" applyFont="1" applyAlignment="1">
      <alignment horizontal="center"/>
    </xf>
    <xf numFmtId="0" fontId="2" fillId="0" borderId="0" xfId="0" applyFont="1" applyAlignment="1">
      <alignment horizontal="center"/>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21" fillId="3" borderId="7" xfId="0" applyFont="1" applyFill="1" applyBorder="1" applyAlignment="1">
      <alignment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9" fillId="0" borderId="0" xfId="0" applyFont="1" applyAlignment="1">
      <alignment horizontal="center"/>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Fill="1" applyAlignment="1">
      <alignment horizontal="center"/>
    </xf>
    <xf numFmtId="0" fontId="4" fillId="4" borderId="1" xfId="0" applyFont="1" applyFill="1" applyBorder="1" applyAlignment="1">
      <alignment horizontal="center" vertical="center" wrapText="1"/>
    </xf>
    <xf numFmtId="0" fontId="29" fillId="0" borderId="0" xfId="0" applyFont="1" applyFill="1"/>
    <xf numFmtId="0" fontId="13" fillId="0" borderId="5" xfId="0" applyFont="1" applyBorder="1" applyAlignment="1">
      <alignment horizontal="left" vertical="center" wrapText="1" indent="1"/>
    </xf>
    <xf numFmtId="0" fontId="8" fillId="0" borderId="0" xfId="0" applyFont="1"/>
    <xf numFmtId="0" fontId="146" fillId="0" borderId="0" xfId="0" applyFont="1"/>
    <xf numFmtId="0" fontId="145" fillId="0" borderId="0" xfId="0" applyFont="1"/>
    <xf numFmtId="0" fontId="145" fillId="0" borderId="0" xfId="0" applyFont="1" applyFill="1"/>
    <xf numFmtId="0" fontId="0" fillId="7" borderId="0" xfId="0" applyFill="1"/>
    <xf numFmtId="0" fontId="53" fillId="4" borderId="1" xfId="0" applyFont="1" applyFill="1" applyBorder="1" applyAlignment="1">
      <alignment horizontal="left" vertical="center"/>
    </xf>
    <xf numFmtId="0" fontId="17" fillId="0" borderId="79" xfId="0" applyFont="1" applyBorder="1"/>
    <xf numFmtId="0" fontId="17" fillId="0" borderId="16" xfId="0" applyFont="1" applyBorder="1"/>
    <xf numFmtId="0" fontId="17" fillId="0" borderId="76" xfId="0" applyFont="1" applyBorder="1"/>
    <xf numFmtId="3" fontId="21" fillId="3" borderId="8" xfId="1" applyNumberFormat="1" applyFont="1" applyFill="1" applyBorder="1" applyAlignment="1">
      <alignment horizontal="center" vertical="center"/>
    </xf>
    <xf numFmtId="9" fontId="113" fillId="3" borderId="8" xfId="0" applyNumberFormat="1" applyFont="1" applyFill="1" applyBorder="1" applyAlignment="1">
      <alignment horizontal="center" vertical="center"/>
    </xf>
    <xf numFmtId="3" fontId="113" fillId="3" borderId="8" xfId="1" applyNumberFormat="1" applyFont="1" applyFill="1" applyBorder="1" applyAlignment="1">
      <alignment horizontal="center" vertical="center"/>
    </xf>
    <xf numFmtId="9" fontId="100" fillId="4" borderId="1" xfId="0" applyNumberFormat="1" applyFont="1" applyFill="1" applyBorder="1" applyAlignment="1">
      <alignment horizontal="center" vertical="center" wrapText="1"/>
    </xf>
    <xf numFmtId="0" fontId="115" fillId="0" borderId="25" xfId="0" applyFont="1" applyBorder="1" applyAlignment="1">
      <alignment horizontal="left" vertical="center" wrapText="1" indent="1"/>
    </xf>
    <xf numFmtId="0" fontId="99" fillId="0" borderId="0" xfId="0" applyFont="1" applyBorder="1" applyAlignment="1">
      <alignment horizontal="left" vertical="center" wrapText="1" indent="1"/>
    </xf>
    <xf numFmtId="3" fontId="21" fillId="0" borderId="0" xfId="0" applyNumberFormat="1" applyFont="1" applyBorder="1" applyAlignment="1">
      <alignment horizontal="center" vertical="center"/>
    </xf>
    <xf numFmtId="0" fontId="17" fillId="0" borderId="0" xfId="0" applyFont="1" applyBorder="1" applyAlignment="1">
      <alignment horizontal="center" vertical="center" wrapText="1"/>
    </xf>
    <xf numFmtId="0" fontId="7" fillId="3" borderId="16" xfId="0" applyFont="1" applyFill="1" applyBorder="1" applyAlignment="1">
      <alignment horizontal="center" vertical="center" wrapText="1"/>
    </xf>
    <xf numFmtId="3" fontId="7" fillId="3" borderId="67"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wrapText="1"/>
    </xf>
    <xf numFmtId="0" fontId="13" fillId="0" borderId="1" xfId="0" applyFont="1" applyBorder="1" applyAlignment="1">
      <alignment horizontal="left" vertical="center" wrapText="1" indent="1"/>
    </xf>
    <xf numFmtId="0" fontId="10" fillId="7" borderId="7" xfId="0" applyFont="1" applyFill="1" applyBorder="1" applyAlignment="1">
      <alignment horizontal="left" vertical="center" wrapText="1"/>
    </xf>
    <xf numFmtId="0" fontId="37" fillId="7" borderId="2" xfId="0" applyFont="1" applyFill="1" applyBorder="1" applyAlignment="1">
      <alignment vertical="center" wrapText="1"/>
    </xf>
    <xf numFmtId="0" fontId="10" fillId="7" borderId="61" xfId="0" applyFont="1" applyFill="1" applyBorder="1" applyAlignment="1">
      <alignment vertical="center" wrapText="1"/>
    </xf>
    <xf numFmtId="0" fontId="7" fillId="3" borderId="7" xfId="0" applyFont="1" applyFill="1" applyBorder="1" applyAlignment="1">
      <alignment horizontal="center" vertical="center" wrapText="1"/>
    </xf>
    <xf numFmtId="0" fontId="2" fillId="0" borderId="0" xfId="0" applyFont="1" applyAlignment="1">
      <alignment horizontal="center"/>
    </xf>
    <xf numFmtId="0" fontId="7" fillId="0"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9" fontId="7" fillId="6" borderId="15" xfId="0" applyNumberFormat="1" applyFont="1" applyFill="1" applyBorder="1" applyAlignment="1">
      <alignment horizontal="center" vertical="center"/>
    </xf>
    <xf numFmtId="9" fontId="7" fillId="6" borderId="8" xfId="1" applyFont="1" applyFill="1" applyBorder="1" applyAlignment="1">
      <alignment horizontal="center" vertical="center"/>
    </xf>
    <xf numFmtId="0" fontId="7" fillId="6" borderId="14" xfId="0" applyFont="1" applyFill="1" applyBorder="1" applyAlignment="1">
      <alignment horizontal="left" vertical="center" wrapText="1"/>
    </xf>
    <xf numFmtId="9" fontId="30" fillId="6" borderId="15" xfId="0" applyNumberFormat="1" applyFont="1" applyFill="1" applyBorder="1" applyAlignment="1">
      <alignment horizontal="center" vertical="center"/>
    </xf>
    <xf numFmtId="3" fontId="7" fillId="3" borderId="13" xfId="0" applyNumberFormat="1" applyFont="1" applyFill="1" applyBorder="1" applyAlignment="1">
      <alignment horizontal="center" vertical="center" wrapText="1"/>
    </xf>
    <xf numFmtId="168" fontId="12" fillId="0" borderId="8" xfId="0" applyNumberFormat="1" applyFont="1" applyBorder="1" applyAlignment="1">
      <alignment horizontal="center" vertical="center"/>
    </xf>
    <xf numFmtId="0" fontId="0" fillId="0" borderId="117" xfId="0" applyBorder="1"/>
    <xf numFmtId="168" fontId="0" fillId="0" borderId="0" xfId="0" applyNumberFormat="1"/>
    <xf numFmtId="0" fontId="17" fillId="0" borderId="78" xfId="0" applyFont="1" applyBorder="1"/>
    <xf numFmtId="0" fontId="17" fillId="0" borderId="77" xfId="0" applyFont="1" applyBorder="1"/>
    <xf numFmtId="0" fontId="17" fillId="0" borderId="75" xfId="0" applyFont="1" applyBorder="1"/>
    <xf numFmtId="9" fontId="32" fillId="4" borderId="1" xfId="0" applyNumberFormat="1" applyFont="1" applyFill="1" applyBorder="1" applyAlignment="1">
      <alignment horizontal="center" vertical="center" wrapText="1"/>
    </xf>
    <xf numFmtId="9" fontId="7" fillId="6" borderId="8" xfId="0" quotePrefix="1" applyNumberFormat="1" applyFont="1" applyFill="1" applyBorder="1" applyAlignment="1">
      <alignment horizontal="center" vertical="center"/>
    </xf>
    <xf numFmtId="9" fontId="30" fillId="4" borderId="16" xfId="0" applyNumberFormat="1" applyFont="1" applyFill="1" applyBorder="1" applyAlignment="1">
      <alignment horizontal="center" vertical="center" wrapText="1"/>
    </xf>
    <xf numFmtId="0" fontId="0" fillId="0" borderId="118" xfId="0" applyBorder="1"/>
    <xf numFmtId="0" fontId="0" fillId="10" borderId="0" xfId="0" applyFill="1"/>
    <xf numFmtId="0" fontId="130" fillId="0" borderId="0" xfId="0" applyFont="1" applyAlignment="1">
      <alignment horizontal="center"/>
    </xf>
    <xf numFmtId="0" fontId="31" fillId="3" borderId="7" xfId="0" applyFont="1" applyFill="1" applyBorder="1" applyAlignment="1">
      <alignment vertical="center"/>
    </xf>
    <xf numFmtId="9" fontId="31" fillId="6" borderId="8" xfId="0" applyNumberFormat="1" applyFont="1" applyFill="1" applyBorder="1" applyAlignment="1">
      <alignment horizontal="center" vertical="center"/>
    </xf>
    <xf numFmtId="0" fontId="31" fillId="6" borderId="7" xfId="0" applyFont="1" applyFill="1" applyBorder="1" applyAlignment="1">
      <alignment vertical="center" wrapText="1"/>
    </xf>
    <xf numFmtId="3" fontId="31" fillId="6" borderId="8" xfId="1" applyNumberFormat="1" applyFont="1" applyFill="1" applyBorder="1" applyAlignment="1">
      <alignment horizontal="center" vertical="center"/>
    </xf>
    <xf numFmtId="0" fontId="31" fillId="6" borderId="7" xfId="0" applyFont="1" applyFill="1" applyBorder="1" applyAlignment="1">
      <alignment horizontal="left" vertical="center" wrapText="1"/>
    </xf>
    <xf numFmtId="9" fontId="31" fillId="0" borderId="8" xfId="1" applyFont="1" applyBorder="1" applyAlignment="1">
      <alignment horizontal="center" vertical="center"/>
    </xf>
    <xf numFmtId="167" fontId="31" fillId="0" borderId="8" xfId="1" applyNumberFormat="1" applyFont="1" applyBorder="1" applyAlignment="1">
      <alignment horizontal="center" vertical="center"/>
    </xf>
    <xf numFmtId="0" fontId="17" fillId="2" borderId="16" xfId="0" applyFont="1" applyFill="1" applyBorder="1" applyAlignment="1">
      <alignment vertical="center" wrapText="1"/>
    </xf>
    <xf numFmtId="0" fontId="32" fillId="4" borderId="7" xfId="0" applyFont="1" applyFill="1" applyBorder="1" applyAlignment="1">
      <alignment vertical="center" wrapText="1"/>
    </xf>
    <xf numFmtId="3" fontId="36" fillId="0" borderId="8" xfId="0" applyNumberFormat="1" applyFont="1" applyFill="1" applyBorder="1" applyAlignment="1">
      <alignment horizontal="center" vertical="center"/>
    </xf>
    <xf numFmtId="3" fontId="31" fillId="0" borderId="8" xfId="0" applyNumberFormat="1" applyFont="1" applyFill="1" applyBorder="1" applyAlignment="1">
      <alignment horizontal="center" vertical="center"/>
    </xf>
    <xf numFmtId="10" fontId="31" fillId="3" borderId="7" xfId="0" applyNumberFormat="1" applyFont="1" applyFill="1" applyBorder="1" applyAlignment="1">
      <alignment horizontal="center" vertical="center" wrapText="1"/>
    </xf>
    <xf numFmtId="3" fontId="149" fillId="0" borderId="8" xfId="0" applyNumberFormat="1" applyFont="1" applyBorder="1" applyAlignment="1">
      <alignment horizontal="center" vertical="center"/>
    </xf>
    <xf numFmtId="0" fontId="32" fillId="4" borderId="7" xfId="0" applyFont="1" applyFill="1" applyBorder="1" applyAlignment="1">
      <alignment horizontal="left" vertical="center"/>
    </xf>
    <xf numFmtId="0" fontId="31" fillId="4" borderId="1" xfId="0" applyFont="1" applyFill="1" applyBorder="1" applyAlignment="1">
      <alignment vertical="center" wrapText="1"/>
    </xf>
    <xf numFmtId="0" fontId="32" fillId="4" borderId="1" xfId="0" applyFont="1" applyFill="1" applyBorder="1" applyAlignment="1">
      <alignment horizontal="left" vertical="center" wrapText="1"/>
    </xf>
    <xf numFmtId="0" fontId="31" fillId="4" borderId="3" xfId="0" applyFont="1" applyFill="1" applyBorder="1" applyAlignment="1">
      <alignment vertical="center"/>
    </xf>
    <xf numFmtId="0" fontId="31" fillId="4" borderId="4" xfId="0" applyFont="1" applyFill="1" applyBorder="1" applyAlignment="1">
      <alignment vertical="center"/>
    </xf>
    <xf numFmtId="0" fontId="32" fillId="4" borderId="1" xfId="0" applyFont="1" applyFill="1" applyBorder="1" applyAlignment="1">
      <alignment vertical="center"/>
    </xf>
    <xf numFmtId="3" fontId="29" fillId="0" borderId="0" xfId="0" applyNumberFormat="1" applyFont="1"/>
    <xf numFmtId="3" fontId="32" fillId="0" borderId="0" xfId="0" applyNumberFormat="1" applyFont="1" applyFill="1" applyBorder="1" applyAlignment="1">
      <alignment horizontal="center" vertical="center"/>
    </xf>
    <xf numFmtId="3" fontId="150" fillId="0" borderId="8" xfId="0" applyNumberFormat="1" applyFont="1" applyBorder="1" applyAlignment="1">
      <alignment horizontal="center" vertical="center"/>
    </xf>
    <xf numFmtId="3" fontId="150" fillId="3" borderId="8" xfId="0" applyNumberFormat="1" applyFont="1" applyFill="1" applyBorder="1" applyAlignment="1">
      <alignment horizontal="center" vertical="center"/>
    </xf>
    <xf numFmtId="0" fontId="17" fillId="0" borderId="0" xfId="0" applyFont="1" applyBorder="1" applyAlignment="1">
      <alignment horizontal="left" vertical="center" wrapText="1" indent="1"/>
    </xf>
    <xf numFmtId="3" fontId="31" fillId="0" borderId="0" xfId="0" applyNumberFormat="1" applyFont="1" applyBorder="1" applyAlignment="1">
      <alignment horizontal="center" vertical="center"/>
    </xf>
    <xf numFmtId="0" fontId="119" fillId="0" borderId="0" xfId="0" applyFont="1" applyAlignment="1"/>
    <xf numFmtId="0" fontId="5" fillId="3" borderId="0" xfId="0" applyFont="1" applyFill="1" applyBorder="1" applyAlignment="1">
      <alignment horizontal="center" vertical="center"/>
    </xf>
    <xf numFmtId="49" fontId="5" fillId="3" borderId="0" xfId="0" applyNumberFormat="1" applyFont="1" applyFill="1" applyBorder="1" applyAlignment="1">
      <alignment horizontal="center" vertical="center"/>
    </xf>
    <xf numFmtId="0" fontId="7" fillId="3" borderId="14" xfId="0" applyFont="1" applyFill="1" applyBorder="1" applyAlignment="1">
      <alignment vertical="center" wrapText="1"/>
    </xf>
    <xf numFmtId="0" fontId="31" fillId="3" borderId="0" xfId="0" applyFont="1" applyFill="1" applyBorder="1" applyAlignment="1">
      <alignment horizontal="center" vertical="center" wrapText="1"/>
    </xf>
    <xf numFmtId="3" fontId="7" fillId="4" borderId="1" xfId="0" applyNumberFormat="1" applyFont="1" applyFill="1" applyBorder="1" applyAlignment="1">
      <alignment horizontal="center" vertical="center"/>
    </xf>
    <xf numFmtId="3" fontId="7" fillId="4" borderId="119" xfId="0" applyNumberFormat="1" applyFont="1" applyFill="1" applyBorder="1" applyAlignment="1">
      <alignment horizontal="center" vertical="center"/>
    </xf>
    <xf numFmtId="3" fontId="7" fillId="4" borderId="120" xfId="0" applyNumberFormat="1" applyFont="1" applyFill="1" applyBorder="1" applyAlignment="1">
      <alignment horizontal="center" vertical="center"/>
    </xf>
    <xf numFmtId="167" fontId="7" fillId="3" borderId="0" xfId="0" applyNumberFormat="1" applyFont="1" applyFill="1" applyBorder="1" applyAlignment="1">
      <alignment horizontal="center" vertical="center"/>
    </xf>
    <xf numFmtId="9" fontId="7" fillId="3" borderId="0" xfId="0" applyNumberFormat="1" applyFont="1" applyFill="1" applyBorder="1" applyAlignment="1">
      <alignment horizontal="center" vertical="center"/>
    </xf>
    <xf numFmtId="0" fontId="140" fillId="0" borderId="0" xfId="0" applyFont="1"/>
    <xf numFmtId="0" fontId="42" fillId="0" borderId="16" xfId="0" applyFont="1" applyFill="1" applyBorder="1" applyAlignment="1">
      <alignment horizontal="left" vertical="top" wrapText="1"/>
    </xf>
    <xf numFmtId="0" fontId="140" fillId="0" borderId="0" xfId="0" applyFont="1" applyFill="1"/>
    <xf numFmtId="4" fontId="140" fillId="0" borderId="0" xfId="0" applyNumberFormat="1" applyFont="1" applyFill="1"/>
    <xf numFmtId="0" fontId="42" fillId="6" borderId="14" xfId="0" applyFont="1" applyFill="1" applyBorder="1" applyAlignment="1">
      <alignment vertical="center" wrapText="1"/>
    </xf>
    <xf numFmtId="9" fontId="42" fillId="6" borderId="87" xfId="1" applyFont="1" applyFill="1" applyBorder="1" applyAlignment="1">
      <alignment horizontal="center" vertical="center"/>
    </xf>
    <xf numFmtId="9" fontId="42" fillId="6" borderId="8" xfId="1" applyFont="1" applyFill="1" applyBorder="1" applyAlignment="1">
      <alignment horizontal="center" vertical="center"/>
    </xf>
    <xf numFmtId="0" fontId="151" fillId="0" borderId="0" xfId="0" applyFont="1" applyFill="1"/>
    <xf numFmtId="2" fontId="42" fillId="0" borderId="0" xfId="1" applyNumberFormat="1" applyFont="1" applyFill="1" applyBorder="1" applyAlignment="1">
      <alignment horizontal="center" vertical="center"/>
    </xf>
    <xf numFmtId="16" fontId="140" fillId="0" borderId="0" xfId="0" applyNumberFormat="1" applyFont="1" applyFill="1"/>
    <xf numFmtId="16" fontId="140" fillId="0" borderId="0" xfId="0" applyNumberFormat="1" applyFont="1"/>
    <xf numFmtId="3" fontId="140" fillId="0" borderId="0" xfId="0" applyNumberFormat="1" applyFont="1"/>
    <xf numFmtId="4" fontId="140" fillId="0" borderId="0" xfId="0" applyNumberFormat="1" applyFont="1"/>
    <xf numFmtId="1" fontId="5" fillId="0" borderId="8" xfId="0" applyNumberFormat="1" applyFont="1" applyBorder="1" applyAlignment="1">
      <alignment horizontal="center" vertical="center"/>
    </xf>
    <xf numFmtId="1" fontId="5" fillId="0" borderId="8" xfId="1" applyNumberFormat="1" applyFont="1" applyBorder="1" applyAlignment="1">
      <alignment horizontal="center" vertical="center"/>
    </xf>
    <xf numFmtId="2" fontId="5" fillId="0" borderId="8" xfId="0" applyNumberFormat="1" applyFont="1" applyBorder="1" applyAlignment="1">
      <alignment horizontal="center" vertical="center"/>
    </xf>
    <xf numFmtId="1" fontId="140" fillId="0" borderId="0" xfId="0" applyNumberFormat="1" applyFont="1"/>
    <xf numFmtId="3" fontId="152" fillId="0" borderId="8" xfId="0" applyNumberFormat="1" applyFont="1" applyBorder="1" applyAlignment="1">
      <alignment horizontal="center" vertical="center"/>
    </xf>
    <xf numFmtId="0" fontId="140" fillId="0" borderId="0" xfId="0" applyFont="1" applyAlignment="1">
      <alignment wrapText="1"/>
    </xf>
    <xf numFmtId="0" fontId="46" fillId="0" borderId="0" xfId="0" applyFont="1" applyFill="1" applyBorder="1" applyAlignment="1">
      <alignment vertical="top" wrapText="1"/>
    </xf>
    <xf numFmtId="0" fontId="106" fillId="0" borderId="88" xfId="0" applyFont="1" applyBorder="1" applyAlignment="1">
      <alignment horizontal="left" vertical="center" wrapText="1" indent="1"/>
    </xf>
    <xf numFmtId="0" fontId="4" fillId="4" borderId="2" xfId="0" applyFont="1" applyFill="1" applyBorder="1" applyAlignment="1">
      <alignment vertical="center" wrapText="1"/>
    </xf>
    <xf numFmtId="0" fontId="28" fillId="4" borderId="1" xfId="0" applyFont="1" applyFill="1" applyBorder="1" applyAlignment="1">
      <alignment vertical="center" wrapText="1"/>
    </xf>
    <xf numFmtId="0" fontId="28" fillId="5" borderId="89" xfId="0" applyFont="1" applyFill="1" applyBorder="1" applyAlignment="1">
      <alignment vertical="center" wrapText="1"/>
    </xf>
    <xf numFmtId="0" fontId="4" fillId="0" borderId="0" xfId="0" applyFont="1" applyBorder="1" applyAlignment="1">
      <alignment horizontal="left" vertical="center" wrapText="1" indent="1"/>
    </xf>
    <xf numFmtId="3" fontId="5" fillId="0" borderId="0" xfId="0" applyNumberFormat="1" applyFont="1" applyBorder="1" applyAlignment="1">
      <alignment horizontal="center" vertical="center"/>
    </xf>
    <xf numFmtId="3" fontId="7" fillId="0" borderId="13" xfId="0" applyNumberFormat="1" applyFont="1" applyFill="1" applyBorder="1" applyAlignment="1">
      <alignment horizontal="center" vertical="center" wrapText="1"/>
    </xf>
    <xf numFmtId="0" fontId="35" fillId="0" borderId="3" xfId="0" applyFont="1" applyFill="1" applyBorder="1" applyAlignment="1">
      <alignment vertical="center"/>
    </xf>
    <xf numFmtId="0" fontId="35" fillId="0" borderId="3" xfId="0" applyFont="1" applyFill="1" applyBorder="1" applyAlignment="1">
      <alignment horizontal="center" vertical="center"/>
    </xf>
    <xf numFmtId="3" fontId="7" fillId="0" borderId="6" xfId="0" applyNumberFormat="1" applyFont="1" applyFill="1" applyBorder="1" applyAlignment="1">
      <alignment horizontal="center" vertical="center"/>
    </xf>
    <xf numFmtId="0" fontId="8" fillId="2" borderId="7" xfId="0" applyFont="1" applyFill="1" applyBorder="1" applyAlignment="1">
      <alignment vertical="center" wrapText="1"/>
    </xf>
    <xf numFmtId="0" fontId="8" fillId="0" borderId="0" xfId="0" applyFont="1" applyFill="1" applyBorder="1" applyAlignment="1">
      <alignment horizontal="left" vertical="center" wrapText="1" indent="1"/>
    </xf>
    <xf numFmtId="3" fontId="9" fillId="3" borderId="7" xfId="0" applyNumberFormat="1" applyFont="1" applyFill="1" applyBorder="1" applyAlignment="1">
      <alignment horizontal="center" vertical="center" wrapText="1"/>
    </xf>
    <xf numFmtId="0" fontId="103" fillId="0" borderId="0" xfId="0" applyFont="1" applyAlignment="1">
      <alignment horizontal="left" wrapText="1"/>
    </xf>
    <xf numFmtId="0" fontId="103" fillId="0" borderId="0" xfId="0" applyFont="1" applyAlignment="1">
      <alignment wrapText="1"/>
    </xf>
    <xf numFmtId="0" fontId="153" fillId="0" borderId="2" xfId="0" applyFont="1" applyFill="1" applyBorder="1" applyAlignment="1">
      <alignment horizontal="center" vertical="center" wrapText="1"/>
    </xf>
    <xf numFmtId="0" fontId="154" fillId="4" borderId="7" xfId="0" applyFont="1" applyFill="1" applyBorder="1" applyAlignment="1">
      <alignment horizontal="left" vertical="center" wrapText="1"/>
    </xf>
    <xf numFmtId="9" fontId="154" fillId="4" borderId="1" xfId="0" applyNumberFormat="1" applyFont="1" applyFill="1" applyBorder="1" applyAlignment="1">
      <alignment horizontal="center" vertical="center" wrapText="1"/>
    </xf>
    <xf numFmtId="0" fontId="125" fillId="3" borderId="7" xfId="0" applyFont="1" applyFill="1" applyBorder="1" applyAlignment="1">
      <alignment horizontal="left" vertical="center" wrapText="1"/>
    </xf>
    <xf numFmtId="0" fontId="125" fillId="3" borderId="5" xfId="0" applyFont="1" applyFill="1" applyBorder="1" applyAlignment="1">
      <alignment horizontal="center" vertical="center" wrapText="1"/>
    </xf>
    <xf numFmtId="0" fontId="122" fillId="3" borderId="6" xfId="0" applyFont="1" applyFill="1" applyBorder="1" applyAlignment="1">
      <alignment horizontal="center" vertical="center" wrapText="1"/>
    </xf>
    <xf numFmtId="0" fontId="125" fillId="3" borderId="7" xfId="0" applyFont="1" applyFill="1" applyBorder="1" applyAlignment="1">
      <alignment horizontal="center" vertical="center" wrapText="1"/>
    </xf>
    <xf numFmtId="0" fontId="122" fillId="3" borderId="8" xfId="0" applyFont="1" applyFill="1" applyBorder="1" applyAlignment="1">
      <alignment horizontal="center" vertical="center" wrapText="1"/>
    </xf>
    <xf numFmtId="3" fontId="125" fillId="3" borderId="7" xfId="0" applyNumberFormat="1" applyFont="1" applyFill="1" applyBorder="1" applyAlignment="1">
      <alignment horizontal="center" vertical="center" wrapText="1"/>
    </xf>
    <xf numFmtId="167" fontId="125" fillId="3" borderId="8" xfId="0" applyNumberFormat="1" applyFont="1" applyFill="1" applyBorder="1" applyAlignment="1">
      <alignment horizontal="center" vertical="center"/>
    </xf>
    <xf numFmtId="0" fontId="125" fillId="0" borderId="7" xfId="0" applyFont="1" applyBorder="1" applyAlignment="1">
      <alignment horizontal="left" vertical="center" wrapText="1" indent="1"/>
    </xf>
    <xf numFmtId="0" fontId="126" fillId="0" borderId="7" xfId="0" applyFont="1" applyBorder="1" applyAlignment="1">
      <alignment horizontal="left" vertical="center" wrapText="1" indent="1"/>
    </xf>
    <xf numFmtId="3" fontId="125" fillId="0" borderId="8" xfId="0" applyNumberFormat="1" applyFont="1" applyBorder="1" applyAlignment="1">
      <alignment horizontal="center" vertical="center"/>
    </xf>
    <xf numFmtId="0" fontId="122" fillId="0" borderId="7" xfId="0" applyFont="1" applyBorder="1" applyAlignment="1">
      <alignment horizontal="left" vertical="center" wrapText="1" indent="1"/>
    </xf>
    <xf numFmtId="0" fontId="122" fillId="2" borderId="7" xfId="0" applyFont="1" applyFill="1" applyBorder="1" applyAlignment="1">
      <alignment horizontal="left" vertical="center" wrapText="1" indent="1"/>
    </xf>
    <xf numFmtId="3" fontId="122" fillId="2" borderId="8" xfId="0" applyNumberFormat="1" applyFont="1" applyFill="1" applyBorder="1" applyAlignment="1">
      <alignment horizontal="center" vertical="center"/>
    </xf>
    <xf numFmtId="0" fontId="124" fillId="4" borderId="7" xfId="0" applyFont="1" applyFill="1" applyBorder="1" applyAlignment="1">
      <alignment horizontal="left" vertical="center" wrapText="1"/>
    </xf>
    <xf numFmtId="0" fontId="107" fillId="0" borderId="0" xfId="0" applyFont="1"/>
    <xf numFmtId="173" fontId="54" fillId="0" borderId="0" xfId="27" applyNumberFormat="1" applyFont="1"/>
    <xf numFmtId="173" fontId="54" fillId="0" borderId="0" xfId="0" applyNumberFormat="1" applyFont="1"/>
    <xf numFmtId="3" fontId="8" fillId="3" borderId="8" xfId="0" applyNumberFormat="1" applyFont="1" applyFill="1" applyBorder="1" applyAlignment="1">
      <alignment horizontal="center" vertical="center"/>
    </xf>
    <xf numFmtId="3" fontId="6" fillId="0" borderId="0" xfId="0" applyNumberFormat="1" applyFont="1" applyBorder="1" applyAlignment="1">
      <alignment horizontal="center" vertical="center"/>
    </xf>
    <xf numFmtId="0" fontId="6" fillId="4" borderId="2" xfId="0" applyFont="1" applyFill="1" applyBorder="1" applyAlignment="1">
      <alignment vertical="center" wrapText="1"/>
    </xf>
    <xf numFmtId="0" fontId="6" fillId="4" borderId="3" xfId="0" applyFont="1" applyFill="1" applyBorder="1" applyAlignment="1">
      <alignment vertical="center" wrapText="1"/>
    </xf>
    <xf numFmtId="0" fontId="6" fillId="4" borderId="4" xfId="0" applyFont="1" applyFill="1" applyBorder="1" applyAlignment="1">
      <alignment vertical="center" wrapText="1"/>
    </xf>
    <xf numFmtId="0" fontId="24" fillId="0" borderId="0" xfId="0" applyFont="1" applyAlignment="1">
      <alignment horizontal="center"/>
    </xf>
    <xf numFmtId="0" fontId="100" fillId="4" borderId="1"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xf>
    <xf numFmtId="0" fontId="0" fillId="11" borderId="0" xfId="0" applyFill="1"/>
    <xf numFmtId="0" fontId="32" fillId="4" borderId="1" xfId="0" applyFont="1" applyFill="1" applyBorder="1" applyAlignment="1">
      <alignment vertical="center" wrapText="1"/>
    </xf>
    <xf numFmtId="3" fontId="10" fillId="3" borderId="7" xfId="0" applyNumberFormat="1" applyFont="1" applyFill="1" applyBorder="1" applyAlignment="1">
      <alignment horizontal="center" vertical="center" wrapText="1"/>
    </xf>
    <xf numFmtId="9" fontId="31" fillId="3" borderId="8" xfId="0" applyNumberFormat="1" applyFont="1" applyFill="1" applyBorder="1" applyAlignment="1">
      <alignment horizontal="center" vertical="center" wrapText="1"/>
    </xf>
    <xf numFmtId="9" fontId="7" fillId="3" borderId="8" xfId="0" applyNumberFormat="1" applyFont="1" applyFill="1" applyBorder="1" applyAlignment="1">
      <alignment horizontal="center" vertical="center" wrapText="1"/>
    </xf>
    <xf numFmtId="9" fontId="41" fillId="3" borderId="8"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wrapText="1"/>
    </xf>
    <xf numFmtId="0" fontId="6" fillId="0" borderId="7" xfId="0" applyFont="1" applyBorder="1" applyAlignment="1">
      <alignment horizontal="left" vertical="center" wrapText="1"/>
    </xf>
    <xf numFmtId="0" fontId="47" fillId="0" borderId="1" xfId="0" applyFont="1" applyBorder="1" applyAlignment="1">
      <alignment horizontal="center" vertical="center"/>
    </xf>
    <xf numFmtId="0" fontId="47" fillId="3" borderId="1" xfId="0" applyFont="1" applyFill="1" applyBorder="1" applyAlignment="1">
      <alignment horizontal="center" vertical="center"/>
    </xf>
    <xf numFmtId="0" fontId="139" fillId="0" borderId="1" xfId="0" applyFont="1" applyBorder="1" applyAlignment="1">
      <alignment horizontal="center" vertical="center"/>
    </xf>
    <xf numFmtId="3" fontId="7" fillId="0" borderId="8" xfId="0" applyNumberFormat="1" applyFont="1" applyBorder="1" applyAlignment="1">
      <alignment horizontal="center" vertical="center" wrapText="1"/>
    </xf>
    <xf numFmtId="3" fontId="7" fillId="3" borderId="8" xfId="0" applyNumberFormat="1" applyFont="1" applyFill="1" applyBorder="1" applyAlignment="1">
      <alignment horizontal="center" vertical="center" wrapText="1"/>
    </xf>
    <xf numFmtId="3" fontId="31" fillId="0" borderId="8" xfId="0" applyNumberFormat="1" applyFont="1" applyBorder="1" applyAlignment="1">
      <alignment horizontal="center" vertical="center" wrapText="1"/>
    </xf>
    <xf numFmtId="0" fontId="13" fillId="8" borderId="9" xfId="0" applyFont="1" applyFill="1" applyBorder="1" applyAlignment="1">
      <alignment horizontal="left" vertical="center" wrapText="1"/>
    </xf>
    <xf numFmtId="3" fontId="10" fillId="8" borderId="8" xfId="0" applyNumberFormat="1" applyFont="1" applyFill="1" applyBorder="1" applyAlignment="1">
      <alignment horizontal="center" vertical="center" wrapText="1"/>
    </xf>
    <xf numFmtId="0" fontId="14" fillId="8" borderId="7" xfId="0" applyFont="1" applyFill="1" applyBorder="1" applyAlignment="1">
      <alignment vertical="center" wrapText="1"/>
    </xf>
    <xf numFmtId="3" fontId="9" fillId="8" borderId="8" xfId="0" applyNumberFormat="1" applyFont="1" applyFill="1" applyBorder="1" applyAlignment="1">
      <alignment horizontal="center" vertical="center" wrapText="1"/>
    </xf>
    <xf numFmtId="3" fontId="12" fillId="0" borderId="1" xfId="0" applyNumberFormat="1" applyFont="1" applyBorder="1" applyAlignment="1">
      <alignment horizontal="center" vertical="center" wrapText="1"/>
    </xf>
    <xf numFmtId="3" fontId="12" fillId="0" borderId="8" xfId="0" applyNumberFormat="1" applyFont="1" applyBorder="1" applyAlignment="1">
      <alignment horizontal="center" vertical="center" wrapText="1"/>
    </xf>
    <xf numFmtId="0" fontId="14" fillId="8" borderId="9" xfId="0" applyFont="1" applyFill="1" applyBorder="1" applyAlignment="1">
      <alignment horizontal="left" vertical="center" wrapText="1"/>
    </xf>
    <xf numFmtId="0" fontId="0" fillId="3" borderId="1" xfId="0" applyFill="1" applyBorder="1"/>
    <xf numFmtId="3" fontId="7" fillId="3" borderId="1" xfId="0" applyNumberFormat="1" applyFont="1" applyFill="1" applyBorder="1" applyAlignment="1">
      <alignment horizontal="center" vertical="center" wrapText="1"/>
    </xf>
    <xf numFmtId="3" fontId="7" fillId="0" borderId="1" xfId="0" applyNumberFormat="1" applyFont="1" applyBorder="1" applyAlignment="1">
      <alignment horizontal="center" vertical="center" wrapText="1"/>
    </xf>
    <xf numFmtId="3" fontId="9" fillId="2" borderId="8" xfId="0" applyNumberFormat="1" applyFont="1" applyFill="1" applyBorder="1" applyAlignment="1">
      <alignment horizontal="center" vertical="center" wrapText="1"/>
    </xf>
    <xf numFmtId="3" fontId="9" fillId="3" borderId="8" xfId="0" applyNumberFormat="1" applyFont="1" applyFill="1" applyBorder="1" applyAlignment="1">
      <alignment horizontal="center" vertical="center" wrapText="1"/>
    </xf>
    <xf numFmtId="3" fontId="31" fillId="3" borderId="8"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8" borderId="7" xfId="0" applyFont="1" applyFill="1" applyBorder="1" applyAlignment="1">
      <alignment vertical="center" wrapText="1"/>
    </xf>
    <xf numFmtId="3" fontId="9" fillId="8" borderId="8" xfId="0" applyNumberFormat="1" applyFont="1" applyFill="1" applyBorder="1" applyAlignment="1">
      <alignment horizontal="center" vertical="center"/>
    </xf>
    <xf numFmtId="167" fontId="16" fillId="3" borderId="8"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0" fontId="0" fillId="0" borderId="0" xfId="0" applyAlignment="1">
      <alignment horizontal="center"/>
    </xf>
    <xf numFmtId="0" fontId="2" fillId="0" borderId="0" xfId="0" applyFont="1" applyFill="1" applyAlignment="1">
      <alignment wrapText="1"/>
    </xf>
    <xf numFmtId="3" fontId="113" fillId="6" borderId="8" xfId="1" applyNumberFormat="1" applyFont="1" applyFill="1" applyBorder="1" applyAlignment="1">
      <alignment horizontal="center" vertical="center"/>
    </xf>
    <xf numFmtId="0" fontId="112" fillId="4" borderId="7" xfId="0" applyFont="1" applyFill="1" applyBorder="1" applyAlignment="1">
      <alignment horizontal="left" vertical="center" wrapText="1"/>
    </xf>
    <xf numFmtId="0" fontId="99" fillId="4" borderId="2" xfId="0" applyFont="1" applyFill="1" applyBorder="1" applyAlignment="1">
      <alignment vertical="center"/>
    </xf>
    <xf numFmtId="0" fontId="97" fillId="0" borderId="9" xfId="0" applyFont="1" applyBorder="1" applyAlignment="1">
      <alignment horizontal="left" vertical="center" wrapText="1" indent="1"/>
    </xf>
    <xf numFmtId="0" fontId="115" fillId="0" borderId="16" xfId="0" applyFont="1" applyBorder="1" applyAlignment="1">
      <alignment horizontal="left" vertical="center" wrapText="1" indent="1"/>
    </xf>
    <xf numFmtId="0" fontId="21" fillId="4" borderId="1" xfId="0" applyFont="1" applyFill="1" applyBorder="1" applyAlignment="1">
      <alignment vertical="center" wrapText="1"/>
    </xf>
    <xf numFmtId="0" fontId="5" fillId="0" borderId="42" xfId="0" applyFont="1" applyFill="1" applyBorder="1" applyAlignment="1">
      <alignment horizontal="left" vertical="center" wrapText="1"/>
    </xf>
    <xf numFmtId="3" fontId="33" fillId="6" borderId="8" xfId="1" applyNumberFormat="1" applyFont="1" applyFill="1" applyBorder="1" applyAlignment="1">
      <alignment horizontal="center" vertical="center"/>
    </xf>
    <xf numFmtId="9" fontId="33" fillId="6" borderId="43" xfId="0" applyNumberFormat="1" applyFont="1" applyFill="1" applyBorder="1" applyAlignment="1">
      <alignment horizontal="center" vertical="center"/>
    </xf>
    <xf numFmtId="0" fontId="7" fillId="3" borderId="31" xfId="0" applyFont="1" applyFill="1" applyBorder="1" applyAlignment="1">
      <alignment horizontal="left" vertical="center" wrapText="1"/>
    </xf>
    <xf numFmtId="0" fontId="9" fillId="3" borderId="39"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5" fillId="3" borderId="95" xfId="0" applyFont="1" applyFill="1" applyBorder="1" applyAlignment="1">
      <alignment horizontal="center" vertical="center" wrapText="1"/>
    </xf>
    <xf numFmtId="167" fontId="5" fillId="3" borderId="40" xfId="0" applyNumberFormat="1" applyFont="1" applyFill="1" applyBorder="1" applyAlignment="1">
      <alignment horizontal="center" vertical="center"/>
    </xf>
    <xf numFmtId="167" fontId="5" fillId="3" borderId="24" xfId="0" applyNumberFormat="1" applyFont="1" applyFill="1" applyBorder="1" applyAlignment="1">
      <alignment horizontal="center" vertical="center"/>
    </xf>
    <xf numFmtId="0" fontId="6" fillId="0" borderId="31" xfId="0" applyFont="1" applyBorder="1" applyAlignment="1">
      <alignment horizontal="left" vertical="center" wrapText="1" indent="1"/>
    </xf>
    <xf numFmtId="3" fontId="5" fillId="0" borderId="34" xfId="0" applyNumberFormat="1" applyFont="1" applyBorder="1" applyAlignment="1">
      <alignment horizontal="center" vertical="center"/>
    </xf>
    <xf numFmtId="3" fontId="5" fillId="0" borderId="33" xfId="0" applyNumberFormat="1" applyFont="1" applyBorder="1" applyAlignment="1">
      <alignment horizontal="center" vertical="center"/>
    </xf>
    <xf numFmtId="0" fontId="11" fillId="0" borderId="31" xfId="0" applyFont="1" applyBorder="1" applyAlignment="1">
      <alignment horizontal="left" vertical="center" wrapText="1" indent="1"/>
    </xf>
    <xf numFmtId="3" fontId="52" fillId="0" borderId="34" xfId="0" applyNumberFormat="1" applyFont="1" applyBorder="1" applyAlignment="1">
      <alignment horizontal="center" vertical="center"/>
    </xf>
    <xf numFmtId="167" fontId="52" fillId="0" borderId="34" xfId="0" applyNumberFormat="1" applyFont="1" applyBorder="1" applyAlignment="1">
      <alignment horizontal="center" vertical="center"/>
    </xf>
    <xf numFmtId="167" fontId="52" fillId="0" borderId="33" xfId="0" applyNumberFormat="1" applyFont="1" applyBorder="1" applyAlignment="1">
      <alignment horizontal="center" vertical="center"/>
    </xf>
    <xf numFmtId="167" fontId="52" fillId="0" borderId="111" xfId="0" applyNumberFormat="1" applyFont="1" applyBorder="1" applyAlignment="1">
      <alignment horizontal="center" vertical="center"/>
    </xf>
    <xf numFmtId="167" fontId="52" fillId="0" borderId="48" xfId="0" applyNumberFormat="1" applyFont="1" applyBorder="1" applyAlignment="1">
      <alignment horizontal="center" vertical="center"/>
    </xf>
    <xf numFmtId="3" fontId="5" fillId="3" borderId="0" xfId="0" applyNumberFormat="1" applyFont="1" applyFill="1" applyBorder="1" applyAlignment="1">
      <alignment horizontal="center" vertical="center" wrapText="1"/>
    </xf>
    <xf numFmtId="3" fontId="7" fillId="0" borderId="40" xfId="0" applyNumberFormat="1" applyFont="1" applyBorder="1" applyAlignment="1">
      <alignment horizontal="center" vertical="center"/>
    </xf>
    <xf numFmtId="3" fontId="7" fillId="0" borderId="24" xfId="0" applyNumberFormat="1" applyFont="1" applyBorder="1" applyAlignment="1">
      <alignment horizontal="center" vertical="center"/>
    </xf>
    <xf numFmtId="3" fontId="7" fillId="0" borderId="34" xfId="0" applyNumberFormat="1" applyFont="1" applyBorder="1" applyAlignment="1">
      <alignment horizontal="center" vertical="center"/>
    </xf>
    <xf numFmtId="3" fontId="7" fillId="0" borderId="33" xfId="0" applyNumberFormat="1" applyFont="1" applyBorder="1" applyAlignment="1">
      <alignment horizontal="center" vertical="center"/>
    </xf>
    <xf numFmtId="0" fontId="9" fillId="0" borderId="42" xfId="0" applyFont="1" applyBorder="1" applyAlignment="1">
      <alignment horizontal="left" vertical="center" wrapText="1" indent="1"/>
    </xf>
    <xf numFmtId="0" fontId="9" fillId="0" borderId="38" xfId="0" applyFont="1" applyBorder="1" applyAlignment="1">
      <alignment horizontal="left" vertical="center" wrapText="1" indent="1"/>
    </xf>
    <xf numFmtId="3" fontId="9" fillId="0" borderId="40" xfId="0" applyNumberFormat="1" applyFont="1" applyBorder="1" applyAlignment="1">
      <alignment horizontal="center" vertical="center"/>
    </xf>
    <xf numFmtId="3" fontId="9" fillId="0" borderId="24" xfId="0" applyNumberFormat="1" applyFont="1" applyBorder="1" applyAlignment="1">
      <alignment horizontal="center" vertical="center"/>
    </xf>
    <xf numFmtId="9" fontId="7" fillId="3" borderId="6" xfId="0" applyNumberFormat="1" applyFont="1" applyFill="1" applyBorder="1" applyAlignment="1">
      <alignment horizontal="center" vertical="center"/>
    </xf>
    <xf numFmtId="9" fontId="7" fillId="3" borderId="16" xfId="0" applyNumberFormat="1" applyFont="1" applyFill="1" applyBorder="1" applyAlignment="1">
      <alignment horizontal="center" vertical="center"/>
    </xf>
    <xf numFmtId="0" fontId="7" fillId="3" borderId="13" xfId="0" applyFont="1" applyFill="1" applyBorder="1" applyAlignment="1">
      <alignment vertical="center" wrapText="1"/>
    </xf>
    <xf numFmtId="9" fontId="7" fillId="3" borderId="82" xfId="0" applyNumberFormat="1" applyFont="1" applyFill="1" applyBorder="1" applyAlignment="1">
      <alignment horizontal="center" vertical="center"/>
    </xf>
    <xf numFmtId="0" fontId="7" fillId="3" borderId="16" xfId="0" applyFont="1" applyFill="1" applyBorder="1" applyAlignment="1">
      <alignment vertical="center" wrapText="1"/>
    </xf>
    <xf numFmtId="0" fontId="7" fillId="3" borderId="127" xfId="0" applyFont="1" applyFill="1" applyBorder="1" applyAlignment="1">
      <alignment vertical="center" wrapText="1"/>
    </xf>
    <xf numFmtId="0" fontId="31" fillId="3" borderId="16" xfId="0" applyFont="1" applyFill="1" applyBorder="1" applyAlignment="1">
      <alignment vertical="center" wrapText="1"/>
    </xf>
    <xf numFmtId="0" fontId="66" fillId="3" borderId="39" xfId="0" applyFont="1" applyFill="1" applyBorder="1" applyAlignment="1">
      <alignment horizontal="center" vertical="center" wrapText="1"/>
    </xf>
    <xf numFmtId="0" fontId="66" fillId="3" borderId="19" xfId="0" applyFont="1" applyFill="1" applyBorder="1" applyAlignment="1">
      <alignment horizontal="center" vertical="center" wrapText="1"/>
    </xf>
    <xf numFmtId="0" fontId="155" fillId="0" borderId="0" xfId="0" applyFont="1" applyAlignment="1">
      <alignment horizontal="justify" vertical="center"/>
    </xf>
    <xf numFmtId="0" fontId="44" fillId="0" borderId="83" xfId="0" applyFont="1" applyBorder="1" applyAlignment="1">
      <alignment vertical="center"/>
    </xf>
    <xf numFmtId="9" fontId="65" fillId="4" borderId="128" xfId="0" applyNumberFormat="1" applyFont="1" applyFill="1" applyBorder="1" applyAlignment="1">
      <alignment horizontal="center" vertical="center"/>
    </xf>
    <xf numFmtId="0" fontId="156" fillId="0" borderId="0" xfId="0" applyFont="1" applyAlignment="1">
      <alignment vertical="center"/>
    </xf>
    <xf numFmtId="0" fontId="44" fillId="0" borderId="56" xfId="0" applyFont="1" applyBorder="1" applyAlignment="1">
      <alignment vertical="center"/>
    </xf>
    <xf numFmtId="9" fontId="65" fillId="4" borderId="28" xfId="0" applyNumberFormat="1" applyFont="1" applyFill="1" applyBorder="1" applyAlignment="1">
      <alignment horizontal="center" vertical="center"/>
    </xf>
    <xf numFmtId="0" fontId="109" fillId="0" borderId="0" xfId="0" applyFont="1" applyAlignment="1">
      <alignment horizontal="left" vertical="center" indent="5"/>
    </xf>
    <xf numFmtId="9" fontId="65" fillId="4" borderId="129" xfId="6" applyNumberFormat="1" applyFont="1" applyFill="1" applyBorder="1" applyAlignment="1">
      <alignment horizontal="center" vertical="center"/>
    </xf>
    <xf numFmtId="0" fontId="65" fillId="6" borderId="52" xfId="0" applyFont="1" applyFill="1" applyBorder="1" applyAlignment="1">
      <alignment horizontal="left" vertical="center" wrapText="1"/>
    </xf>
    <xf numFmtId="9" fontId="65" fillId="6" borderId="47" xfId="0" applyNumberFormat="1" applyFont="1" applyFill="1" applyBorder="1" applyAlignment="1">
      <alignment horizontal="center" vertical="center"/>
    </xf>
    <xf numFmtId="9" fontId="65" fillId="6" borderId="130" xfId="0" applyNumberFormat="1" applyFont="1" applyFill="1" applyBorder="1" applyAlignment="1">
      <alignment horizontal="center" vertical="center"/>
    </xf>
    <xf numFmtId="9" fontId="65" fillId="6" borderId="48" xfId="0" applyNumberFormat="1" applyFont="1" applyFill="1" applyBorder="1" applyAlignment="1">
      <alignment horizontal="center" vertical="center"/>
    </xf>
    <xf numFmtId="0" fontId="0" fillId="0" borderId="0" xfId="0" applyAlignment="1">
      <alignment vertical="center"/>
    </xf>
    <xf numFmtId="0" fontId="65" fillId="6" borderId="38" xfId="0" applyFont="1" applyFill="1" applyBorder="1" applyAlignment="1">
      <alignment horizontal="left" vertical="center" wrapText="1"/>
    </xf>
    <xf numFmtId="3" fontId="64" fillId="3" borderId="8" xfId="0" applyNumberFormat="1" applyFont="1" applyFill="1" applyBorder="1" applyAlignment="1">
      <alignment horizontal="center" vertical="center"/>
    </xf>
    <xf numFmtId="3" fontId="64" fillId="3" borderId="43" xfId="0" applyNumberFormat="1" applyFont="1" applyFill="1" applyBorder="1" applyAlignment="1">
      <alignment horizontal="center" vertical="center"/>
    </xf>
    <xf numFmtId="3" fontId="68" fillId="3" borderId="8" xfId="0" applyNumberFormat="1" applyFont="1" applyFill="1" applyBorder="1" applyAlignment="1">
      <alignment horizontal="center" vertical="center"/>
    </xf>
    <xf numFmtId="3" fontId="68" fillId="3" borderId="43" xfId="0" applyNumberFormat="1" applyFont="1" applyFill="1" applyBorder="1" applyAlignment="1">
      <alignment horizontal="center" vertical="center"/>
    </xf>
    <xf numFmtId="3" fontId="70" fillId="3" borderId="8" xfId="0" applyNumberFormat="1" applyFont="1" applyFill="1" applyBorder="1" applyAlignment="1">
      <alignment horizontal="center" vertical="center"/>
    </xf>
    <xf numFmtId="167" fontId="70" fillId="3" borderId="8" xfId="0" applyNumberFormat="1" applyFont="1" applyFill="1" applyBorder="1" applyAlignment="1">
      <alignment horizontal="center" vertical="center"/>
    </xf>
    <xf numFmtId="167" fontId="70" fillId="3" borderId="43" xfId="0" applyNumberFormat="1" applyFont="1" applyFill="1" applyBorder="1" applyAlignment="1">
      <alignment horizontal="center" vertical="center"/>
    </xf>
    <xf numFmtId="3" fontId="65" fillId="3" borderId="8" xfId="0" applyNumberFormat="1" applyFont="1" applyFill="1" applyBorder="1" applyAlignment="1">
      <alignment horizontal="center" vertical="center"/>
    </xf>
    <xf numFmtId="3" fontId="65" fillId="3" borderId="43" xfId="0" applyNumberFormat="1" applyFont="1" applyFill="1" applyBorder="1" applyAlignment="1">
      <alignment horizontal="center" vertical="center"/>
    </xf>
    <xf numFmtId="167" fontId="65" fillId="3" borderId="8" xfId="1" applyNumberFormat="1" applyFont="1" applyFill="1" applyBorder="1" applyAlignment="1">
      <alignment horizontal="center" vertical="center"/>
    </xf>
    <xf numFmtId="9" fontId="65" fillId="3" borderId="8" xfId="1" applyFont="1" applyFill="1" applyBorder="1" applyAlignment="1">
      <alignment horizontal="center" vertical="center"/>
    </xf>
    <xf numFmtId="9" fontId="65" fillId="3" borderId="43" xfId="1" applyFont="1" applyFill="1" applyBorder="1" applyAlignment="1">
      <alignment horizontal="center" vertical="center"/>
    </xf>
    <xf numFmtId="3" fontId="64" fillId="3" borderId="6" xfId="0" applyNumberFormat="1" applyFont="1" applyFill="1" applyBorder="1" applyAlignment="1">
      <alignment horizontal="center" vertical="center"/>
    </xf>
    <xf numFmtId="3" fontId="64" fillId="3" borderId="21" xfId="0" applyNumberFormat="1" applyFont="1" applyFill="1" applyBorder="1" applyAlignment="1">
      <alignment horizontal="center" vertical="center"/>
    </xf>
    <xf numFmtId="170" fontId="65" fillId="3" borderId="7" xfId="6" applyNumberFormat="1" applyFont="1" applyFill="1" applyBorder="1" applyAlignment="1">
      <alignment vertical="center" wrapText="1"/>
    </xf>
    <xf numFmtId="174" fontId="65" fillId="3" borderId="7" xfId="6" applyNumberFormat="1" applyFont="1" applyFill="1" applyBorder="1" applyAlignment="1">
      <alignment vertical="center" wrapText="1"/>
    </xf>
    <xf numFmtId="174" fontId="64" fillId="0" borderId="6" xfId="6" applyNumberFormat="1" applyFont="1" applyBorder="1" applyAlignment="1">
      <alignment horizontal="center" vertical="center"/>
    </xf>
    <xf numFmtId="0" fontId="69" fillId="5" borderId="31" xfId="0" applyFont="1" applyFill="1" applyBorder="1" applyAlignment="1">
      <alignment horizontal="left" vertical="center" wrapText="1" indent="1"/>
    </xf>
    <xf numFmtId="3" fontId="64" fillId="5" borderId="32" xfId="0" applyNumberFormat="1" applyFont="1" applyFill="1" applyBorder="1" applyAlignment="1">
      <alignment horizontal="center" vertical="center"/>
    </xf>
    <xf numFmtId="174" fontId="64" fillId="5" borderId="32" xfId="6" applyNumberFormat="1" applyFont="1" applyFill="1" applyBorder="1" applyAlignment="1">
      <alignment horizontal="center" vertical="center"/>
    </xf>
    <xf numFmtId="3" fontId="64" fillId="5" borderId="33" xfId="0" applyNumberFormat="1" applyFont="1" applyFill="1" applyBorder="1" applyAlignment="1">
      <alignment horizontal="center" vertical="center"/>
    </xf>
    <xf numFmtId="0" fontId="59" fillId="0" borderId="0" xfId="0" applyFont="1" applyFill="1"/>
    <xf numFmtId="3" fontId="70" fillId="0" borderId="6" xfId="0" applyNumberFormat="1" applyFont="1" applyBorder="1" applyAlignment="1">
      <alignment horizontal="center" vertical="center"/>
    </xf>
    <xf numFmtId="3" fontId="66" fillId="0" borderId="6" xfId="0" applyNumberFormat="1" applyFont="1" applyBorder="1" applyAlignment="1">
      <alignment horizontal="center" vertical="center"/>
    </xf>
    <xf numFmtId="3" fontId="70" fillId="0" borderId="21" xfId="0" applyNumberFormat="1" applyFont="1" applyBorder="1" applyAlignment="1">
      <alignment horizontal="center" vertical="center"/>
    </xf>
    <xf numFmtId="3" fontId="70" fillId="5" borderId="32" xfId="0" applyNumberFormat="1" applyFont="1" applyFill="1" applyBorder="1" applyAlignment="1">
      <alignment horizontal="center" vertical="center"/>
    </xf>
    <xf numFmtId="3" fontId="66" fillId="5" borderId="32" xfId="0" applyNumberFormat="1" applyFont="1" applyFill="1" applyBorder="1" applyAlignment="1">
      <alignment horizontal="center" vertical="center"/>
    </xf>
    <xf numFmtId="3" fontId="70" fillId="5" borderId="33" xfId="0" applyNumberFormat="1" applyFont="1" applyFill="1" applyBorder="1" applyAlignment="1">
      <alignment horizontal="center" vertical="center"/>
    </xf>
    <xf numFmtId="0" fontId="65" fillId="0" borderId="7" xfId="0" applyFont="1" applyFill="1" applyBorder="1" applyAlignment="1">
      <alignment horizontal="left" vertical="center" wrapText="1"/>
    </xf>
    <xf numFmtId="3" fontId="65" fillId="0" borderId="7" xfId="0" applyNumberFormat="1" applyFont="1" applyFill="1" applyBorder="1" applyAlignment="1">
      <alignment horizontal="center" vertical="center" wrapText="1"/>
    </xf>
    <xf numFmtId="0" fontId="65" fillId="0" borderId="7" xfId="0" applyFont="1" applyFill="1" applyBorder="1" applyAlignment="1">
      <alignment horizontal="center" vertical="center" wrapText="1"/>
    </xf>
    <xf numFmtId="0" fontId="69" fillId="5" borderId="49" xfId="0" applyFont="1" applyFill="1" applyBorder="1" applyAlignment="1">
      <alignment horizontal="left" vertical="center" wrapText="1" indent="1"/>
    </xf>
    <xf numFmtId="3" fontId="67" fillId="5" borderId="11" xfId="0" applyNumberFormat="1" applyFont="1" applyFill="1" applyBorder="1" applyAlignment="1">
      <alignment horizontal="center" vertical="center"/>
    </xf>
    <xf numFmtId="3" fontId="62" fillId="5" borderId="93" xfId="0" applyNumberFormat="1" applyFont="1" applyFill="1" applyBorder="1" applyAlignment="1">
      <alignment horizontal="center" vertical="center"/>
    </xf>
    <xf numFmtId="0" fontId="63" fillId="3" borderId="42" xfId="0" applyFont="1" applyFill="1" applyBorder="1" applyAlignment="1">
      <alignment horizontal="left" vertical="center" wrapText="1" indent="1"/>
    </xf>
    <xf numFmtId="3" fontId="70" fillId="3" borderId="43" xfId="0" applyNumberFormat="1" applyFont="1" applyFill="1" applyBorder="1" applyAlignment="1">
      <alignment horizontal="center" vertical="center"/>
    </xf>
    <xf numFmtId="0" fontId="69" fillId="3" borderId="72" xfId="0" applyFont="1" applyFill="1" applyBorder="1" applyAlignment="1">
      <alignment horizontal="left" vertical="center" wrapText="1" indent="1"/>
    </xf>
    <xf numFmtId="3" fontId="67" fillId="3" borderId="35" xfId="0" applyNumberFormat="1" applyFont="1" applyFill="1" applyBorder="1" applyAlignment="1">
      <alignment horizontal="center" vertical="center"/>
    </xf>
    <xf numFmtId="3" fontId="66" fillId="3" borderId="73" xfId="0" applyNumberFormat="1" applyFont="1" applyFill="1" applyBorder="1" applyAlignment="1">
      <alignment horizontal="center" vertical="center"/>
    </xf>
    <xf numFmtId="3" fontId="67" fillId="5" borderId="32" xfId="0" applyNumberFormat="1" applyFont="1" applyFill="1" applyBorder="1" applyAlignment="1">
      <alignment horizontal="center" vertical="center"/>
    </xf>
    <xf numFmtId="3" fontId="67" fillId="5" borderId="34" xfId="0" applyNumberFormat="1" applyFont="1" applyFill="1" applyBorder="1" applyAlignment="1">
      <alignment horizontal="center" vertical="center"/>
    </xf>
    <xf numFmtId="0" fontId="66" fillId="4" borderId="7" xfId="0" applyFont="1" applyFill="1" applyBorder="1" applyAlignment="1">
      <alignment vertical="center" wrapText="1"/>
    </xf>
    <xf numFmtId="0" fontId="65" fillId="4" borderId="15" xfId="0" applyFont="1" applyFill="1" applyBorder="1" applyAlignment="1">
      <alignment vertical="center"/>
    </xf>
    <xf numFmtId="0" fontId="65" fillId="4" borderId="43" xfId="0" applyFont="1" applyFill="1" applyBorder="1" applyAlignment="1">
      <alignment vertical="center"/>
    </xf>
    <xf numFmtId="0" fontId="157" fillId="0" borderId="0" xfId="0" applyFont="1"/>
    <xf numFmtId="3" fontId="66" fillId="3" borderId="8" xfId="0" applyNumberFormat="1" applyFont="1" applyFill="1" applyBorder="1" applyAlignment="1">
      <alignment horizontal="center" vertical="center"/>
    </xf>
    <xf numFmtId="165" fontId="0" fillId="0" borderId="0" xfId="0" applyNumberFormat="1"/>
    <xf numFmtId="0" fontId="64" fillId="0" borderId="0" xfId="0" applyFont="1" applyBorder="1" applyAlignment="1">
      <alignment horizontal="left" vertical="center" wrapText="1" indent="1"/>
    </xf>
    <xf numFmtId="3" fontId="65" fillId="0" borderId="0" xfId="0" applyNumberFormat="1" applyFont="1" applyBorder="1" applyAlignment="1">
      <alignment horizontal="center" vertical="center"/>
    </xf>
    <xf numFmtId="3" fontId="16" fillId="4" borderId="8" xfId="0" applyNumberFormat="1" applyFont="1" applyFill="1" applyBorder="1" applyAlignment="1">
      <alignment horizontal="center" vertical="center"/>
    </xf>
    <xf numFmtId="1" fontId="7" fillId="3" borderId="7" xfId="0" applyNumberFormat="1" applyFont="1" applyFill="1" applyBorder="1" applyAlignment="1">
      <alignment horizontal="center" vertical="center" wrapText="1"/>
    </xf>
    <xf numFmtId="170" fontId="7" fillId="3" borderId="7" xfId="6" applyNumberFormat="1" applyFont="1" applyFill="1" applyBorder="1" applyAlignment="1">
      <alignment horizontal="center" vertical="center" wrapText="1"/>
    </xf>
    <xf numFmtId="9" fontId="31" fillId="3" borderId="8" xfId="1" applyFont="1" applyFill="1" applyBorder="1" applyAlignment="1">
      <alignment horizontal="center" vertical="center"/>
    </xf>
    <xf numFmtId="3" fontId="7" fillId="3" borderId="9" xfId="0" applyNumberFormat="1" applyFont="1" applyFill="1" applyBorder="1" applyAlignment="1">
      <alignment horizontal="center" vertical="center" wrapText="1"/>
    </xf>
    <xf numFmtId="0" fontId="8" fillId="3" borderId="0" xfId="0" applyFont="1" applyFill="1" applyBorder="1"/>
    <xf numFmtId="0" fontId="0" fillId="3" borderId="0" xfId="0" applyFont="1" applyFill="1"/>
    <xf numFmtId="0" fontId="8" fillId="3" borderId="0"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7" fillId="3" borderId="0" xfId="0" applyFont="1" applyFill="1" applyBorder="1" applyAlignment="1">
      <alignment horizontal="center" vertical="center"/>
    </xf>
    <xf numFmtId="0" fontId="83" fillId="3" borderId="7" xfId="0" applyFont="1" applyFill="1" applyBorder="1" applyAlignment="1">
      <alignment horizontal="center" vertical="center" wrapText="1"/>
    </xf>
    <xf numFmtId="0" fontId="3" fillId="3" borderId="0" xfId="0" applyFont="1" applyFill="1" applyAlignment="1">
      <alignment horizontal="center"/>
    </xf>
    <xf numFmtId="0" fontId="6" fillId="3" borderId="0" xfId="0" applyFont="1" applyFill="1" applyBorder="1" applyAlignment="1">
      <alignment horizontal="center" vertical="center" wrapText="1"/>
    </xf>
    <xf numFmtId="0" fontId="17" fillId="0" borderId="0" xfId="0" applyFont="1" applyBorder="1" applyAlignment="1">
      <alignment horizontal="center" vertical="center" wrapText="1"/>
    </xf>
    <xf numFmtId="0" fontId="7" fillId="3" borderId="0"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5" fillId="0" borderId="0" xfId="0" applyFont="1" applyAlignment="1"/>
    <xf numFmtId="0" fontId="42" fillId="6" borderId="7" xfId="0" applyFont="1" applyFill="1" applyBorder="1" applyAlignment="1">
      <alignment horizontal="left" vertical="center" wrapText="1"/>
    </xf>
    <xf numFmtId="0" fontId="108" fillId="0" borderId="0" xfId="0" applyFont="1"/>
    <xf numFmtId="0" fontId="65" fillId="4" borderId="2" xfId="0" applyFont="1" applyFill="1" applyBorder="1" applyAlignment="1">
      <alignment vertical="center" wrapText="1"/>
    </xf>
    <xf numFmtId="0" fontId="65" fillId="4" borderId="14" xfId="0" applyFont="1" applyFill="1" applyBorder="1" applyAlignment="1">
      <alignment vertical="center" wrapText="1"/>
    </xf>
    <xf numFmtId="9" fontId="124" fillId="3" borderId="4" xfId="0" applyNumberFormat="1" applyFont="1" applyFill="1" applyBorder="1" applyAlignment="1">
      <alignment vertical="center"/>
    </xf>
    <xf numFmtId="3" fontId="12" fillId="3" borderId="0" xfId="0" applyNumberFormat="1" applyFont="1" applyFill="1" applyBorder="1" applyAlignment="1">
      <alignment horizontal="center" vertical="center"/>
    </xf>
    <xf numFmtId="3" fontId="9" fillId="3" borderId="0" xfId="0" applyNumberFormat="1" applyFont="1" applyFill="1" applyBorder="1" applyAlignment="1">
      <alignment horizontal="center" vertical="center"/>
    </xf>
    <xf numFmtId="0" fontId="119" fillId="3" borderId="0" xfId="0" applyFont="1" applyFill="1" applyAlignment="1"/>
    <xf numFmtId="0" fontId="4" fillId="3" borderId="0" xfId="0" applyFont="1" applyFill="1" applyBorder="1" applyAlignment="1">
      <alignment horizontal="center"/>
    </xf>
    <xf numFmtId="0" fontId="9" fillId="3" borderId="0" xfId="0" applyFont="1" applyFill="1" applyBorder="1" applyAlignment="1">
      <alignment horizontal="center" vertical="center"/>
    </xf>
    <xf numFmtId="0" fontId="4" fillId="3" borderId="0" xfId="0" applyFont="1" applyFill="1" applyBorder="1" applyAlignment="1">
      <alignment horizontal="center" vertical="center"/>
    </xf>
    <xf numFmtId="167" fontId="12" fillId="3" borderId="0" xfId="0" applyNumberFormat="1" applyFont="1" applyFill="1" applyBorder="1" applyAlignment="1">
      <alignment horizontal="center" vertical="center"/>
    </xf>
    <xf numFmtId="9" fontId="7" fillId="3" borderId="0" xfId="1" applyFont="1" applyFill="1" applyBorder="1" applyAlignment="1">
      <alignment horizontal="center" vertical="center"/>
    </xf>
    <xf numFmtId="0" fontId="17" fillId="3" borderId="0" xfId="0" applyFont="1" applyFill="1" applyBorder="1"/>
    <xf numFmtId="0" fontId="103" fillId="3" borderId="0" xfId="0" applyFont="1" applyFill="1" applyBorder="1" applyAlignment="1">
      <alignment horizontal="left" vertical="top" wrapText="1"/>
    </xf>
    <xf numFmtId="0" fontId="161" fillId="0" borderId="0" xfId="0" applyFont="1"/>
    <xf numFmtId="0" fontId="162" fillId="3" borderId="1" xfId="0" applyFont="1" applyFill="1" applyBorder="1" applyAlignment="1">
      <alignment horizontal="left" vertical="center" wrapText="1"/>
    </xf>
    <xf numFmtId="0" fontId="162" fillId="4" borderId="1" xfId="0" applyFont="1" applyFill="1" applyBorder="1" applyAlignment="1">
      <alignment vertical="center" wrapText="1"/>
    </xf>
    <xf numFmtId="0" fontId="163" fillId="3" borderId="6" xfId="0" applyFont="1" applyFill="1" applyBorder="1" applyAlignment="1">
      <alignment horizontal="center" vertical="center" wrapText="1"/>
    </xf>
    <xf numFmtId="0" fontId="163" fillId="3" borderId="8" xfId="0" applyFont="1" applyFill="1" applyBorder="1" applyAlignment="1">
      <alignment horizontal="center" vertical="center" wrapText="1"/>
    </xf>
    <xf numFmtId="0" fontId="163" fillId="3" borderId="7" xfId="0" applyFont="1" applyFill="1" applyBorder="1" applyAlignment="1">
      <alignment vertical="center" wrapText="1"/>
    </xf>
    <xf numFmtId="9" fontId="163" fillId="6" borderId="8" xfId="0" applyNumberFormat="1" applyFont="1" applyFill="1" applyBorder="1" applyAlignment="1">
      <alignment horizontal="center" vertical="center"/>
    </xf>
    <xf numFmtId="0" fontId="163" fillId="3" borderId="7" xfId="0" applyFont="1" applyFill="1" applyBorder="1" applyAlignment="1">
      <alignment horizontal="left" vertical="center" wrapText="1"/>
    </xf>
    <xf numFmtId="0" fontId="162" fillId="4" borderId="7" xfId="0" applyFont="1" applyFill="1" applyBorder="1" applyAlignment="1">
      <alignment vertical="center" wrapText="1"/>
    </xf>
    <xf numFmtId="0" fontId="163" fillId="6" borderId="7" xfId="0" applyFont="1" applyFill="1" applyBorder="1" applyAlignment="1">
      <alignment vertical="center" wrapText="1"/>
    </xf>
    <xf numFmtId="0" fontId="164" fillId="4" borderId="7" xfId="0" applyFont="1" applyFill="1" applyBorder="1" applyAlignment="1">
      <alignment horizontal="left" vertical="center" wrapText="1"/>
    </xf>
    <xf numFmtId="0" fontId="162" fillId="3" borderId="6" xfId="0" applyFont="1" applyFill="1" applyBorder="1" applyAlignment="1">
      <alignment horizontal="center" vertical="center" wrapText="1"/>
    </xf>
    <xf numFmtId="0" fontId="162" fillId="3" borderId="8" xfId="0" applyFont="1" applyFill="1" applyBorder="1" applyAlignment="1">
      <alignment horizontal="center" vertical="center" wrapText="1"/>
    </xf>
    <xf numFmtId="3" fontId="163" fillId="3" borderId="7" xfId="0" applyNumberFormat="1" applyFont="1" applyFill="1" applyBorder="1" applyAlignment="1">
      <alignment horizontal="center" vertical="center" wrapText="1"/>
    </xf>
    <xf numFmtId="0" fontId="163" fillId="3" borderId="7" xfId="0" applyFont="1" applyFill="1" applyBorder="1" applyAlignment="1">
      <alignment horizontal="center" vertical="center" wrapText="1"/>
    </xf>
    <xf numFmtId="167" fontId="163" fillId="3" borderId="8" xfId="0" applyNumberFormat="1" applyFont="1" applyFill="1" applyBorder="1" applyAlignment="1">
      <alignment horizontal="center" vertical="center"/>
    </xf>
    <xf numFmtId="0" fontId="163" fillId="0" borderId="7" xfId="0" applyFont="1" applyBorder="1" applyAlignment="1">
      <alignment horizontal="left" vertical="center" wrapText="1" indent="1"/>
    </xf>
    <xf numFmtId="3" fontId="163" fillId="0" borderId="8" xfId="0" applyNumberFormat="1" applyFont="1" applyBorder="1" applyAlignment="1">
      <alignment horizontal="center" vertical="center"/>
    </xf>
    <xf numFmtId="0" fontId="166" fillId="0" borderId="7" xfId="0" applyFont="1" applyBorder="1" applyAlignment="1">
      <alignment horizontal="left" vertical="center" wrapText="1" indent="1"/>
    </xf>
    <xf numFmtId="1" fontId="166" fillId="0" borderId="8" xfId="0" applyNumberFormat="1" applyFont="1" applyBorder="1" applyAlignment="1">
      <alignment horizontal="center" vertical="center"/>
    </xf>
    <xf numFmtId="1" fontId="166" fillId="0" borderId="8" xfId="1" applyNumberFormat="1" applyFont="1" applyBorder="1" applyAlignment="1">
      <alignment horizontal="center" vertical="center"/>
    </xf>
    <xf numFmtId="3" fontId="166" fillId="0" borderId="8" xfId="0" applyNumberFormat="1" applyFont="1" applyBorder="1" applyAlignment="1">
      <alignment horizontal="center" vertical="center"/>
    </xf>
    <xf numFmtId="1" fontId="163" fillId="0" borderId="8" xfId="1" applyNumberFormat="1" applyFont="1" applyBorder="1" applyAlignment="1">
      <alignment horizontal="center" vertical="center"/>
    </xf>
    <xf numFmtId="2" fontId="166" fillId="0" borderId="8" xfId="0" applyNumberFormat="1" applyFont="1" applyBorder="1" applyAlignment="1">
      <alignment horizontal="center" vertical="center"/>
    </xf>
    <xf numFmtId="2" fontId="163" fillId="0" borderId="8" xfId="1" applyNumberFormat="1" applyFont="1" applyBorder="1" applyAlignment="1">
      <alignment horizontal="center" vertical="center"/>
    </xf>
    <xf numFmtId="0" fontId="167" fillId="0" borderId="9" xfId="0" applyFont="1" applyBorder="1" applyAlignment="1">
      <alignment horizontal="left" vertical="center" wrapText="1" indent="1"/>
    </xf>
    <xf numFmtId="0" fontId="164" fillId="2" borderId="7" xfId="0" applyFont="1" applyFill="1" applyBorder="1" applyAlignment="1">
      <alignment vertical="center" wrapText="1"/>
    </xf>
    <xf numFmtId="3" fontId="162" fillId="2" borderId="8" xfId="0" applyNumberFormat="1" applyFont="1" applyFill="1" applyBorder="1" applyAlignment="1">
      <alignment horizontal="center" vertical="center"/>
    </xf>
    <xf numFmtId="0" fontId="163" fillId="4" borderId="7" xfId="0" applyFont="1" applyFill="1" applyBorder="1" applyAlignment="1">
      <alignment vertical="center" wrapText="1"/>
    </xf>
    <xf numFmtId="0" fontId="164" fillId="0" borderId="9" xfId="0" applyFont="1" applyBorder="1" applyAlignment="1">
      <alignment horizontal="left" vertical="center" wrapText="1" indent="1"/>
    </xf>
    <xf numFmtId="0" fontId="163" fillId="3" borderId="2" xfId="0" applyFont="1" applyFill="1" applyBorder="1" applyAlignment="1">
      <alignment vertical="center" wrapText="1"/>
    </xf>
    <xf numFmtId="0" fontId="163" fillId="0" borderId="7" xfId="0" applyFont="1" applyFill="1" applyBorder="1" applyAlignment="1">
      <alignment vertical="center" wrapText="1"/>
    </xf>
    <xf numFmtId="0" fontId="163" fillId="0" borderId="7" xfId="0" applyFont="1" applyFill="1" applyBorder="1" applyAlignment="1">
      <alignment horizontal="left" vertical="center" wrapText="1"/>
    </xf>
    <xf numFmtId="0" fontId="162" fillId="0" borderId="6" xfId="0" applyFont="1" applyFill="1" applyBorder="1" applyAlignment="1">
      <alignment horizontal="center" vertical="center" wrapText="1"/>
    </xf>
    <xf numFmtId="0" fontId="162" fillId="0" borderId="8" xfId="0" applyFont="1" applyFill="1" applyBorder="1" applyAlignment="1">
      <alignment horizontal="center" vertical="center" wrapText="1"/>
    </xf>
    <xf numFmtId="3" fontId="163" fillId="0" borderId="7" xfId="0" applyNumberFormat="1" applyFont="1" applyFill="1" applyBorder="1" applyAlignment="1">
      <alignment horizontal="center" vertical="center" wrapText="1"/>
    </xf>
    <xf numFmtId="0" fontId="163" fillId="0" borderId="7" xfId="0" applyFont="1" applyFill="1" applyBorder="1" applyAlignment="1">
      <alignment horizontal="center" vertical="center" wrapText="1"/>
    </xf>
    <xf numFmtId="167" fontId="163" fillId="0" borderId="8" xfId="0" applyNumberFormat="1" applyFont="1" applyFill="1" applyBorder="1" applyAlignment="1">
      <alignment horizontal="center" vertical="center"/>
    </xf>
    <xf numFmtId="0" fontId="163" fillId="0" borderId="7" xfId="0" applyFont="1" applyFill="1" applyBorder="1" applyAlignment="1">
      <alignment horizontal="left" vertical="center" wrapText="1" indent="1"/>
    </xf>
    <xf numFmtId="3" fontId="163" fillId="0" borderId="8" xfId="0" applyNumberFormat="1" applyFont="1" applyFill="1" applyBorder="1" applyAlignment="1">
      <alignment horizontal="center" vertical="center"/>
    </xf>
    <xf numFmtId="0" fontId="166" fillId="0" borderId="7" xfId="0" applyFont="1" applyFill="1" applyBorder="1" applyAlignment="1">
      <alignment horizontal="left" vertical="center" wrapText="1" indent="1"/>
    </xf>
    <xf numFmtId="3" fontId="166" fillId="0" borderId="8" xfId="0" applyNumberFormat="1" applyFont="1" applyFill="1" applyBorder="1" applyAlignment="1">
      <alignment horizontal="center" vertical="center"/>
    </xf>
    <xf numFmtId="0" fontId="164" fillId="0" borderId="9" xfId="0" applyFont="1" applyFill="1" applyBorder="1" applyAlignment="1">
      <alignment horizontal="left" vertical="center" wrapText="1" indent="1"/>
    </xf>
    <xf numFmtId="0" fontId="164" fillId="0" borderId="7" xfId="0" applyFont="1" applyFill="1" applyBorder="1" applyAlignment="1">
      <alignment vertical="center" wrapText="1"/>
    </xf>
    <xf numFmtId="3" fontId="162" fillId="0" borderId="8" xfId="0" applyNumberFormat="1" applyFont="1" applyFill="1" applyBorder="1" applyAlignment="1">
      <alignment horizontal="center" vertical="center"/>
    </xf>
    <xf numFmtId="0" fontId="168" fillId="4" borderId="7" xfId="0" applyFont="1" applyFill="1" applyBorder="1" applyAlignment="1">
      <alignment horizontal="left" vertical="center" wrapText="1"/>
    </xf>
    <xf numFmtId="9" fontId="164" fillId="4" borderId="1" xfId="0" applyNumberFormat="1" applyFont="1" applyFill="1" applyBorder="1" applyAlignment="1">
      <alignment horizontal="center" vertical="center" wrapText="1"/>
    </xf>
    <xf numFmtId="0" fontId="164" fillId="4" borderId="7" xfId="0" applyFont="1" applyFill="1" applyBorder="1" applyAlignment="1">
      <alignment horizontal="left" vertical="center"/>
    </xf>
    <xf numFmtId="3" fontId="163" fillId="3" borderId="8" xfId="0" applyNumberFormat="1" applyFont="1" applyFill="1" applyBorder="1" applyAlignment="1">
      <alignment horizontal="center" vertical="center"/>
    </xf>
    <xf numFmtId="0" fontId="167" fillId="0" borderId="25" xfId="0" applyFont="1" applyBorder="1" applyAlignment="1">
      <alignment horizontal="left" vertical="center" wrapText="1" indent="1"/>
    </xf>
    <xf numFmtId="0" fontId="163" fillId="4" borderId="2" xfId="0" applyFont="1" applyFill="1" applyBorder="1" applyAlignment="1">
      <alignment vertical="center" wrapText="1"/>
    </xf>
    <xf numFmtId="0" fontId="164" fillId="4" borderId="1" xfId="0" applyFont="1" applyFill="1" applyBorder="1" applyAlignment="1">
      <alignment vertical="center" wrapText="1"/>
    </xf>
    <xf numFmtId="0" fontId="163" fillId="4" borderId="3" xfId="0" applyFont="1" applyFill="1" applyBorder="1" applyAlignment="1">
      <alignment vertical="center"/>
    </xf>
    <xf numFmtId="0" fontId="163" fillId="4" borderId="4" xfId="0" applyFont="1" applyFill="1" applyBorder="1" applyAlignment="1">
      <alignment vertical="center"/>
    </xf>
    <xf numFmtId="0" fontId="163" fillId="4" borderId="2" xfId="0" applyFont="1" applyFill="1" applyBorder="1" applyAlignment="1">
      <alignment vertical="center"/>
    </xf>
    <xf numFmtId="0" fontId="163" fillId="4" borderId="12" xfId="0" applyFont="1" applyFill="1" applyBorder="1" applyAlignment="1">
      <alignment horizontal="center" vertical="center"/>
    </xf>
    <xf numFmtId="0" fontId="164" fillId="4" borderId="5" xfId="0" applyFont="1" applyFill="1" applyBorder="1" applyAlignment="1">
      <alignment horizontal="left" vertical="center" wrapText="1"/>
    </xf>
    <xf numFmtId="0" fontId="163" fillId="4" borderId="11" xfId="0" applyFont="1" applyFill="1" applyBorder="1" applyAlignment="1">
      <alignment vertical="center"/>
    </xf>
    <xf numFmtId="0" fontId="163" fillId="4" borderId="12" xfId="0" applyFont="1" applyFill="1" applyBorder="1" applyAlignment="1">
      <alignment vertical="center"/>
    </xf>
    <xf numFmtId="0" fontId="164" fillId="4" borderId="1" xfId="0" applyFont="1" applyFill="1" applyBorder="1" applyAlignment="1">
      <alignment horizontal="left" vertical="center" wrapText="1"/>
    </xf>
    <xf numFmtId="0" fontId="163" fillId="4" borderId="2" xfId="0" applyFont="1" applyFill="1" applyBorder="1" applyAlignment="1">
      <alignment horizontal="center" vertical="center"/>
    </xf>
    <xf numFmtId="0" fontId="164" fillId="4" borderId="61" xfId="0" applyFont="1" applyFill="1" applyBorder="1" applyAlignment="1">
      <alignment vertical="center" wrapText="1"/>
    </xf>
    <xf numFmtId="0" fontId="164" fillId="5" borderId="7" xfId="0" applyFont="1" applyFill="1" applyBorder="1" applyAlignment="1">
      <alignment vertical="center" wrapText="1"/>
    </xf>
    <xf numFmtId="3" fontId="162" fillId="5" borderId="8" xfId="0" applyNumberFormat="1" applyFont="1" applyFill="1" applyBorder="1" applyAlignment="1">
      <alignment horizontal="center" vertical="center"/>
    </xf>
    <xf numFmtId="3" fontId="162" fillId="4" borderId="8" xfId="0" applyNumberFormat="1" applyFont="1" applyFill="1" applyBorder="1" applyAlignment="1">
      <alignment horizontal="center" vertical="center"/>
    </xf>
    <xf numFmtId="3" fontId="162" fillId="0" borderId="8" xfId="0" applyNumberFormat="1" applyFont="1" applyBorder="1" applyAlignment="1">
      <alignment horizontal="center" vertical="center"/>
    </xf>
    <xf numFmtId="0" fontId="163" fillId="3" borderId="2" xfId="0" applyFont="1" applyFill="1" applyBorder="1" applyAlignment="1">
      <alignment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24" fillId="0" borderId="0" xfId="0" applyFont="1" applyAlignment="1">
      <alignment horizont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9" fontId="5" fillId="4" borderId="2" xfId="0" applyNumberFormat="1" applyFont="1" applyFill="1" applyBorder="1" applyAlignment="1">
      <alignment horizontal="center" vertical="center"/>
    </xf>
    <xf numFmtId="9" fontId="5" fillId="4" borderId="15" xfId="0" applyNumberFormat="1" applyFont="1" applyFill="1" applyBorder="1" applyAlignment="1">
      <alignment horizontal="center"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9" fontId="5" fillId="3" borderId="4"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9" fontId="5" fillId="4" borderId="2" xfId="0" applyNumberFormat="1" applyFont="1" applyFill="1" applyBorder="1" applyAlignment="1">
      <alignment horizontal="center" vertical="center" wrapText="1"/>
    </xf>
    <xf numFmtId="9" fontId="5" fillId="4" borderId="11" xfId="0" applyNumberFormat="1" applyFont="1" applyFill="1" applyBorder="1" applyAlignment="1">
      <alignment horizontal="center" vertical="center"/>
    </xf>
    <xf numFmtId="0" fontId="42" fillId="3" borderId="2" xfId="0" applyFont="1" applyFill="1" applyBorder="1" applyAlignment="1">
      <alignment horizontal="center" vertical="center" wrapText="1"/>
    </xf>
    <xf numFmtId="0" fontId="42" fillId="3" borderId="3"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53" fillId="2" borderId="0" xfId="0" applyFont="1" applyFill="1" applyAlignment="1">
      <alignment horizontal="center"/>
    </xf>
    <xf numFmtId="0" fontId="23" fillId="0" borderId="15" xfId="0" applyFont="1" applyBorder="1" applyAlignment="1">
      <alignment horizontal="center" wrapText="1"/>
    </xf>
    <xf numFmtId="0" fontId="5" fillId="3" borderId="1" xfId="0"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9" fontId="7" fillId="4" borderId="2" xfId="0" applyNumberFormat="1" applyFont="1" applyFill="1" applyBorder="1" applyAlignment="1">
      <alignment horizontal="center" vertical="center"/>
    </xf>
    <xf numFmtId="9" fontId="7" fillId="4" borderId="11"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3" borderId="5" xfId="0" applyFont="1" applyFill="1" applyBorder="1" applyAlignment="1">
      <alignment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8" xfId="0" applyFont="1" applyFill="1" applyBorder="1" applyAlignment="1">
      <alignment horizontal="center" vertical="center"/>
    </xf>
    <xf numFmtId="9" fontId="9" fillId="4" borderId="2" xfId="0" applyNumberFormat="1" applyFont="1" applyFill="1" applyBorder="1" applyAlignment="1">
      <alignment horizontal="center" vertical="center"/>
    </xf>
    <xf numFmtId="9" fontId="9" fillId="4" borderId="3" xfId="0" applyNumberFormat="1" applyFont="1" applyFill="1" applyBorder="1" applyAlignment="1">
      <alignment horizontal="center" vertical="center"/>
    </xf>
    <xf numFmtId="9" fontId="9" fillId="4" borderId="4" xfId="0" applyNumberFormat="1" applyFont="1" applyFill="1" applyBorder="1" applyAlignment="1">
      <alignment horizontal="center" vertical="center"/>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9" fontId="7" fillId="4" borderId="15" xfId="0" applyNumberFormat="1" applyFont="1" applyFill="1" applyBorder="1" applyAlignment="1">
      <alignment horizontal="center" vertic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31" fillId="3" borderId="2" xfId="0" applyFont="1" applyFill="1" applyBorder="1" applyAlignment="1">
      <alignment horizontal="left"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75" fillId="3" borderId="2" xfId="0" applyFont="1" applyFill="1" applyBorder="1" applyAlignment="1">
      <alignment horizontal="center" vertical="center" wrapText="1"/>
    </xf>
    <xf numFmtId="0" fontId="75" fillId="3" borderId="3" xfId="0" applyFont="1" applyFill="1" applyBorder="1" applyAlignment="1">
      <alignment horizontal="center" vertical="center" wrapText="1"/>
    </xf>
    <xf numFmtId="0" fontId="75" fillId="3" borderId="4"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4" borderId="3" xfId="0" applyFont="1" applyFill="1" applyBorder="1" applyAlignment="1">
      <alignment horizontal="left" vertical="center"/>
    </xf>
    <xf numFmtId="0" fontId="6" fillId="4" borderId="4" xfId="0" applyFont="1" applyFill="1" applyBorder="1" applyAlignment="1">
      <alignment horizontal="left" vertical="center"/>
    </xf>
    <xf numFmtId="0" fontId="99" fillId="4" borderId="2" xfId="0" applyFont="1" applyFill="1" applyBorder="1" applyAlignment="1">
      <alignment horizontal="center" vertical="center" wrapText="1"/>
    </xf>
    <xf numFmtId="0" fontId="99" fillId="4" borderId="3" xfId="0" applyFont="1" applyFill="1" applyBorder="1" applyAlignment="1">
      <alignment horizontal="center" vertical="center" wrapText="1"/>
    </xf>
    <xf numFmtId="0" fontId="99" fillId="4" borderId="4" xfId="0" applyFont="1" applyFill="1" applyBorder="1" applyAlignment="1">
      <alignment horizontal="center" vertical="center" wrapText="1"/>
    </xf>
    <xf numFmtId="0" fontId="108" fillId="0" borderId="0" xfId="0" applyFont="1" applyAlignment="1">
      <alignment horizontal="center"/>
    </xf>
    <xf numFmtId="0" fontId="3" fillId="2" borderId="0" xfId="0" applyFont="1" applyFill="1" applyAlignment="1">
      <alignment horizontal="center"/>
    </xf>
    <xf numFmtId="0" fontId="83" fillId="3" borderId="5" xfId="0" applyFont="1" applyFill="1" applyBorder="1" applyAlignment="1">
      <alignment horizontal="center" vertical="center" wrapText="1"/>
    </xf>
    <xf numFmtId="0" fontId="83" fillId="3" borderId="7" xfId="0" applyFont="1" applyFill="1" applyBorder="1" applyAlignment="1">
      <alignment horizontal="center" vertical="center" wrapText="1"/>
    </xf>
    <xf numFmtId="0" fontId="87" fillId="3" borderId="2" xfId="0" applyFont="1" applyFill="1" applyBorder="1" applyAlignment="1">
      <alignment horizontal="center" vertical="center" wrapText="1"/>
    </xf>
    <xf numFmtId="0" fontId="87" fillId="3" borderId="3" xfId="0" applyFont="1" applyFill="1" applyBorder="1" applyAlignment="1">
      <alignment horizontal="center" vertical="center" wrapText="1"/>
    </xf>
    <xf numFmtId="0" fontId="87" fillId="3" borderId="4" xfId="0" applyFont="1" applyFill="1" applyBorder="1" applyAlignment="1">
      <alignment horizontal="center" vertical="center" wrapText="1"/>
    </xf>
    <xf numFmtId="0" fontId="83" fillId="3" borderId="2" xfId="0" applyFont="1" applyFill="1" applyBorder="1" applyAlignment="1">
      <alignment horizontal="center" vertical="center"/>
    </xf>
    <xf numFmtId="0" fontId="83" fillId="3" borderId="3" xfId="0" applyFont="1" applyFill="1" applyBorder="1" applyAlignment="1">
      <alignment horizontal="center" vertical="center"/>
    </xf>
    <xf numFmtId="0" fontId="83" fillId="3" borderId="4" xfId="0" applyFont="1" applyFill="1" applyBorder="1" applyAlignment="1">
      <alignment horizontal="center" vertical="center"/>
    </xf>
    <xf numFmtId="0" fontId="83" fillId="3" borderId="2" xfId="0" applyFont="1" applyFill="1" applyBorder="1" applyAlignment="1">
      <alignment horizontal="center" vertical="center" wrapText="1"/>
    </xf>
    <xf numFmtId="0" fontId="83" fillId="3" borderId="3" xfId="0" applyFont="1" applyFill="1" applyBorder="1" applyAlignment="1">
      <alignment horizontal="center" vertical="center" wrapText="1"/>
    </xf>
    <xf numFmtId="0" fontId="83" fillId="3" borderId="4" xfId="0" applyFont="1" applyFill="1" applyBorder="1" applyAlignment="1">
      <alignment horizontal="center" vertical="center" wrapText="1"/>
    </xf>
    <xf numFmtId="0" fontId="84" fillId="4" borderId="2" xfId="0" applyFont="1" applyFill="1" applyBorder="1" applyAlignment="1">
      <alignment horizontal="center" vertical="center"/>
    </xf>
    <xf numFmtId="0" fontId="84" fillId="4" borderId="3" xfId="0" applyFont="1" applyFill="1" applyBorder="1" applyAlignment="1">
      <alignment horizontal="center" vertical="center"/>
    </xf>
    <xf numFmtId="0" fontId="84" fillId="4" borderId="4" xfId="0" applyFont="1" applyFill="1" applyBorder="1" applyAlignment="1">
      <alignment horizontal="center" vertical="center"/>
    </xf>
    <xf numFmtId="9" fontId="84" fillId="4" borderId="2" xfId="0" applyNumberFormat="1" applyFont="1" applyFill="1" applyBorder="1" applyAlignment="1">
      <alignment horizontal="center" vertical="center"/>
    </xf>
    <xf numFmtId="9" fontId="84" fillId="4" borderId="11" xfId="0" applyNumberFormat="1" applyFont="1" applyFill="1" applyBorder="1" applyAlignment="1">
      <alignment horizontal="center" vertical="center"/>
    </xf>
    <xf numFmtId="9" fontId="84" fillId="4" borderId="3" xfId="0" applyNumberFormat="1" applyFont="1" applyFill="1" applyBorder="1" applyAlignment="1">
      <alignment horizontal="center" vertical="center"/>
    </xf>
    <xf numFmtId="9" fontId="84" fillId="4" borderId="4" xfId="0" applyNumberFormat="1" applyFont="1" applyFill="1" applyBorder="1" applyAlignment="1">
      <alignment horizontal="center" vertical="center"/>
    </xf>
    <xf numFmtId="0" fontId="84" fillId="4" borderId="2" xfId="0" applyFont="1" applyFill="1" applyBorder="1" applyAlignment="1">
      <alignment horizontal="center" vertical="center" wrapText="1"/>
    </xf>
    <xf numFmtId="0" fontId="84" fillId="4" borderId="3" xfId="0" applyFont="1" applyFill="1" applyBorder="1" applyAlignment="1">
      <alignment horizontal="center" vertical="center" wrapText="1"/>
    </xf>
    <xf numFmtId="0" fontId="84" fillId="4" borderId="4" xfId="0" applyFont="1" applyFill="1" applyBorder="1" applyAlignment="1">
      <alignment horizontal="center" vertical="center" wrapText="1"/>
    </xf>
    <xf numFmtId="9" fontId="98" fillId="4" borderId="3" xfId="0" applyNumberFormat="1" applyFont="1" applyFill="1" applyBorder="1" applyAlignment="1">
      <alignment horizontal="center" vertical="center"/>
    </xf>
    <xf numFmtId="9" fontId="98" fillId="4" borderId="4" xfId="0" applyNumberFormat="1" applyFont="1" applyFill="1" applyBorder="1" applyAlignment="1">
      <alignment horizontal="center" vertical="center"/>
    </xf>
    <xf numFmtId="9" fontId="83" fillId="4" borderId="2" xfId="0" applyNumberFormat="1" applyFont="1" applyFill="1" applyBorder="1" applyAlignment="1">
      <alignment horizontal="center" vertical="center"/>
    </xf>
    <xf numFmtId="9" fontId="83" fillId="4" borderId="11" xfId="0" applyNumberFormat="1" applyFont="1" applyFill="1" applyBorder="1" applyAlignment="1">
      <alignment horizontal="center" vertical="center"/>
    </xf>
    <xf numFmtId="9" fontId="83" fillId="4" borderId="3" xfId="0" applyNumberFormat="1" applyFont="1" applyFill="1" applyBorder="1" applyAlignment="1">
      <alignment horizontal="center" vertical="center"/>
    </xf>
    <xf numFmtId="9" fontId="83" fillId="4" borderId="4" xfId="0" applyNumberFormat="1" applyFont="1" applyFill="1" applyBorder="1" applyAlignment="1">
      <alignment horizontal="center" vertical="center"/>
    </xf>
    <xf numFmtId="9" fontId="83" fillId="4" borderId="15" xfId="0" applyNumberFormat="1" applyFont="1" applyFill="1" applyBorder="1" applyAlignment="1">
      <alignment horizontal="center" vertical="center"/>
    </xf>
    <xf numFmtId="0" fontId="83" fillId="4" borderId="2" xfId="0" applyFont="1" applyFill="1" applyBorder="1" applyAlignment="1">
      <alignment horizontal="center" vertical="center"/>
    </xf>
    <xf numFmtId="0" fontId="83" fillId="4" borderId="3" xfId="0" applyFont="1" applyFill="1" applyBorder="1" applyAlignment="1">
      <alignment horizontal="center" vertical="center"/>
    </xf>
    <xf numFmtId="0" fontId="83" fillId="4" borderId="4" xfId="0" applyFont="1" applyFill="1" applyBorder="1" applyAlignment="1">
      <alignment horizontal="center" vertical="center"/>
    </xf>
    <xf numFmtId="0" fontId="83" fillId="4" borderId="2" xfId="0" applyFont="1" applyFill="1" applyBorder="1" applyAlignment="1">
      <alignment horizontal="left" vertical="center" wrapText="1"/>
    </xf>
    <xf numFmtId="0" fontId="83" fillId="4" borderId="3" xfId="0" applyFont="1" applyFill="1" applyBorder="1" applyAlignment="1">
      <alignment horizontal="left" vertical="center" wrapText="1"/>
    </xf>
    <xf numFmtId="0" fontId="83" fillId="4" borderId="4" xfId="0" applyFont="1" applyFill="1" applyBorder="1" applyAlignment="1">
      <alignment horizontal="left" vertical="center" wrapText="1"/>
    </xf>
    <xf numFmtId="0" fontId="83" fillId="3" borderId="2" xfId="0" applyFont="1" applyFill="1" applyBorder="1" applyAlignment="1">
      <alignment horizontal="left" vertical="center" wrapText="1"/>
    </xf>
    <xf numFmtId="0" fontId="83" fillId="3" borderId="3" xfId="0" applyFont="1" applyFill="1" applyBorder="1" applyAlignment="1">
      <alignment horizontal="left" vertical="center" wrapText="1"/>
    </xf>
    <xf numFmtId="0" fontId="83" fillId="3" borderId="4" xfId="0" applyFont="1" applyFill="1" applyBorder="1" applyAlignment="1">
      <alignment horizontal="left" vertical="center" wrapText="1"/>
    </xf>
    <xf numFmtId="0" fontId="83" fillId="0" borderId="2" xfId="0" applyFont="1" applyBorder="1" applyAlignment="1">
      <alignment horizontal="left" vertical="center" wrapText="1"/>
    </xf>
    <xf numFmtId="0" fontId="83" fillId="0" borderId="3" xfId="0" applyFont="1" applyBorder="1" applyAlignment="1">
      <alignment horizontal="left" vertical="center" wrapText="1"/>
    </xf>
    <xf numFmtId="0" fontId="83" fillId="0" borderId="4" xfId="0" applyFont="1" applyBorder="1" applyAlignment="1">
      <alignment horizontal="left" vertical="center" wrapText="1"/>
    </xf>
    <xf numFmtId="0" fontId="83" fillId="4" borderId="3" xfId="0" applyFont="1" applyFill="1" applyBorder="1" applyAlignment="1">
      <alignment horizontal="center" vertical="center" wrapText="1"/>
    </xf>
    <xf numFmtId="0" fontId="84" fillId="0" borderId="0" xfId="0" applyFont="1" applyAlignment="1">
      <alignment horizontal="center"/>
    </xf>
    <xf numFmtId="0" fontId="85" fillId="2" borderId="0" xfId="0" applyFont="1" applyFill="1" applyAlignment="1">
      <alignment horizontal="center"/>
    </xf>
    <xf numFmtId="0" fontId="83" fillId="3" borderId="1" xfId="0" applyFont="1" applyFill="1" applyBorder="1" applyAlignment="1">
      <alignment horizontal="center" vertical="center"/>
    </xf>
    <xf numFmtId="49" fontId="83" fillId="3" borderId="2" xfId="0" applyNumberFormat="1" applyFont="1" applyFill="1" applyBorder="1" applyAlignment="1">
      <alignment horizontal="center" vertical="center"/>
    </xf>
    <xf numFmtId="49" fontId="83" fillId="3" borderId="3" xfId="0" applyNumberFormat="1" applyFont="1" applyFill="1" applyBorder="1" applyAlignment="1">
      <alignment horizontal="center" vertical="center"/>
    </xf>
    <xf numFmtId="49" fontId="83" fillId="3" borderId="4" xfId="0" applyNumberFormat="1" applyFont="1" applyFill="1" applyBorder="1" applyAlignment="1">
      <alignment horizontal="center" vertical="center"/>
    </xf>
    <xf numFmtId="0" fontId="84" fillId="0" borderId="2" xfId="0" applyFont="1" applyBorder="1" applyAlignment="1">
      <alignment horizontal="center"/>
    </xf>
    <xf numFmtId="0" fontId="84" fillId="0" borderId="3" xfId="0" applyFont="1" applyBorder="1" applyAlignment="1">
      <alignment horizontal="center"/>
    </xf>
    <xf numFmtId="0" fontId="84" fillId="0" borderId="4" xfId="0" applyFont="1" applyBorder="1" applyAlignment="1">
      <alignment horizontal="center"/>
    </xf>
    <xf numFmtId="0" fontId="142" fillId="2" borderId="2" xfId="0" applyFont="1" applyFill="1" applyBorder="1" applyAlignment="1">
      <alignment horizontal="left" vertical="center"/>
    </xf>
    <xf numFmtId="0" fontId="142" fillId="2" borderId="3" xfId="0" applyFont="1" applyFill="1" applyBorder="1" applyAlignment="1">
      <alignment horizontal="left" vertical="center"/>
    </xf>
    <xf numFmtId="0" fontId="142" fillId="2" borderId="4" xfId="0" applyFont="1" applyFill="1" applyBorder="1" applyAlignment="1">
      <alignment horizontal="left" vertical="center"/>
    </xf>
    <xf numFmtId="49" fontId="143" fillId="3" borderId="2" xfId="0" applyNumberFormat="1" applyFont="1" applyFill="1" applyBorder="1" applyAlignment="1">
      <alignment horizontal="center" vertical="center"/>
    </xf>
    <xf numFmtId="49" fontId="143" fillId="3" borderId="3" xfId="0" applyNumberFormat="1" applyFont="1" applyFill="1" applyBorder="1" applyAlignment="1">
      <alignment horizontal="center" vertical="center"/>
    </xf>
    <xf numFmtId="49" fontId="143" fillId="3" borderId="4" xfId="0" applyNumberFormat="1" applyFont="1" applyFill="1" applyBorder="1" applyAlignment="1">
      <alignment horizontal="center" vertical="center"/>
    </xf>
    <xf numFmtId="0" fontId="144" fillId="3" borderId="2" xfId="0" applyFont="1" applyFill="1" applyBorder="1" applyAlignment="1">
      <alignment horizontal="center" vertical="center" wrapText="1"/>
    </xf>
    <xf numFmtId="0" fontId="144" fillId="3" borderId="3" xfId="0" applyFont="1" applyFill="1" applyBorder="1" applyAlignment="1">
      <alignment horizontal="center" vertical="center" wrapText="1"/>
    </xf>
    <xf numFmtId="0" fontId="144" fillId="3" borderId="4"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99" fillId="2" borderId="3"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5" fillId="3" borderId="2"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4" xfId="0" applyFont="1" applyFill="1" applyBorder="1" applyAlignment="1">
      <alignment horizontal="center" vertical="top"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9" fontId="7" fillId="3" borderId="2" xfId="0" applyNumberFormat="1" applyFont="1" applyFill="1" applyBorder="1" applyAlignment="1">
      <alignment horizontal="center" vertical="center"/>
    </xf>
    <xf numFmtId="9" fontId="7" fillId="3" borderId="3" xfId="0" applyNumberFormat="1" applyFont="1" applyFill="1" applyBorder="1" applyAlignment="1">
      <alignment horizontal="center" vertical="center"/>
    </xf>
    <xf numFmtId="9" fontId="7" fillId="3" borderId="4" xfId="0" applyNumberFormat="1" applyFont="1" applyFill="1" applyBorder="1" applyAlignment="1">
      <alignment horizontal="center" vertical="center"/>
    </xf>
    <xf numFmtId="9" fontId="35" fillId="3" borderId="2" xfId="0" applyNumberFormat="1" applyFont="1" applyFill="1" applyBorder="1" applyAlignment="1">
      <alignment horizontal="center" vertical="center"/>
    </xf>
    <xf numFmtId="9" fontId="35" fillId="3" borderId="11" xfId="0" applyNumberFormat="1" applyFont="1" applyFill="1" applyBorder="1" applyAlignment="1">
      <alignment horizontal="center" vertical="center"/>
    </xf>
    <xf numFmtId="9" fontId="35" fillId="3" borderId="3" xfId="0" applyNumberFormat="1" applyFont="1" applyFill="1" applyBorder="1" applyAlignment="1">
      <alignment horizontal="center" vertical="center"/>
    </xf>
    <xf numFmtId="9" fontId="35" fillId="3" borderId="4" xfId="0" applyNumberFormat="1" applyFont="1" applyFill="1" applyBorder="1" applyAlignment="1">
      <alignment horizontal="center" vertical="center"/>
    </xf>
    <xf numFmtId="9" fontId="7" fillId="3" borderId="15"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9" fontId="7" fillId="3" borderId="2" xfId="0" applyNumberFormat="1" applyFont="1" applyFill="1" applyBorder="1" applyAlignment="1">
      <alignment horizontal="center" vertical="center" wrapText="1"/>
    </xf>
    <xf numFmtId="9" fontId="7" fillId="3" borderId="4" xfId="0" applyNumberFormat="1" applyFont="1" applyFill="1" applyBorder="1" applyAlignment="1">
      <alignment horizontal="center" vertical="center" wrapText="1"/>
    </xf>
    <xf numFmtId="9" fontId="7" fillId="3" borderId="11" xfId="0" applyNumberFormat="1"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31" fillId="3" borderId="2"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2" fillId="3" borderId="0" xfId="0" applyFont="1" applyFill="1" applyAlignment="1">
      <alignment horizontal="center"/>
    </xf>
    <xf numFmtId="0" fontId="2" fillId="3" borderId="0" xfId="0" applyFont="1" applyFill="1" applyAlignment="1">
      <alignment horizontal="center" wrapText="1"/>
    </xf>
    <xf numFmtId="0" fontId="3" fillId="3" borderId="0" xfId="0" applyFont="1" applyFill="1" applyAlignment="1">
      <alignment horizontal="center"/>
    </xf>
    <xf numFmtId="0" fontId="2" fillId="3" borderId="15" xfId="0" applyFont="1" applyFill="1" applyBorder="1" applyAlignment="1">
      <alignment horizontal="center" wrapText="1"/>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3" borderId="4" xfId="0" applyFont="1" applyFill="1" applyBorder="1" applyAlignment="1">
      <alignment horizontal="center"/>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8" xfId="0" applyFont="1" applyFill="1" applyBorder="1" applyAlignment="1">
      <alignment horizontal="center" vertical="center" wrapText="1"/>
    </xf>
    <xf numFmtId="49" fontId="5" fillId="3" borderId="2" xfId="0" quotePrefix="1" applyNumberFormat="1"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4" xfId="0" applyFont="1" applyFill="1" applyBorder="1" applyAlignment="1">
      <alignment horizontal="center" vertical="center"/>
    </xf>
    <xf numFmtId="0" fontId="2" fillId="0" borderId="0" xfId="0" applyFont="1" applyAlignment="1">
      <alignment horizontal="center" wrapText="1"/>
    </xf>
    <xf numFmtId="0" fontId="2" fillId="0" borderId="15"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4"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9" fontId="9" fillId="0" borderId="3"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9" fontId="9" fillId="4" borderId="11" xfId="0" applyNumberFormat="1" applyFont="1" applyFill="1" applyBorder="1" applyAlignment="1">
      <alignment horizontal="center" vertical="center"/>
    </xf>
    <xf numFmtId="9" fontId="9" fillId="3" borderId="3" xfId="0" applyNumberFormat="1" applyFont="1" applyFill="1" applyBorder="1" applyAlignment="1">
      <alignment horizontal="center" vertical="center"/>
    </xf>
    <xf numFmtId="9" fontId="9" fillId="3" borderId="4" xfId="0" applyNumberFormat="1" applyFont="1" applyFill="1" applyBorder="1" applyAlignment="1">
      <alignment horizontal="center" vertical="center"/>
    </xf>
    <xf numFmtId="0" fontId="32" fillId="4" borderId="2"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55" fillId="0" borderId="0" xfId="0" applyFont="1" applyAlignment="1">
      <alignment horizontal="center"/>
    </xf>
    <xf numFmtId="0" fontId="9"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158" fillId="4" borderId="2" xfId="0" applyFont="1" applyFill="1" applyBorder="1" applyAlignment="1">
      <alignment horizontal="center" vertical="center"/>
    </xf>
    <xf numFmtId="0" fontId="158" fillId="4" borderId="3" xfId="0" applyFont="1" applyFill="1" applyBorder="1" applyAlignment="1">
      <alignment horizontal="center" vertical="center"/>
    </xf>
    <xf numFmtId="0" fontId="158" fillId="4" borderId="4" xfId="0" applyFont="1" applyFill="1" applyBorder="1" applyAlignment="1">
      <alignment horizontal="center" vertical="center"/>
    </xf>
    <xf numFmtId="0" fontId="2" fillId="0" borderId="0" xfId="0" applyFont="1" applyAlignment="1">
      <alignment horizontal="center"/>
    </xf>
    <xf numFmtId="0" fontId="158" fillId="3" borderId="2" xfId="0" applyFont="1" applyFill="1" applyBorder="1" applyAlignment="1">
      <alignment horizontal="left" vertical="center" wrapText="1"/>
    </xf>
    <xf numFmtId="0" fontId="158" fillId="3" borderId="3" xfId="0" applyFont="1" applyFill="1" applyBorder="1" applyAlignment="1">
      <alignment horizontal="left" vertical="center" wrapText="1"/>
    </xf>
    <xf numFmtId="0" fontId="158" fillId="3" borderId="4" xfId="0" applyFont="1" applyFill="1" applyBorder="1" applyAlignment="1">
      <alignment horizontal="left" vertical="center" wrapText="1"/>
    </xf>
    <xf numFmtId="0" fontId="158" fillId="4" borderId="2" xfId="0" applyFont="1" applyFill="1" applyBorder="1" applyAlignment="1">
      <alignment horizontal="center" vertical="center" wrapText="1"/>
    </xf>
    <xf numFmtId="0" fontId="158" fillId="4" borderId="3" xfId="0" applyFont="1" applyFill="1" applyBorder="1" applyAlignment="1">
      <alignment horizontal="center" vertical="center" wrapText="1"/>
    </xf>
    <xf numFmtId="0" fontId="158" fillId="4" borderId="4" xfId="0" applyFont="1" applyFill="1" applyBorder="1" applyAlignment="1">
      <alignment horizontal="center" vertical="center" wrapText="1"/>
    </xf>
    <xf numFmtId="0" fontId="158" fillId="4" borderId="2" xfId="0" applyFont="1" applyFill="1" applyBorder="1" applyAlignment="1">
      <alignment horizontal="left" vertical="center" wrapText="1"/>
    </xf>
    <xf numFmtId="0" fontId="158" fillId="4" borderId="3" xfId="0" applyFont="1" applyFill="1" applyBorder="1" applyAlignment="1">
      <alignment horizontal="left" vertical="center" wrapText="1"/>
    </xf>
    <xf numFmtId="0" fontId="158" fillId="4" borderId="4" xfId="0" applyFont="1" applyFill="1" applyBorder="1" applyAlignment="1">
      <alignment horizontal="left" vertical="center" wrapText="1"/>
    </xf>
    <xf numFmtId="0" fontId="7" fillId="4" borderId="2"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0" fontId="5" fillId="4" borderId="2"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4" xfId="0" applyFont="1" applyFill="1" applyBorder="1" applyAlignment="1">
      <alignment horizontal="left" vertical="center" wrapText="1"/>
    </xf>
    <xf numFmtId="0" fontId="23" fillId="3" borderId="1" xfId="0" applyFont="1" applyFill="1" applyBorder="1" applyAlignment="1">
      <alignment horizontal="center" vertical="center"/>
    </xf>
    <xf numFmtId="0" fontId="21" fillId="3" borderId="1" xfId="0" applyFont="1" applyFill="1" applyBorder="1" applyAlignment="1">
      <alignment horizontal="center" vertical="center"/>
    </xf>
    <xf numFmtId="0" fontId="7" fillId="3" borderId="9" xfId="0" applyFont="1" applyFill="1" applyBorder="1" applyAlignment="1">
      <alignment horizontal="center" vertical="center" wrapText="1"/>
    </xf>
    <xf numFmtId="0" fontId="159" fillId="0" borderId="0" xfId="0" applyFont="1" applyAlignment="1">
      <alignment horizontal="center"/>
    </xf>
    <xf numFmtId="0" fontId="163" fillId="3" borderId="5" xfId="0" applyFont="1" applyFill="1" applyBorder="1" applyAlignment="1">
      <alignment horizontal="center" vertical="center" wrapText="1"/>
    </xf>
    <xf numFmtId="0" fontId="163" fillId="3" borderId="7" xfId="0" applyFont="1" applyFill="1" applyBorder="1" applyAlignment="1">
      <alignment horizontal="center" vertical="center" wrapText="1"/>
    </xf>
    <xf numFmtId="0" fontId="162" fillId="4" borderId="2" xfId="0" applyFont="1" applyFill="1" applyBorder="1" applyAlignment="1">
      <alignment horizontal="center" vertical="center" wrapText="1"/>
    </xf>
    <xf numFmtId="0" fontId="162" fillId="4" borderId="3" xfId="0" applyFont="1" applyFill="1" applyBorder="1" applyAlignment="1">
      <alignment horizontal="center" vertical="center" wrapText="1"/>
    </xf>
    <xf numFmtId="0" fontId="162" fillId="4" borderId="4" xfId="0" applyFont="1" applyFill="1" applyBorder="1" applyAlignment="1">
      <alignment horizontal="center" vertical="center" wrapText="1"/>
    </xf>
    <xf numFmtId="0" fontId="163" fillId="4" borderId="2" xfId="0" applyFont="1" applyFill="1" applyBorder="1" applyAlignment="1">
      <alignment horizontal="center" vertical="center" wrapText="1"/>
    </xf>
    <xf numFmtId="0" fontId="163" fillId="4" borderId="3" xfId="0" applyFont="1" applyFill="1" applyBorder="1" applyAlignment="1">
      <alignment horizontal="center" vertical="center" wrapText="1"/>
    </xf>
    <xf numFmtId="0" fontId="163" fillId="4" borderId="4" xfId="0" applyFont="1" applyFill="1" applyBorder="1" applyAlignment="1">
      <alignment horizontal="center" vertical="center" wrapText="1"/>
    </xf>
    <xf numFmtId="0" fontId="169" fillId="0" borderId="0" xfId="0" applyFont="1" applyAlignment="1">
      <alignment horizontal="center"/>
    </xf>
    <xf numFmtId="9" fontId="163" fillId="4" borderId="2" xfId="0" applyNumberFormat="1" applyFont="1" applyFill="1" applyBorder="1" applyAlignment="1">
      <alignment horizontal="center" vertical="center"/>
    </xf>
    <xf numFmtId="9" fontId="163" fillId="4" borderId="3" xfId="0" applyNumberFormat="1" applyFont="1" applyFill="1" applyBorder="1" applyAlignment="1">
      <alignment horizontal="center" vertical="center"/>
    </xf>
    <xf numFmtId="9" fontId="163" fillId="4" borderId="4" xfId="0" applyNumberFormat="1" applyFont="1" applyFill="1" applyBorder="1" applyAlignment="1">
      <alignment horizontal="center" vertical="center"/>
    </xf>
    <xf numFmtId="0" fontId="163" fillId="3" borderId="2" xfId="0" applyFont="1" applyFill="1" applyBorder="1" applyAlignment="1">
      <alignment horizontal="center" vertical="center" wrapText="1"/>
    </xf>
    <xf numFmtId="0" fontId="163" fillId="3" borderId="3" xfId="0" applyFont="1" applyFill="1" applyBorder="1" applyAlignment="1">
      <alignment horizontal="center" vertical="center" wrapText="1"/>
    </xf>
    <xf numFmtId="0" fontId="163" fillId="3" borderId="4" xfId="0" applyFont="1" applyFill="1" applyBorder="1" applyAlignment="1">
      <alignment horizontal="center" vertical="center" wrapText="1"/>
    </xf>
    <xf numFmtId="0" fontId="163" fillId="3" borderId="2" xfId="0" applyFont="1" applyFill="1" applyBorder="1" applyAlignment="1">
      <alignment horizontal="center" vertical="center"/>
    </xf>
    <xf numFmtId="0" fontId="163" fillId="3" borderId="3" xfId="0" applyFont="1" applyFill="1" applyBorder="1" applyAlignment="1">
      <alignment horizontal="center" vertical="center"/>
    </xf>
    <xf numFmtId="0" fontId="163" fillId="3" borderId="4" xfId="0" applyFont="1" applyFill="1" applyBorder="1" applyAlignment="1">
      <alignment horizontal="center" vertical="center"/>
    </xf>
    <xf numFmtId="0" fontId="162" fillId="4" borderId="2" xfId="0" applyFont="1" applyFill="1" applyBorder="1" applyAlignment="1">
      <alignment horizontal="center" vertical="center"/>
    </xf>
    <xf numFmtId="0" fontId="162" fillId="4" borderId="3" xfId="0" applyFont="1" applyFill="1" applyBorder="1" applyAlignment="1">
      <alignment horizontal="center" vertical="center"/>
    </xf>
    <xf numFmtId="0" fontId="162" fillId="4" borderId="4" xfId="0" applyFont="1" applyFill="1" applyBorder="1" applyAlignment="1">
      <alignment horizontal="center" vertical="center"/>
    </xf>
    <xf numFmtId="0" fontId="164" fillId="4" borderId="2" xfId="0" applyFont="1" applyFill="1" applyBorder="1" applyAlignment="1">
      <alignment horizontal="center" vertical="center" wrapText="1"/>
    </xf>
    <xf numFmtId="0" fontId="164" fillId="4" borderId="3" xfId="0" applyFont="1" applyFill="1" applyBorder="1" applyAlignment="1">
      <alignment horizontal="center" vertical="center" wrapText="1"/>
    </xf>
    <xf numFmtId="0" fontId="164" fillId="4" borderId="4" xfId="0" applyFont="1" applyFill="1" applyBorder="1" applyAlignment="1">
      <alignment horizontal="center" vertical="center" wrapText="1"/>
    </xf>
    <xf numFmtId="0" fontId="44" fillId="2" borderId="17" xfId="0" applyFont="1" applyFill="1" applyBorder="1" applyAlignment="1">
      <alignment horizontal="left" vertical="top" wrapText="1"/>
    </xf>
    <xf numFmtId="0" fontId="44" fillId="2" borderId="18" xfId="0" applyFont="1" applyFill="1" applyBorder="1" applyAlignment="1">
      <alignment horizontal="left" vertical="top" wrapText="1"/>
    </xf>
    <xf numFmtId="0" fontId="44" fillId="2" borderId="19" xfId="0" applyFont="1" applyFill="1" applyBorder="1" applyAlignment="1">
      <alignment horizontal="left" vertical="top" wrapText="1"/>
    </xf>
    <xf numFmtId="0" fontId="44" fillId="2" borderId="20" xfId="0" applyFont="1" applyFill="1" applyBorder="1" applyAlignment="1">
      <alignment horizontal="left" vertical="top" wrapText="1"/>
    </xf>
    <xf numFmtId="0" fontId="44" fillId="2" borderId="0" xfId="0" applyFont="1" applyFill="1" applyBorder="1" applyAlignment="1">
      <alignment horizontal="left" vertical="top" wrapText="1"/>
    </xf>
    <xf numFmtId="0" fontId="44" fillId="2" borderId="21" xfId="0" applyFont="1" applyFill="1" applyBorder="1" applyAlignment="1">
      <alignment horizontal="left" vertical="top" wrapText="1"/>
    </xf>
    <xf numFmtId="0" fontId="44" fillId="2" borderId="22" xfId="0" applyFont="1" applyFill="1" applyBorder="1" applyAlignment="1">
      <alignment horizontal="left" vertical="top" wrapText="1"/>
    </xf>
    <xf numFmtId="0" fontId="44" fillId="2" borderId="23" xfId="0" applyFont="1" applyFill="1" applyBorder="1" applyAlignment="1">
      <alignment horizontal="left" vertical="top" wrapText="1"/>
    </xf>
    <xf numFmtId="0" fontId="44" fillId="2" borderId="24" xfId="0" applyFont="1" applyFill="1" applyBorder="1" applyAlignment="1">
      <alignment horizontal="left" vertical="top" wrapText="1"/>
    </xf>
    <xf numFmtId="9" fontId="163" fillId="4" borderId="15" xfId="0" applyNumberFormat="1" applyFont="1" applyFill="1" applyBorder="1" applyAlignment="1">
      <alignment horizontal="center" vertical="center"/>
    </xf>
    <xf numFmtId="0" fontId="163" fillId="3" borderId="15" xfId="0" applyFont="1" applyFill="1" applyBorder="1" applyAlignment="1">
      <alignment horizontal="center" vertical="center" wrapText="1"/>
    </xf>
    <xf numFmtId="0" fontId="162" fillId="3" borderId="2" xfId="0" applyFont="1" applyFill="1" applyBorder="1" applyAlignment="1">
      <alignment horizontal="center" vertical="center"/>
    </xf>
    <xf numFmtId="9" fontId="165" fillId="4" borderId="2" xfId="0" applyNumberFormat="1" applyFont="1" applyFill="1" applyBorder="1" applyAlignment="1">
      <alignment horizontal="center" vertical="center"/>
    </xf>
    <xf numFmtId="9" fontId="165" fillId="4" borderId="11" xfId="0" applyNumberFormat="1" applyFont="1" applyFill="1" applyBorder="1" applyAlignment="1">
      <alignment horizontal="center" vertical="center"/>
    </xf>
    <xf numFmtId="9" fontId="165" fillId="4" borderId="3" xfId="0" applyNumberFormat="1" applyFont="1" applyFill="1" applyBorder="1" applyAlignment="1">
      <alignment horizontal="center" vertical="center"/>
    </xf>
    <xf numFmtId="9" fontId="165" fillId="4" borderId="4" xfId="0" applyNumberFormat="1" applyFont="1" applyFill="1" applyBorder="1" applyAlignment="1">
      <alignment horizontal="center" vertical="center"/>
    </xf>
    <xf numFmtId="0" fontId="163" fillId="0" borderId="2" xfId="0" applyFont="1" applyFill="1" applyBorder="1" applyAlignment="1">
      <alignment horizontal="left" vertical="center" wrapText="1"/>
    </xf>
    <xf numFmtId="0" fontId="163" fillId="0" borderId="3" xfId="0" applyFont="1" applyFill="1" applyBorder="1" applyAlignment="1">
      <alignment horizontal="left" vertical="center" wrapText="1"/>
    </xf>
    <xf numFmtId="0" fontId="163" fillId="0" borderId="4" xfId="0" applyFont="1" applyFill="1" applyBorder="1" applyAlignment="1">
      <alignment horizontal="left" vertical="center" wrapText="1"/>
    </xf>
    <xf numFmtId="0" fontId="163" fillId="0" borderId="5" xfId="0" applyFont="1" applyFill="1" applyBorder="1" applyAlignment="1">
      <alignment horizontal="center" vertical="center" wrapText="1"/>
    </xf>
    <xf numFmtId="0" fontId="163" fillId="0" borderId="7" xfId="0" applyFont="1" applyFill="1" applyBorder="1" applyAlignment="1">
      <alignment horizontal="center" vertical="center" wrapText="1"/>
    </xf>
    <xf numFmtId="0" fontId="162" fillId="0" borderId="2" xfId="0" applyFont="1" applyFill="1" applyBorder="1" applyAlignment="1">
      <alignment horizontal="center" vertical="center" wrapText="1"/>
    </xf>
    <xf numFmtId="0" fontId="162" fillId="0" borderId="3" xfId="0" applyFont="1" applyFill="1" applyBorder="1" applyAlignment="1">
      <alignment horizontal="center" vertical="center" wrapText="1"/>
    </xf>
    <xf numFmtId="0" fontId="162" fillId="0" borderId="4" xfId="0" applyFont="1" applyFill="1" applyBorder="1" applyAlignment="1">
      <alignment horizontal="center" vertical="center" wrapText="1"/>
    </xf>
    <xf numFmtId="0" fontId="165" fillId="0" borderId="2" xfId="0" applyFont="1" applyFill="1" applyBorder="1" applyAlignment="1">
      <alignment horizontal="left" vertical="center" wrapText="1"/>
    </xf>
    <xf numFmtId="0" fontId="165" fillId="0" borderId="3" xfId="0" applyFont="1" applyFill="1" applyBorder="1" applyAlignment="1">
      <alignment horizontal="left" vertical="center" wrapText="1"/>
    </xf>
    <xf numFmtId="0" fontId="165" fillId="0" borderId="4" xfId="0" applyFont="1" applyFill="1" applyBorder="1" applyAlignment="1">
      <alignment horizontal="left" vertical="center" wrapText="1"/>
    </xf>
    <xf numFmtId="0" fontId="163" fillId="0" borderId="2" xfId="0" applyFont="1" applyFill="1" applyBorder="1" applyAlignment="1">
      <alignment horizontal="center" vertical="center"/>
    </xf>
    <xf numFmtId="0" fontId="163" fillId="0" borderId="3" xfId="0" applyFont="1" applyFill="1" applyBorder="1" applyAlignment="1">
      <alignment horizontal="center" vertical="center"/>
    </xf>
    <xf numFmtId="0" fontId="163" fillId="0" borderId="4" xfId="0" applyFont="1" applyFill="1" applyBorder="1" applyAlignment="1">
      <alignment horizontal="center" vertical="center"/>
    </xf>
    <xf numFmtId="0" fontId="163" fillId="4" borderId="2" xfId="0" applyFont="1" applyFill="1" applyBorder="1" applyAlignment="1">
      <alignment horizontal="left" vertical="center" wrapText="1"/>
    </xf>
    <xf numFmtId="0" fontId="163" fillId="4" borderId="3" xfId="0" applyFont="1" applyFill="1" applyBorder="1" applyAlignment="1">
      <alignment horizontal="left" vertical="center" wrapText="1"/>
    </xf>
    <xf numFmtId="0" fontId="163" fillId="4" borderId="4" xfId="0" applyFont="1" applyFill="1" applyBorder="1" applyAlignment="1">
      <alignment horizontal="left" vertical="center" wrapText="1"/>
    </xf>
    <xf numFmtId="0" fontId="168" fillId="4" borderId="2" xfId="0" applyFont="1" applyFill="1" applyBorder="1" applyAlignment="1">
      <alignment horizontal="left" vertical="center" wrapText="1"/>
    </xf>
    <xf numFmtId="0" fontId="168" fillId="4" borderId="3" xfId="0" applyFont="1" applyFill="1" applyBorder="1" applyAlignment="1">
      <alignment horizontal="left" vertical="center"/>
    </xf>
    <xf numFmtId="0" fontId="168" fillId="4" borderId="4" xfId="0" applyFont="1" applyFill="1" applyBorder="1" applyAlignment="1">
      <alignment horizontal="left" vertical="center"/>
    </xf>
    <xf numFmtId="0" fontId="163" fillId="3" borderId="2" xfId="0" applyFont="1" applyFill="1" applyBorder="1" applyAlignment="1">
      <alignment horizontal="left" vertical="center" wrapText="1"/>
    </xf>
    <xf numFmtId="0" fontId="163" fillId="3" borderId="3" xfId="0" applyFont="1" applyFill="1" applyBorder="1" applyAlignment="1">
      <alignment horizontal="left" vertical="center" wrapText="1"/>
    </xf>
    <xf numFmtId="0" fontId="163" fillId="3" borderId="4" xfId="0" applyFont="1" applyFill="1" applyBorder="1" applyAlignment="1">
      <alignment horizontal="left" vertical="center" wrapText="1"/>
    </xf>
    <xf numFmtId="0" fontId="163" fillId="4" borderId="3" xfId="0" applyFont="1" applyFill="1" applyBorder="1" applyAlignment="1">
      <alignment horizontal="left" vertical="center"/>
    </xf>
    <xf numFmtId="0" fontId="163" fillId="4" borderId="4" xfId="0" applyFont="1" applyFill="1" applyBorder="1" applyAlignment="1">
      <alignment horizontal="left" vertical="center"/>
    </xf>
    <xf numFmtId="0" fontId="165" fillId="3" borderId="2" xfId="0" applyFont="1" applyFill="1" applyBorder="1" applyAlignment="1">
      <alignment horizontal="left" vertical="center" wrapText="1"/>
    </xf>
    <xf numFmtId="0" fontId="165" fillId="3" borderId="3" xfId="0" applyFont="1" applyFill="1" applyBorder="1" applyAlignment="1">
      <alignment horizontal="left" vertical="center" wrapText="1"/>
    </xf>
    <xf numFmtId="0" fontId="165" fillId="3" borderId="4" xfId="0" applyFont="1" applyFill="1" applyBorder="1" applyAlignment="1">
      <alignment horizontal="left" vertical="center" wrapText="1"/>
    </xf>
    <xf numFmtId="0" fontId="163" fillId="0" borderId="10" xfId="0" applyFont="1" applyBorder="1" applyAlignment="1">
      <alignment horizontal="left" vertical="center" wrapText="1"/>
    </xf>
    <xf numFmtId="0" fontId="163" fillId="0" borderId="11" xfId="0" applyFont="1" applyBorder="1" applyAlignment="1">
      <alignment horizontal="left" vertical="center" wrapText="1"/>
    </xf>
    <xf numFmtId="0" fontId="163" fillId="0" borderId="12" xfId="0" applyFont="1" applyBorder="1" applyAlignment="1">
      <alignment horizontal="left" vertical="center" wrapText="1"/>
    </xf>
    <xf numFmtId="0" fontId="163" fillId="0" borderId="13" xfId="0" applyFont="1" applyBorder="1" applyAlignment="1">
      <alignment horizontal="left" vertical="center" wrapText="1"/>
    </xf>
    <xf numFmtId="0" fontId="163" fillId="0" borderId="0" xfId="0" applyFont="1" applyBorder="1" applyAlignment="1">
      <alignment horizontal="left" vertical="center" wrapText="1"/>
    </xf>
    <xf numFmtId="0" fontId="163" fillId="0" borderId="6" xfId="0" applyFont="1" applyBorder="1" applyAlignment="1">
      <alignment horizontal="left" vertical="center" wrapText="1"/>
    </xf>
    <xf numFmtId="0" fontId="163" fillId="0" borderId="14" xfId="0" applyFont="1" applyBorder="1" applyAlignment="1">
      <alignment horizontal="left" vertical="center" wrapText="1"/>
    </xf>
    <xf numFmtId="0" fontId="163" fillId="0" borderId="15" xfId="0" applyFont="1" applyBorder="1" applyAlignment="1">
      <alignment horizontal="left" vertical="center" wrapText="1"/>
    </xf>
    <xf numFmtId="0" fontId="163" fillId="0" borderId="8" xfId="0" applyFont="1" applyBorder="1" applyAlignment="1">
      <alignment horizontal="left" vertical="center" wrapText="1"/>
    </xf>
    <xf numFmtId="0" fontId="163" fillId="4" borderId="2" xfId="0" applyFont="1" applyFill="1" applyBorder="1" applyAlignment="1">
      <alignment horizontal="center" vertical="top" wrapText="1"/>
    </xf>
    <xf numFmtId="0" fontId="163" fillId="4" borderId="3" xfId="0" applyFont="1" applyFill="1" applyBorder="1" applyAlignment="1">
      <alignment horizontal="center" vertical="top"/>
    </xf>
    <xf numFmtId="0" fontId="163" fillId="4" borderId="4" xfId="0" applyFont="1" applyFill="1" applyBorder="1" applyAlignment="1">
      <alignment horizontal="center" vertical="top"/>
    </xf>
    <xf numFmtId="0" fontId="170" fillId="2" borderId="0" xfId="0" applyFont="1" applyFill="1" applyAlignment="1">
      <alignment horizontal="center"/>
    </xf>
    <xf numFmtId="0" fontId="162" fillId="3" borderId="3" xfId="0" applyFont="1" applyFill="1" applyBorder="1" applyAlignment="1">
      <alignment horizontal="center" vertical="center"/>
    </xf>
    <xf numFmtId="0" fontId="162" fillId="3" borderId="4" xfId="0" applyFont="1" applyFill="1" applyBorder="1" applyAlignment="1">
      <alignment horizontal="center" vertical="center"/>
    </xf>
    <xf numFmtId="49" fontId="163" fillId="3" borderId="2" xfId="0" quotePrefix="1" applyNumberFormat="1" applyFont="1" applyFill="1" applyBorder="1" applyAlignment="1">
      <alignment horizontal="center" vertical="center"/>
    </xf>
    <xf numFmtId="49" fontId="163" fillId="3" borderId="3" xfId="0" applyNumberFormat="1" applyFont="1" applyFill="1" applyBorder="1" applyAlignment="1">
      <alignment horizontal="center" vertical="center"/>
    </xf>
    <xf numFmtId="49" fontId="163" fillId="3" borderId="4" xfId="0" applyNumberFormat="1" applyFont="1" applyFill="1" applyBorder="1" applyAlignment="1">
      <alignment horizontal="center" vertical="center"/>
    </xf>
    <xf numFmtId="0" fontId="162" fillId="0" borderId="2" xfId="0" applyFont="1" applyBorder="1" applyAlignment="1">
      <alignment horizontal="center"/>
    </xf>
    <xf numFmtId="0" fontId="162" fillId="0" borderId="3" xfId="0" applyFont="1" applyBorder="1" applyAlignment="1">
      <alignment horizontal="center"/>
    </xf>
    <xf numFmtId="0" fontId="162" fillId="0" borderId="4" xfId="0" applyFont="1" applyBorder="1" applyAlignment="1">
      <alignment horizontal="center"/>
    </xf>
    <xf numFmtId="0" fontId="23" fillId="4" borderId="3" xfId="0" applyFont="1" applyFill="1" applyBorder="1" applyAlignment="1">
      <alignment horizontal="center" vertical="center" wrapText="1"/>
    </xf>
    <xf numFmtId="0" fontId="21" fillId="4" borderId="3" xfId="0" applyFont="1" applyFill="1" applyBorder="1" applyAlignment="1">
      <alignment horizontal="center" vertical="center"/>
    </xf>
    <xf numFmtId="0" fontId="21" fillId="4" borderId="4" xfId="0" applyFont="1" applyFill="1" applyBorder="1" applyAlignment="1">
      <alignment horizontal="center" vertical="center"/>
    </xf>
    <xf numFmtId="0" fontId="21" fillId="3" borderId="5"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5" fillId="4" borderId="2" xfId="0" applyFont="1" applyFill="1" applyBorder="1" applyAlignment="1">
      <alignment vertical="top" wrapText="1"/>
    </xf>
    <xf numFmtId="0" fontId="21" fillId="4" borderId="3" xfId="0" applyFont="1" applyFill="1" applyBorder="1" applyAlignment="1">
      <alignment vertical="top" wrapText="1"/>
    </xf>
    <xf numFmtId="0" fontId="21" fillId="4" borderId="4" xfId="0" applyFont="1" applyFill="1" applyBorder="1" applyAlignment="1">
      <alignment vertical="top"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99" fillId="4" borderId="2" xfId="0" applyFont="1" applyFill="1" applyBorder="1" applyAlignment="1">
      <alignment horizontal="center" vertical="center"/>
    </xf>
    <xf numFmtId="0" fontId="99" fillId="4" borderId="3" xfId="0" applyFont="1" applyFill="1" applyBorder="1" applyAlignment="1">
      <alignment horizontal="center" vertical="center"/>
    </xf>
    <xf numFmtId="0" fontId="99" fillId="4" borderId="4"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114" fillId="3" borderId="2" xfId="0" applyFont="1" applyFill="1" applyBorder="1" applyAlignment="1">
      <alignment horizontal="center" vertical="center" wrapText="1"/>
    </xf>
    <xf numFmtId="0" fontId="114" fillId="3" borderId="3" xfId="0" applyFont="1" applyFill="1" applyBorder="1" applyAlignment="1">
      <alignment horizontal="center" vertical="center" wrapText="1"/>
    </xf>
    <xf numFmtId="0" fontId="114" fillId="3" borderId="4" xfId="0" applyFont="1" applyFill="1" applyBorder="1" applyAlignment="1">
      <alignment horizontal="center" vertical="center" wrapText="1"/>
    </xf>
    <xf numFmtId="0" fontId="21" fillId="3" borderId="2" xfId="0" applyFont="1" applyFill="1" applyBorder="1" applyAlignment="1">
      <alignment horizontal="center" vertical="center"/>
    </xf>
    <xf numFmtId="0" fontId="21" fillId="4" borderId="2" xfId="0" applyFont="1" applyFill="1" applyBorder="1" applyAlignment="1">
      <alignment horizontal="center" vertical="center"/>
    </xf>
    <xf numFmtId="9" fontId="116" fillId="4" borderId="2" xfId="0" applyNumberFormat="1" applyFont="1" applyFill="1" applyBorder="1" applyAlignment="1">
      <alignment horizontal="center" vertical="center"/>
    </xf>
    <xf numFmtId="9" fontId="116" fillId="4" borderId="11" xfId="0" applyNumberFormat="1" applyFont="1" applyFill="1" applyBorder="1" applyAlignment="1">
      <alignment horizontal="center" vertical="center"/>
    </xf>
    <xf numFmtId="9" fontId="116" fillId="4" borderId="3" xfId="0" applyNumberFormat="1" applyFont="1" applyFill="1" applyBorder="1" applyAlignment="1">
      <alignment horizontal="center" vertical="center"/>
    </xf>
    <xf numFmtId="9" fontId="116" fillId="4" borderId="4" xfId="0" applyNumberFormat="1" applyFont="1" applyFill="1" applyBorder="1" applyAlignment="1">
      <alignment horizontal="center" vertical="center"/>
    </xf>
    <xf numFmtId="9" fontId="100" fillId="4" borderId="2" xfId="0" applyNumberFormat="1" applyFont="1" applyFill="1" applyBorder="1" applyAlignment="1">
      <alignment horizontal="center" vertical="center"/>
    </xf>
    <xf numFmtId="9" fontId="100" fillId="4" borderId="3" xfId="0" applyNumberFormat="1" applyFont="1" applyFill="1" applyBorder="1" applyAlignment="1">
      <alignment horizontal="center" vertical="center"/>
    </xf>
    <xf numFmtId="9" fontId="100" fillId="4" borderId="4" xfId="0" applyNumberFormat="1" applyFont="1" applyFill="1" applyBorder="1" applyAlignment="1">
      <alignment horizontal="center" vertical="center"/>
    </xf>
    <xf numFmtId="9" fontId="21" fillId="4" borderId="2" xfId="0" applyNumberFormat="1" applyFont="1" applyFill="1" applyBorder="1" applyAlignment="1">
      <alignment horizontal="center" vertical="center"/>
    </xf>
    <xf numFmtId="9" fontId="21" fillId="4" borderId="11" xfId="0" applyNumberFormat="1" applyFont="1" applyFill="1" applyBorder="1" applyAlignment="1">
      <alignment horizontal="center" vertical="center"/>
    </xf>
    <xf numFmtId="9" fontId="21" fillId="4" borderId="3" xfId="0" applyNumberFormat="1" applyFont="1" applyFill="1" applyBorder="1" applyAlignment="1">
      <alignment horizontal="center" vertical="center"/>
    </xf>
    <xf numFmtId="9" fontId="21" fillId="4" borderId="4" xfId="0" applyNumberFormat="1" applyFont="1" applyFill="1" applyBorder="1" applyAlignment="1">
      <alignment horizontal="center" vertical="center"/>
    </xf>
    <xf numFmtId="0" fontId="21" fillId="3" borderId="15" xfId="0" applyFont="1" applyFill="1" applyBorder="1" applyAlignment="1">
      <alignment horizontal="center" vertical="center" wrapText="1"/>
    </xf>
    <xf numFmtId="9" fontId="6" fillId="4" borderId="27" xfId="0" applyNumberFormat="1" applyFont="1" applyFill="1" applyBorder="1" applyAlignment="1">
      <alignment horizontal="center" vertical="center"/>
    </xf>
    <xf numFmtId="9" fontId="6" fillId="4" borderId="28" xfId="0" applyNumberFormat="1" applyFont="1" applyFill="1" applyBorder="1" applyAlignment="1">
      <alignment horizontal="center" vertical="center"/>
    </xf>
    <xf numFmtId="0" fontId="21" fillId="3" borderId="14"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5" xfId="0" applyFont="1" applyFill="1" applyBorder="1" applyAlignment="1">
      <alignment vertical="center" wrapText="1"/>
    </xf>
    <xf numFmtId="0" fontId="21" fillId="3" borderId="9" xfId="0" applyFont="1" applyFill="1" applyBorder="1" applyAlignment="1">
      <alignment vertical="center" wrapText="1"/>
    </xf>
    <xf numFmtId="0" fontId="21" fillId="3" borderId="7" xfId="0" applyFont="1" applyFill="1" applyBorder="1" applyAlignment="1">
      <alignment vertical="center" wrapText="1"/>
    </xf>
    <xf numFmtId="0" fontId="21" fillId="3" borderId="10" xfId="0" applyFont="1" applyFill="1" applyBorder="1" applyAlignment="1">
      <alignment horizontal="center" vertical="center"/>
    </xf>
    <xf numFmtId="0" fontId="21" fillId="3" borderId="11" xfId="0" applyFont="1" applyFill="1" applyBorder="1" applyAlignment="1">
      <alignment horizontal="center" vertical="center"/>
    </xf>
    <xf numFmtId="0" fontId="21" fillId="3" borderId="12" xfId="0" applyFont="1" applyFill="1" applyBorder="1" applyAlignment="1">
      <alignment horizontal="center" vertical="center"/>
    </xf>
    <xf numFmtId="0" fontId="21" fillId="3" borderId="13"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wrapText="1"/>
    </xf>
    <xf numFmtId="9" fontId="99" fillId="4" borderId="2" xfId="0" applyNumberFormat="1" applyFont="1" applyFill="1" applyBorder="1" applyAlignment="1">
      <alignment horizontal="center" vertical="center"/>
    </xf>
    <xf numFmtId="9" fontId="99" fillId="4" borderId="3" xfId="0" applyNumberFormat="1" applyFont="1" applyFill="1" applyBorder="1" applyAlignment="1">
      <alignment horizontal="center" vertical="center"/>
    </xf>
    <xf numFmtId="9" fontId="99" fillId="4" borderId="4" xfId="0" applyNumberFormat="1" applyFont="1" applyFill="1" applyBorder="1" applyAlignment="1">
      <alignment horizontal="center" vertical="center"/>
    </xf>
    <xf numFmtId="9" fontId="21" fillId="4" borderId="15" xfId="0" applyNumberFormat="1" applyFont="1" applyFill="1" applyBorder="1" applyAlignment="1">
      <alignment horizontal="center" vertical="center"/>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4" borderId="3"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4" xfId="0" applyFont="1" applyFill="1" applyBorder="1" applyAlignment="1">
      <alignment horizontal="center" vertical="center" wrapText="1"/>
    </xf>
    <xf numFmtId="0" fontId="117" fillId="0" borderId="0" xfId="0" applyFont="1" applyAlignment="1">
      <alignment horizontal="center"/>
    </xf>
    <xf numFmtId="0" fontId="99" fillId="0" borderId="2" xfId="0" applyFont="1" applyBorder="1" applyAlignment="1">
      <alignment horizontal="center"/>
    </xf>
    <xf numFmtId="0" fontId="99" fillId="0" borderId="3" xfId="0" applyFont="1" applyBorder="1" applyAlignment="1">
      <alignment horizontal="center"/>
    </xf>
    <xf numFmtId="0" fontId="99" fillId="0" borderId="4" xfId="0" applyFont="1" applyBorder="1" applyAlignment="1">
      <alignment horizontal="center"/>
    </xf>
    <xf numFmtId="0" fontId="57" fillId="2" borderId="0" xfId="0" applyFont="1" applyFill="1" applyAlignment="1">
      <alignment horizontal="center"/>
    </xf>
    <xf numFmtId="0" fontId="99" fillId="3" borderId="1" xfId="0" applyFont="1" applyFill="1" applyBorder="1" applyAlignment="1">
      <alignment horizontal="center" vertical="center"/>
    </xf>
    <xf numFmtId="49" fontId="99" fillId="3" borderId="2" xfId="0" applyNumberFormat="1" applyFont="1" applyFill="1" applyBorder="1" applyAlignment="1">
      <alignment horizontal="center" vertical="center"/>
    </xf>
    <xf numFmtId="49" fontId="99" fillId="3" borderId="3" xfId="0" applyNumberFormat="1" applyFont="1" applyFill="1" applyBorder="1" applyAlignment="1">
      <alignment horizontal="center" vertical="center"/>
    </xf>
    <xf numFmtId="49" fontId="99" fillId="3" borderId="4" xfId="0" applyNumberFormat="1" applyFont="1" applyFill="1" applyBorder="1" applyAlignment="1">
      <alignment horizontal="center" vertical="center"/>
    </xf>
    <xf numFmtId="0" fontId="99" fillId="3" borderId="2" xfId="0" applyFont="1" applyFill="1" applyBorder="1" applyAlignment="1">
      <alignment horizontal="center" vertical="center" wrapText="1"/>
    </xf>
    <xf numFmtId="0" fontId="99" fillId="3" borderId="3" xfId="0" applyFont="1" applyFill="1" applyBorder="1" applyAlignment="1">
      <alignment horizontal="center" vertical="center" wrapText="1"/>
    </xf>
    <xf numFmtId="0" fontId="99" fillId="3" borderId="4" xfId="0" applyFont="1" applyFill="1" applyBorder="1" applyAlignment="1">
      <alignment horizontal="center" vertical="center" wrapText="1"/>
    </xf>
    <xf numFmtId="0" fontId="108" fillId="0" borderId="0" xfId="0" applyFont="1" applyAlignment="1">
      <alignment horizontal="center" wrapText="1"/>
    </xf>
    <xf numFmtId="9" fontId="7" fillId="0" borderId="3"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0" fontId="102" fillId="2" borderId="41" xfId="0" applyFont="1" applyFill="1" applyBorder="1" applyAlignment="1">
      <alignment horizontal="left" vertical="top" wrapText="1"/>
    </xf>
    <xf numFmtId="0" fontId="103" fillId="2" borderId="32" xfId="0" applyFont="1" applyFill="1" applyBorder="1" applyAlignment="1">
      <alignment horizontal="left" vertical="top" wrapText="1"/>
    </xf>
    <xf numFmtId="0" fontId="103" fillId="2" borderId="33" xfId="0" applyFont="1" applyFill="1" applyBorder="1" applyAlignment="1">
      <alignment horizontal="left" vertical="top" wrapText="1"/>
    </xf>
    <xf numFmtId="0" fontId="7" fillId="3" borderId="45" xfId="0" applyFont="1" applyFill="1" applyBorder="1" applyAlignment="1">
      <alignment horizontal="center" vertical="center"/>
    </xf>
    <xf numFmtId="0" fontId="9" fillId="4" borderId="46"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42" xfId="0" applyFont="1" applyFill="1" applyBorder="1" applyAlignment="1">
      <alignment horizontal="center" vertical="center" wrapText="1"/>
    </xf>
    <xf numFmtId="9" fontId="7" fillId="4" borderId="45" xfId="0" applyNumberFormat="1" applyFont="1" applyFill="1" applyBorder="1" applyAlignment="1">
      <alignment horizontal="center" vertical="center"/>
    </xf>
    <xf numFmtId="0" fontId="7" fillId="3" borderId="45" xfId="0" applyFont="1" applyFill="1" applyBorder="1" applyAlignment="1">
      <alignment horizontal="center" vertical="center" wrapText="1"/>
    </xf>
    <xf numFmtId="0" fontId="4" fillId="4" borderId="46" xfId="0" applyFont="1" applyFill="1" applyBorder="1" applyAlignment="1">
      <alignment horizontal="center" vertical="center"/>
    </xf>
    <xf numFmtId="0" fontId="4" fillId="4" borderId="45" xfId="0" applyFont="1" applyFill="1" applyBorder="1" applyAlignment="1">
      <alignment horizontal="center" vertical="center"/>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45" xfId="0" applyFont="1" applyFill="1" applyBorder="1" applyAlignment="1">
      <alignment horizontal="center" vertical="center" wrapText="1"/>
    </xf>
    <xf numFmtId="9" fontId="53" fillId="4" borderId="3" xfId="0" applyNumberFormat="1" applyFont="1" applyFill="1" applyBorder="1" applyAlignment="1">
      <alignment horizontal="center" vertical="center"/>
    </xf>
    <xf numFmtId="9" fontId="53" fillId="4" borderId="45" xfId="0" applyNumberFormat="1" applyFont="1" applyFill="1" applyBorder="1" applyAlignment="1">
      <alignment horizontal="center" vertical="center"/>
    </xf>
    <xf numFmtId="0" fontId="21" fillId="3" borderId="121" xfId="0" applyFont="1" applyFill="1" applyBorder="1" applyAlignment="1">
      <alignment horizontal="center" vertical="center" wrapText="1"/>
    </xf>
    <xf numFmtId="0" fontId="21" fillId="3" borderId="122" xfId="0" applyFont="1" applyFill="1" applyBorder="1" applyAlignment="1">
      <alignment horizontal="center" vertical="center" wrapText="1"/>
    </xf>
    <xf numFmtId="0" fontId="21" fillId="3" borderId="73" xfId="0" applyFont="1" applyFill="1" applyBorder="1" applyAlignment="1">
      <alignment horizontal="center" vertical="center" wrapText="1"/>
    </xf>
    <xf numFmtId="0" fontId="21" fillId="3" borderId="126" xfId="0" applyFont="1" applyFill="1" applyBorder="1" applyAlignment="1">
      <alignment horizontal="center" vertical="center"/>
    </xf>
    <xf numFmtId="0" fontId="21" fillId="3" borderId="23" xfId="0" applyFont="1" applyFill="1" applyBorder="1" applyAlignment="1">
      <alignment horizontal="center" vertical="center"/>
    </xf>
    <xf numFmtId="0" fontId="21" fillId="3" borderId="24" xfId="0" applyFont="1" applyFill="1" applyBorder="1" applyAlignment="1">
      <alignment horizontal="center" vertical="center"/>
    </xf>
    <xf numFmtId="0" fontId="7" fillId="3" borderId="36"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45" xfId="0" applyFont="1" applyFill="1" applyBorder="1" applyAlignment="1">
      <alignment horizontal="center" vertical="center"/>
    </xf>
    <xf numFmtId="9" fontId="23" fillId="4" borderId="2" xfId="0" applyNumberFormat="1" applyFont="1" applyFill="1" applyBorder="1" applyAlignment="1">
      <alignment horizontal="center" vertical="center"/>
    </xf>
    <xf numFmtId="9" fontId="23" fillId="4" borderId="3" xfId="0" applyNumberFormat="1" applyFont="1" applyFill="1" applyBorder="1" applyAlignment="1">
      <alignment horizontal="center" vertical="center"/>
    </xf>
    <xf numFmtId="9" fontId="23" fillId="4" borderId="45" xfId="0" applyNumberFormat="1" applyFont="1" applyFill="1" applyBorder="1" applyAlignment="1">
      <alignment horizontal="center" vertical="center"/>
    </xf>
    <xf numFmtId="0" fontId="9" fillId="4" borderId="125" xfId="0" applyFont="1" applyFill="1" applyBorder="1" applyAlignment="1">
      <alignment horizontal="center" vertical="center" wrapText="1"/>
    </xf>
    <xf numFmtId="0" fontId="9" fillId="4" borderId="122" xfId="0" applyFont="1" applyFill="1" applyBorder="1" applyAlignment="1">
      <alignment horizontal="center" vertical="center" wrapText="1"/>
    </xf>
    <xf numFmtId="0" fontId="9" fillId="4" borderId="73" xfId="0" applyFont="1" applyFill="1" applyBorder="1" applyAlignment="1">
      <alignment horizontal="center" vertical="center" wrapText="1"/>
    </xf>
    <xf numFmtId="0" fontId="21" fillId="4" borderId="45" xfId="0" applyFont="1" applyFill="1" applyBorder="1" applyAlignment="1">
      <alignment horizontal="center" vertical="center" wrapText="1"/>
    </xf>
    <xf numFmtId="0" fontId="21" fillId="3" borderId="45" xfId="0"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7" fillId="4" borderId="45" xfId="0" applyFont="1" applyFill="1" applyBorder="1" applyAlignment="1">
      <alignment horizontal="center" vertical="center"/>
    </xf>
    <xf numFmtId="0" fontId="9" fillId="4" borderId="124"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45" xfId="0" applyFont="1" applyFill="1" applyBorder="1" applyAlignment="1">
      <alignment horizontal="center" vertical="center"/>
    </xf>
    <xf numFmtId="0" fontId="23" fillId="3" borderId="121" xfId="0" applyFont="1" applyFill="1" applyBorder="1" applyAlignment="1">
      <alignment horizontal="center" vertical="center" wrapText="1"/>
    </xf>
    <xf numFmtId="0" fontId="23" fillId="3" borderId="12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3" fillId="3" borderId="123" xfId="0" applyFont="1" applyFill="1" applyBorder="1" applyAlignment="1">
      <alignment horizontal="center" vertical="center"/>
    </xf>
    <xf numFmtId="0" fontId="23" fillId="3" borderId="32" xfId="0" applyFont="1" applyFill="1" applyBorder="1" applyAlignment="1">
      <alignment horizontal="center" vertical="center"/>
    </xf>
    <xf numFmtId="0" fontId="23" fillId="3" borderId="33" xfId="0" applyFont="1" applyFill="1" applyBorder="1" applyAlignment="1">
      <alignment horizontal="center" vertical="center"/>
    </xf>
    <xf numFmtId="0" fontId="9" fillId="4" borderId="105" xfId="0" applyFont="1" applyFill="1" applyBorder="1" applyAlignment="1">
      <alignment horizontal="center" vertical="center" wrapText="1"/>
    </xf>
    <xf numFmtId="0" fontId="9" fillId="4" borderId="106" xfId="0" applyFont="1" applyFill="1" applyBorder="1" applyAlignment="1">
      <alignment horizontal="center" vertical="center" wrapText="1"/>
    </xf>
    <xf numFmtId="0" fontId="9" fillId="4" borderId="100" xfId="0" applyFont="1" applyFill="1" applyBorder="1" applyAlignment="1">
      <alignment horizontal="center" vertical="center" wrapText="1"/>
    </xf>
    <xf numFmtId="0" fontId="7" fillId="3" borderId="101"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23" fillId="3" borderId="108" xfId="0" applyFont="1" applyFill="1" applyBorder="1" applyAlignment="1">
      <alignment horizontal="center" vertical="center" wrapText="1"/>
    </xf>
    <xf numFmtId="0" fontId="160" fillId="0" borderId="0" xfId="0" applyFont="1" applyAlignment="1">
      <alignment horizontal="center"/>
    </xf>
    <xf numFmtId="0" fontId="9" fillId="4" borderId="46" xfId="0" applyFont="1" applyFill="1" applyBorder="1" applyAlignment="1">
      <alignment horizontal="center" vertical="center"/>
    </xf>
    <xf numFmtId="0" fontId="9" fillId="4" borderId="45" xfId="0" applyFont="1" applyFill="1" applyBorder="1" applyAlignment="1">
      <alignment horizontal="center" vertical="center"/>
    </xf>
    <xf numFmtId="0" fontId="21" fillId="3" borderId="90" xfId="0" applyFont="1" applyFill="1" applyBorder="1" applyAlignment="1">
      <alignment horizontal="center" vertical="center"/>
    </xf>
    <xf numFmtId="0" fontId="21" fillId="3" borderId="91" xfId="0" applyFont="1" applyFill="1" applyBorder="1" applyAlignment="1">
      <alignment horizontal="center" vertical="center"/>
    </xf>
    <xf numFmtId="49" fontId="21" fillId="3" borderId="2" xfId="0" applyNumberFormat="1" applyFont="1" applyFill="1" applyBorder="1" applyAlignment="1">
      <alignment horizontal="center" vertical="center"/>
    </xf>
    <xf numFmtId="49" fontId="21" fillId="3" borderId="3" xfId="0" applyNumberFormat="1" applyFont="1" applyFill="1" applyBorder="1" applyAlignment="1">
      <alignment horizontal="center" vertical="center"/>
    </xf>
    <xf numFmtId="49" fontId="21" fillId="3" borderId="45" xfId="0" applyNumberFormat="1" applyFont="1" applyFill="1" applyBorder="1" applyAlignment="1">
      <alignment horizontal="center" vertical="center"/>
    </xf>
    <xf numFmtId="0" fontId="21" fillId="3" borderId="45" xfId="0" applyFont="1" applyFill="1" applyBorder="1" applyAlignment="1">
      <alignment horizontal="center" vertical="center" wrapText="1"/>
    </xf>
    <xf numFmtId="0" fontId="4" fillId="0" borderId="46" xfId="0" applyFont="1" applyBorder="1" applyAlignment="1">
      <alignment horizontal="center"/>
    </xf>
    <xf numFmtId="0" fontId="4" fillId="0" borderId="45" xfId="0" applyFont="1" applyBorder="1" applyAlignment="1">
      <alignment horizontal="center"/>
    </xf>
    <xf numFmtId="0" fontId="5" fillId="0" borderId="9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43"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5" xfId="0" applyFont="1" applyFill="1" applyBorder="1" applyAlignment="1">
      <alignment horizontal="center" vertical="center"/>
    </xf>
    <xf numFmtId="0" fontId="7" fillId="3" borderId="46" xfId="0" applyFont="1" applyFill="1" applyBorder="1" applyAlignment="1">
      <alignment horizontal="center" vertical="center" wrapText="1"/>
    </xf>
    <xf numFmtId="0" fontId="100" fillId="4" borderId="2" xfId="0" applyFont="1" applyFill="1" applyBorder="1" applyAlignment="1">
      <alignment horizontal="center" vertical="center" wrapText="1"/>
    </xf>
    <xf numFmtId="0" fontId="100" fillId="4" borderId="3" xfId="0" applyFont="1" applyFill="1" applyBorder="1" applyAlignment="1">
      <alignment horizontal="center" vertical="center" wrapText="1"/>
    </xf>
    <xf numFmtId="0" fontId="100" fillId="4" borderId="4" xfId="0" applyFont="1" applyFill="1" applyBorder="1" applyAlignment="1">
      <alignment horizontal="center" vertical="center" wrapText="1"/>
    </xf>
    <xf numFmtId="0" fontId="99" fillId="3" borderId="2" xfId="0" applyFont="1" applyFill="1" applyBorder="1" applyAlignment="1">
      <alignment horizontal="center" vertical="center"/>
    </xf>
    <xf numFmtId="9" fontId="21" fillId="3" borderId="3" xfId="0" applyNumberFormat="1" applyFont="1" applyFill="1" applyBorder="1" applyAlignment="1">
      <alignment horizontal="center" vertical="center"/>
    </xf>
    <xf numFmtId="9" fontId="21" fillId="3" borderId="4" xfId="0" applyNumberFormat="1" applyFont="1" applyFill="1" applyBorder="1" applyAlignment="1">
      <alignment horizontal="center" vertical="center"/>
    </xf>
    <xf numFmtId="9" fontId="99" fillId="4" borderId="11" xfId="0" applyNumberFormat="1" applyFont="1" applyFill="1" applyBorder="1" applyAlignment="1">
      <alignment horizontal="center" vertical="center"/>
    </xf>
    <xf numFmtId="0" fontId="118" fillId="2" borderId="0" xfId="0" applyFont="1" applyFill="1" applyAlignment="1">
      <alignment horizontal="center"/>
    </xf>
    <xf numFmtId="49" fontId="21" fillId="3" borderId="4" xfId="0" applyNumberFormat="1" applyFont="1" applyFill="1" applyBorder="1" applyAlignment="1">
      <alignment horizontal="center" vertical="center"/>
    </xf>
    <xf numFmtId="0" fontId="130" fillId="0" borderId="0" xfId="0" applyFont="1" applyAlignment="1">
      <alignment horizontal="center"/>
    </xf>
    <xf numFmtId="0" fontId="31" fillId="3" borderId="5"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5" xfId="0" applyFont="1" applyFill="1" applyBorder="1" applyAlignment="1">
      <alignment vertical="center" wrapText="1"/>
    </xf>
    <xf numFmtId="0" fontId="31" fillId="3" borderId="9" xfId="0" applyFont="1" applyFill="1" applyBorder="1" applyAlignment="1">
      <alignment vertical="center" wrapText="1"/>
    </xf>
    <xf numFmtId="0" fontId="31" fillId="3" borderId="10" xfId="0" applyFont="1" applyFill="1" applyBorder="1" applyAlignment="1">
      <alignment horizontal="center" vertical="center"/>
    </xf>
    <xf numFmtId="0" fontId="31" fillId="3" borderId="11" xfId="0" applyFont="1" applyFill="1" applyBorder="1" applyAlignment="1">
      <alignment horizontal="center" vertical="center"/>
    </xf>
    <xf numFmtId="0" fontId="31" fillId="3" borderId="12" xfId="0" applyFont="1" applyFill="1" applyBorder="1" applyAlignment="1">
      <alignment horizontal="center" vertical="center"/>
    </xf>
    <xf numFmtId="0" fontId="31" fillId="3" borderId="13" xfId="0" applyFont="1" applyFill="1" applyBorder="1" applyAlignment="1">
      <alignment horizontal="center" vertical="center"/>
    </xf>
    <xf numFmtId="0" fontId="31" fillId="3" borderId="0" xfId="0" applyFont="1" applyFill="1" applyBorder="1" applyAlignment="1">
      <alignment horizontal="center" vertical="center"/>
    </xf>
    <xf numFmtId="0" fontId="31" fillId="3" borderId="6" xfId="0" applyFont="1" applyFill="1" applyBorder="1" applyAlignment="1">
      <alignment horizontal="center" vertical="center"/>
    </xf>
    <xf numFmtId="9" fontId="31" fillId="4" borderId="2" xfId="0" applyNumberFormat="1" applyFont="1" applyFill="1" applyBorder="1" applyAlignment="1">
      <alignment horizontal="center" vertical="center"/>
    </xf>
    <xf numFmtId="9" fontId="31" fillId="4" borderId="3" xfId="0" applyNumberFormat="1" applyFont="1" applyFill="1" applyBorder="1" applyAlignment="1">
      <alignment horizontal="center" vertical="center"/>
    </xf>
    <xf numFmtId="9" fontId="31" fillId="4" borderId="4" xfId="0" applyNumberFormat="1" applyFont="1" applyFill="1" applyBorder="1" applyAlignment="1">
      <alignment horizontal="center" vertical="center"/>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41" fillId="4" borderId="2"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41" fillId="4" borderId="4" xfId="0" applyFont="1" applyFill="1" applyBorder="1" applyAlignment="1">
      <alignment horizontal="center" vertical="center" wrapText="1"/>
    </xf>
    <xf numFmtId="0" fontId="43" fillId="4"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31" fillId="4" borderId="4" xfId="0" applyFont="1" applyFill="1" applyBorder="1" applyAlignment="1">
      <alignment horizontal="center" vertical="center"/>
    </xf>
    <xf numFmtId="0" fontId="32" fillId="4" borderId="2" xfId="0" applyFont="1" applyFill="1" applyBorder="1" applyAlignment="1">
      <alignment horizontal="center" vertical="center"/>
    </xf>
    <xf numFmtId="0" fontId="32" fillId="4" borderId="3" xfId="0" applyFont="1" applyFill="1" applyBorder="1" applyAlignment="1">
      <alignment horizontal="center" vertical="center"/>
    </xf>
    <xf numFmtId="0" fontId="32" fillId="4" borderId="4" xfId="0" applyFont="1" applyFill="1" applyBorder="1" applyAlignment="1">
      <alignment horizontal="center" vertical="center"/>
    </xf>
    <xf numFmtId="0" fontId="31" fillId="3" borderId="82" xfId="0" applyFont="1" applyFill="1" applyBorder="1" applyAlignment="1">
      <alignment vertical="center" wrapText="1"/>
    </xf>
    <xf numFmtId="0" fontId="31" fillId="3" borderId="29" xfId="0" applyFont="1" applyFill="1" applyBorder="1" applyAlignment="1">
      <alignment vertical="center" wrapText="1"/>
    </xf>
    <xf numFmtId="0" fontId="31" fillId="3" borderId="16" xfId="0" applyFont="1" applyFill="1" applyBorder="1" applyAlignment="1">
      <alignment horizontal="center" vertical="center"/>
    </xf>
    <xf numFmtId="0" fontId="43" fillId="0" borderId="2" xfId="0" applyFont="1"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42" fillId="4" borderId="3" xfId="0" applyFont="1" applyFill="1" applyBorder="1" applyAlignment="1">
      <alignment horizontal="center" vertical="center" wrapText="1"/>
    </xf>
    <xf numFmtId="0" fontId="42" fillId="4" borderId="3" xfId="0" applyFont="1" applyFill="1" applyBorder="1" applyAlignment="1">
      <alignment horizontal="center" vertical="center"/>
    </xf>
    <xf numFmtId="0" fontId="42" fillId="4" borderId="4" xfId="0" applyFont="1" applyFill="1" applyBorder="1" applyAlignment="1">
      <alignment horizontal="center" vertical="center"/>
    </xf>
    <xf numFmtId="0" fontId="135" fillId="0" borderId="0" xfId="0" applyFont="1" applyAlignment="1">
      <alignment horizontal="center"/>
    </xf>
    <xf numFmtId="0" fontId="130" fillId="2" borderId="0" xfId="0" applyFont="1" applyFill="1" applyAlignment="1">
      <alignment horizontal="center"/>
    </xf>
    <xf numFmtId="0" fontId="42" fillId="3" borderId="1" xfId="0" applyFont="1" applyFill="1" applyBorder="1" applyAlignment="1">
      <alignment horizontal="center" vertical="center"/>
    </xf>
    <xf numFmtId="49" fontId="42" fillId="3" borderId="2" xfId="0" applyNumberFormat="1" applyFont="1" applyFill="1" applyBorder="1" applyAlignment="1">
      <alignment horizontal="center" vertical="center"/>
    </xf>
    <xf numFmtId="49" fontId="42" fillId="3" borderId="3" xfId="0" applyNumberFormat="1" applyFont="1" applyFill="1" applyBorder="1" applyAlignment="1">
      <alignment horizontal="center" vertical="center"/>
    </xf>
    <xf numFmtId="49" fontId="42" fillId="3" borderId="4" xfId="0" applyNumberFormat="1" applyFont="1" applyFill="1" applyBorder="1" applyAlignment="1">
      <alignment horizontal="center" vertical="center"/>
    </xf>
    <xf numFmtId="0" fontId="23" fillId="3" borderId="4" xfId="0" applyFont="1" applyFill="1" applyBorder="1" applyAlignment="1">
      <alignment horizontal="center" vertical="center" wrapText="1"/>
    </xf>
    <xf numFmtId="0" fontId="23" fillId="3" borderId="4" xfId="0" applyFont="1" applyFill="1" applyBorder="1" applyAlignment="1">
      <alignment horizontal="center" vertical="center"/>
    </xf>
    <xf numFmtId="0" fontId="23" fillId="3" borderId="5"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81" fillId="3" borderId="2" xfId="0" applyFont="1" applyFill="1" applyBorder="1" applyAlignment="1">
      <alignment horizontal="left" vertical="center" wrapText="1"/>
    </xf>
    <xf numFmtId="0" fontId="81" fillId="3" borderId="3" xfId="0" applyFont="1" applyFill="1" applyBorder="1" applyAlignment="1">
      <alignment horizontal="left" vertical="center" wrapText="1"/>
    </xf>
    <xf numFmtId="0" fontId="81" fillId="3" borderId="4" xfId="0" applyFont="1" applyFill="1" applyBorder="1" applyAlignment="1">
      <alignment horizontal="left" vertical="center" wrapText="1"/>
    </xf>
    <xf numFmtId="0" fontId="23" fillId="3" borderId="2" xfId="0" applyFont="1" applyFill="1" applyBorder="1" applyAlignment="1">
      <alignment horizontal="left" vertical="center" wrapText="1"/>
    </xf>
    <xf numFmtId="0" fontId="23" fillId="3" borderId="3"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24" fillId="4" borderId="2"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4" xfId="0" applyFont="1" applyFill="1" applyBorder="1" applyAlignment="1">
      <alignment horizontal="center" vertical="center"/>
    </xf>
    <xf numFmtId="9" fontId="23" fillId="3" borderId="2" xfId="0" applyNumberFormat="1" applyFont="1" applyFill="1" applyBorder="1" applyAlignment="1">
      <alignment horizontal="center" vertical="center"/>
    </xf>
    <xf numFmtId="9" fontId="23" fillId="3" borderId="3" xfId="0" applyNumberFormat="1" applyFont="1" applyFill="1" applyBorder="1" applyAlignment="1">
      <alignment horizontal="center" vertical="center"/>
    </xf>
    <xf numFmtId="9" fontId="23" fillId="3" borderId="4" xfId="0" applyNumberFormat="1" applyFont="1" applyFill="1" applyBorder="1" applyAlignment="1">
      <alignment horizontal="center" vertical="center"/>
    </xf>
    <xf numFmtId="9" fontId="23" fillId="4" borderId="4" xfId="0" applyNumberFormat="1"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pplyAlignment="1">
      <alignment horizontal="center" vertical="center"/>
    </xf>
    <xf numFmtId="0" fontId="77" fillId="3" borderId="2" xfId="0" applyFont="1" applyFill="1" applyBorder="1" applyAlignment="1">
      <alignment horizontal="left" vertical="top" wrapText="1"/>
    </xf>
    <xf numFmtId="0" fontId="77" fillId="3" borderId="3" xfId="0" applyFont="1" applyFill="1" applyBorder="1" applyAlignment="1">
      <alignment horizontal="left" vertical="top" wrapText="1"/>
    </xf>
    <xf numFmtId="0" fontId="77" fillId="3" borderId="4" xfId="0" applyFont="1" applyFill="1" applyBorder="1" applyAlignment="1">
      <alignment horizontal="left" vertical="top" wrapText="1"/>
    </xf>
    <xf numFmtId="0" fontId="77" fillId="3" borderId="2" xfId="0" applyFont="1" applyFill="1" applyBorder="1" applyAlignment="1">
      <alignment horizontal="left" vertical="center" wrapText="1"/>
    </xf>
    <xf numFmtId="0" fontId="77" fillId="3" borderId="3" xfId="0" applyFont="1" applyFill="1" applyBorder="1" applyAlignment="1">
      <alignment horizontal="left" vertical="center" wrapText="1"/>
    </xf>
    <xf numFmtId="0" fontId="77" fillId="3" borderId="4" xfId="0" applyFont="1" applyFill="1" applyBorder="1" applyAlignment="1">
      <alignment horizontal="left" vertical="center" wrapText="1"/>
    </xf>
    <xf numFmtId="0" fontId="24" fillId="0" borderId="2" xfId="0"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3" fillId="3" borderId="2" xfId="0" applyFont="1" applyFill="1" applyBorder="1" applyAlignment="1">
      <alignment horizontal="left" vertical="top" wrapText="1"/>
    </xf>
    <xf numFmtId="0" fontId="23" fillId="3" borderId="3" xfId="0" applyFont="1" applyFill="1" applyBorder="1" applyAlignment="1">
      <alignment horizontal="left" vertical="top" wrapText="1"/>
    </xf>
    <xf numFmtId="0" fontId="23" fillId="3" borderId="4" xfId="0" applyFont="1" applyFill="1" applyBorder="1" applyAlignment="1">
      <alignment horizontal="left" vertical="top" wrapText="1"/>
    </xf>
    <xf numFmtId="0" fontId="23" fillId="4" borderId="2" xfId="0" applyFont="1" applyFill="1" applyBorder="1" applyAlignment="1">
      <alignment horizontal="left" vertical="top" wrapText="1"/>
    </xf>
    <xf numFmtId="0" fontId="23" fillId="4" borderId="3" xfId="0" applyFont="1" applyFill="1" applyBorder="1" applyAlignment="1">
      <alignment horizontal="left" vertical="top" wrapText="1"/>
    </xf>
    <xf numFmtId="0" fontId="23" fillId="4" borderId="4" xfId="0" applyFont="1" applyFill="1" applyBorder="1" applyAlignment="1">
      <alignment horizontal="left" vertical="top" wrapText="1"/>
    </xf>
    <xf numFmtId="0" fontId="77" fillId="4" borderId="2" xfId="0" applyFont="1" applyFill="1" applyBorder="1" applyAlignment="1">
      <alignment horizontal="left" vertical="center" wrapText="1"/>
    </xf>
    <xf numFmtId="0" fontId="77" fillId="4" borderId="3" xfId="0" applyFont="1" applyFill="1" applyBorder="1" applyAlignment="1">
      <alignment horizontal="left" vertical="center" wrapText="1"/>
    </xf>
    <xf numFmtId="0" fontId="77" fillId="4" borderId="4" xfId="0" applyFont="1" applyFill="1" applyBorder="1" applyAlignment="1">
      <alignment horizontal="left" vertical="center" wrapText="1"/>
    </xf>
    <xf numFmtId="0" fontId="77" fillId="4" borderId="2" xfId="0" applyFont="1" applyFill="1" applyBorder="1" applyAlignment="1">
      <alignment horizontal="left" vertical="top"/>
    </xf>
    <xf numFmtId="0" fontId="77" fillId="4" borderId="3" xfId="0" applyFont="1" applyFill="1" applyBorder="1" applyAlignment="1">
      <alignment horizontal="left" vertical="top"/>
    </xf>
    <xf numFmtId="0" fontId="77" fillId="4" borderId="4" xfId="0" applyFont="1" applyFill="1" applyBorder="1" applyAlignment="1">
      <alignment horizontal="left" vertical="top"/>
    </xf>
    <xf numFmtId="0" fontId="0" fillId="0" borderId="15" xfId="0" applyFont="1" applyBorder="1" applyAlignment="1">
      <alignment horizontal="center" wrapText="1"/>
    </xf>
    <xf numFmtId="49" fontId="23" fillId="3" borderId="2" xfId="0" applyNumberFormat="1" applyFont="1" applyFill="1" applyBorder="1" applyAlignment="1">
      <alignment horizontal="center" vertical="center"/>
    </xf>
    <xf numFmtId="49" fontId="23" fillId="3" borderId="3" xfId="0" applyNumberFormat="1" applyFont="1" applyFill="1" applyBorder="1" applyAlignment="1">
      <alignment horizontal="center" vertical="center"/>
    </xf>
    <xf numFmtId="49" fontId="23" fillId="3" borderId="4" xfId="0" applyNumberFormat="1" applyFont="1" applyFill="1" applyBorder="1" applyAlignment="1">
      <alignment horizontal="center" vertical="center"/>
    </xf>
    <xf numFmtId="49" fontId="17" fillId="4" borderId="2" xfId="0" applyNumberFormat="1" applyFont="1" applyFill="1" applyBorder="1" applyAlignment="1">
      <alignment horizontal="center" vertical="center" wrapText="1"/>
    </xf>
    <xf numFmtId="49" fontId="14" fillId="4" borderId="3" xfId="0" applyNumberFormat="1" applyFont="1" applyFill="1" applyBorder="1" applyAlignment="1">
      <alignment horizontal="center" vertical="center" wrapText="1"/>
    </xf>
    <xf numFmtId="49" fontId="14" fillId="4" borderId="4" xfId="0" applyNumberFormat="1" applyFont="1" applyFill="1" applyBorder="1" applyAlignment="1">
      <alignment horizontal="center" vertical="center" wrapText="1"/>
    </xf>
    <xf numFmtId="49" fontId="41" fillId="4" borderId="2" xfId="0" applyNumberFormat="1" applyFont="1" applyFill="1" applyBorder="1" applyAlignment="1">
      <alignment horizontal="center" vertical="center" wrapText="1"/>
    </xf>
    <xf numFmtId="49" fontId="41" fillId="4" borderId="3" xfId="0" applyNumberFormat="1" applyFont="1" applyFill="1" applyBorder="1" applyAlignment="1">
      <alignment horizontal="center" vertical="center" wrapText="1"/>
    </xf>
    <xf numFmtId="49" fontId="41" fillId="4" borderId="4" xfId="0" applyNumberFormat="1" applyFont="1" applyFill="1" applyBorder="1" applyAlignment="1">
      <alignment horizontal="center" vertical="center" wrapText="1"/>
    </xf>
    <xf numFmtId="49" fontId="6" fillId="4" borderId="2" xfId="0" applyNumberFormat="1" applyFont="1" applyFill="1" applyBorder="1" applyAlignment="1">
      <alignment horizontal="center" vertical="center" wrapText="1"/>
    </xf>
    <xf numFmtId="49" fontId="6" fillId="4" borderId="3" xfId="0" applyNumberFormat="1" applyFont="1" applyFill="1" applyBorder="1" applyAlignment="1">
      <alignment horizontal="center" vertical="center" wrapText="1"/>
    </xf>
    <xf numFmtId="49" fontId="6" fillId="4" borderId="4" xfId="0" applyNumberFormat="1" applyFont="1" applyFill="1" applyBorder="1" applyAlignment="1">
      <alignment horizontal="center" vertical="center" wrapText="1"/>
    </xf>
    <xf numFmtId="49" fontId="31" fillId="4" borderId="2" xfId="0" applyNumberFormat="1" applyFont="1" applyFill="1" applyBorder="1" applyAlignment="1">
      <alignment horizontal="center" vertical="center" wrapText="1"/>
    </xf>
    <xf numFmtId="49" fontId="31" fillId="4" borderId="3" xfId="0" applyNumberFormat="1" applyFont="1" applyFill="1" applyBorder="1" applyAlignment="1">
      <alignment horizontal="center" vertical="center" wrapText="1"/>
    </xf>
    <xf numFmtId="49" fontId="31" fillId="4" borderId="4" xfId="0" applyNumberFormat="1" applyFont="1" applyFill="1" applyBorder="1" applyAlignment="1">
      <alignment horizontal="center" vertical="center" wrapText="1"/>
    </xf>
    <xf numFmtId="0" fontId="55" fillId="0" borderId="0" xfId="0" applyFont="1" applyAlignment="1">
      <alignment horizontal="center" wrapText="1"/>
    </xf>
    <xf numFmtId="0" fontId="9" fillId="7" borderId="69" xfId="0" applyFont="1" applyFill="1" applyBorder="1" applyAlignment="1">
      <alignment horizontal="center" vertical="center"/>
    </xf>
    <xf numFmtId="0" fontId="9" fillId="7" borderId="4" xfId="0" applyFont="1" applyFill="1" applyBorder="1" applyAlignment="1">
      <alignment horizontal="center" vertical="center"/>
    </xf>
    <xf numFmtId="0" fontId="9" fillId="4" borderId="69" xfId="0" applyFont="1" applyFill="1" applyBorder="1" applyAlignment="1">
      <alignment horizontal="center" vertical="center"/>
    </xf>
    <xf numFmtId="9" fontId="35" fillId="4" borderId="3" xfId="0" applyNumberFormat="1" applyFont="1" applyFill="1" applyBorder="1" applyAlignment="1">
      <alignment horizontal="center" vertical="center"/>
    </xf>
    <xf numFmtId="9" fontId="35" fillId="4" borderId="4" xfId="0" applyNumberFormat="1" applyFont="1" applyFill="1" applyBorder="1" applyAlignment="1">
      <alignment horizontal="center" vertical="center"/>
    </xf>
    <xf numFmtId="0" fontId="7" fillId="9" borderId="2" xfId="0" applyFont="1" applyFill="1" applyBorder="1" applyAlignment="1">
      <alignment horizontal="left" vertical="center" wrapText="1"/>
    </xf>
    <xf numFmtId="0" fontId="7" fillId="9" borderId="3" xfId="0" applyFont="1" applyFill="1" applyBorder="1" applyAlignment="1">
      <alignment horizontal="left" vertical="center" wrapText="1"/>
    </xf>
    <xf numFmtId="0" fontId="7" fillId="9" borderId="4" xfId="0" applyFont="1" applyFill="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8" xfId="0" applyFont="1" applyBorder="1" applyAlignment="1">
      <alignment horizontal="left" vertical="center" wrapText="1"/>
    </xf>
    <xf numFmtId="0" fontId="7" fillId="3" borderId="11" xfId="0" applyFont="1" applyFill="1" applyBorder="1" applyAlignment="1">
      <alignment horizontal="center" vertical="center" wrapText="1"/>
    </xf>
    <xf numFmtId="0" fontId="82" fillId="4" borderId="2" xfId="0" applyFont="1" applyFill="1" applyBorder="1" applyAlignment="1">
      <alignment horizontal="center" vertical="center" wrapText="1"/>
    </xf>
    <xf numFmtId="0" fontId="82" fillId="4" borderId="3" xfId="0" applyFont="1" applyFill="1" applyBorder="1" applyAlignment="1">
      <alignment horizontal="center" vertical="center" wrapText="1"/>
    </xf>
    <xf numFmtId="0" fontId="82"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5" fillId="3" borderId="1" xfId="0" quotePrefix="1" applyFont="1" applyFill="1" applyBorder="1" applyAlignment="1">
      <alignment horizontal="center" vertical="center"/>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Border="1" applyAlignment="1">
      <alignment horizontal="center" vertical="center"/>
    </xf>
    <xf numFmtId="0" fontId="7" fillId="0" borderId="6"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8" xfId="0" applyFont="1" applyBorder="1" applyAlignment="1">
      <alignment horizontal="center" vertical="center"/>
    </xf>
    <xf numFmtId="0" fontId="17" fillId="0" borderId="0" xfId="0" applyFont="1" applyBorder="1" applyAlignment="1">
      <alignment horizontal="center" vertical="center" wrapText="1"/>
    </xf>
    <xf numFmtId="0" fontId="30" fillId="3" borderId="2"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4"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9" fillId="4" borderId="14"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8" xfId="0" applyFont="1" applyFill="1" applyBorder="1" applyAlignment="1">
      <alignment horizontal="center" vertical="center"/>
    </xf>
    <xf numFmtId="0" fontId="17" fillId="0" borderId="114" xfId="0" applyFont="1" applyBorder="1" applyAlignment="1">
      <alignment horizontal="center" vertical="center" wrapText="1"/>
    </xf>
    <xf numFmtId="0" fontId="17" fillId="0" borderId="115" xfId="0" applyFont="1" applyBorder="1" applyAlignment="1">
      <alignment horizontal="center" vertical="center" wrapText="1"/>
    </xf>
    <xf numFmtId="0" fontId="17" fillId="0" borderId="116" xfId="0" applyFont="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4" borderId="4" xfId="0" applyFont="1" applyFill="1" applyBorder="1" applyAlignment="1">
      <alignment horizontal="center" vertical="center" wrapText="1"/>
    </xf>
    <xf numFmtId="0" fontId="65" fillId="3" borderId="49" xfId="0" applyFont="1" applyFill="1" applyBorder="1" applyAlignment="1">
      <alignment horizontal="center" vertical="center" wrapText="1"/>
    </xf>
    <xf numFmtId="0" fontId="65" fillId="3" borderId="42" xfId="0" applyFont="1" applyFill="1" applyBorder="1" applyAlignment="1">
      <alignment horizontal="center" vertical="center" wrapText="1"/>
    </xf>
    <xf numFmtId="0" fontId="66" fillId="3" borderId="46" xfId="0" applyFont="1" applyFill="1" applyBorder="1" applyAlignment="1">
      <alignment horizontal="center" vertical="center" wrapText="1"/>
    </xf>
    <xf numFmtId="0" fontId="66" fillId="3" borderId="3" xfId="0" applyFont="1" applyFill="1" applyBorder="1" applyAlignment="1">
      <alignment horizontal="center" vertical="center" wrapText="1"/>
    </xf>
    <xf numFmtId="0" fontId="66" fillId="3" borderId="45" xfId="0" applyFont="1" applyFill="1" applyBorder="1" applyAlignment="1">
      <alignment horizontal="center" vertical="center" wrapText="1"/>
    </xf>
    <xf numFmtId="0" fontId="67" fillId="3" borderId="2" xfId="0" applyFont="1" applyFill="1" applyBorder="1" applyAlignment="1">
      <alignment horizontal="center" vertical="center" wrapText="1"/>
    </xf>
    <xf numFmtId="0" fontId="67" fillId="3" borderId="3" xfId="0" applyFont="1" applyFill="1" applyBorder="1" applyAlignment="1">
      <alignment horizontal="center" vertical="center" wrapText="1"/>
    </xf>
    <xf numFmtId="0" fontId="67" fillId="3" borderId="45" xfId="0" applyFont="1" applyFill="1" applyBorder="1" applyAlignment="1">
      <alignment horizontal="center" vertical="center" wrapText="1"/>
    </xf>
    <xf numFmtId="0" fontId="71" fillId="3" borderId="2" xfId="0" applyFont="1" applyFill="1" applyBorder="1" applyAlignment="1">
      <alignment horizontal="center" vertical="center"/>
    </xf>
    <xf numFmtId="0" fontId="71" fillId="3" borderId="3" xfId="0" applyFont="1" applyFill="1" applyBorder="1" applyAlignment="1">
      <alignment horizontal="center" vertical="center"/>
    </xf>
    <xf numFmtId="0" fontId="71" fillId="3" borderId="45" xfId="0" applyFont="1" applyFill="1" applyBorder="1" applyAlignment="1">
      <alignment horizontal="center" vertical="center"/>
    </xf>
    <xf numFmtId="0" fontId="66" fillId="4" borderId="46" xfId="0" applyFont="1" applyFill="1" applyBorder="1" applyAlignment="1">
      <alignment horizontal="center" vertical="center" wrapText="1"/>
    </xf>
    <xf numFmtId="0" fontId="66" fillId="4" borderId="3" xfId="0" applyFont="1" applyFill="1" applyBorder="1" applyAlignment="1">
      <alignment horizontal="center" vertical="center" wrapText="1"/>
    </xf>
    <xf numFmtId="0" fontId="66" fillId="4" borderId="45" xfId="0" applyFont="1" applyFill="1" applyBorder="1" applyAlignment="1">
      <alignment horizontal="center" vertical="center" wrapText="1"/>
    </xf>
    <xf numFmtId="9" fontId="65" fillId="4" borderId="14" xfId="0" applyNumberFormat="1" applyFont="1" applyFill="1" applyBorder="1" applyAlignment="1">
      <alignment horizontal="center" vertical="center"/>
    </xf>
    <xf numFmtId="9" fontId="65" fillId="4" borderId="15" xfId="0" applyNumberFormat="1" applyFont="1" applyFill="1" applyBorder="1" applyAlignment="1">
      <alignment horizontal="center" vertical="center"/>
    </xf>
    <xf numFmtId="9" fontId="65" fillId="4" borderId="43" xfId="0" applyNumberFormat="1" applyFont="1" applyFill="1" applyBorder="1" applyAlignment="1">
      <alignment horizontal="center" vertical="center"/>
    </xf>
    <xf numFmtId="9" fontId="61" fillId="0" borderId="3" xfId="0" applyNumberFormat="1" applyFont="1" applyFill="1" applyBorder="1" applyAlignment="1">
      <alignment horizontal="center" vertical="top"/>
    </xf>
    <xf numFmtId="9" fontId="61" fillId="0" borderId="45" xfId="0" applyNumberFormat="1" applyFont="1" applyFill="1" applyBorder="1" applyAlignment="1">
      <alignment horizontal="center" vertical="top"/>
    </xf>
    <xf numFmtId="0" fontId="67" fillId="4" borderId="2"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67" fillId="4" borderId="45" xfId="0" applyFont="1" applyFill="1" applyBorder="1" applyAlignment="1">
      <alignment horizontal="center" vertical="center" wrapText="1"/>
    </xf>
    <xf numFmtId="9" fontId="65" fillId="4" borderId="2" xfId="0" applyNumberFormat="1" applyFont="1" applyFill="1" applyBorder="1" applyAlignment="1">
      <alignment horizontal="center" vertical="center"/>
    </xf>
    <xf numFmtId="9" fontId="65" fillId="4" borderId="3" xfId="0" applyNumberFormat="1" applyFont="1" applyFill="1" applyBorder="1" applyAlignment="1">
      <alignment horizontal="center" vertical="center"/>
    </xf>
    <xf numFmtId="9" fontId="65" fillId="4" borderId="45" xfId="0" applyNumberFormat="1" applyFont="1" applyFill="1" applyBorder="1" applyAlignment="1">
      <alignment horizontal="center" vertical="center"/>
    </xf>
    <xf numFmtId="0" fontId="69" fillId="0" borderId="2" xfId="0" applyFont="1" applyFill="1" applyBorder="1" applyAlignment="1">
      <alignment horizontal="center" vertical="center"/>
    </xf>
    <xf numFmtId="0" fontId="69" fillId="0" borderId="3" xfId="0" applyFont="1" applyFill="1" applyBorder="1" applyAlignment="1">
      <alignment horizontal="center" vertical="center"/>
    </xf>
    <xf numFmtId="0" fontId="69" fillId="0" borderId="45" xfId="0" applyFont="1" applyFill="1" applyBorder="1" applyAlignment="1">
      <alignment horizontal="center" vertical="center"/>
    </xf>
    <xf numFmtId="0" fontId="62" fillId="4" borderId="46" xfId="0" applyFont="1" applyFill="1" applyBorder="1" applyAlignment="1">
      <alignment horizontal="center" vertical="center"/>
    </xf>
    <xf numFmtId="0" fontId="62" fillId="4" borderId="3" xfId="0" applyFont="1" applyFill="1" applyBorder="1" applyAlignment="1">
      <alignment horizontal="center" vertical="center"/>
    </xf>
    <xf numFmtId="0" fontId="62" fillId="4" borderId="45" xfId="0" applyFont="1" applyFill="1" applyBorder="1" applyAlignment="1">
      <alignment horizontal="center" vertical="center"/>
    </xf>
    <xf numFmtId="9" fontId="65" fillId="4" borderId="2" xfId="0" applyNumberFormat="1" applyFont="1" applyFill="1" applyBorder="1" applyAlignment="1">
      <alignment horizontal="center" vertical="top"/>
    </xf>
    <xf numFmtId="9" fontId="65" fillId="4" borderId="11" xfId="0" applyNumberFormat="1" applyFont="1" applyFill="1" applyBorder="1" applyAlignment="1">
      <alignment horizontal="center" vertical="top"/>
    </xf>
    <xf numFmtId="9" fontId="65" fillId="4" borderId="3" xfId="0" applyNumberFormat="1" applyFont="1" applyFill="1" applyBorder="1" applyAlignment="1">
      <alignment horizontal="center" vertical="top"/>
    </xf>
    <xf numFmtId="9" fontId="65" fillId="4" borderId="45" xfId="0" applyNumberFormat="1" applyFont="1" applyFill="1" applyBorder="1" applyAlignment="1">
      <alignment horizontal="center" vertical="top"/>
    </xf>
    <xf numFmtId="9" fontId="61" fillId="4" borderId="3" xfId="0" applyNumberFormat="1" applyFont="1" applyFill="1" applyBorder="1" applyAlignment="1">
      <alignment horizontal="center" vertical="top"/>
    </xf>
    <xf numFmtId="9" fontId="61" fillId="4" borderId="45" xfId="0" applyNumberFormat="1" applyFont="1" applyFill="1" applyBorder="1" applyAlignment="1">
      <alignment horizontal="center" vertical="top"/>
    </xf>
    <xf numFmtId="0" fontId="64" fillId="3" borderId="2"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4" fillId="3" borderId="45" xfId="0" applyFont="1" applyFill="1" applyBorder="1" applyAlignment="1">
      <alignment horizontal="center" vertical="center" wrapText="1"/>
    </xf>
    <xf numFmtId="0" fontId="69" fillId="6" borderId="2" xfId="0" applyFont="1" applyFill="1" applyBorder="1" applyAlignment="1">
      <alignment horizontal="center" vertical="center" wrapText="1"/>
    </xf>
    <xf numFmtId="0" fontId="69" fillId="6" borderId="3" xfId="0" applyFont="1" applyFill="1" applyBorder="1" applyAlignment="1">
      <alignment horizontal="center" vertical="center" wrapText="1"/>
    </xf>
    <xf numFmtId="0" fontId="69" fillId="6" borderId="45" xfId="0" applyFont="1" applyFill="1" applyBorder="1" applyAlignment="1">
      <alignment horizontal="center" vertical="center" wrapText="1"/>
    </xf>
    <xf numFmtId="0" fontId="65" fillId="3" borderId="2" xfId="0" applyFont="1" applyFill="1" applyBorder="1" applyAlignment="1">
      <alignment horizontal="center" vertical="center"/>
    </xf>
    <xf numFmtId="0" fontId="65" fillId="3" borderId="3" xfId="0" applyFont="1" applyFill="1" applyBorder="1" applyAlignment="1">
      <alignment horizontal="center" vertical="center"/>
    </xf>
    <xf numFmtId="0" fontId="65" fillId="3" borderId="45" xfId="0" applyFont="1" applyFill="1" applyBorder="1" applyAlignment="1">
      <alignment horizontal="center" vertical="center"/>
    </xf>
    <xf numFmtId="0" fontId="134" fillId="0" borderId="14" xfId="0" applyFont="1" applyFill="1" applyBorder="1" applyAlignment="1">
      <alignment horizontal="center" vertical="center"/>
    </xf>
    <xf numFmtId="0" fontId="134" fillId="0" borderId="15" xfId="0" applyFont="1" applyFill="1" applyBorder="1" applyAlignment="1">
      <alignment horizontal="center" vertical="center"/>
    </xf>
    <xf numFmtId="0" fontId="134" fillId="0" borderId="43" xfId="0" applyFont="1" applyFill="1" applyBorder="1" applyAlignment="1">
      <alignment horizontal="center" vertical="center"/>
    </xf>
    <xf numFmtId="0" fontId="63" fillId="4" borderId="41" xfId="0" applyFont="1" applyFill="1" applyBorder="1" applyAlignment="1">
      <alignment vertical="center" wrapText="1"/>
    </xf>
    <xf numFmtId="0" fontId="63" fillId="4" borderId="32" xfId="0" applyFont="1" applyFill="1" applyBorder="1" applyAlignment="1">
      <alignment vertical="center" wrapText="1"/>
    </xf>
    <xf numFmtId="0" fontId="63" fillId="4" borderId="33" xfId="0" applyFont="1" applyFill="1" applyBorder="1" applyAlignment="1">
      <alignment vertical="center" wrapText="1"/>
    </xf>
    <xf numFmtId="0" fontId="65" fillId="3" borderId="36" xfId="0" applyFont="1" applyFill="1" applyBorder="1" applyAlignment="1">
      <alignment horizontal="center" vertical="center" wrapText="1"/>
    </xf>
    <xf numFmtId="0" fontId="65" fillId="3" borderId="38" xfId="0" applyFont="1" applyFill="1" applyBorder="1" applyAlignment="1">
      <alignment horizontal="center" vertical="center" wrapText="1"/>
    </xf>
    <xf numFmtId="0" fontId="63" fillId="4" borderId="14" xfId="0" applyFont="1" applyFill="1" applyBorder="1" applyAlignment="1">
      <alignment horizontal="center" vertical="center" wrapText="1"/>
    </xf>
    <xf numFmtId="0" fontId="63" fillId="4" borderId="15" xfId="0" applyFont="1" applyFill="1" applyBorder="1" applyAlignment="1">
      <alignment horizontal="center" vertical="center" wrapText="1"/>
    </xf>
    <xf numFmtId="0" fontId="63" fillId="4" borderId="43" xfId="0" applyFont="1" applyFill="1" applyBorder="1" applyAlignment="1">
      <alignment horizontal="center" vertical="center" wrapText="1"/>
    </xf>
    <xf numFmtId="0" fontId="65" fillId="3" borderId="46"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65" fillId="3" borderId="45" xfId="0" applyFont="1" applyFill="1" applyBorder="1" applyAlignment="1">
      <alignment horizontal="center" vertical="center" wrapText="1"/>
    </xf>
    <xf numFmtId="0" fontId="66" fillId="4" borderId="46" xfId="0" applyFont="1" applyFill="1" applyBorder="1" applyAlignment="1">
      <alignment horizontal="center" vertical="center"/>
    </xf>
    <xf numFmtId="0" fontId="66" fillId="4" borderId="3" xfId="0" applyFont="1" applyFill="1" applyBorder="1" applyAlignment="1">
      <alignment horizontal="center" vertical="center"/>
    </xf>
    <xf numFmtId="0" fontId="66" fillId="4" borderId="45" xfId="0" applyFont="1" applyFill="1" applyBorder="1" applyAlignment="1">
      <alignment horizontal="center" vertical="center"/>
    </xf>
    <xf numFmtId="49" fontId="67" fillId="0" borderId="32" xfId="0" applyNumberFormat="1" applyFont="1" applyFill="1" applyBorder="1" applyAlignment="1" applyProtection="1">
      <alignment horizontal="center" vertical="center" wrapText="1"/>
      <protection locked="0"/>
    </xf>
    <xf numFmtId="49" fontId="67" fillId="0" borderId="33" xfId="0" applyNumberFormat="1" applyFont="1" applyFill="1" applyBorder="1" applyAlignment="1" applyProtection="1">
      <alignment horizontal="center" vertical="center" wrapText="1"/>
      <protection locked="0"/>
    </xf>
    <xf numFmtId="0" fontId="63" fillId="3" borderId="58" xfId="0" applyFont="1" applyFill="1" applyBorder="1" applyAlignment="1" applyProtection="1">
      <alignment horizontal="left" vertical="top" wrapText="1"/>
      <protection locked="0"/>
    </xf>
    <xf numFmtId="0" fontId="63" fillId="3" borderId="18" xfId="0" applyFont="1" applyFill="1" applyBorder="1" applyAlignment="1">
      <alignment horizontal="left" vertical="top" wrapText="1"/>
    </xf>
    <xf numFmtId="0" fontId="63" fillId="3" borderId="19" xfId="0" applyFont="1" applyFill="1" applyBorder="1" applyAlignment="1">
      <alignment horizontal="left" vertical="top"/>
    </xf>
    <xf numFmtId="0" fontId="62" fillId="0" borderId="46" xfId="0" applyFont="1" applyBorder="1" applyAlignment="1">
      <alignment horizontal="center"/>
    </xf>
    <xf numFmtId="0" fontId="62" fillId="0" borderId="3" xfId="0" applyFont="1" applyBorder="1" applyAlignment="1">
      <alignment horizontal="center"/>
    </xf>
    <xf numFmtId="0" fontId="62" fillId="0" borderId="45" xfId="0" applyFont="1" applyBorder="1" applyAlignment="1">
      <alignment horizontal="center"/>
    </xf>
    <xf numFmtId="0" fontId="171" fillId="0" borderId="0" xfId="0" applyFont="1" applyAlignment="1">
      <alignment horizontal="center" vertical="top" wrapText="1"/>
    </xf>
    <xf numFmtId="0" fontId="60" fillId="0" borderId="0" xfId="0" applyFont="1" applyAlignment="1">
      <alignment horizontal="center" vertical="top" wrapText="1"/>
    </xf>
    <xf numFmtId="0" fontId="61" fillId="2" borderId="41" xfId="0" applyFont="1" applyFill="1" applyBorder="1" applyAlignment="1">
      <alignment horizontal="center"/>
    </xf>
    <xf numFmtId="0" fontId="61" fillId="2" borderId="32" xfId="0" applyFont="1" applyFill="1" applyBorder="1" applyAlignment="1">
      <alignment horizontal="center"/>
    </xf>
    <xf numFmtId="0" fontId="61" fillId="2" borderId="33" xfId="0" applyFont="1" applyFill="1" applyBorder="1" applyAlignment="1">
      <alignment horizontal="center"/>
    </xf>
    <xf numFmtId="0" fontId="62" fillId="0" borderId="53" xfId="0" applyFont="1" applyBorder="1" applyAlignment="1">
      <alignment horizontal="center" vertical="center" wrapText="1"/>
    </xf>
    <xf numFmtId="0" fontId="62" fillId="0" borderId="47" xfId="0" applyFont="1" applyBorder="1" applyAlignment="1">
      <alignment horizontal="center" vertical="center" wrapText="1"/>
    </xf>
    <xf numFmtId="0" fontId="62" fillId="0" borderId="48" xfId="0" applyFont="1" applyBorder="1" applyAlignment="1">
      <alignment horizontal="center" vertical="center" wrapText="1"/>
    </xf>
    <xf numFmtId="49" fontId="62" fillId="3" borderId="2" xfId="0" applyNumberFormat="1" applyFont="1" applyFill="1" applyBorder="1" applyAlignment="1">
      <alignment horizontal="center" vertical="center"/>
    </xf>
    <xf numFmtId="49" fontId="62" fillId="3" borderId="3" xfId="0" applyNumberFormat="1" applyFont="1" applyFill="1" applyBorder="1" applyAlignment="1">
      <alignment horizontal="center" vertical="center"/>
    </xf>
    <xf numFmtId="49" fontId="62" fillId="3" borderId="45" xfId="0" applyNumberFormat="1" applyFont="1" applyFill="1" applyBorder="1" applyAlignment="1">
      <alignment horizontal="center" vertical="center"/>
    </xf>
    <xf numFmtId="0" fontId="62" fillId="3" borderId="2"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62" fillId="3" borderId="45" xfId="0" applyFont="1" applyFill="1" applyBorder="1" applyAlignment="1">
      <alignment horizontal="center" vertical="center" wrapText="1"/>
    </xf>
    <xf numFmtId="172" fontId="21" fillId="4" borderId="2" xfId="0" applyNumberFormat="1" applyFont="1" applyFill="1" applyBorder="1" applyAlignment="1">
      <alignment horizontal="center" vertical="center"/>
    </xf>
    <xf numFmtId="172" fontId="21" fillId="4" borderId="3" xfId="0" applyNumberFormat="1" applyFont="1" applyFill="1" applyBorder="1" applyAlignment="1">
      <alignment horizontal="center" vertical="center"/>
    </xf>
    <xf numFmtId="172" fontId="21" fillId="4" borderId="4" xfId="0" applyNumberFormat="1" applyFont="1" applyFill="1" applyBorder="1" applyAlignment="1">
      <alignment horizontal="center" vertical="center"/>
    </xf>
    <xf numFmtId="0" fontId="141" fillId="0" borderId="0" xfId="0" applyFont="1" applyAlignment="1">
      <alignment horizontal="center" wrapText="1"/>
    </xf>
    <xf numFmtId="1" fontId="21" fillId="4" borderId="2" xfId="0" applyNumberFormat="1" applyFont="1" applyFill="1" applyBorder="1" applyAlignment="1">
      <alignment horizontal="center" vertical="center"/>
    </xf>
    <xf numFmtId="1" fontId="21" fillId="4" borderId="3" xfId="0" applyNumberFormat="1" applyFont="1" applyFill="1" applyBorder="1" applyAlignment="1">
      <alignment horizontal="center" vertical="center"/>
    </xf>
    <xf numFmtId="1" fontId="21" fillId="4" borderId="4" xfId="0" applyNumberFormat="1" applyFont="1" applyFill="1" applyBorder="1" applyAlignment="1">
      <alignment horizontal="center" vertical="center"/>
    </xf>
    <xf numFmtId="0" fontId="21" fillId="3" borderId="10" xfId="0" applyFont="1" applyFill="1" applyBorder="1" applyAlignment="1">
      <alignment horizontal="left" vertical="center"/>
    </xf>
    <xf numFmtId="0" fontId="21" fillId="3" borderId="11" xfId="0" applyFont="1" applyFill="1" applyBorder="1" applyAlignment="1">
      <alignment horizontal="left" vertical="center"/>
    </xf>
    <xf numFmtId="0" fontId="21" fillId="3" borderId="12"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0" xfId="0" applyFont="1" applyFill="1" applyBorder="1" applyAlignment="1">
      <alignment horizontal="left" vertical="center"/>
    </xf>
    <xf numFmtId="0" fontId="21" fillId="3" borderId="6" xfId="0" applyFont="1" applyFill="1" applyBorder="1" applyAlignment="1">
      <alignment horizontal="left" vertical="center"/>
    </xf>
    <xf numFmtId="0" fontId="21" fillId="3" borderId="14"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8" xfId="0" applyFont="1" applyFill="1" applyBorder="1" applyAlignment="1">
      <alignment horizontal="left" vertical="center"/>
    </xf>
    <xf numFmtId="0" fontId="92" fillId="0" borderId="0" xfId="0" applyFont="1" applyAlignment="1">
      <alignment horizontal="center"/>
    </xf>
    <xf numFmtId="0" fontId="2" fillId="0" borderId="0" xfId="0" applyFont="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2" fillId="4" borderId="2" xfId="0" applyFont="1" applyFill="1" applyBorder="1" applyAlignment="1">
      <alignment horizontal="left" vertical="center" wrapText="1"/>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7" fillId="0" borderId="2" xfId="0" applyFont="1" applyBorder="1" applyAlignment="1">
      <alignment horizontal="left" vertical="center"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9" fontId="9" fillId="3" borderId="2" xfId="0" applyNumberFormat="1" applyFont="1" applyFill="1" applyBorder="1" applyAlignment="1">
      <alignment horizontal="center" vertical="center"/>
    </xf>
    <xf numFmtId="9" fontId="9" fillId="3" borderId="11" xfId="0" applyNumberFormat="1" applyFont="1" applyFill="1" applyBorder="1" applyAlignment="1">
      <alignment horizontal="center" vertical="center"/>
    </xf>
    <xf numFmtId="0" fontId="7" fillId="3" borderId="10"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41" fillId="0" borderId="2"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2" fillId="0" borderId="2" xfId="0" applyFont="1" applyFill="1" applyBorder="1" applyAlignment="1">
      <alignment horizontal="center" vertical="center"/>
    </xf>
    <xf numFmtId="0" fontId="130" fillId="0" borderId="3" xfId="0" applyFont="1" applyFill="1" applyBorder="1" applyAlignment="1">
      <alignment horizontal="center" vertical="center"/>
    </xf>
    <xf numFmtId="0" fontId="130" fillId="0" borderId="4" xfId="0" applyFont="1" applyFill="1" applyBorder="1" applyAlignment="1">
      <alignment horizontal="center" vertical="center"/>
    </xf>
    <xf numFmtId="0" fontId="32" fillId="0" borderId="3" xfId="0" applyFont="1" applyFill="1" applyBorder="1" applyAlignment="1">
      <alignment horizontal="center" vertical="center"/>
    </xf>
    <xf numFmtId="0" fontId="32" fillId="0" borderId="4" xfId="0" applyFont="1" applyFill="1" applyBorder="1" applyAlignment="1">
      <alignment horizontal="center" vertical="center"/>
    </xf>
    <xf numFmtId="0" fontId="41" fillId="0" borderId="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2"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42" fillId="0" borderId="1" xfId="0" applyFont="1" applyFill="1" applyBorder="1" applyAlignment="1">
      <alignment horizontal="center" vertical="center" wrapText="1"/>
    </xf>
    <xf numFmtId="49" fontId="42" fillId="0" borderId="2" xfId="0" applyNumberFormat="1" applyFont="1" applyFill="1" applyBorder="1" applyAlignment="1">
      <alignment horizontal="center" vertical="center" wrapText="1"/>
    </xf>
    <xf numFmtId="49" fontId="42" fillId="0" borderId="3" xfId="0" applyNumberFormat="1" applyFont="1" applyFill="1" applyBorder="1" applyAlignment="1">
      <alignment horizontal="center" vertical="center" wrapText="1"/>
    </xf>
    <xf numFmtId="49" fontId="42" fillId="0" borderId="4" xfId="0" applyNumberFormat="1" applyFont="1" applyFill="1" applyBorder="1" applyAlignment="1">
      <alignment horizontal="center" vertic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125" fillId="4" borderId="2" xfId="0" applyFont="1" applyFill="1" applyBorder="1" applyAlignment="1">
      <alignment horizontal="center" vertical="center" wrapText="1"/>
    </xf>
    <xf numFmtId="0" fontId="125" fillId="4" borderId="3" xfId="0" applyFont="1" applyFill="1" applyBorder="1" applyAlignment="1">
      <alignment horizontal="center" vertical="center" wrapText="1"/>
    </xf>
    <xf numFmtId="0" fontId="125" fillId="4" borderId="4" xfId="0" applyFont="1" applyFill="1" applyBorder="1" applyAlignment="1">
      <alignment horizontal="center" vertical="center" wrapText="1"/>
    </xf>
    <xf numFmtId="9" fontId="154" fillId="3" borderId="2" xfId="0" applyNumberFormat="1" applyFont="1" applyFill="1" applyBorder="1" applyAlignment="1">
      <alignment horizontal="center" vertical="center"/>
    </xf>
    <xf numFmtId="9" fontId="154" fillId="3" borderId="3" xfId="0" applyNumberFormat="1" applyFont="1" applyFill="1" applyBorder="1" applyAlignment="1">
      <alignment horizontal="center" vertical="center"/>
    </xf>
    <xf numFmtId="9" fontId="154" fillId="3" borderId="4" xfId="0" applyNumberFormat="1" applyFont="1" applyFill="1" applyBorder="1" applyAlignment="1">
      <alignment horizontal="center" vertical="center"/>
    </xf>
    <xf numFmtId="9" fontId="125" fillId="3" borderId="2" xfId="0" applyNumberFormat="1" applyFont="1" applyFill="1" applyBorder="1" applyAlignment="1">
      <alignment horizontal="center" vertical="center"/>
    </xf>
    <xf numFmtId="9" fontId="125" fillId="3" borderId="4" xfId="0" applyNumberFormat="1" applyFont="1" applyFill="1" applyBorder="1" applyAlignment="1">
      <alignment horizontal="center" vertical="center"/>
    </xf>
    <xf numFmtId="0" fontId="125" fillId="0" borderId="2" xfId="0" applyFont="1" applyFill="1" applyBorder="1" applyAlignment="1">
      <alignment horizontal="center" vertical="center" wrapText="1"/>
    </xf>
    <xf numFmtId="0" fontId="125" fillId="0" borderId="3" xfId="0" applyFont="1" applyFill="1" applyBorder="1" applyAlignment="1">
      <alignment horizontal="center" vertical="center" wrapText="1"/>
    </xf>
    <xf numFmtId="0" fontId="125" fillId="0" borderId="4" xfId="0" applyFont="1" applyFill="1" applyBorder="1" applyAlignment="1">
      <alignment horizontal="center" vertical="center" wrapText="1"/>
    </xf>
    <xf numFmtId="0" fontId="125" fillId="3" borderId="2" xfId="0" applyFont="1" applyFill="1" applyBorder="1" applyAlignment="1">
      <alignment horizontal="center" vertical="center"/>
    </xf>
    <xf numFmtId="0" fontId="125" fillId="3" borderId="3" xfId="0" applyFont="1" applyFill="1" applyBorder="1" applyAlignment="1">
      <alignment horizontal="center" vertical="center"/>
    </xf>
    <xf numFmtId="0" fontId="125" fillId="3" borderId="4"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9" fontId="124" fillId="3" borderId="2" xfId="0" applyNumberFormat="1" applyFont="1" applyFill="1" applyBorder="1" applyAlignment="1">
      <alignment horizontal="center" vertical="center"/>
    </xf>
    <xf numFmtId="9" fontId="124" fillId="3" borderId="11" xfId="0" applyNumberFormat="1" applyFont="1" applyFill="1" applyBorder="1" applyAlignment="1">
      <alignment horizontal="center" vertical="center"/>
    </xf>
    <xf numFmtId="9" fontId="124" fillId="3" borderId="3" xfId="0" applyNumberFormat="1" applyFont="1" applyFill="1" applyBorder="1" applyAlignment="1">
      <alignment horizontal="center" vertical="center"/>
    </xf>
    <xf numFmtId="9" fontId="124" fillId="3" borderId="4" xfId="0" applyNumberFormat="1" applyFont="1" applyFill="1" applyBorder="1" applyAlignment="1">
      <alignment horizontal="center" vertical="center"/>
    </xf>
    <xf numFmtId="9" fontId="6" fillId="4" borderId="2"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9" fontId="124" fillId="0" borderId="2" xfId="0" applyNumberFormat="1" applyFont="1" applyFill="1" applyBorder="1" applyAlignment="1">
      <alignment horizontal="center" vertical="center"/>
    </xf>
    <xf numFmtId="9" fontId="124" fillId="0" borderId="3" xfId="0" applyNumberFormat="1" applyFont="1" applyFill="1" applyBorder="1" applyAlignment="1">
      <alignment horizontal="center" vertical="center"/>
    </xf>
    <xf numFmtId="0" fontId="125" fillId="3" borderId="2" xfId="0" applyFont="1" applyFill="1" applyBorder="1" applyAlignment="1">
      <alignment horizontal="center" vertical="center" wrapText="1"/>
    </xf>
    <xf numFmtId="0" fontId="125" fillId="3" borderId="3" xfId="0" applyFont="1" applyFill="1" applyBorder="1" applyAlignment="1">
      <alignment horizontal="center" vertical="center" wrapText="1"/>
    </xf>
    <xf numFmtId="0" fontId="125" fillId="3" borderId="4" xfId="0" applyFont="1" applyFill="1" applyBorder="1" applyAlignment="1">
      <alignment horizontal="center" vertical="center" wrapText="1"/>
    </xf>
    <xf numFmtId="9" fontId="6" fillId="4" borderId="2" xfId="0" applyNumberFormat="1" applyFont="1" applyFill="1" applyBorder="1" applyAlignment="1">
      <alignment horizontal="center" vertical="center" wrapText="1"/>
    </xf>
    <xf numFmtId="9" fontId="6" fillId="4" borderId="4" xfId="0" applyNumberFormat="1" applyFont="1" applyFill="1" applyBorder="1" applyAlignment="1">
      <alignment horizontal="center" vertical="center" wrapText="1"/>
    </xf>
    <xf numFmtId="9" fontId="6" fillId="4" borderId="15" xfId="0" applyNumberFormat="1" applyFont="1" applyFill="1" applyBorder="1" applyAlignment="1">
      <alignment horizontal="center" vertical="center"/>
    </xf>
    <xf numFmtId="9" fontId="6" fillId="4" borderId="3"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9" fontId="124" fillId="0" borderId="4" xfId="0" applyNumberFormat="1" applyFont="1" applyFill="1" applyBorder="1" applyAlignment="1">
      <alignment horizontal="center" vertical="center"/>
    </xf>
    <xf numFmtId="0" fontId="54" fillId="0" borderId="26" xfId="0" applyFont="1" applyBorder="1" applyAlignment="1">
      <alignment horizontal="center"/>
    </xf>
    <xf numFmtId="0" fontId="54" fillId="0" borderId="27" xfId="0" applyFont="1" applyBorder="1" applyAlignment="1">
      <alignment horizontal="center"/>
    </xf>
    <xf numFmtId="0" fontId="54" fillId="0" borderId="28" xfId="0" applyFont="1" applyBorder="1" applyAlignment="1">
      <alignment horizontal="center"/>
    </xf>
    <xf numFmtId="9" fontId="6" fillId="0" borderId="2"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9" fontId="6" fillId="0" borderId="3" xfId="0" applyNumberFormat="1" applyFont="1" applyFill="1" applyBorder="1" applyAlignment="1">
      <alignment horizontal="center" vertical="center"/>
    </xf>
    <xf numFmtId="9" fontId="6" fillId="0" borderId="4" xfId="0" applyNumberFormat="1" applyFont="1" applyFill="1" applyBorder="1" applyAlignment="1">
      <alignment horizontal="center" vertical="center"/>
    </xf>
    <xf numFmtId="3" fontId="8" fillId="0" borderId="2" xfId="0" applyNumberFormat="1" applyFont="1" applyFill="1" applyBorder="1" applyAlignment="1">
      <alignment horizontal="center" vertical="center"/>
    </xf>
    <xf numFmtId="3" fontId="8" fillId="0" borderId="3"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0" fontId="124" fillId="4" borderId="2" xfId="0" applyFont="1" applyFill="1" applyBorder="1" applyAlignment="1">
      <alignment horizontal="center" vertical="center" wrapText="1"/>
    </xf>
    <xf numFmtId="0" fontId="124" fillId="4" borderId="3" xfId="0" applyFont="1" applyFill="1" applyBorder="1" applyAlignment="1">
      <alignment horizontal="center" vertical="center" wrapText="1"/>
    </xf>
    <xf numFmtId="0" fontId="124" fillId="4" borderId="4"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3" fontId="8" fillId="2" borderId="2"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8" fillId="2" borderId="4" xfId="0" applyNumberFormat="1" applyFont="1" applyFill="1" applyBorder="1" applyAlignment="1">
      <alignment horizontal="center" vertical="center"/>
    </xf>
    <xf numFmtId="0" fontId="41" fillId="3" borderId="2" xfId="0" applyFont="1" applyFill="1" applyBorder="1" applyAlignment="1">
      <alignment horizontal="center"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 xfId="0" applyFont="1" applyFill="1" applyBorder="1" applyAlignment="1">
      <alignment horizontal="center" vertical="center"/>
    </xf>
    <xf numFmtId="0" fontId="41" fillId="3" borderId="3" xfId="0" applyFont="1" applyFill="1" applyBorder="1" applyAlignment="1">
      <alignment horizontal="center" vertical="center"/>
    </xf>
    <xf numFmtId="0" fontId="41" fillId="3" borderId="4" xfId="0" applyFont="1" applyFill="1" applyBorder="1" applyAlignment="1">
      <alignment horizontal="center" vertical="center"/>
    </xf>
    <xf numFmtId="0" fontId="124" fillId="0" borderId="2" xfId="0" applyFont="1" applyFill="1" applyBorder="1" applyAlignment="1">
      <alignment horizontal="center" vertical="center" wrapText="1"/>
    </xf>
    <xf numFmtId="0" fontId="124" fillId="0" borderId="3" xfId="0" applyFont="1" applyFill="1" applyBorder="1" applyAlignment="1">
      <alignment horizontal="center" vertical="center" wrapText="1"/>
    </xf>
    <xf numFmtId="0" fontId="124" fillId="0" borderId="4" xfId="0" applyFont="1" applyFill="1" applyBorder="1" applyAlignment="1">
      <alignment horizontal="center" vertical="center" wrapText="1"/>
    </xf>
    <xf numFmtId="0" fontId="121" fillId="2" borderId="0" xfId="0" applyFont="1" applyFill="1" applyAlignment="1">
      <alignment horizontal="center"/>
    </xf>
    <xf numFmtId="0" fontId="41" fillId="3" borderId="1" xfId="0" applyFont="1" applyFill="1" applyBorder="1" applyAlignment="1">
      <alignment horizontal="center" vertical="center"/>
    </xf>
    <xf numFmtId="49" fontId="6" fillId="3" borderId="2" xfId="0" applyNumberFormat="1" applyFont="1" applyFill="1" applyBorder="1" applyAlignment="1">
      <alignment horizontal="center" vertical="center"/>
    </xf>
    <xf numFmtId="49" fontId="6" fillId="3" borderId="3"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22" fillId="4" borderId="2" xfId="0" applyFont="1" applyFill="1" applyBorder="1" applyAlignment="1">
      <alignment horizontal="center" vertical="center" wrapText="1"/>
    </xf>
    <xf numFmtId="0" fontId="122" fillId="4" borderId="3" xfId="0" applyFont="1" applyFill="1" applyBorder="1" applyAlignment="1">
      <alignment horizontal="center" vertical="center" wrapText="1"/>
    </xf>
    <xf numFmtId="0" fontId="122" fillId="4" borderId="4" xfId="0" applyFont="1" applyFill="1" applyBorder="1" applyAlignment="1">
      <alignment horizontal="center" vertical="center" wrapText="1"/>
    </xf>
    <xf numFmtId="9" fontId="5" fillId="3" borderId="2" xfId="0" applyNumberFormat="1" applyFont="1" applyFill="1" applyBorder="1" applyAlignment="1">
      <alignment horizontal="center" vertical="center" wrapText="1"/>
    </xf>
    <xf numFmtId="9" fontId="5" fillId="3" borderId="4" xfId="0" applyNumberFormat="1" applyFont="1" applyFill="1" applyBorder="1" applyAlignment="1">
      <alignment horizontal="center" vertical="center" wrapText="1"/>
    </xf>
    <xf numFmtId="0" fontId="42" fillId="0" borderId="41" xfId="0" applyFont="1" applyBorder="1" applyAlignment="1">
      <alignment horizontal="left" vertical="top" wrapText="1"/>
    </xf>
    <xf numFmtId="0" fontId="42" fillId="0" borderId="32" xfId="0" applyFont="1" applyBorder="1" applyAlignment="1">
      <alignment horizontal="left" vertical="top" wrapText="1"/>
    </xf>
    <xf numFmtId="0" fontId="42" fillId="0" borderId="33" xfId="0" applyFont="1" applyBorder="1" applyAlignment="1">
      <alignment horizontal="left" vertical="top"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xf>
    <xf numFmtId="0" fontId="5" fillId="4" borderId="24" xfId="0" applyFont="1" applyFill="1" applyBorder="1" applyAlignment="1">
      <alignment horizontal="center" vertical="center"/>
    </xf>
    <xf numFmtId="0" fontId="4" fillId="0" borderId="41" xfId="0" applyFont="1" applyBorder="1" applyAlignment="1">
      <alignment horizontal="center"/>
    </xf>
    <xf numFmtId="0" fontId="4" fillId="0" borderId="32" xfId="0" applyFont="1" applyBorder="1" applyAlignment="1">
      <alignment horizontal="center"/>
    </xf>
    <xf numFmtId="0" fontId="4" fillId="0" borderId="33" xfId="0" applyFont="1" applyBorder="1" applyAlignment="1">
      <alignment horizontal="center"/>
    </xf>
    <xf numFmtId="0" fontId="151" fillId="2" borderId="0" xfId="0" applyFont="1" applyFill="1" applyAlignment="1">
      <alignment horizontal="center"/>
    </xf>
    <xf numFmtId="0" fontId="5" fillId="3" borderId="31" xfId="0" applyFont="1" applyFill="1" applyBorder="1" applyAlignment="1">
      <alignment horizontal="center" vertical="center"/>
    </xf>
    <xf numFmtId="0" fontId="5" fillId="3" borderId="85" xfId="0" applyFont="1" applyFill="1" applyBorder="1" applyAlignment="1">
      <alignment horizontal="center" vertical="center"/>
    </xf>
    <xf numFmtId="0" fontId="5" fillId="3" borderId="86" xfId="0" applyFont="1" applyFill="1" applyBorder="1" applyAlignment="1">
      <alignment horizontal="center" vertical="center"/>
    </xf>
    <xf numFmtId="49" fontId="5" fillId="3" borderId="41" xfId="0" applyNumberFormat="1" applyFont="1" applyFill="1" applyBorder="1" applyAlignment="1">
      <alignment horizontal="center" vertical="center"/>
    </xf>
    <xf numFmtId="49" fontId="5" fillId="3" borderId="32" xfId="0" applyNumberFormat="1" applyFont="1" applyFill="1" applyBorder="1" applyAlignment="1">
      <alignment horizontal="center" vertical="center"/>
    </xf>
    <xf numFmtId="49" fontId="5" fillId="3" borderId="33" xfId="0" applyNumberFormat="1" applyFont="1" applyFill="1" applyBorder="1" applyAlignment="1">
      <alignment horizontal="center" vertical="center"/>
    </xf>
    <xf numFmtId="0" fontId="5" fillId="3" borderId="41"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3" borderId="33" xfId="0" applyFont="1" applyFill="1" applyBorder="1" applyAlignment="1">
      <alignment horizontal="center" vertical="center" wrapText="1"/>
    </xf>
    <xf numFmtId="9" fontId="9" fillId="4" borderId="2" xfId="0" applyNumberFormat="1" applyFont="1" applyFill="1" applyBorder="1" applyAlignment="1">
      <alignment horizontal="center" vertical="center" wrapText="1"/>
    </xf>
    <xf numFmtId="9" fontId="7" fillId="4" borderId="2" xfId="0" applyNumberFormat="1" applyFont="1" applyFill="1" applyBorder="1" applyAlignment="1">
      <alignment horizontal="center" vertical="center" wrapText="1"/>
    </xf>
    <xf numFmtId="9" fontId="7" fillId="4" borderId="3" xfId="0" applyNumberFormat="1" applyFont="1" applyFill="1" applyBorder="1" applyAlignment="1">
      <alignment horizontal="center" vertical="center" wrapText="1"/>
    </xf>
    <xf numFmtId="9" fontId="7" fillId="4" borderId="4" xfId="0" applyNumberFormat="1" applyFont="1" applyFill="1" applyBorder="1" applyAlignment="1">
      <alignment horizontal="center" vertical="center" wrapText="1"/>
    </xf>
    <xf numFmtId="0" fontId="7" fillId="4" borderId="3" xfId="0" applyNumberFormat="1" applyFont="1" applyFill="1" applyBorder="1" applyAlignment="1">
      <alignment horizontal="center" vertical="center"/>
    </xf>
    <xf numFmtId="0" fontId="7" fillId="4" borderId="4"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9" fontId="7" fillId="4" borderId="14" xfId="0" applyNumberFormat="1" applyFont="1" applyFill="1" applyBorder="1" applyAlignment="1">
      <alignment horizontal="center" vertical="center"/>
    </xf>
    <xf numFmtId="9" fontId="7" fillId="4" borderId="0" xfId="0" applyNumberFormat="1" applyFont="1" applyFill="1" applyBorder="1" applyAlignment="1">
      <alignment horizontal="center" vertical="center"/>
    </xf>
    <xf numFmtId="9" fontId="7" fillId="4" borderId="8" xfId="0" applyNumberFormat="1" applyFont="1" applyFill="1" applyBorder="1" applyAlignment="1">
      <alignment horizontal="center" vertical="center"/>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8" fillId="0" borderId="2" xfId="0" applyFont="1" applyBorder="1" applyAlignment="1">
      <alignment horizontal="center" vertical="center" wrapText="1"/>
    </xf>
    <xf numFmtId="0" fontId="4" fillId="3" borderId="1" xfId="0"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32" fillId="3" borderId="2" xfId="0" applyFont="1" applyFill="1" applyBorder="1" applyAlignment="1">
      <alignment horizontal="left" vertical="center" wrapText="1"/>
    </xf>
    <xf numFmtId="0" fontId="32" fillId="3" borderId="3" xfId="0" applyFont="1" applyFill="1" applyBorder="1" applyAlignment="1">
      <alignment horizontal="left" vertical="center" wrapText="1"/>
    </xf>
    <xf numFmtId="0" fontId="32" fillId="3" borderId="4" xfId="0" applyFont="1" applyFill="1" applyBorder="1" applyAlignment="1">
      <alignment horizontal="left" vertical="center" wrapText="1"/>
    </xf>
    <xf numFmtId="9" fontId="142" fillId="3" borderId="3" xfId="0" applyNumberFormat="1" applyFont="1" applyFill="1" applyBorder="1" applyAlignment="1">
      <alignment horizontal="center" vertical="center"/>
    </xf>
    <xf numFmtId="9" fontId="142" fillId="3" borderId="4" xfId="0" applyNumberFormat="1" applyFont="1" applyFill="1" applyBorder="1" applyAlignment="1">
      <alignment horizontal="center" vertical="center"/>
    </xf>
    <xf numFmtId="0" fontId="74" fillId="4" borderId="3" xfId="0" applyFont="1" applyFill="1" applyBorder="1" applyAlignment="1">
      <alignment horizontal="center" vertical="center" wrapText="1"/>
    </xf>
    <xf numFmtId="0" fontId="74" fillId="4" borderId="3" xfId="0" applyFont="1" applyFill="1" applyBorder="1" applyAlignment="1">
      <alignment horizontal="center" vertical="center"/>
    </xf>
    <xf numFmtId="0" fontId="74" fillId="4" borderId="4" xfId="0" applyFont="1" applyFill="1" applyBorder="1" applyAlignment="1">
      <alignment horizontal="center" vertical="center"/>
    </xf>
    <xf numFmtId="9" fontId="9" fillId="4" borderId="11" xfId="0" applyNumberFormat="1" applyFont="1" applyFill="1" applyBorder="1" applyAlignment="1">
      <alignment horizontal="center" vertical="center" wrapText="1"/>
    </xf>
    <xf numFmtId="9" fontId="9" fillId="4" borderId="3" xfId="0" applyNumberFormat="1" applyFont="1" applyFill="1" applyBorder="1" applyAlignment="1">
      <alignment horizontal="center" vertical="center" wrapText="1"/>
    </xf>
    <xf numFmtId="9" fontId="9" fillId="4" borderId="4" xfId="0" applyNumberFormat="1" applyFont="1" applyFill="1" applyBorder="1" applyAlignment="1">
      <alignment horizontal="center" vertical="center" wrapText="1"/>
    </xf>
    <xf numFmtId="9" fontId="7" fillId="4" borderId="15" xfId="0" applyNumberFormat="1" applyFont="1" applyFill="1" applyBorder="1" applyAlignment="1">
      <alignment horizontal="center" vertical="center" wrapText="1"/>
    </xf>
    <xf numFmtId="9" fontId="54" fillId="4" borderId="2" xfId="0" applyNumberFormat="1" applyFont="1" applyFill="1" applyBorder="1" applyAlignment="1">
      <alignment horizontal="center" vertical="center"/>
    </xf>
    <xf numFmtId="9" fontId="54" fillId="4" borderId="11" xfId="0" applyNumberFormat="1" applyFont="1" applyFill="1" applyBorder="1" applyAlignment="1">
      <alignment horizontal="center" vertical="center"/>
    </xf>
    <xf numFmtId="9" fontId="54" fillId="4" borderId="3" xfId="0" applyNumberFormat="1" applyFont="1" applyFill="1" applyBorder="1" applyAlignment="1">
      <alignment horizontal="center" vertical="center"/>
    </xf>
    <xf numFmtId="9" fontId="54" fillId="4" borderId="4" xfId="0" applyNumberFormat="1" applyFont="1" applyFill="1" applyBorder="1" applyAlignment="1">
      <alignment horizontal="center" vertical="center"/>
    </xf>
    <xf numFmtId="9" fontId="10" fillId="4" borderId="2" xfId="0" applyNumberFormat="1" applyFont="1" applyFill="1" applyBorder="1" applyAlignment="1">
      <alignment horizontal="center" vertical="center" wrapText="1"/>
    </xf>
    <xf numFmtId="9" fontId="10" fillId="4" borderId="4" xfId="0" applyNumberFormat="1"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125" fillId="0" borderId="2"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 xfId="0" applyFont="1" applyBorder="1" applyAlignment="1">
      <alignment horizontal="center" vertical="center" wrapText="1"/>
    </xf>
    <xf numFmtId="0" fontId="125" fillId="4" borderId="3" xfId="0" applyFont="1" applyFill="1" applyBorder="1" applyAlignment="1">
      <alignment horizontal="center" vertical="center"/>
    </xf>
    <xf numFmtId="0" fontId="125" fillId="4" borderId="4" xfId="0" applyFont="1" applyFill="1" applyBorder="1" applyAlignment="1">
      <alignment horizontal="center" vertical="center"/>
    </xf>
    <xf numFmtId="0" fontId="20" fillId="3" borderId="1" xfId="0" applyFont="1" applyFill="1" applyBorder="1" applyAlignment="1">
      <alignment horizontal="center" vertical="center"/>
    </xf>
    <xf numFmtId="49" fontId="20" fillId="3" borderId="2" xfId="0" applyNumberFormat="1" applyFont="1" applyFill="1" applyBorder="1" applyAlignment="1">
      <alignment horizontal="center" vertical="center"/>
    </xf>
    <xf numFmtId="49" fontId="20" fillId="3" borderId="3" xfId="0" applyNumberFormat="1" applyFont="1" applyFill="1" applyBorder="1" applyAlignment="1">
      <alignment horizontal="center" vertical="center"/>
    </xf>
    <xf numFmtId="49" fontId="20" fillId="3" borderId="4" xfId="0" applyNumberFormat="1" applyFont="1" applyFill="1" applyBorder="1" applyAlignment="1">
      <alignment horizontal="center" vertical="center"/>
    </xf>
    <xf numFmtId="0" fontId="24" fillId="0" borderId="0" xfId="0" applyFont="1" applyAlignment="1">
      <alignment horizontal="center"/>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4" xfId="0" applyFont="1" applyFill="1" applyBorder="1" applyAlignment="1">
      <alignment horizontal="left"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0" xfId="0" applyFont="1" applyBorder="1" applyAlignment="1">
      <alignment horizontal="left" vertical="center" wrapText="1"/>
    </xf>
    <xf numFmtId="0" fontId="21" fillId="0" borderId="6"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0" fontId="21" fillId="0" borderId="8" xfId="0" applyFont="1" applyBorder="1" applyAlignment="1">
      <alignment horizontal="left" vertical="center" wrapText="1"/>
    </xf>
    <xf numFmtId="0" fontId="21" fillId="4" borderId="2" xfId="0" applyFont="1" applyFill="1" applyBorder="1" applyAlignment="1">
      <alignment horizontal="left" vertical="center" wrapText="1"/>
    </xf>
    <xf numFmtId="0" fontId="21" fillId="4" borderId="3" xfId="0" applyFont="1" applyFill="1" applyBorder="1" applyAlignment="1">
      <alignment horizontal="left" vertical="center"/>
    </xf>
    <xf numFmtId="0" fontId="21" fillId="4" borderId="4" xfId="0" applyFont="1" applyFill="1" applyBorder="1" applyAlignment="1">
      <alignment horizontal="left" vertical="center"/>
    </xf>
    <xf numFmtId="0" fontId="21" fillId="4" borderId="3"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114" fillId="3" borderId="2" xfId="0" applyFont="1" applyFill="1" applyBorder="1" applyAlignment="1">
      <alignment horizontal="left" vertical="center" wrapText="1"/>
    </xf>
    <xf numFmtId="0" fontId="114" fillId="3" borderId="3" xfId="0" applyFont="1" applyFill="1" applyBorder="1" applyAlignment="1">
      <alignment horizontal="left" vertical="center" wrapText="1"/>
    </xf>
    <xf numFmtId="0" fontId="114" fillId="3" borderId="4" xfId="0" applyFont="1" applyFill="1" applyBorder="1" applyAlignment="1">
      <alignment horizontal="left" vertical="center" wrapText="1"/>
    </xf>
    <xf numFmtId="0" fontId="100" fillId="2" borderId="0" xfId="0" applyFont="1" applyFill="1" applyAlignment="1">
      <alignment horizontal="center"/>
    </xf>
    <xf numFmtId="0" fontId="2" fillId="0" borderId="0" xfId="0" applyFont="1" applyFill="1" applyAlignment="1">
      <alignment horizont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9" fontId="9" fillId="0" borderId="2"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9" fontId="35" fillId="0" borderId="2" xfId="0" applyNumberFormat="1" applyFont="1" applyFill="1" applyBorder="1" applyAlignment="1">
      <alignment horizontal="center" vertical="center"/>
    </xf>
    <xf numFmtId="9" fontId="35" fillId="0" borderId="3" xfId="0" applyNumberFormat="1" applyFont="1" applyFill="1" applyBorder="1" applyAlignment="1">
      <alignment horizontal="center" vertical="center"/>
    </xf>
    <xf numFmtId="9" fontId="35" fillId="0" borderId="4" xfId="0" applyNumberFormat="1" applyFont="1" applyFill="1" applyBorder="1" applyAlignment="1">
      <alignment horizontal="center" vertical="center"/>
    </xf>
    <xf numFmtId="0" fontId="120" fillId="0" borderId="2" xfId="0" applyFont="1" applyFill="1" applyBorder="1" applyAlignment="1">
      <alignment horizontal="center" vertical="center" wrapText="1"/>
    </xf>
    <xf numFmtId="0" fontId="120" fillId="0" borderId="3" xfId="0" applyFont="1" applyFill="1" applyBorder="1" applyAlignment="1">
      <alignment horizontal="center" vertical="center" wrapText="1"/>
    </xf>
    <xf numFmtId="0" fontId="120" fillId="0" borderId="4" xfId="0" applyFont="1" applyFill="1" applyBorder="1" applyAlignment="1">
      <alignment horizontal="center" vertical="center" wrapText="1"/>
    </xf>
    <xf numFmtId="9" fontId="9" fillId="0" borderId="2" xfId="0" applyNumberFormat="1" applyFont="1" applyFill="1" applyBorder="1" applyAlignment="1">
      <alignment horizontal="center" vertical="center"/>
    </xf>
    <xf numFmtId="9" fontId="9" fillId="0" borderId="11" xfId="0" applyNumberFormat="1" applyFont="1" applyFill="1" applyBorder="1" applyAlignment="1">
      <alignment horizontal="center" vertical="center"/>
    </xf>
    <xf numFmtId="9" fontId="35" fillId="0" borderId="11"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9" fillId="0" borderId="3" xfId="0" applyFont="1" applyFill="1" applyBorder="1" applyAlignment="1">
      <alignment horizontal="center" vertical="center"/>
    </xf>
    <xf numFmtId="0" fontId="3" fillId="0" borderId="0" xfId="0" applyFont="1" applyFill="1" applyAlignment="1">
      <alignment horizontal="center"/>
    </xf>
    <xf numFmtId="0" fontId="5" fillId="0" borderId="1" xfId="0"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4" xfId="0" applyFont="1" applyFill="1" applyBorder="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4" borderId="3" xfId="0" applyFont="1" applyFill="1" applyBorder="1" applyAlignment="1">
      <alignment horizontal="left" vertical="center"/>
    </xf>
    <xf numFmtId="0" fontId="5" fillId="4" borderId="4" xfId="0" applyFont="1" applyFill="1" applyBorder="1" applyAlignment="1">
      <alignment horizontal="left" vertical="center"/>
    </xf>
    <xf numFmtId="0" fontId="147" fillId="0" borderId="41" xfId="0" applyFont="1" applyBorder="1" applyAlignment="1">
      <alignment horizontal="center"/>
    </xf>
    <xf numFmtId="0" fontId="147" fillId="0" borderId="32" xfId="0" applyFont="1" applyBorder="1" applyAlignment="1">
      <alignment horizontal="center"/>
    </xf>
    <xf numFmtId="0" fontId="147" fillId="0" borderId="33" xfId="0" applyFont="1" applyBorder="1" applyAlignment="1">
      <alignment horizontal="center"/>
    </xf>
    <xf numFmtId="9" fontId="32" fillId="4" borderId="2" xfId="0" applyNumberFormat="1" applyFont="1" applyFill="1" applyBorder="1" applyAlignment="1">
      <alignment horizontal="center" vertical="center"/>
    </xf>
    <xf numFmtId="9" fontId="32" fillId="4" borderId="3"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1" fillId="4" borderId="4" xfId="0" applyFont="1" applyFill="1" applyBorder="1" applyAlignment="1">
      <alignment horizontal="center" vertical="center" wrapText="1"/>
    </xf>
    <xf numFmtId="9" fontId="31" fillId="4" borderId="11" xfId="0" applyNumberFormat="1" applyFont="1" applyFill="1" applyBorder="1" applyAlignment="1">
      <alignment horizontal="center" vertical="center"/>
    </xf>
    <xf numFmtId="9" fontId="31" fillId="4" borderId="15" xfId="0" applyNumberFormat="1" applyFont="1" applyFill="1" applyBorder="1" applyAlignment="1">
      <alignment horizontal="center" vertical="center"/>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0" fontId="41" fillId="0" borderId="4" xfId="0" applyFont="1" applyBorder="1" applyAlignment="1">
      <alignment horizontal="left" vertical="center" wrapText="1"/>
    </xf>
    <xf numFmtId="0" fontId="42" fillId="3" borderId="3" xfId="0" applyFont="1" applyFill="1" applyBorder="1" applyAlignment="1">
      <alignment horizontal="left" vertical="center" wrapText="1"/>
    </xf>
    <xf numFmtId="0" fontId="42" fillId="3" borderId="3" xfId="0" applyFont="1" applyFill="1" applyBorder="1" applyAlignment="1">
      <alignment horizontal="left" vertical="center"/>
    </xf>
    <xf numFmtId="0" fontId="42" fillId="3" borderId="4" xfId="0" applyFont="1" applyFill="1" applyBorder="1" applyAlignment="1">
      <alignment horizontal="left" vertical="center"/>
    </xf>
    <xf numFmtId="0" fontId="41" fillId="4" borderId="2" xfId="0" applyFont="1" applyFill="1" applyBorder="1" applyAlignment="1">
      <alignment horizontal="left" vertical="center" wrapText="1"/>
    </xf>
    <xf numFmtId="0" fontId="41" fillId="4" borderId="3" xfId="0" applyFont="1" applyFill="1" applyBorder="1" applyAlignment="1">
      <alignment horizontal="left" vertical="center" wrapText="1"/>
    </xf>
    <xf numFmtId="0" fontId="41" fillId="4" borderId="4" xfId="0" applyFont="1" applyFill="1" applyBorder="1" applyAlignment="1">
      <alignment horizontal="left" vertical="center" wrapText="1"/>
    </xf>
    <xf numFmtId="0" fontId="130" fillId="2" borderId="22" xfId="0" applyFont="1" applyFill="1" applyBorder="1" applyAlignment="1">
      <alignment horizontal="center"/>
    </xf>
    <xf numFmtId="0" fontId="130" fillId="2" borderId="23" xfId="0" applyFont="1" applyFill="1" applyBorder="1" applyAlignment="1">
      <alignment horizontal="center"/>
    </xf>
    <xf numFmtId="0" fontId="130" fillId="2" borderId="24" xfId="0" applyFont="1" applyFill="1" applyBorder="1" applyAlignment="1">
      <alignment horizontal="center"/>
    </xf>
    <xf numFmtId="0" fontId="148" fillId="0" borderId="0" xfId="0" applyFont="1" applyBorder="1" applyAlignment="1">
      <alignment horizontal="center"/>
    </xf>
    <xf numFmtId="0" fontId="119" fillId="0" borderId="0" xfId="0" applyFont="1" applyAlignment="1">
      <alignment horizontal="center"/>
    </xf>
    <xf numFmtId="0" fontId="108" fillId="0" borderId="0" xfId="0" applyFont="1" applyAlignment="1">
      <alignment horizontal="left"/>
    </xf>
    <xf numFmtId="0" fontId="7" fillId="4" borderId="2" xfId="0" applyFont="1" applyFill="1" applyBorder="1" applyAlignment="1">
      <alignment horizontal="left" vertical="top" wrapText="1"/>
    </xf>
    <xf numFmtId="0" fontId="7" fillId="4" borderId="3" xfId="0" applyFont="1" applyFill="1" applyBorder="1" applyAlignment="1">
      <alignment horizontal="left" vertical="top" wrapText="1"/>
    </xf>
    <xf numFmtId="0" fontId="7" fillId="4" borderId="4" xfId="0" applyFont="1" applyFill="1" applyBorder="1" applyAlignment="1">
      <alignment horizontal="left" vertical="top" wrapText="1"/>
    </xf>
    <xf numFmtId="0" fontId="2" fillId="0" borderId="15" xfId="0" applyFont="1" applyBorder="1" applyAlignment="1">
      <alignment horizont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5" fillId="0" borderId="8" xfId="0" applyFont="1" applyBorder="1" applyAlignment="1">
      <alignment vertical="center" wrapText="1"/>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9" fontId="25" fillId="3" borderId="2" xfId="0" applyNumberFormat="1" applyFont="1" applyFill="1" applyBorder="1" applyAlignment="1">
      <alignment horizontal="center" vertical="center"/>
    </xf>
    <xf numFmtId="9" fontId="25" fillId="3" borderId="3" xfId="0" applyNumberFormat="1" applyFont="1" applyFill="1" applyBorder="1" applyAlignment="1">
      <alignment horizontal="center" vertical="center"/>
    </xf>
    <xf numFmtId="9" fontId="25" fillId="3" borderId="4" xfId="0" applyNumberFormat="1" applyFont="1" applyFill="1" applyBorder="1" applyAlignment="1">
      <alignment horizontal="center" vertical="center"/>
    </xf>
    <xf numFmtId="0" fontId="46" fillId="3" borderId="1" xfId="0" applyFont="1" applyFill="1" applyBorder="1" applyAlignment="1">
      <alignment horizontal="center" vertical="center"/>
    </xf>
    <xf numFmtId="169" fontId="46" fillId="3" borderId="2" xfId="0" applyNumberFormat="1" applyFont="1" applyFill="1" applyBorder="1" applyAlignment="1">
      <alignment horizontal="center" vertical="center"/>
    </xf>
    <xf numFmtId="169" fontId="46" fillId="3" borderId="3" xfId="0" applyNumberFormat="1" applyFont="1" applyFill="1" applyBorder="1" applyAlignment="1">
      <alignment horizontal="center" vertical="center"/>
    </xf>
    <xf numFmtId="169" fontId="46" fillId="3" borderId="4" xfId="0" applyNumberFormat="1" applyFont="1" applyFill="1" applyBorder="1" applyAlignment="1">
      <alignment horizontal="center" vertical="center"/>
    </xf>
    <xf numFmtId="0" fontId="46" fillId="3" borderId="2" xfId="0" applyFont="1" applyFill="1" applyBorder="1" applyAlignment="1">
      <alignment horizontal="center" vertical="center" wrapText="1"/>
    </xf>
    <xf numFmtId="0" fontId="46" fillId="3" borderId="3" xfId="0" applyFont="1" applyFill="1" applyBorder="1" applyAlignment="1">
      <alignment horizontal="center" vertical="center" wrapText="1"/>
    </xf>
    <xf numFmtId="0" fontId="46" fillId="3" borderId="4"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7" fillId="4" borderId="4" xfId="0" applyFont="1" applyFill="1" applyBorder="1" applyAlignment="1">
      <alignment horizontal="center" vertical="center" wrapText="1"/>
    </xf>
    <xf numFmtId="9" fontId="7" fillId="4" borderId="2" xfId="0" applyNumberFormat="1" applyFont="1" applyFill="1" applyBorder="1" applyAlignment="1">
      <alignment horizontal="center" vertical="top" wrapText="1"/>
    </xf>
    <xf numFmtId="9" fontId="7" fillId="4" borderId="3" xfId="0" applyNumberFormat="1" applyFont="1" applyFill="1" applyBorder="1" applyAlignment="1">
      <alignment horizontal="center" vertical="top"/>
    </xf>
    <xf numFmtId="9" fontId="7" fillId="4" borderId="4" xfId="0" applyNumberFormat="1" applyFont="1" applyFill="1" applyBorder="1" applyAlignment="1">
      <alignment horizontal="center" vertical="top"/>
    </xf>
    <xf numFmtId="0" fontId="7" fillId="4" borderId="2" xfId="0" applyFont="1" applyFill="1" applyBorder="1" applyAlignment="1">
      <alignment horizontal="center" vertical="justify"/>
    </xf>
    <xf numFmtId="0" fontId="7" fillId="4" borderId="3" xfId="0" applyFont="1" applyFill="1" applyBorder="1" applyAlignment="1">
      <alignment horizontal="center" vertical="justify"/>
    </xf>
    <xf numFmtId="0" fontId="7" fillId="4" borderId="4" xfId="0" applyFont="1" applyFill="1" applyBorder="1" applyAlignment="1">
      <alignment horizontal="center" vertical="justify"/>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31" fillId="3" borderId="60" xfId="0" applyFont="1" applyFill="1" applyBorder="1" applyAlignment="1">
      <alignment horizontal="center" vertical="center" wrapText="1"/>
    </xf>
    <xf numFmtId="0" fontId="31" fillId="3" borderId="59" xfId="0" applyFont="1" applyFill="1" applyBorder="1" applyAlignment="1">
      <alignment horizontal="center" vertical="center" wrapText="1"/>
    </xf>
    <xf numFmtId="0" fontId="31" fillId="3" borderId="113"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6" xfId="0" applyFont="1" applyBorder="1" applyAlignment="1">
      <alignment horizontal="center" wrapText="1"/>
    </xf>
    <xf numFmtId="0" fontId="7" fillId="0" borderId="14" xfId="0" applyFont="1" applyBorder="1" applyAlignment="1">
      <alignment horizontal="center" wrapText="1"/>
    </xf>
    <xf numFmtId="0" fontId="7" fillId="0" borderId="15" xfId="0" applyFont="1" applyBorder="1" applyAlignment="1">
      <alignment horizontal="center" wrapText="1"/>
    </xf>
    <xf numFmtId="0" fontId="7" fillId="0" borderId="8"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169" fillId="0" borderId="0" xfId="0" applyFont="1" applyAlignment="1">
      <alignment horizontal="center" wrapText="1"/>
    </xf>
    <xf numFmtId="0" fontId="21" fillId="3" borderId="3" xfId="0" applyFont="1" applyFill="1" applyBorder="1" applyAlignment="1">
      <alignment horizontal="left" vertical="center"/>
    </xf>
    <xf numFmtId="0" fontId="21" fillId="3" borderId="4" xfId="0" applyFont="1" applyFill="1" applyBorder="1" applyAlignment="1">
      <alignment horizontal="left" vertical="center"/>
    </xf>
  </cellXfs>
  <cellStyles count="28">
    <cellStyle name="Comma" xfId="6" builtinId="3"/>
    <cellStyle name="Comma 2" xfId="4"/>
    <cellStyle name="Comma 2 2" xfId="8"/>
    <cellStyle name="Comma 2 3" xfId="23"/>
    <cellStyle name="Comma 3" xfId="5"/>
    <cellStyle name="Comma 3 2" xfId="9"/>
    <cellStyle name="Comma 3 2 2" xfId="10"/>
    <cellStyle name="Comma 4" xfId="11"/>
    <cellStyle name="Comma 5" xfId="3"/>
    <cellStyle name="Comma 5 2" xfId="25"/>
    <cellStyle name="Comma 5 3" xfId="27"/>
    <cellStyle name="Comma 6" xfId="24"/>
    <cellStyle name="Comma0" xfId="12"/>
    <cellStyle name="Currency0" xfId="13"/>
    <cellStyle name="Date" xfId="14"/>
    <cellStyle name="Fixed" xfId="15"/>
    <cellStyle name="Normal" xfId="0" builtinId="0"/>
    <cellStyle name="Normal 2" xfId="7"/>
    <cellStyle name="Normal 2 2" xfId="22"/>
    <cellStyle name="Normal 24" xfId="16"/>
    <cellStyle name="Normal 3" xfId="2"/>
    <cellStyle name="Normal 4" xfId="17"/>
    <cellStyle name="Normal 4 2" xfId="18"/>
    <cellStyle name="Normal_Udhezimi-Tabelat" xfId="26"/>
    <cellStyle name="Percent" xfId="1" builtinId="5"/>
    <cellStyle name="Percent 2" xfId="19"/>
    <cellStyle name="Percent 3" xfId="21"/>
    <cellStyle name="Style 1" xfId="20"/>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5" Type="http://schemas.openxmlformats.org/officeDocument/2006/relationships/worksheet" Target="worksheets/sheet5.xml"/><Relationship Id="rId61" Type="http://schemas.openxmlformats.org/officeDocument/2006/relationships/externalLink" Target="externalLinks/externalLink14.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77"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7" Type="http://schemas.openxmlformats.org/officeDocument/2006/relationships/worksheet" Target="worksheets/sheet7.xml"/><Relationship Id="rId71" Type="http://schemas.openxmlformats.org/officeDocument/2006/relationships/externalLink" Target="externalLinks/externalLink2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row r="1">
          <cell r="A1" t="str">
            <v>Tajikistan: Simulation Sheet - MODEL 2</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row>
        <row r="8">
          <cell r="A8" t="str">
            <v>Test of last simulation:</v>
          </cell>
          <cell r="E8">
            <v>3372.7144028952257</v>
          </cell>
          <cell r="F8">
            <v>620.4410522769391</v>
          </cell>
          <cell r="G8">
            <v>9965.005556713757</v>
          </cell>
          <cell r="H8">
            <v>2923.9956528482762</v>
          </cell>
          <cell r="I8">
            <v>2504.4017630601261</v>
          </cell>
          <cell r="J8">
            <v>79230.836951979203</v>
          </cell>
        </row>
        <row r="10">
          <cell r="A10" t="str">
            <v>Simultaneous equations:</v>
          </cell>
          <cell r="N10" t="str">
            <v>Simultaneous equations using variable names:</v>
          </cell>
        </row>
        <row r="12">
          <cell r="A12" t="str">
            <v>GAP_V</v>
          </cell>
          <cell r="B12" t="e">
            <v>#N/A</v>
          </cell>
          <cell r="C12" t="e">
            <v>#N/A</v>
          </cell>
          <cell r="D12" t="e">
            <v>#N/A</v>
          </cell>
          <cell r="E12">
            <v>0.14256084552971515</v>
          </cell>
          <cell r="F12">
            <v>0.13360773346767019</v>
          </cell>
          <cell r="G12">
            <v>628.2547359670217</v>
          </cell>
          <cell r="H12">
            <v>380.59769143481753</v>
          </cell>
          <cell r="I12">
            <v>505.21567790438417</v>
          </cell>
          <cell r="J12">
            <v>0.21067762699135528</v>
          </cell>
          <cell r="N12" t="str">
            <v>(1)</v>
          </cell>
          <cell r="O12" t="str">
            <v>-(CAB_V-CNIR_V+E*(CFCCB_VE+CFCG_VE+CFCP_VE))</v>
          </cell>
          <cell r="P12" t="str">
            <v>=0</v>
          </cell>
        </row>
        <row r="13">
          <cell r="A13" t="str">
            <v>Q</v>
          </cell>
          <cell r="B13" t="e">
            <v>#N/A</v>
          </cell>
          <cell r="C13" t="e">
            <v>#N/A</v>
          </cell>
          <cell r="D13" t="e">
            <v>#N/A</v>
          </cell>
          <cell r="E13">
            <v>4.01406402754656E-5</v>
          </cell>
          <cell r="F13">
            <v>-3.5323876601545123E-9</v>
          </cell>
          <cell r="G13">
            <v>-9069.8243749897592</v>
          </cell>
          <cell r="H13">
            <v>2101.8727551043671</v>
          </cell>
          <cell r="I13">
            <v>-1430.3494112409617</v>
          </cell>
          <cell r="J13">
            <v>-78990.931467466566</v>
          </cell>
          <cell r="N13" t="str">
            <v>(2)</v>
          </cell>
          <cell r="O13" t="str">
            <v>((P-P_-1)/P_-1)-((P_-1-P_-2)/P_-2)-beta71*((Q/QL)-1)</v>
          </cell>
          <cell r="P13" t="str">
            <v>=0</v>
          </cell>
        </row>
        <row r="14">
          <cell r="A14" t="str">
            <v>Q_L</v>
          </cell>
          <cell r="B14" t="e">
            <v>#N/A</v>
          </cell>
          <cell r="C14" t="e">
            <v>#N/A</v>
          </cell>
          <cell r="D14" t="e">
            <v>#N/A</v>
          </cell>
          <cell r="E14">
            <v>7.0960280015892954E-2</v>
          </cell>
          <cell r="F14">
            <v>4.9999999959255753E-3</v>
          </cell>
          <cell r="G14">
            <v>-7.8721941400057248E-3</v>
          </cell>
          <cell r="H14">
            <v>4.8594690948396413E-3</v>
          </cell>
          <cell r="I14">
            <v>1.3207346661449001E-4</v>
          </cell>
          <cell r="J14">
            <v>0.12142201698017187</v>
          </cell>
          <cell r="N14" t="str">
            <v>(3)</v>
          </cell>
          <cell r="O14" t="str">
            <v>LN(1+ZQL)-beta11*LN(K/K_-1)-beta12*lambda-ZQT</v>
          </cell>
          <cell r="P14" t="str">
            <v>=0</v>
          </cell>
        </row>
        <row r="15">
          <cell r="A15" t="str">
            <v>K1</v>
          </cell>
          <cell r="B15" t="e">
            <v>#N/A</v>
          </cell>
          <cell r="C15" t="e">
            <v>#N/A</v>
          </cell>
          <cell r="D15" t="e">
            <v>#N/A</v>
          </cell>
          <cell r="E15">
            <v>-2139.6067441472751</v>
          </cell>
          <cell r="F15">
            <v>-434.71350484695358</v>
          </cell>
          <cell r="G15">
            <v>1556.8416456965824</v>
          </cell>
          <cell r="H15">
            <v>-649.91854089626395</v>
          </cell>
          <cell r="I15">
            <v>-747.95101241313387</v>
          </cell>
          <cell r="J15">
            <v>-5204.420946876151</v>
          </cell>
          <cell r="N15" t="str">
            <v>(4)</v>
          </cell>
          <cell r="O15" t="str">
            <v>IT-(K-(delta*K_-1))</v>
          </cell>
          <cell r="P15" t="str">
            <v>=0</v>
          </cell>
        </row>
        <row r="16">
          <cell r="A16" t="str">
            <v>K2</v>
          </cell>
          <cell r="C16" t="e">
            <v>#N/A</v>
          </cell>
          <cell r="D16" t="e">
            <v>#N/A</v>
          </cell>
          <cell r="E16">
            <v>-2537.3022539771591</v>
          </cell>
          <cell r="F16">
            <v>0</v>
          </cell>
          <cell r="G16">
            <v>-3112.1382671920983</v>
          </cell>
          <cell r="H16">
            <v>-4.170400006842101E-5</v>
          </cell>
          <cell r="I16">
            <v>0</v>
          </cell>
          <cell r="J16">
            <v>1911.2419434704889</v>
          </cell>
        </row>
        <row r="17">
          <cell r="A17" t="str">
            <v>KG</v>
          </cell>
          <cell r="C17" t="e">
            <v>#N/A</v>
          </cell>
          <cell r="D17" t="e">
            <v>#N/A</v>
          </cell>
          <cell r="E17">
            <v>-430.90844339765954</v>
          </cell>
          <cell r="F17">
            <v>-8.1016763532657023</v>
          </cell>
          <cell r="G17">
            <v>-5.9735479830999338</v>
          </cell>
          <cell r="H17">
            <v>-12.548137322548655</v>
          </cell>
          <cell r="I17">
            <v>-16.289976412696888</v>
          </cell>
          <cell r="J17">
            <v>28.37903931407277</v>
          </cell>
        </row>
        <row r="18">
          <cell r="A18" t="str">
            <v>K</v>
          </cell>
          <cell r="C18" t="e">
            <v>#N/A</v>
          </cell>
          <cell r="D18" t="e">
            <v>#N/A</v>
          </cell>
          <cell r="E18">
            <v>0</v>
          </cell>
          <cell r="F18">
            <v>0</v>
          </cell>
          <cell r="G18">
            <v>1497.5007350382839</v>
          </cell>
          <cell r="H18">
            <v>1272.8577918535739</v>
          </cell>
          <cell r="I18">
            <v>1081.9241455235533</v>
          </cell>
          <cell r="J18">
            <v>0</v>
          </cell>
        </row>
        <row r="19">
          <cell r="A19" t="str">
            <v>IT</v>
          </cell>
          <cell r="C19" t="e">
            <v>#N/A</v>
          </cell>
          <cell r="D19" t="e">
            <v>#N/A</v>
          </cell>
          <cell r="E19">
            <v>-8.0247344217468708</v>
          </cell>
          <cell r="F19">
            <v>-8.1016763530947173</v>
          </cell>
          <cell r="G19">
            <v>-4.0357788169690139</v>
          </cell>
          <cell r="H19">
            <v>-3.5282357360888454</v>
          </cell>
          <cell r="I19">
            <v>-3.3419684942764434</v>
          </cell>
          <cell r="J19">
            <v>-2.5784802701309673E-3</v>
          </cell>
        </row>
        <row r="20">
          <cell r="A20" t="str">
            <v>IP</v>
          </cell>
          <cell r="B20" t="e">
            <v>#N/A</v>
          </cell>
          <cell r="C20" t="e">
            <v>#N/A</v>
          </cell>
          <cell r="D20" t="e">
            <v>#N/A</v>
          </cell>
          <cell r="E20">
            <v>8.0247344217468708</v>
          </cell>
          <cell r="F20">
            <v>8.1016763530947173</v>
          </cell>
          <cell r="G20">
            <v>4.0277289784385175</v>
          </cell>
          <cell r="H20">
            <v>3.5199899005997395</v>
          </cell>
          <cell r="I20">
            <v>3.3473182786528923</v>
          </cell>
          <cell r="J20">
            <v>0</v>
          </cell>
          <cell r="N20" t="str">
            <v>(5)</v>
          </cell>
          <cell r="O20" t="str">
            <v>IP-(IT-IG)</v>
          </cell>
          <cell r="P20" t="str">
            <v>=0</v>
          </cell>
        </row>
        <row r="21">
          <cell r="A21" t="str">
            <v>IG</v>
          </cell>
          <cell r="B21" t="e">
            <v>#N/A</v>
          </cell>
          <cell r="C21" t="e">
            <v>#N/A</v>
          </cell>
          <cell r="D21" t="e">
            <v>#N/A</v>
          </cell>
          <cell r="E21">
            <v>8.0247344014663042</v>
          </cell>
          <cell r="F21">
            <v>8.1016763532656739</v>
          </cell>
          <cell r="G21">
            <v>-40.24112260166288</v>
          </cell>
          <cell r="H21">
            <v>12.548091341268673</v>
          </cell>
          <cell r="I21">
            <v>16.289976412696944</v>
          </cell>
          <cell r="J21">
            <v>2.5784802695056896E-3</v>
          </cell>
          <cell r="N21" t="str">
            <v>(6)</v>
          </cell>
          <cell r="O21" t="str">
            <v>IG-(IG_Q*Q*PQ)/PI</v>
          </cell>
          <cell r="P21" t="str">
            <v>=0</v>
          </cell>
        </row>
        <row r="22">
          <cell r="A22" t="str">
            <v>YD</v>
          </cell>
          <cell r="B22" t="e">
            <v>#N/A</v>
          </cell>
          <cell r="C22" t="e">
            <v>#N/A</v>
          </cell>
          <cell r="D22" t="e">
            <v>#N/A</v>
          </cell>
          <cell r="E22">
            <v>-185.51814261860272</v>
          </cell>
          <cell r="F22">
            <v>-186.22310378924885</v>
          </cell>
          <cell r="G22">
            <v>-116.90909303434091</v>
          </cell>
          <cell r="H22">
            <v>-60.047450240877879</v>
          </cell>
          <cell r="I22">
            <v>3.5907432834646897</v>
          </cell>
          <cell r="J22">
            <v>527.20568376399751</v>
          </cell>
          <cell r="N22" t="str">
            <v>(7)</v>
          </cell>
          <cell r="O22" t="str">
            <v>YD-(((Q*PQ)+(E*(FS_VE+G_VE)))/PC)</v>
          </cell>
          <cell r="P22" t="str">
            <v>=0</v>
          </cell>
        </row>
        <row r="23">
          <cell r="A23" t="str">
            <v>YDP</v>
          </cell>
          <cell r="B23" t="e">
            <v>#N/A</v>
          </cell>
          <cell r="C23" t="e">
            <v>#N/A</v>
          </cell>
          <cell r="D23" t="e">
            <v>#N/A</v>
          </cell>
          <cell r="E23">
            <v>-185.51814261870277</v>
          </cell>
          <cell r="F23">
            <v>-186.22310378924158</v>
          </cell>
          <cell r="G23">
            <v>-116.90909303434273</v>
          </cell>
          <cell r="H23">
            <v>-60.047450240878788</v>
          </cell>
          <cell r="I23">
            <v>3.5907432834583233</v>
          </cell>
          <cell r="J23">
            <v>388.84265782328839</v>
          </cell>
          <cell r="N23" t="str">
            <v>(8)</v>
          </cell>
          <cell r="O23" t="str">
            <v>YDP-(((Q*PQ)+(E*(FS_VE+G_VE))-RVN_V)/PC)</v>
          </cell>
          <cell r="P23" t="str">
            <v>=0</v>
          </cell>
        </row>
        <row r="24">
          <cell r="A24" t="str">
            <v>CP</v>
          </cell>
          <cell r="B24" t="e">
            <v>#N/A</v>
          </cell>
          <cell r="C24" t="e">
            <v>#N/A</v>
          </cell>
          <cell r="D24" t="e">
            <v>#N/A</v>
          </cell>
          <cell r="E24">
            <v>6.3103705495295717E-2</v>
          </cell>
          <cell r="F24">
            <v>6.3107939603861719E-3</v>
          </cell>
          <cell r="G24">
            <v>-7.4701869185785936E-3</v>
          </cell>
          <cell r="H24">
            <v>1.4969467942430571E-2</v>
          </cell>
          <cell r="I24">
            <v>9.7776539152818753E-3</v>
          </cell>
          <cell r="J24">
            <v>3.4964478065391214E-2</v>
          </cell>
          <cell r="N24" t="str">
            <v>(9)</v>
          </cell>
          <cell r="O24" t="str">
            <v>LN(CP/CP_-1)-(beta21+beta22*LN(CP_-1/CP_-2)+beta23*LN(YDP/YDP_-1)+gamma21*(LN(CP_-1)+gamma22 *LN(YDP_-1))</v>
          </cell>
          <cell r="P24" t="str">
            <v>=0</v>
          </cell>
        </row>
        <row r="25">
          <cell r="A25" t="str">
            <v>CG</v>
          </cell>
          <cell r="B25" t="e">
            <v>#N/A</v>
          </cell>
          <cell r="C25" t="e">
            <v>#N/A</v>
          </cell>
          <cell r="D25" t="e">
            <v>#N/A</v>
          </cell>
          <cell r="E25">
            <v>10.555159323859698</v>
          </cell>
          <cell r="F25">
            <v>18.94090169761057</v>
          </cell>
          <cell r="G25">
            <v>-35.394125401814108</v>
          </cell>
          <cell r="H25">
            <v>75.561661608614031</v>
          </cell>
          <cell r="I25">
            <v>130.29155102264667</v>
          </cell>
          <cell r="J25">
            <v>110.71618474009574</v>
          </cell>
          <cell r="N25" t="str">
            <v>(10)</v>
          </cell>
          <cell r="O25" t="str">
            <v>CG-(CG_Q*Q*PQ)/PC</v>
          </cell>
          <cell r="P25" t="str">
            <v>=0</v>
          </cell>
        </row>
        <row r="26">
          <cell r="A26" t="str">
            <v>M</v>
          </cell>
          <cell r="B26" t="e">
            <v>#N/A</v>
          </cell>
          <cell r="C26" t="e">
            <v>#N/A</v>
          </cell>
          <cell r="D26" t="e">
            <v>#N/A</v>
          </cell>
          <cell r="E26">
            <v>3.5871817202680845E-2</v>
          </cell>
          <cell r="F26">
            <v>2.6787076182438696E-2</v>
          </cell>
          <cell r="G26">
            <v>0.17010592945358916</v>
          </cell>
          <cell r="H26">
            <v>0.16038630490906236</v>
          </cell>
          <cell r="I26">
            <v>0.15466612023297266</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1.3034551934464067E-4</v>
          </cell>
          <cell r="F27">
            <v>2.5465740627339528E-12</v>
          </cell>
          <cell r="G27">
            <v>0</v>
          </cell>
          <cell r="H27">
            <v>0</v>
          </cell>
          <cell r="I27">
            <v>0</v>
          </cell>
          <cell r="J27">
            <v>-2528.928885911514</v>
          </cell>
          <cell r="N27" t="str">
            <v>(12)</v>
          </cell>
          <cell r="O27" t="str">
            <v>X-X_-1*(1+ZX)</v>
          </cell>
          <cell r="P27" t="str">
            <v>=0</v>
          </cell>
        </row>
        <row r="28">
          <cell r="A28" t="str">
            <v>RVN_V</v>
          </cell>
          <cell r="B28" t="e">
            <v>#N/A</v>
          </cell>
          <cell r="C28" t="e">
            <v>#N/A</v>
          </cell>
          <cell r="D28" t="e">
            <v>#N/A</v>
          </cell>
          <cell r="E28">
            <v>-171.6465869638123</v>
          </cell>
          <cell r="F28">
            <v>-177.98286765273178</v>
          </cell>
          <cell r="G28">
            <v>-800.03647558265311</v>
          </cell>
          <cell r="H28">
            <v>-507.77230969309221</v>
          </cell>
          <cell r="I28">
            <v>-507.07635046318774</v>
          </cell>
          <cell r="J28">
            <v>-200.32197385072504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-10.712659568835079</v>
          </cell>
          <cell r="F29">
            <v>-19.098401695133361</v>
          </cell>
          <cell r="G29">
            <v>-162.23929319279432</v>
          </cell>
          <cell r="H29">
            <v>-141.52822831319372</v>
          </cell>
          <cell r="I29">
            <v>-146.65356241309473</v>
          </cell>
          <cell r="J29">
            <v>-0.15749999999843567</v>
          </cell>
          <cell r="N29" t="str">
            <v>(14)</v>
          </cell>
          <cell r="O29" t="str">
            <v>Q-CG-CP-IT-IS-X+M</v>
          </cell>
          <cell r="P29" t="str">
            <v>=0</v>
          </cell>
        </row>
        <row r="30">
          <cell r="A30" t="str">
            <v>HM_V</v>
          </cell>
          <cell r="B30" t="e">
            <v>#N/A</v>
          </cell>
          <cell r="C30" t="e">
            <v>#N/A</v>
          </cell>
          <cell r="D30" t="e">
            <v>#N/A</v>
          </cell>
          <cell r="E30">
            <v>-0.86783182531803504</v>
          </cell>
          <cell r="F30">
            <v>4.0602687788082221</v>
          </cell>
          <cell r="G30">
            <v>199.99758513633583</v>
          </cell>
          <cell r="H30">
            <v>178.93596843646742</v>
          </cell>
          <cell r="I30">
            <v>143.18424332480026</v>
          </cell>
          <cell r="J30">
            <v>0</v>
          </cell>
          <cell r="N30" t="str">
            <v>(15)</v>
          </cell>
          <cell r="O30" t="str">
            <v>HM_V-(NFACB_V+NDACB_V)</v>
          </cell>
          <cell r="P30" t="str">
            <v>=0</v>
          </cell>
        </row>
        <row r="31">
          <cell r="A31" t="str">
            <v>M1_V</v>
          </cell>
          <cell r="B31" t="e">
            <v>#N/A</v>
          </cell>
          <cell r="C31" t="e">
            <v>#N/A</v>
          </cell>
          <cell r="D31" t="e">
            <v>#N/A</v>
          </cell>
          <cell r="E31">
            <v>1.1114107663856885</v>
          </cell>
          <cell r="F31">
            <v>-5.1998858575352642</v>
          </cell>
          <cell r="G31">
            <v>-257.30057313671068</v>
          </cell>
          <cell r="H31">
            <v>-230.46226719237211</v>
          </cell>
          <cell r="I31">
            <v>-184.84148447551388</v>
          </cell>
          <cell r="J31">
            <v>0</v>
          </cell>
          <cell r="N31" t="str">
            <v>(16)</v>
          </cell>
          <cell r="O31" t="str">
            <v>M1_V-(MU*HM_V)</v>
          </cell>
          <cell r="P31" t="str">
            <v>=0</v>
          </cell>
        </row>
        <row r="32">
          <cell r="A32" t="str">
            <v>MGAP_V</v>
          </cell>
          <cell r="B32" t="e">
            <v>#N/A</v>
          </cell>
          <cell r="C32" t="e">
            <v>#N/A</v>
          </cell>
          <cell r="D32" t="e">
            <v>#N/A</v>
          </cell>
          <cell r="E32">
            <v>-1.619554863130368E-5</v>
          </cell>
          <cell r="F32">
            <v>-7.2676094392265522E-6</v>
          </cell>
          <cell r="G32">
            <v>-5.9296015263730739E-2</v>
          </cell>
          <cell r="H32">
            <v>5.4406969737423538E-2</v>
          </cell>
          <cell r="I32">
            <v>-1.7018733169554268E-3</v>
          </cell>
          <cell r="J32">
            <v>-1.988144504346423E-3</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0</v>
          </cell>
          <cell r="F33">
            <v>0</v>
          </cell>
          <cell r="G33">
            <v>0</v>
          </cell>
          <cell r="H33">
            <v>0</v>
          </cell>
          <cell r="I33">
            <v>0</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-1.3690428422449534</v>
          </cell>
          <cell r="H34">
            <v>-1.4431307283939272</v>
          </cell>
          <cell r="I34">
            <v>-1.5544032923265108</v>
          </cell>
          <cell r="J34">
            <v>0</v>
          </cell>
          <cell r="N34" t="str">
            <v>(19)</v>
          </cell>
          <cell r="O34" t="str">
            <v>PI-(beta61*P+(1-beta61)*PM*E)</v>
          </cell>
          <cell r="P34" t="str">
            <v>=0</v>
          </cell>
        </row>
        <row r="35">
          <cell r="A35" t="str">
            <v>PQ</v>
          </cell>
          <cell r="B35" t="e">
            <v>#N/A</v>
          </cell>
          <cell r="C35" t="e">
            <v>#N/A</v>
          </cell>
          <cell r="D35" t="e">
            <v>#N/A</v>
          </cell>
          <cell r="E35">
            <v>-1.5921450735261189E-3</v>
          </cell>
          <cell r="F35">
            <v>-2.8248062751929925E-3</v>
          </cell>
          <cell r="G35">
            <v>0.55341613263398326</v>
          </cell>
          <cell r="H35">
            <v>0.61987443630036498</v>
          </cell>
          <cell r="I35">
            <v>0.65292436753172123</v>
          </cell>
          <cell r="J35">
            <v>-7.1442857780783298E-2</v>
          </cell>
          <cell r="N35" t="str">
            <v>(20)</v>
          </cell>
          <cell r="O35" t="str">
            <v>PQ-(((PC*(CP+CG))+(PI*IT)+(P*IS)+(PX*X*E)-(PM*M*E))/Q)</v>
          </cell>
          <cell r="P35" t="str">
            <v>=0</v>
          </cell>
        </row>
        <row r="36">
          <cell r="A36" t="str">
            <v>CAB_V</v>
          </cell>
          <cell r="B36" t="e">
            <v>#N/A</v>
          </cell>
          <cell r="C36" t="e">
            <v>#N/A</v>
          </cell>
          <cell r="D36" t="e">
            <v>#N/A</v>
          </cell>
          <cell r="E36">
            <v>-273.21474333404694</v>
          </cell>
          <cell r="F36">
            <v>-270.31243933833184</v>
          </cell>
          <cell r="G36">
            <v>1095.0572402558084</v>
          </cell>
          <cell r="H36">
            <v>1179.0101096826643</v>
          </cell>
          <cell r="I36">
            <v>1269.876232146994</v>
          </cell>
          <cell r="J36">
            <v>6.5990752177949616</v>
          </cell>
          <cell r="N36" t="str">
            <v>(21)</v>
          </cell>
          <cell r="O36" t="str">
            <v>CAB_V-((PX*X*E)-(PM*M*E)+E*(FS_VE+G_VE))</v>
          </cell>
          <cell r="P36" t="str">
            <v>=0</v>
          </cell>
        </row>
        <row r="37">
          <cell r="A37" t="str">
            <v>GOR_VE</v>
          </cell>
          <cell r="B37" t="e">
            <v>#N/A</v>
          </cell>
          <cell r="C37" t="e">
            <v>#N/A</v>
          </cell>
          <cell r="D37" t="e">
            <v>#N/A</v>
          </cell>
          <cell r="E37">
            <v>-10.000853963597365</v>
          </cell>
          <cell r="F37">
            <v>78.206101870440648</v>
          </cell>
          <cell r="G37">
            <v>71.7277174282857</v>
          </cell>
          <cell r="H37">
            <v>153.49284650570269</v>
          </cell>
          <cell r="I37">
            <v>209.19976339336426</v>
          </cell>
          <cell r="J37">
            <v>-6.7286947569300537E-8</v>
          </cell>
          <cell r="N37" t="str">
            <v>(22)</v>
          </cell>
          <cell r="O37" t="str">
            <v>GOR_VE-(GOR_M*((PM*M)-MAE_VE)/12)</v>
          </cell>
          <cell r="P37" t="str">
            <v>=0</v>
          </cell>
        </row>
        <row r="38">
          <cell r="A38" t="str">
            <v>NIR_VE</v>
          </cell>
          <cell r="B38" t="e">
            <v>#N/A</v>
          </cell>
          <cell r="C38" t="e">
            <v>#N/A</v>
          </cell>
          <cell r="D38" t="e">
            <v>#N/A</v>
          </cell>
          <cell r="E38">
            <v>15.374091700184408</v>
          </cell>
          <cell r="F38">
            <v>-121.32858658702798</v>
          </cell>
          <cell r="G38">
            <v>386.36192973985158</v>
          </cell>
          <cell r="H38">
            <v>393.00806824929577</v>
          </cell>
          <cell r="I38">
            <v>482.97185873355124</v>
          </cell>
          <cell r="J38">
            <v>-2.7523412641244249E-2</v>
          </cell>
          <cell r="N38" t="str">
            <v>(23)</v>
          </cell>
          <cell r="O38" t="str">
            <v>NIR_VE-(GOR_VE+GOL_VE)</v>
          </cell>
          <cell r="P38" t="str">
            <v>=0</v>
          </cell>
        </row>
        <row r="39">
          <cell r="A39" t="str">
            <v>CNIR_V</v>
          </cell>
          <cell r="B39" t="e">
            <v>#N/A</v>
          </cell>
          <cell r="C39" t="e">
            <v>#N/A</v>
          </cell>
          <cell r="D39" t="e">
            <v>#N/A</v>
          </cell>
          <cell r="E39">
            <v>-2.4638787892797609E-2</v>
          </cell>
          <cell r="F39">
            <v>-2.9751698699129747E-3</v>
          </cell>
          <cell r="G39">
            <v>-369.88318145338928</v>
          </cell>
          <cell r="H39">
            <v>11.095241347096902</v>
          </cell>
          <cell r="I39">
            <v>20.46111318939046</v>
          </cell>
          <cell r="J39">
            <v>584.43564009918828</v>
          </cell>
          <cell r="N39" t="str">
            <v>(24)</v>
          </cell>
          <cell r="O39" t="str">
            <v>CNIR_V-(E*(NIR_VE-NIR_VE_-1))</v>
          </cell>
          <cell r="P39" t="str">
            <v>=0</v>
          </cell>
        </row>
        <row r="40">
          <cell r="A40" t="str">
            <v>NIR_V</v>
          </cell>
          <cell r="B40" t="e">
            <v>#N/A</v>
          </cell>
          <cell r="C40" t="e">
            <v>#N/A</v>
          </cell>
          <cell r="D40" t="e">
            <v>#N/A</v>
          </cell>
          <cell r="E40">
            <v>0.10826923212994188</v>
          </cell>
          <cell r="F40">
            <v>0.11321281379525772</v>
          </cell>
          <cell r="G40">
            <v>0.17944429230010428</v>
          </cell>
          <cell r="H40">
            <v>0.24361725507060328</v>
          </cell>
          <cell r="I40">
            <v>0.26986096786276903</v>
          </cell>
          <cell r="J40">
            <v>3.4768704436942244E-2</v>
          </cell>
          <cell r="N40" t="str">
            <v>(25)</v>
          </cell>
          <cell r="O40" t="str">
            <v>NIR_V-(EEOP*NIR_VE)</v>
          </cell>
          <cell r="P40" t="str">
            <v>=0</v>
          </cell>
        </row>
        <row r="41">
          <cell r="A41" t="str">
            <v>NFACB_V</v>
          </cell>
          <cell r="B41" t="e">
            <v>#N/A</v>
          </cell>
          <cell r="C41" t="e">
            <v>#N/A</v>
          </cell>
          <cell r="D41" t="e">
            <v>#N/A</v>
          </cell>
          <cell r="E41">
            <v>-0.1653562620861635</v>
          </cell>
          <cell r="F41">
            <v>-0.17761270901280568</v>
          </cell>
          <cell r="G41">
            <v>1.9155457851762776</v>
          </cell>
          <cell r="H41">
            <v>2.3025692782380816</v>
          </cell>
          <cell r="I41">
            <v>2.249356187112312</v>
          </cell>
          <cell r="J41">
            <v>-0.24404657565855814</v>
          </cell>
          <cell r="N41" t="str">
            <v>(26)</v>
          </cell>
          <cell r="O41" t="str">
            <v>NFACB_V-(NIR_V+(EEOP/EEOP_0*FCCB_VE)</v>
          </cell>
          <cell r="P41" t="str">
            <v>=0</v>
          </cell>
        </row>
        <row r="42">
          <cell r="A42" t="str">
            <v>EEOP</v>
          </cell>
          <cell r="B42" t="e">
            <v>#N/A</v>
          </cell>
          <cell r="C42" t="e">
            <v>#N/A</v>
          </cell>
          <cell r="D42" t="e">
            <v>#N/A</v>
          </cell>
          <cell r="E42">
            <v>2.0200023862138039E-4</v>
          </cell>
          <cell r="F42">
            <v>0</v>
          </cell>
          <cell r="G42">
            <v>9.1390631825825741E-2</v>
          </cell>
          <cell r="H42">
            <v>0.17606568378383924</v>
          </cell>
          <cell r="I42">
            <v>0.26414596810868152</v>
          </cell>
          <cell r="J42">
            <v>-0.19235485604034852</v>
          </cell>
          <cell r="N42" t="str">
            <v>(27)</v>
          </cell>
          <cell r="O42" t="str">
            <v>EEOP-(2*E-EEOP_-1)</v>
          </cell>
        </row>
        <row r="43">
          <cell r="A43" t="str">
            <v>RVN</v>
          </cell>
          <cell r="C43" t="e">
            <v>#N/A</v>
          </cell>
          <cell r="D43" t="e">
            <v>#N/A</v>
          </cell>
          <cell r="E43">
            <v>-230.3490794308359</v>
          </cell>
          <cell r="F43">
            <v>-221.46082486187333</v>
          </cell>
          <cell r="G43">
            <v>-1502.8574013809239</v>
          </cell>
          <cell r="H43">
            <v>-2276.2601863786517</v>
          </cell>
          <cell r="I43">
            <v>-2293.5504531009697</v>
          </cell>
        </row>
        <row r="45">
          <cell r="A45" t="str">
            <v>Endogenous variables:</v>
          </cell>
        </row>
        <row r="46">
          <cell r="C46" t="str">
            <v>Starting values:</v>
          </cell>
        </row>
        <row r="47">
          <cell r="A47" t="str">
            <v>Q</v>
          </cell>
          <cell r="B47">
            <v>10930.073202123307</v>
          </cell>
          <cell r="C47">
            <v>11075.262438076932</v>
          </cell>
          <cell r="D47">
            <v>10121.128308888774</v>
          </cell>
          <cell r="E47">
            <v>9909.0285437876555</v>
          </cell>
          <cell r="F47">
            <v>9813.8775905395742</v>
          </cell>
          <cell r="G47">
            <v>10636.056859160421</v>
          </cell>
          <cell r="H47">
            <v>11024.835170801722</v>
          </cell>
          <cell r="I47">
            <v>11603.157607784313</v>
          </cell>
          <cell r="J47">
            <v>11519.378380285283</v>
          </cell>
          <cell r="M47" t="str">
            <v>Q_1</v>
          </cell>
          <cell r="O47" t="str">
            <v>Q</v>
          </cell>
        </row>
        <row r="48">
          <cell r="A48" t="str">
            <v>K</v>
          </cell>
          <cell r="B48">
            <v>3068.8516296402618</v>
          </cell>
          <cell r="C48">
            <v>23817.719382667347</v>
          </cell>
          <cell r="D48">
            <v>23678.03078575401</v>
          </cell>
          <cell r="E48">
            <v>18388.010096939121</v>
          </cell>
          <cell r="F48">
            <v>17117.110373133553</v>
          </cell>
          <cell r="G48">
            <v>19901.936365841269</v>
          </cell>
          <cell r="H48">
            <v>20827.03306882707</v>
          </cell>
          <cell r="I48">
            <v>21810.804681382819</v>
          </cell>
          <cell r="J48">
            <v>16917.115189575226</v>
          </cell>
          <cell r="M48" t="str">
            <v>K_1</v>
          </cell>
          <cell r="O48" t="str">
            <v>K</v>
          </cell>
        </row>
        <row r="49">
          <cell r="A49" t="str">
            <v>IT</v>
          </cell>
          <cell r="B49" t="e">
            <v>#N/A</v>
          </cell>
          <cell r="C49">
            <v>2999.8024679733558</v>
          </cell>
          <cell r="D49">
            <v>3036.7592212900868</v>
          </cell>
          <cell r="E49">
            <v>1700.9382123085484</v>
          </cell>
          <cell r="F49">
            <v>1653.659081896187</v>
          </cell>
          <cell r="G49">
            <v>3626.7853747041827</v>
          </cell>
          <cell r="H49">
            <v>4092.0789502356115</v>
          </cell>
          <cell r="I49">
            <v>4297.5657629488796</v>
          </cell>
          <cell r="J49">
            <v>2679.6733151480898</v>
          </cell>
          <cell r="M49" t="str">
            <v>IT_1</v>
          </cell>
          <cell r="O49" t="str">
            <v>IT</v>
          </cell>
        </row>
        <row r="50">
          <cell r="A50" t="str">
            <v>IP</v>
          </cell>
          <cell r="B50" t="e">
            <v>#N/A</v>
          </cell>
          <cell r="C50">
            <v>2734.9776889397785</v>
          </cell>
          <cell r="D50">
            <v>2830.7592212900868</v>
          </cell>
          <cell r="E50">
            <v>1533.8700969391239</v>
          </cell>
          <cell r="F50">
            <v>1487.3017907352998</v>
          </cell>
          <cell r="G50">
            <v>3451.8328865700064</v>
          </cell>
          <cell r="H50">
            <v>3910.3968071906238</v>
          </cell>
          <cell r="I50">
            <v>4107.8369002161744</v>
          </cell>
          <cell r="J50">
            <v>2476.2798735978745</v>
          </cell>
          <cell r="M50" t="str">
            <v>IP_1</v>
          </cell>
          <cell r="O50" t="str">
            <v>IP</v>
          </cell>
        </row>
        <row r="51">
          <cell r="A51" t="str">
            <v>IG_Q</v>
          </cell>
          <cell r="B51" t="e">
            <v>#N/A</v>
          </cell>
          <cell r="C51">
            <v>2.3145683277926453E-2</v>
          </cell>
          <cell r="D51">
            <v>2.0353461957307931E-2</v>
          </cell>
          <cell r="E51">
            <v>1.687444966439608E-2</v>
          </cell>
          <cell r="F51">
            <v>1.6954734459706938E-2</v>
          </cell>
          <cell r="G51">
            <v>2.1119195867494027E-5</v>
          </cell>
          <cell r="H51">
            <v>4.7450317002169477E-6</v>
          </cell>
          <cell r="I51">
            <v>4.8112129874006504E-6</v>
          </cell>
          <cell r="J51">
            <v>2.0353461957307931E-2</v>
          </cell>
          <cell r="M51" t="str">
            <v>IG_Q_1</v>
          </cell>
          <cell r="O51" t="str">
            <v>IG_Q</v>
          </cell>
        </row>
        <row r="52">
          <cell r="A52" t="str">
            <v>YD</v>
          </cell>
          <cell r="B52" t="e">
            <v>#N/A</v>
          </cell>
          <cell r="C52">
            <v>10759.403843956885</v>
          </cell>
          <cell r="D52">
            <v>10862.779008888774</v>
          </cell>
          <cell r="E52">
            <v>10550.947761605137</v>
          </cell>
          <cell r="F52">
            <v>10375.829817863036</v>
          </cell>
          <cell r="G52">
            <v>12088.401528229078</v>
          </cell>
          <cell r="H52">
            <v>12521.428919573229</v>
          </cell>
          <cell r="I52">
            <v>13102.053059333974</v>
          </cell>
          <cell r="J52">
            <v>12120.550356384014</v>
          </cell>
          <cell r="M52" t="str">
            <v>YD_1</v>
          </cell>
          <cell r="O52" t="str">
            <v>YD</v>
          </cell>
        </row>
        <row r="53">
          <cell r="A53" t="str">
            <v>YDP</v>
          </cell>
          <cell r="B53" t="e">
            <v>#N/A</v>
          </cell>
          <cell r="C53">
            <v>8145.4038439568849</v>
          </cell>
          <cell r="D53">
            <v>8217.7790088887741</v>
          </cell>
          <cell r="E53">
            <v>7776.2532274277573</v>
          </cell>
          <cell r="F53">
            <v>7581.0105220921905</v>
          </cell>
          <cell r="G53">
            <v>7907.1647677261499</v>
          </cell>
          <cell r="H53">
            <v>7434.8705456026555</v>
          </cell>
          <cell r="I53">
            <v>7851.1425034288695</v>
          </cell>
          <cell r="J53">
            <v>8917.42902499308</v>
          </cell>
          <cell r="M53" t="str">
            <v>YDP_1</v>
          </cell>
          <cell r="O53" t="str">
            <v>YDP</v>
          </cell>
        </row>
        <row r="54">
          <cell r="A54" t="str">
            <v>CP</v>
          </cell>
          <cell r="B54">
            <v>5383.9743537843869</v>
          </cell>
          <cell r="C54">
            <v>6283.0980708663801</v>
          </cell>
          <cell r="D54">
            <v>6879.992387598686</v>
          </cell>
          <cell r="E54">
            <v>7036.380292278759</v>
          </cell>
          <cell r="F54">
            <v>6829.3305477310842</v>
          </cell>
          <cell r="G54">
            <v>6917.3152552093743</v>
          </cell>
          <cell r="H54">
            <v>6593.338516198135</v>
          </cell>
          <cell r="I54">
            <v>6879.5866820550473</v>
          </cell>
          <cell r="J54">
            <v>7950.7820387436441</v>
          </cell>
          <cell r="M54" t="str">
            <v>CP_1</v>
          </cell>
          <cell r="O54" t="str">
            <v>CP</v>
          </cell>
        </row>
        <row r="55">
          <cell r="A55" t="str">
            <v>CG_Q</v>
          </cell>
          <cell r="B55" t="e">
            <v>#N/A</v>
          </cell>
          <cell r="C55">
            <v>0.26327967656872786</v>
          </cell>
          <cell r="D55">
            <v>0.226061752224857</v>
          </cell>
          <cell r="E55">
            <v>0.2254221593635313</v>
          </cell>
          <cell r="F55">
            <v>0.22055679494889913</v>
          </cell>
          <cell r="G55">
            <v>0.19978685203365992</v>
          </cell>
          <cell r="H55">
            <v>0.19138897510803829</v>
          </cell>
          <cell r="I55">
            <v>0.1879668470094466</v>
          </cell>
          <cell r="J55">
            <v>0.226061752224857</v>
          </cell>
          <cell r="M55" t="str">
            <v>CG_Q_1</v>
          </cell>
          <cell r="N55" t="str">
            <v>END</v>
          </cell>
          <cell r="O55" t="str">
            <v>CG_Q</v>
          </cell>
        </row>
        <row r="56">
          <cell r="A56" t="str">
            <v>M</v>
          </cell>
          <cell r="B56">
            <v>8338.489653492843</v>
          </cell>
          <cell r="C56">
            <v>7806.4940136000005</v>
          </cell>
          <cell r="D56">
            <v>6631.4666999999999</v>
          </cell>
          <cell r="E56">
            <v>5699.5047562850104</v>
          </cell>
          <cell r="F56">
            <v>5550.7929812616167</v>
          </cell>
          <cell r="G56">
            <v>7391.0610649689197</v>
          </cell>
          <cell r="H56">
            <v>7463.1547450653425</v>
          </cell>
          <cell r="I56">
            <v>7653.1431615196643</v>
          </cell>
          <cell r="J56">
            <v>5538.7251627552969</v>
          </cell>
          <cell r="M56" t="str">
            <v>M_1</v>
          </cell>
          <cell r="O56" t="str">
            <v>M</v>
          </cell>
        </row>
        <row r="57">
          <cell r="A57" t="str">
            <v>X</v>
          </cell>
          <cell r="B57" t="e">
            <v>#N/A</v>
          </cell>
          <cell r="C57">
            <v>5586.098251200001</v>
          </cell>
          <cell r="D57">
            <v>4097.6858999999995</v>
          </cell>
          <cell r="E57">
            <v>4187.7075433601267</v>
          </cell>
          <cell r="F57">
            <v>4267.1991052071544</v>
          </cell>
          <cell r="G57">
            <v>4943.354482077134</v>
          </cell>
          <cell r="H57">
            <v>5153.3964249571645</v>
          </cell>
          <cell r="I57">
            <v>5321.9220936542197</v>
          </cell>
          <cell r="J57">
            <v>3415.2742072975416</v>
          </cell>
          <cell r="M57" t="str">
            <v>X_1</v>
          </cell>
          <cell r="O57" t="str">
            <v>X</v>
          </cell>
        </row>
        <row r="58">
          <cell r="A58" t="str">
            <v>GOR_M</v>
          </cell>
          <cell r="B58" t="e">
            <v>#N/A</v>
          </cell>
          <cell r="C58">
            <v>3.0932913245976295</v>
          </cell>
          <cell r="D58">
            <v>1.3613991242646015</v>
          </cell>
          <cell r="E58">
            <v>1.281750335663586</v>
          </cell>
          <cell r="F58">
            <v>1.2512591131848774</v>
          </cell>
          <cell r="G58">
            <v>1.0729353706888107</v>
          </cell>
          <cell r="H58">
            <v>1.0952896433503931</v>
          </cell>
          <cell r="I58">
            <v>1.0992148245811943</v>
          </cell>
          <cell r="J58">
            <v>0.25580007603548754</v>
          </cell>
          <cell r="M58" t="str">
            <v>GOR_M_1</v>
          </cell>
          <cell r="O58" t="str">
            <v>GOR_M</v>
          </cell>
        </row>
        <row r="59">
          <cell r="A59" t="str">
            <v>CB_V</v>
          </cell>
          <cell r="B59" t="e">
            <v>#N/A</v>
          </cell>
          <cell r="C59">
            <v>76</v>
          </cell>
          <cell r="D59">
            <v>-127</v>
          </cell>
          <cell r="E59">
            <v>-312.16273109680134</v>
          </cell>
          <cell r="F59">
            <v>-383.50735570781336</v>
          </cell>
          <cell r="G59">
            <v>-2674.7357807710473</v>
          </cell>
          <cell r="H59">
            <v>-3521.3482328721279</v>
          </cell>
          <cell r="I59">
            <v>-3848.2628522192058</v>
          </cell>
          <cell r="J59">
            <v>74.725794443622732</v>
          </cell>
          <cell r="M59" t="str">
            <v>CB_V_1</v>
          </cell>
          <cell r="O59" t="str">
            <v>CB_V</v>
          </cell>
        </row>
        <row r="60">
          <cell r="A60" t="str">
            <v>PC</v>
          </cell>
          <cell r="B60">
            <v>0.83050546223442501</v>
          </cell>
          <cell r="C60">
            <v>0.92850510677808729</v>
          </cell>
          <cell r="D60">
            <v>1</v>
          </cell>
          <cell r="E60">
            <v>1.4727117269583214</v>
          </cell>
          <cell r="F60">
            <v>1.4515515736547597</v>
          </cell>
          <cell r="G60">
            <v>1.2894874402263223</v>
          </cell>
          <cell r="H60">
            <v>1.3440725381211172</v>
          </cell>
          <cell r="I60">
            <v>1.4391407296319398</v>
          </cell>
          <cell r="J60">
            <v>1.8116293614825003</v>
          </cell>
          <cell r="M60" t="str">
            <v>PC_1</v>
          </cell>
          <cell r="N60" t="str">
            <v>END</v>
          </cell>
          <cell r="O60" t="str">
            <v>PC</v>
          </cell>
        </row>
        <row r="61">
          <cell r="A61" t="str">
            <v>M1_V</v>
          </cell>
          <cell r="B61" t="e">
            <v>#N/A</v>
          </cell>
          <cell r="C61">
            <v>1739.7</v>
          </cell>
          <cell r="D61">
            <v>1357.9</v>
          </cell>
          <cell r="E61">
            <v>1846.3779126613715</v>
          </cell>
          <cell r="F61">
            <v>2089.7958556952744</v>
          </cell>
          <cell r="G61">
            <v>2061.150302780788</v>
          </cell>
          <cell r="H61">
            <v>2299.2292437327096</v>
          </cell>
          <cell r="I61">
            <v>2591.6184847159743</v>
          </cell>
          <cell r="J61">
            <v>3023.2032630360754</v>
          </cell>
          <cell r="M61" t="str">
            <v>M1_V_1</v>
          </cell>
          <cell r="O61" t="str">
            <v>M1_V</v>
          </cell>
        </row>
        <row r="62">
          <cell r="A62" t="str">
            <v>NDACB_V</v>
          </cell>
          <cell r="B62" t="e">
            <v>#N/A</v>
          </cell>
          <cell r="C62">
            <v>504.63000000000011</v>
          </cell>
          <cell r="D62">
            <v>1364.3</v>
          </cell>
          <cell r="E62">
            <v>1879.7183047620426</v>
          </cell>
          <cell r="F62">
            <v>2125.8957352461543</v>
          </cell>
          <cell r="G62">
            <v>1500.1428038169161</v>
          </cell>
          <cell r="H62">
            <v>1458.8479917785858</v>
          </cell>
          <cell r="I62">
            <v>1450.2576050008893</v>
          </cell>
          <cell r="J62">
            <v>3966.2996316113322</v>
          </cell>
          <cell r="M62" t="str">
            <v>NDACB_V_1</v>
          </cell>
          <cell r="O62" t="str">
            <v>NDACB_V</v>
          </cell>
        </row>
        <row r="63">
          <cell r="A63" t="str">
            <v>P</v>
          </cell>
          <cell r="B63">
            <v>-7.0314772946757929</v>
          </cell>
          <cell r="C63">
            <v>0.94071591667519949</v>
          </cell>
          <cell r="D63">
            <v>1</v>
          </cell>
          <cell r="E63">
            <v>1.4724050848155326</v>
          </cell>
          <cell r="F63">
            <v>1.4514751532068704</v>
          </cell>
          <cell r="G63">
            <v>1.2670894012908087</v>
          </cell>
          <cell r="H63">
            <v>1.3165525495438661</v>
          </cell>
          <cell r="I63">
            <v>1.4071256882189669</v>
          </cell>
          <cell r="J63">
            <v>1.6689983321788497</v>
          </cell>
          <cell r="M63" t="str">
            <v>P_1</v>
          </cell>
          <cell r="O63" t="str">
            <v>P</v>
          </cell>
        </row>
        <row r="64">
          <cell r="A64" t="str">
            <v>PI</v>
          </cell>
          <cell r="B64">
            <v>-2.2353170360498265</v>
          </cell>
          <cell r="C64">
            <v>0.88435833253468199</v>
          </cell>
          <cell r="D64">
            <v>1</v>
          </cell>
          <cell r="E64">
            <v>1.4738203562437893</v>
          </cell>
          <cell r="F64">
            <v>1.4518278629663595</v>
          </cell>
          <cell r="G64">
            <v>1.4221233636136617E-3</v>
          </cell>
          <cell r="H64">
            <v>4.3715304494107134E-4</v>
          </cell>
          <cell r="I64">
            <v>4.8412549079515448E-4</v>
          </cell>
          <cell r="J64">
            <v>1.9661152101953143</v>
          </cell>
          <cell r="M64" t="str">
            <v>PI_1</v>
          </cell>
          <cell r="O64" t="str">
            <v>PI</v>
          </cell>
        </row>
        <row r="65">
          <cell r="A65" t="str">
            <v>PQ</v>
          </cell>
          <cell r="B65">
            <v>0.80775565528997473</v>
          </cell>
          <cell r="C65">
            <v>0.91361423718225032</v>
          </cell>
          <cell r="D65">
            <v>1</v>
          </cell>
          <cell r="E65">
            <v>1.4725750128620738</v>
          </cell>
          <cell r="F65">
            <v>1.4515277331085825</v>
          </cell>
          <cell r="G65">
            <v>1.3879124466617048</v>
          </cell>
          <cell r="H65">
            <v>1.442776412257444</v>
          </cell>
          <cell r="I65">
            <v>1.5331178773844993</v>
          </cell>
          <cell r="J65">
            <v>1.7055838241862293</v>
          </cell>
          <cell r="M65" t="str">
            <v>PQ_1</v>
          </cell>
          <cell r="O65" t="str">
            <v>PQ</v>
          </cell>
        </row>
        <row r="66">
          <cell r="A66" t="str">
            <v>E</v>
          </cell>
          <cell r="B66">
            <v>55.549348230912479</v>
          </cell>
          <cell r="C66">
            <v>0.86033519553072624</v>
          </cell>
          <cell r="D66">
            <v>1</v>
          </cell>
          <cell r="E66">
            <v>1.4444308232412273</v>
          </cell>
          <cell r="F66">
            <v>1.3888641294591113</v>
          </cell>
          <cell r="G66">
            <v>1.3431561526606217</v>
          </cell>
          <cell r="H66">
            <v>1.3912958462057987</v>
          </cell>
          <cell r="I66">
            <v>1.4685183831013688</v>
          </cell>
          <cell r="J66">
            <v>1.8753177037808135</v>
          </cell>
          <cell r="M66" t="str">
            <v>E_1</v>
          </cell>
          <cell r="O66" t="str">
            <v>E</v>
          </cell>
        </row>
        <row r="67">
          <cell r="A67" t="str">
            <v>CAB_V</v>
          </cell>
          <cell r="B67" t="e">
            <v>#N/A</v>
          </cell>
          <cell r="C67">
            <v>-1059.0643316612591</v>
          </cell>
          <cell r="D67">
            <v>-1514.5852682364416</v>
          </cell>
          <cell r="E67">
            <v>-1282.8272446028282</v>
          </cell>
          <cell r="F67">
            <v>-1047.9225699371916</v>
          </cell>
          <cell r="G67">
            <v>-1451.4485252642373</v>
          </cell>
          <cell r="H67">
            <v>-1346.8212173009742</v>
          </cell>
          <cell r="I67">
            <v>-1523.0313271635569</v>
          </cell>
          <cell r="J67">
            <v>-3233.3807154725946</v>
          </cell>
          <cell r="M67" t="str">
            <v>CAB_V_1</v>
          </cell>
          <cell r="O67" t="str">
            <v>CAB_V</v>
          </cell>
        </row>
        <row r="68">
          <cell r="A68" t="str">
            <v>QL</v>
          </cell>
          <cell r="B68" t="e">
            <v>#N/A</v>
          </cell>
          <cell r="C68" t="e">
            <v>#N/A</v>
          </cell>
          <cell r="D68">
            <v>10121.128308888774</v>
          </cell>
          <cell r="E68">
            <v>9909.0244505593055</v>
          </cell>
          <cell r="F68">
            <v>9813.8808787182716</v>
          </cell>
          <cell r="G68">
            <v>10540.457943777152</v>
          </cell>
          <cell r="H68">
            <v>11048.054737066121</v>
          </cell>
          <cell r="I68">
            <v>11586.584381838751</v>
          </cell>
          <cell r="J68">
            <v>10676.064779288325</v>
          </cell>
          <cell r="M68" t="str">
            <v>QL_1</v>
          </cell>
          <cell r="O68" t="str">
            <v>QL</v>
          </cell>
        </row>
        <row r="69">
          <cell r="A69" t="str">
            <v>NIR_VE</v>
          </cell>
          <cell r="B69">
            <v>1458</v>
          </cell>
          <cell r="C69">
            <v>1704</v>
          </cell>
          <cell r="D69">
            <v>1164</v>
          </cell>
          <cell r="E69">
            <v>961.19270454173136</v>
          </cell>
          <cell r="F69">
            <v>935.72364035751912</v>
          </cell>
          <cell r="G69">
            <v>1593.1008515359367</v>
          </cell>
          <cell r="H69">
            <v>1788.5500344676357</v>
          </cell>
          <cell r="I69">
            <v>2028.4688938484894</v>
          </cell>
          <cell r="J69">
            <v>209.14389411906313</v>
          </cell>
          <cell r="M69" t="str">
            <v>NIR_VE_1</v>
          </cell>
          <cell r="O69" t="str">
            <v>NIR_VE</v>
          </cell>
        </row>
        <row r="70">
          <cell r="A70" t="str">
            <v>CNIR_V</v>
          </cell>
          <cell r="B70" t="e">
            <v>#N/A</v>
          </cell>
          <cell r="C70">
            <v>238.20719999999997</v>
          </cell>
          <cell r="D70">
            <v>-1212.5733665476153</v>
          </cell>
          <cell r="E70">
            <v>-189.03934019414459</v>
          </cell>
          <cell r="F70">
            <v>-22.826778314868854</v>
          </cell>
          <cell r="G70">
            <v>199.83019177333503</v>
          </cell>
          <cell r="H70">
            <v>186.55139774511082</v>
          </cell>
          <cell r="I70">
            <v>247.79231038561204</v>
          </cell>
          <cell r="J70">
            <v>-1616.9716707844086</v>
          </cell>
          <cell r="M70" t="str">
            <v>CNIR_V_1</v>
          </cell>
          <cell r="O70" t="str">
            <v>CNIR_V</v>
          </cell>
        </row>
        <row r="71">
          <cell r="A71" t="str">
            <v>NIR_V</v>
          </cell>
          <cell r="B71" t="e">
            <v>#N/A</v>
          </cell>
          <cell r="C71">
            <v>1478.7039106145251</v>
          </cell>
          <cell r="D71">
            <v>1164</v>
          </cell>
          <cell r="E71">
            <v>830.68795000191199</v>
          </cell>
          <cell r="F71">
            <v>868.61722721350736</v>
          </cell>
          <cell r="G71">
            <v>1376.7735152276498</v>
          </cell>
          <cell r="H71">
            <v>1869.1359883038958</v>
          </cell>
          <cell r="I71">
            <v>2070.4890001258577</v>
          </cell>
          <cell r="J71">
            <v>266.76245538479253</v>
          </cell>
          <cell r="M71" t="str">
            <v>NIR_V_1</v>
          </cell>
          <cell r="O71" t="str">
            <v>NIR_V</v>
          </cell>
        </row>
        <row r="72">
          <cell r="A72" t="str">
            <v>NFACB_V</v>
          </cell>
          <cell r="B72" t="e">
            <v>#N/A</v>
          </cell>
          <cell r="C72">
            <v>536.29050279329613</v>
          </cell>
          <cell r="D72">
            <v>-304</v>
          </cell>
          <cell r="E72">
            <v>-437.99615968887639</v>
          </cell>
          <cell r="F72">
            <v>-494.10359606528664</v>
          </cell>
          <cell r="G72">
            <v>110.19429234531469</v>
          </cell>
          <cell r="H72">
            <v>337.49544845558813</v>
          </cell>
          <cell r="I72">
            <v>574.52376426267085</v>
          </cell>
          <cell r="J72">
            <v>-1605.6674644435352</v>
          </cell>
          <cell r="M72" t="str">
            <v>NFACB_V_1</v>
          </cell>
          <cell r="O72" t="str">
            <v>NFACB_V</v>
          </cell>
        </row>
        <row r="73">
          <cell r="A73" t="str">
            <v>EEOP</v>
          </cell>
          <cell r="B73">
            <v>0</v>
          </cell>
          <cell r="C73">
            <v>0.86778398510242083</v>
          </cell>
          <cell r="D73">
            <v>1.5498324022346368</v>
          </cell>
          <cell r="E73">
            <v>1.3392312444864392</v>
          </cell>
          <cell r="F73">
            <v>1.4384970144317837</v>
          </cell>
          <cell r="G73">
            <v>1.3392059227152855</v>
          </cell>
          <cell r="H73">
            <v>1.6194514534801512</v>
          </cell>
          <cell r="I73">
            <v>1.581731280831268</v>
          </cell>
          <cell r="J73">
            <v>1.9765492706900105</v>
          </cell>
        </row>
        <row r="74">
          <cell r="A74" t="str">
            <v>I1</v>
          </cell>
          <cell r="B74">
            <v>0</v>
          </cell>
          <cell r="C74">
            <v>2734.9776889397785</v>
          </cell>
          <cell r="D74">
            <v>2830.7592212900868</v>
          </cell>
          <cell r="E74">
            <v>1533.8700969391239</v>
          </cell>
          <cell r="F74">
            <v>1487.3017907352998</v>
          </cell>
          <cell r="G74">
            <v>3451.8409364085369</v>
          </cell>
          <cell r="H74">
            <v>3910.4050530261129</v>
          </cell>
          <cell r="I74">
            <v>4107.831550431798</v>
          </cell>
          <cell r="J74">
            <v>2679.6733151480903</v>
          </cell>
        </row>
        <row r="75">
          <cell r="A75" t="str">
            <v>K1</v>
          </cell>
          <cell r="B75">
            <v>0</v>
          </cell>
          <cell r="C75">
            <v>8336.2017839335713</v>
          </cell>
          <cell r="D75">
            <v>10333.340826830301</v>
          </cell>
          <cell r="E75">
            <v>8694.2700969391208</v>
          </cell>
          <cell r="F75">
            <v>8877.4313731335551</v>
          </cell>
          <cell r="G75">
            <v>12998.370817925319</v>
          </cell>
          <cell r="H75">
            <v>14959.020248262636</v>
          </cell>
          <cell r="I75">
            <v>16822.998761455034</v>
          </cell>
          <cell r="J75">
            <v>12615.951253581468</v>
          </cell>
        </row>
        <row r="76">
          <cell r="A76" t="str">
            <v>K2</v>
          </cell>
          <cell r="B76">
            <v>0</v>
          </cell>
          <cell r="C76">
            <v>23817.719382667347</v>
          </cell>
          <cell r="D76">
            <v>20245.061475267245</v>
          </cell>
          <cell r="E76">
            <v>14671</v>
          </cell>
          <cell r="F76">
            <v>12470.35</v>
          </cell>
          <cell r="G76">
            <v>7487.6592328079023</v>
          </cell>
          <cell r="H76">
            <v>6364.5103061827167</v>
          </cell>
          <cell r="I76">
            <v>5409.8337602553092</v>
          </cell>
          <cell r="J76">
            <v>6509.6006396875018</v>
          </cell>
        </row>
        <row r="77">
          <cell r="A77" t="str">
            <v>KG</v>
          </cell>
          <cell r="B77">
            <v>0</v>
          </cell>
          <cell r="C77">
            <v>3969.6198971112244</v>
          </cell>
          <cell r="D77">
            <v>3580.1769125445408</v>
          </cell>
          <cell r="E77">
            <v>2620.2666666666664</v>
          </cell>
          <cell r="F77">
            <v>2227.2266666666665</v>
          </cell>
          <cell r="G77">
            <v>1846.9279960819035</v>
          </cell>
          <cell r="H77">
            <v>1569.888750688338</v>
          </cell>
          <cell r="I77">
            <v>1334.4054380850873</v>
          </cell>
          <cell r="J77">
            <v>1162.6262401666663</v>
          </cell>
        </row>
        <row r="78">
          <cell r="A78" t="str">
            <v>RVN_V</v>
          </cell>
          <cell r="B78" t="e">
            <v>#N/A</v>
          </cell>
          <cell r="C78">
            <v>2614</v>
          </cell>
          <cell r="D78">
            <v>2645</v>
          </cell>
          <cell r="E78">
            <v>4086.3251792100364</v>
          </cell>
          <cell r="F78">
            <v>4056.8243468568676</v>
          </cell>
          <cell r="G78">
            <v>5391.6522872811192</v>
          </cell>
          <cell r="H78">
            <v>6836.7034240038492</v>
          </cell>
          <cell r="I78">
            <v>7556.7992486573175</v>
          </cell>
          <cell r="J78">
            <v>5552.2061320009816</v>
          </cell>
          <cell r="M78" t="str">
            <v>RVN_V_1</v>
          </cell>
          <cell r="O78" t="str">
            <v>RVN_V</v>
          </cell>
        </row>
        <row r="80">
          <cell r="A80" t="str">
            <v>Endogenous wariables outside simultaneous bloc:</v>
          </cell>
          <cell r="B80">
            <v>0</v>
          </cell>
        </row>
        <row r="81">
          <cell r="B81">
            <v>0</v>
          </cell>
        </row>
        <row r="82">
          <cell r="A82" t="str">
            <v>M_V</v>
          </cell>
          <cell r="B82">
            <v>445653.19067138364</v>
          </cell>
          <cell r="C82">
            <v>6610.4346000000005</v>
          </cell>
          <cell r="D82">
            <v>6631.4666999999999</v>
          </cell>
          <cell r="E82">
            <v>8405.4236944789955</v>
          </cell>
          <cell r="F82">
            <v>8060.1011243253151</v>
          </cell>
          <cell r="G82">
            <v>10638.560320545568</v>
          </cell>
          <cell r="H82">
            <v>11405.527202136567</v>
          </cell>
          <cell r="I82">
            <v>12653.67045554138</v>
          </cell>
          <cell r="J82">
            <v>11986.87093995077</v>
          </cell>
          <cell r="K82">
            <v>935.02944430480329</v>
          </cell>
        </row>
        <row r="83">
          <cell r="A83" t="str">
            <v>MP_V</v>
          </cell>
          <cell r="B83" t="e">
            <v>#N/A</v>
          </cell>
          <cell r="C83">
            <v>115.39217060288807</v>
          </cell>
          <cell r="D83">
            <v>392.84235000000001</v>
          </cell>
          <cell r="E83">
            <v>548.58507675896135</v>
          </cell>
          <cell r="F83">
            <v>604.11423039082968</v>
          </cell>
          <cell r="G83">
            <v>513.90833345986209</v>
          </cell>
          <cell r="H83">
            <v>521.12029391522856</v>
          </cell>
          <cell r="I83">
            <v>538.2156587026094</v>
          </cell>
          <cell r="J83">
            <v>687.3086267299276</v>
          </cell>
          <cell r="K83">
            <v>-56.397226799055602</v>
          </cell>
        </row>
        <row r="84">
          <cell r="A84" t="str">
            <v>CP_V</v>
          </cell>
          <cell r="B84">
            <v>4471.4201093479924</v>
          </cell>
          <cell r="C84">
            <v>5833.8886451869821</v>
          </cell>
          <cell r="D84">
            <v>6879.992387598686</v>
          </cell>
          <cell r="E84">
            <v>10362.559771777349</v>
          </cell>
          <cell r="F84">
            <v>9913.1255035675767</v>
          </cell>
          <cell r="G84">
            <v>8919.7911416784264</v>
          </cell>
          <cell r="H84">
            <v>8861.9252341581487</v>
          </cell>
          <cell r="I84">
            <v>9900.6933971788767</v>
          </cell>
          <cell r="J84">
            <v>14403.870188135679</v>
          </cell>
          <cell r="K84">
            <v>795.27895571368754</v>
          </cell>
        </row>
        <row r="85">
          <cell r="A85" t="str">
            <v>CG_V</v>
          </cell>
          <cell r="B85" t="e">
            <v>#N/A</v>
          </cell>
          <cell r="C85">
            <v>2664</v>
          </cell>
          <cell r="D85">
            <v>2288</v>
          </cell>
          <cell r="E85">
            <v>3304.8570297282254</v>
          </cell>
          <cell r="F85">
            <v>3169.3507122582637</v>
          </cell>
          <cell r="G85">
            <v>2903.5963871722734</v>
          </cell>
          <cell r="H85">
            <v>3145.8646146127162</v>
          </cell>
          <cell r="I85">
            <v>3531.2516911469779</v>
          </cell>
          <cell r="J85">
            <v>4642.0719406206454</v>
          </cell>
          <cell r="K85">
            <v>361.05933847227107</v>
          </cell>
        </row>
        <row r="86">
          <cell r="A86" t="str">
            <v>IP_V</v>
          </cell>
          <cell r="B86" t="e">
            <v>#N/A</v>
          </cell>
          <cell r="C86">
            <v>2418.7003085103406</v>
          </cell>
          <cell r="D86">
            <v>2830.7592212900868</v>
          </cell>
          <cell r="E86">
            <v>2260.648972702515</v>
          </cell>
          <cell r="F86">
            <v>2159.3061804292697</v>
          </cell>
          <cell r="G86">
            <v>4.9089321952811931</v>
          </cell>
          <cell r="H86">
            <v>1.7094418711912247</v>
          </cell>
          <cell r="I86">
            <v>1.9887085554236015</v>
          </cell>
          <cell r="J86">
            <v>4868.6515241813113</v>
          </cell>
          <cell r="K86">
            <v>138.94273110189715</v>
          </cell>
        </row>
        <row r="87">
          <cell r="A87" t="str">
            <v>IG_V</v>
          </cell>
          <cell r="B87" t="e">
            <v>#N/A</v>
          </cell>
          <cell r="C87">
            <v>234.20000000000002</v>
          </cell>
          <cell r="D87">
            <v>206</v>
          </cell>
          <cell r="E87">
            <v>258.0554062549644</v>
          </cell>
          <cell r="F87">
            <v>253.28438998114174</v>
          </cell>
          <cell r="G87">
            <v>0.25453194838049492</v>
          </cell>
          <cell r="H87">
            <v>8.0961676346744685E-2</v>
          </cell>
          <cell r="I87">
            <v>9.3473100892977973E-2</v>
          </cell>
          <cell r="J87">
            <v>399.89493908584984</v>
          </cell>
          <cell r="K87">
            <v>-5.8310724416585344</v>
          </cell>
        </row>
        <row r="88">
          <cell r="A88" t="str">
            <v>IS_V</v>
          </cell>
          <cell r="B88" t="e">
            <v>#N/A</v>
          </cell>
          <cell r="C88">
            <v>412.73910844124384</v>
          </cell>
          <cell r="D88">
            <v>450.15750000000008</v>
          </cell>
          <cell r="E88">
            <v>662.81419196784827</v>
          </cell>
          <cell r="F88">
            <v>653.39242627972192</v>
          </cell>
          <cell r="G88">
            <v>570.38979716156734</v>
          </cell>
          <cell r="H88">
            <v>592.65600432129304</v>
          </cell>
          <cell r="I88">
            <v>633.42818199442968</v>
          </cell>
          <cell r="J88">
            <v>751.31211671780068</v>
          </cell>
          <cell r="K88">
            <v>64.895847796421094</v>
          </cell>
        </row>
        <row r="89">
          <cell r="A89" t="str">
            <v>X_V</v>
          </cell>
          <cell r="B89" t="e">
            <v>#N/A</v>
          </cell>
          <cell r="C89">
            <v>4730.2332000000006</v>
          </cell>
          <cell r="D89">
            <v>4097.6858999999995</v>
          </cell>
          <cell r="E89">
            <v>6175.8797852904972</v>
          </cell>
          <cell r="F89">
            <v>6196.2419462782564</v>
          </cell>
          <cell r="G89">
            <v>7115.3755030757593</v>
          </cell>
          <cell r="H89">
            <v>7875.6511309250182</v>
          </cell>
          <cell r="I89">
            <v>8799.2406442575193</v>
          </cell>
          <cell r="J89">
            <v>7391.3129726503785</v>
          </cell>
          <cell r="K89">
            <v>1180.1680678722605</v>
          </cell>
        </row>
        <row r="90">
          <cell r="A90" t="str">
            <v>Q_V</v>
          </cell>
          <cell r="B90">
            <v>8828.8284417485047</v>
          </cell>
          <cell r="C90">
            <v>10118.517443956885</v>
          </cell>
          <cell r="D90">
            <v>10121.128308888774</v>
          </cell>
          <cell r="E90">
            <v>14591.787835318763</v>
          </cell>
          <cell r="F90">
            <v>14245.115492001027</v>
          </cell>
          <cell r="G90">
            <v>14761.915698230347</v>
          </cell>
          <cell r="H90">
            <v>15906.372133458994</v>
          </cell>
          <cell r="I90">
            <v>17789.008362604091</v>
          </cell>
          <cell r="J90">
            <v>19647.265430095147</v>
          </cell>
          <cell r="K90">
            <v>1626.7633164424533</v>
          </cell>
        </row>
        <row r="91">
          <cell r="A91" t="str">
            <v>YD_V</v>
          </cell>
          <cell r="B91" t="e">
            <v>#N/A</v>
          </cell>
          <cell r="C91">
            <v>10121.542449946566</v>
          </cell>
          <cell r="D91">
            <v>10862.779008888774</v>
          </cell>
          <cell r="E91">
            <v>15535.269133810465</v>
          </cell>
          <cell r="F91">
            <v>15060.259174531164</v>
          </cell>
          <cell r="G91">
            <v>15317.08545496668</v>
          </cell>
          <cell r="H91">
            <v>16485.119167996432</v>
          </cell>
          <cell r="I91">
            <v>18436.235428196738</v>
          </cell>
          <cell r="J91">
            <v>20229.178329894683</v>
          </cell>
          <cell r="K91">
            <v>1923.3887154487657</v>
          </cell>
        </row>
        <row r="92">
          <cell r="A92" t="str">
            <v>YDP_V</v>
          </cell>
          <cell r="B92" t="e">
            <v>#N/A</v>
          </cell>
          <cell r="C92">
            <v>7563.0490658838298</v>
          </cell>
          <cell r="D92">
            <v>8217.7790088887741</v>
          </cell>
          <cell r="E92">
            <v>11452.179319830353</v>
          </cell>
          <cell r="F92">
            <v>11004.227753236211</v>
          </cell>
          <cell r="G92">
            <v>10196.189655782955</v>
          </cell>
          <cell r="H92">
            <v>9993.0053248300956</v>
          </cell>
          <cell r="I92">
            <v>11298.898950828958</v>
          </cell>
          <cell r="J92">
            <v>16155.076250613729</v>
          </cell>
          <cell r="K92">
            <v>890.34219474678139</v>
          </cell>
        </row>
        <row r="93">
          <cell r="A93" t="str">
            <v>COR</v>
          </cell>
          <cell r="B93">
            <v>0.28077137022687992</v>
          </cell>
          <cell r="C93">
            <v>2.1505331829231999</v>
          </cell>
          <cell r="D93">
            <v>2.3394655282612149</v>
          </cell>
          <cell r="E93">
            <v>1.8556824229219986</v>
          </cell>
          <cell r="F93">
            <v>1.7441740245093522</v>
          </cell>
          <cell r="G93">
            <v>1.8711761914567528</v>
          </cell>
          <cell r="H93">
            <v>1.8891015372262057</v>
          </cell>
          <cell r="I93">
            <v>1.8797301061178735</v>
          </cell>
          <cell r="J93">
            <v>1.4685788270075268</v>
          </cell>
          <cell r="K93">
            <v>-0.11895576150937681</v>
          </cell>
        </row>
        <row r="94">
          <cell r="A94" t="str">
            <v>FS_V</v>
          </cell>
          <cell r="B94" t="e">
            <v>#N/A</v>
          </cell>
          <cell r="C94">
            <v>247.54734301675975</v>
          </cell>
          <cell r="D94">
            <v>217.86090000000007</v>
          </cell>
          <cell r="E94">
            <v>488.48463890776856</v>
          </cell>
          <cell r="F94">
            <v>280.76340692709272</v>
          </cell>
          <cell r="G94">
            <v>291.46794066994778</v>
          </cell>
          <cell r="H94">
            <v>309.21768567427415</v>
          </cell>
          <cell r="I94">
            <v>343.90137370316177</v>
          </cell>
          <cell r="J94">
            <v>439.16667430343153</v>
          </cell>
          <cell r="K94">
            <v>-50.218608080075171</v>
          </cell>
        </row>
        <row r="95">
          <cell r="A95" t="str">
            <v>G_V</v>
          </cell>
          <cell r="B95" t="e">
            <v>#N/A</v>
          </cell>
          <cell r="C95">
            <v>303.82978324022349</v>
          </cell>
          <cell r="D95">
            <v>523.78980000000001</v>
          </cell>
          <cell r="E95">
            <v>731.44676901194839</v>
          </cell>
          <cell r="F95">
            <v>805.48564052110623</v>
          </cell>
          <cell r="G95">
            <v>685.21111127981624</v>
          </cell>
          <cell r="H95">
            <v>694.82705855363804</v>
          </cell>
          <cell r="I95">
            <v>717.62087827014591</v>
          </cell>
          <cell r="J95">
            <v>916.41150230657013</v>
          </cell>
          <cell r="K95">
            <v>-75.196302398740954</v>
          </cell>
        </row>
        <row r="96">
          <cell r="A96" t="str">
            <v>GG_V</v>
          </cell>
          <cell r="B96" t="e">
            <v>#N/A</v>
          </cell>
          <cell r="C96">
            <v>0</v>
          </cell>
          <cell r="D96">
            <v>0</v>
          </cell>
          <cell r="E96">
            <v>0</v>
          </cell>
          <cell r="F96">
            <v>0</v>
          </cell>
          <cell r="G96">
            <v>0</v>
          </cell>
          <cell r="H96">
            <v>0</v>
          </cell>
          <cell r="I96">
            <v>0</v>
          </cell>
          <cell r="J96">
            <v>0</v>
          </cell>
          <cell r="K96">
            <v>0</v>
          </cell>
        </row>
        <row r="97">
          <cell r="A97" t="str">
            <v>CFCG_V</v>
          </cell>
          <cell r="B97" t="e">
            <v>#N/A</v>
          </cell>
          <cell r="C97">
            <v>230.78434120577614</v>
          </cell>
          <cell r="D97">
            <v>-404.5448317635587</v>
          </cell>
          <cell r="E97">
            <v>167.01935010321668</v>
          </cell>
          <cell r="F97">
            <v>285.75987646955406</v>
          </cell>
          <cell r="G97">
            <v>144.18036853593733</v>
          </cell>
          <cell r="H97">
            <v>97.211165326039335</v>
          </cell>
          <cell r="I97">
            <v>95.324754207085022</v>
          </cell>
          <cell r="J97">
            <v>121.73099174663952</v>
          </cell>
          <cell r="K97">
            <v>-17.170405405943484</v>
          </cell>
        </row>
        <row r="98">
          <cell r="A98" t="str">
            <v>CFCCB_V</v>
          </cell>
          <cell r="B98" t="e">
            <v>#N/A</v>
          </cell>
          <cell r="C98">
            <v>0</v>
          </cell>
          <cell r="D98">
            <v>0</v>
          </cell>
          <cell r="E98">
            <v>0</v>
          </cell>
          <cell r="F98">
            <v>0</v>
          </cell>
          <cell r="G98">
            <v>0</v>
          </cell>
          <cell r="H98">
            <v>0</v>
          </cell>
          <cell r="I98">
            <v>0</v>
          </cell>
          <cell r="J98">
            <v>0</v>
          </cell>
          <cell r="K98">
            <v>0</v>
          </cell>
        </row>
        <row r="99">
          <cell r="A99" t="str">
            <v>CFCP_V</v>
          </cell>
          <cell r="B99" t="e">
            <v>#N/A</v>
          </cell>
          <cell r="C99">
            <v>885.30401564245801</v>
          </cell>
          <cell r="D99">
            <v>706.55673345238506</v>
          </cell>
          <cell r="E99">
            <v>926.62599345993715</v>
          </cell>
          <cell r="F99">
            <v>739.20230741930118</v>
          </cell>
          <cell r="G99">
            <v>878.84361253461316</v>
          </cell>
          <cell r="H99">
            <v>1055.563758285228</v>
          </cell>
          <cell r="I99">
            <v>1170.2832054376997</v>
          </cell>
          <cell r="J99">
            <v>1494.4673753145551</v>
          </cell>
          <cell r="K99">
            <v>-95.261680503245088</v>
          </cell>
        </row>
        <row r="100">
          <cell r="A100" t="str">
            <v>INTGF_V</v>
          </cell>
          <cell r="B100" t="e">
            <v>#N/A</v>
          </cell>
          <cell r="C100">
            <v>141.52513966480447</v>
          </cell>
          <cell r="D100">
            <v>177</v>
          </cell>
          <cell r="E100">
            <v>363.85851004260383</v>
          </cell>
          <cell r="F100">
            <v>415.55719387746433</v>
          </cell>
          <cell r="G100">
            <v>444.96449235353941</v>
          </cell>
          <cell r="H100">
            <v>447.95212570732025</v>
          </cell>
          <cell r="I100">
            <v>438.32219645604289</v>
          </cell>
          <cell r="J100">
            <v>550.17723686850331</v>
          </cell>
          <cell r="K100">
            <v>-37.406432990986389</v>
          </cell>
        </row>
        <row r="101">
          <cell r="A101" t="str">
            <v>GOR_V</v>
          </cell>
          <cell r="B101" t="e">
            <v>#N/A</v>
          </cell>
          <cell r="C101">
            <v>1704</v>
          </cell>
          <cell r="D101">
            <v>1166</v>
          </cell>
          <cell r="E101">
            <v>819.02294634760278</v>
          </cell>
          <cell r="F101">
            <v>982.97303914311965</v>
          </cell>
          <cell r="G101">
            <v>1044.4679829585436</v>
          </cell>
          <cell r="H101">
            <v>1460.3200741115711</v>
          </cell>
          <cell r="I101">
            <v>1579.3478468418082</v>
          </cell>
          <cell r="J101">
            <v>269.3134500937316</v>
          </cell>
          <cell r="K101">
            <v>-181.62724668156443</v>
          </cell>
        </row>
        <row r="102">
          <cell r="A102" t="str">
            <v>GOL_V</v>
          </cell>
          <cell r="B102" t="e">
            <v>#N/A</v>
          </cell>
          <cell r="C102">
            <v>0</v>
          </cell>
          <cell r="D102">
            <v>-2</v>
          </cell>
          <cell r="E102">
            <v>-1.7282271845077688</v>
          </cell>
          <cell r="F102">
            <v>-1.8563258999588299</v>
          </cell>
          <cell r="G102">
            <v>-1.7281945077214051</v>
          </cell>
          <cell r="H102">
            <v>-2.0898407481288088</v>
          </cell>
          <cell r="I102">
            <v>-2.0411642943464567</v>
          </cell>
          <cell r="J102">
            <v>-2.5506619526603123</v>
          </cell>
          <cell r="K102">
            <v>0.38325317570425965</v>
          </cell>
        </row>
        <row r="103">
          <cell r="A103" t="str">
            <v>FCCB_V</v>
          </cell>
          <cell r="B103" t="e">
            <v>#N/A</v>
          </cell>
          <cell r="C103">
            <v>-1086</v>
          </cell>
          <cell r="D103">
            <v>-1468</v>
          </cell>
          <cell r="E103">
            <v>-1268.5187534287022</v>
          </cell>
          <cell r="F103">
            <v>-1362.5432105697812</v>
          </cell>
          <cell r="G103">
            <v>-1268.4947686675114</v>
          </cell>
          <cell r="H103">
            <v>-1533.9431091265458</v>
          </cell>
          <cell r="I103">
            <v>-1498.2145920502992</v>
          </cell>
          <cell r="J103">
            <v>-1872.1858732526691</v>
          </cell>
          <cell r="K103">
            <v>281.30783096692676</v>
          </cell>
        </row>
        <row r="104">
          <cell r="A104" t="str">
            <v>DCPCB_V</v>
          </cell>
          <cell r="B104" t="e">
            <v>#N/A</v>
          </cell>
          <cell r="C104">
            <v>270</v>
          </cell>
          <cell r="D104">
            <v>229.5</v>
          </cell>
          <cell r="E104">
            <v>712.9276729718199</v>
          </cell>
          <cell r="F104">
            <v>933.39815185760358</v>
          </cell>
          <cell r="G104">
            <v>448.00934563411784</v>
          </cell>
          <cell r="H104">
            <v>417.49264639435478</v>
          </cell>
          <cell r="I104">
            <v>370.22830680267111</v>
          </cell>
          <cell r="J104">
            <v>2484.8523699577754</v>
          </cell>
          <cell r="K104">
            <v>-15.49964754753637</v>
          </cell>
        </row>
        <row r="105">
          <cell r="A105" t="str">
            <v>ZQ</v>
          </cell>
          <cell r="B105" t="e">
            <v>#N/A</v>
          </cell>
          <cell r="C105">
            <v>1.3283464188091676E-2</v>
          </cell>
          <cell r="D105">
            <v>-8.6150024392002589E-2</v>
          </cell>
          <cell r="E105">
            <v>-2.0956138350192055E-2</v>
          </cell>
          <cell r="F105">
            <v>-9.6024502127138867E-3</v>
          </cell>
          <cell r="G105">
            <v>8.3777208451572216E-2</v>
          </cell>
          <cell r="H105">
            <v>3.6552861346022425E-2</v>
          </cell>
          <cell r="I105">
            <v>5.2456334087807921E-2</v>
          </cell>
          <cell r="J105">
            <v>4.9953927961158495E-2</v>
          </cell>
          <cell r="K105">
            <v>2.8210501796879006E-2</v>
          </cell>
        </row>
        <row r="106">
          <cell r="A106" t="str">
            <v>EEOP_N</v>
          </cell>
          <cell r="C106">
            <v>0.55992117847787948</v>
          </cell>
          <cell r="D106">
            <v>1</v>
          </cell>
          <cell r="E106">
            <v>0.8641135922538844</v>
          </cell>
          <cell r="F106">
            <v>0.92816294997941495</v>
          </cell>
          <cell r="G106">
            <v>0.86409725386070257</v>
          </cell>
          <cell r="H106">
            <v>1.0449203740644044</v>
          </cell>
          <cell r="I106">
            <v>1.0205821471732284</v>
          </cell>
          <cell r="J106">
            <v>1.2753309763301561</v>
          </cell>
          <cell r="K106">
            <v>-0.19162658785212983</v>
          </cell>
        </row>
        <row r="107">
          <cell r="A107" t="str">
            <v>CDCGCBCF_V</v>
          </cell>
          <cell r="D107">
            <v>0</v>
          </cell>
          <cell r="E107">
            <v>0</v>
          </cell>
          <cell r="F107">
            <v>0</v>
          </cell>
          <cell r="G107">
            <v>0</v>
          </cell>
          <cell r="H107">
            <v>0</v>
          </cell>
          <cell r="I107">
            <v>0</v>
          </cell>
          <cell r="J107">
            <v>0</v>
          </cell>
          <cell r="K107">
            <v>0</v>
          </cell>
        </row>
        <row r="108">
          <cell r="A108" t="str">
            <v>DCGCBCF_V</v>
          </cell>
          <cell r="C108">
            <v>0</v>
          </cell>
          <cell r="D108">
            <v>0</v>
          </cell>
          <cell r="E108">
            <v>0</v>
          </cell>
          <cell r="F108">
            <v>0</v>
          </cell>
          <cell r="G108">
            <v>0</v>
          </cell>
          <cell r="H108">
            <v>0</v>
          </cell>
          <cell r="I108">
            <v>0</v>
          </cell>
          <cell r="J108">
            <v>0</v>
          </cell>
          <cell r="K108">
            <v>0</v>
          </cell>
        </row>
        <row r="109">
          <cell r="A109" t="str">
            <v>OANCB</v>
          </cell>
          <cell r="C109">
            <v>-282.36999999999989</v>
          </cell>
          <cell r="D109">
            <v>-206.20000000000005</v>
          </cell>
          <cell r="E109">
            <v>-274.20936820977727</v>
          </cell>
          <cell r="F109">
            <v>-248.50241661144923</v>
          </cell>
          <cell r="G109">
            <v>-388.86654181720178</v>
          </cell>
          <cell r="H109">
            <v>-399.64465461576901</v>
          </cell>
          <cell r="I109">
            <v>-360.97070180178184</v>
          </cell>
          <cell r="J109">
            <v>140.44726165355678</v>
          </cell>
          <cell r="K109">
            <v>-97.126533717611437</v>
          </cell>
        </row>
        <row r="110">
          <cell r="A110" t="str">
            <v>PCEOP</v>
          </cell>
          <cell r="C110">
            <v>0.98667982239763186</v>
          </cell>
          <cell r="D110">
            <v>1.0133201776023681</v>
          </cell>
          <cell r="E110">
            <v>1.4621316503065405</v>
          </cell>
          <cell r="F110">
            <v>1.3705195069405409</v>
          </cell>
          <cell r="G110">
            <v>1.3167799891737197</v>
          </cell>
          <cell r="H110">
            <v>1.3916066338765285</v>
          </cell>
          <cell r="I110">
            <v>1.6253850455572201</v>
          </cell>
          <cell r="J110">
            <v>0.90581468074125016</v>
          </cell>
          <cell r="K110">
            <v>-1.3843349693459572E-2</v>
          </cell>
        </row>
        <row r="111">
          <cell r="A111" t="str">
            <v>ZX</v>
          </cell>
          <cell r="B111" t="e">
            <v>#N/A</v>
          </cell>
          <cell r="C111">
            <v>6.8426197458455684E-2</v>
          </cell>
          <cell r="D111">
            <v>-0.26644936846219303</v>
          </cell>
          <cell r="E111">
            <v>2.1968897948016819E-2</v>
          </cell>
          <cell r="F111">
            <v>1.8982118742524534E-2</v>
          </cell>
          <cell r="G111">
            <v>0.158454142916576</v>
          </cell>
          <cell r="H111">
            <v>4.248975946223732E-2</v>
          </cell>
          <cell r="I111">
            <v>3.2701863935968412E-2</v>
          </cell>
          <cell r="J111">
            <v>0.11692786715101189</v>
          </cell>
          <cell r="M111" t="str">
            <v>ZX_1</v>
          </cell>
          <cell r="O111" t="str">
            <v>ZX</v>
          </cell>
        </row>
        <row r="112">
          <cell r="A112" t="str">
            <v>ZQL</v>
          </cell>
          <cell r="B112" t="e">
            <v>#N/A</v>
          </cell>
          <cell r="C112">
            <v>0</v>
          </cell>
          <cell r="D112">
            <v>0</v>
          </cell>
          <cell r="E112">
            <v>-2.0956542774306142E-2</v>
          </cell>
          <cell r="F112">
            <v>-9.6017092616683675E-3</v>
          </cell>
          <cell r="G112">
            <v>7.4035651546829673E-2</v>
          </cell>
          <cell r="H112">
            <v>4.8156996213683634E-2</v>
          </cell>
          <cell r="I112">
            <v>4.8744295497185508E-2</v>
          </cell>
          <cell r="J112">
            <v>0.05</v>
          </cell>
          <cell r="M112" t="str">
            <v>ZQL_1</v>
          </cell>
          <cell r="O112" t="str">
            <v>ZQL</v>
          </cell>
        </row>
        <row r="113">
          <cell r="B113">
            <v>0</v>
          </cell>
        </row>
        <row r="114">
          <cell r="A114" t="str">
            <v>Exogenous variable:</v>
          </cell>
          <cell r="B114">
            <v>0</v>
          </cell>
        </row>
        <row r="115">
          <cell r="B115">
            <v>0</v>
          </cell>
        </row>
        <row r="116">
          <cell r="A116" t="str">
            <v>CDCGB_V</v>
          </cell>
          <cell r="B116" t="e">
            <v>#N/A</v>
          </cell>
          <cell r="C116">
            <v>189</v>
          </cell>
          <cell r="D116">
            <v>-93</v>
          </cell>
          <cell r="E116">
            <v>0</v>
          </cell>
          <cell r="F116">
            <v>0</v>
          </cell>
          <cell r="G116">
            <v>0</v>
          </cell>
          <cell r="H116">
            <v>0</v>
          </cell>
          <cell r="I116">
            <v>0</v>
          </cell>
          <cell r="J116">
            <v>0</v>
          </cell>
          <cell r="M116" t="str">
            <v>CDCGB_V_1</v>
          </cell>
          <cell r="O116" t="str">
            <v>CDCGB_V</v>
          </cell>
        </row>
        <row r="117">
          <cell r="A117" t="str">
            <v>CDCGCB_V</v>
          </cell>
          <cell r="B117" t="e">
            <v>#N/A</v>
          </cell>
          <cell r="C117">
            <v>142</v>
          </cell>
          <cell r="D117">
            <v>824</v>
          </cell>
          <cell r="E117">
            <v>100</v>
          </cell>
          <cell r="F117">
            <v>0</v>
          </cell>
          <cell r="G117">
            <v>0</v>
          </cell>
          <cell r="H117">
            <v>0</v>
          </cell>
          <cell r="I117">
            <v>0</v>
          </cell>
          <cell r="J117">
            <v>0</v>
          </cell>
          <cell r="M117" t="str">
            <v>CDCGCB_V_1</v>
          </cell>
          <cell r="O117" t="str">
            <v>CDCGCB_V</v>
          </cell>
        </row>
        <row r="118">
          <cell r="A118" t="str">
            <v>CFCCB_VE</v>
          </cell>
          <cell r="B118" t="e">
            <v>#N/A</v>
          </cell>
          <cell r="C118">
            <v>0</v>
          </cell>
          <cell r="D118">
            <v>0</v>
          </cell>
          <cell r="E118">
            <v>0</v>
          </cell>
          <cell r="F118">
            <v>0</v>
          </cell>
          <cell r="G118">
            <v>0</v>
          </cell>
          <cell r="H118">
            <v>0</v>
          </cell>
          <cell r="I118">
            <v>0</v>
          </cell>
          <cell r="J118">
            <v>0</v>
          </cell>
          <cell r="M118" t="str">
            <v>CFCCB_VE_1</v>
          </cell>
          <cell r="O118" t="str">
            <v>CFCCB_VE</v>
          </cell>
        </row>
        <row r="119">
          <cell r="A119" t="str">
            <v>CFCG_VE</v>
          </cell>
          <cell r="B119" t="e">
            <v>#N/A</v>
          </cell>
          <cell r="C119">
            <v>268.2493316612593</v>
          </cell>
          <cell r="D119">
            <v>-404.5448317635587</v>
          </cell>
          <cell r="E119">
            <v>115.62987123774747</v>
          </cell>
          <cell r="F119">
            <v>205.75077893389206</v>
          </cell>
          <cell r="G119">
            <v>107.34445749314727</v>
          </cell>
          <cell r="H119">
            <v>69.870952027308775</v>
          </cell>
          <cell r="I119">
            <v>64.912196744700168</v>
          </cell>
          <cell r="J119">
            <v>64.912196744700168</v>
          </cell>
          <cell r="M119" t="str">
            <v>CFCG_VE_1</v>
          </cell>
          <cell r="O119" t="str">
            <v>CFCG_VE</v>
          </cell>
        </row>
        <row r="120">
          <cell r="A120" t="e">
            <v>#REF!</v>
          </cell>
          <cell r="B120" t="e">
            <v>#REF!</v>
          </cell>
          <cell r="C120" t="e">
            <v>#REF!</v>
          </cell>
          <cell r="D120" t="e">
            <v>#REF!</v>
          </cell>
          <cell r="E120" t="e">
            <v>#REF!</v>
          </cell>
          <cell r="F120" t="e">
            <v>#REF!</v>
          </cell>
          <cell r="G120" t="e">
            <v>#REF!</v>
          </cell>
          <cell r="H120" t="e">
            <v>#REF!</v>
          </cell>
          <cell r="I120" t="e">
            <v>#REF!</v>
          </cell>
          <cell r="J120" t="e">
            <v>#REF!</v>
          </cell>
        </row>
        <row r="121">
          <cell r="A121" t="str">
            <v>CFCP_VE</v>
          </cell>
          <cell r="B121" t="e">
            <v>#N/A</v>
          </cell>
          <cell r="C121">
            <v>1029.0221999999999</v>
          </cell>
          <cell r="D121">
            <v>706.55673345238506</v>
          </cell>
          <cell r="E121">
            <v>641.51635270468466</v>
          </cell>
          <cell r="F121">
            <v>532.23514938583742</v>
          </cell>
          <cell r="G121">
            <v>654.31231565573046</v>
          </cell>
          <cell r="H121">
            <v>758.69108727942717</v>
          </cell>
          <cell r="I121">
            <v>796.91423607934325</v>
          </cell>
          <cell r="J121">
            <v>796.91423607934325</v>
          </cell>
          <cell r="M121" t="str">
            <v>CFCP_VE_1</v>
          </cell>
          <cell r="O121" t="str">
            <v>CFCP_VE</v>
          </cell>
        </row>
        <row r="122">
          <cell r="A122" t="str">
            <v>DCGCB_V</v>
          </cell>
          <cell r="B122" t="e">
            <v>#N/A</v>
          </cell>
          <cell r="C122">
            <v>517</v>
          </cell>
          <cell r="D122">
            <v>1341</v>
          </cell>
          <cell r="E122">
            <v>1441</v>
          </cell>
          <cell r="F122">
            <v>1441</v>
          </cell>
          <cell r="G122">
            <v>1441</v>
          </cell>
          <cell r="H122">
            <v>1441</v>
          </cell>
          <cell r="I122">
            <v>1441</v>
          </cell>
          <cell r="J122">
            <v>1341</v>
          </cell>
          <cell r="M122" t="str">
            <v>DCGCB_V_1</v>
          </cell>
          <cell r="O122" t="str">
            <v>DCGCB_V</v>
          </cell>
        </row>
        <row r="123">
          <cell r="A123" t="str">
            <v>FCCB_VE</v>
          </cell>
          <cell r="B123" t="e">
            <v>#N/A</v>
          </cell>
          <cell r="C123">
            <v>-1086</v>
          </cell>
          <cell r="D123">
            <v>-1468</v>
          </cell>
          <cell r="E123">
            <v>-1468</v>
          </cell>
          <cell r="F123">
            <v>-1468</v>
          </cell>
          <cell r="G123">
            <v>-1468</v>
          </cell>
          <cell r="H123">
            <v>-1468</v>
          </cell>
          <cell r="I123">
            <v>-1468</v>
          </cell>
          <cell r="J123">
            <v>-1468</v>
          </cell>
          <cell r="M123" t="str">
            <v>FCCB_VE_1</v>
          </cell>
          <cell r="O123" t="str">
            <v>FCCB_VE</v>
          </cell>
        </row>
        <row r="124">
          <cell r="A124" t="str">
            <v>FS_VE</v>
          </cell>
          <cell r="B124" t="e">
            <v>#N/A</v>
          </cell>
          <cell r="C124">
            <v>287.73359999999997</v>
          </cell>
          <cell r="D124">
            <v>217.86090000000007</v>
          </cell>
          <cell r="E124">
            <v>338.18486219480872</v>
          </cell>
          <cell r="F124">
            <v>202.15325673104908</v>
          </cell>
          <cell r="G124">
            <v>217.00227489751421</v>
          </cell>
          <cell r="H124">
            <v>222.25156965539813</v>
          </cell>
          <cell r="I124">
            <v>234.18254593236708</v>
          </cell>
          <cell r="J124">
            <v>234.18254593236708</v>
          </cell>
          <cell r="M124" t="str">
            <v>FS_VE_1</v>
          </cell>
          <cell r="O124" t="str">
            <v>FS_VE</v>
          </cell>
        </row>
        <row r="125">
          <cell r="A125" t="str">
            <v>G_VE</v>
          </cell>
          <cell r="B125" t="e">
            <v>#N/A</v>
          </cell>
          <cell r="C125">
            <v>353.15280000000001</v>
          </cell>
          <cell r="D125">
            <v>523.78980000000001</v>
          </cell>
          <cell r="E125">
            <v>506.39100000000008</v>
          </cell>
          <cell r="F125">
            <v>579.96</v>
          </cell>
          <cell r="G125">
            <v>510.15000000000003</v>
          </cell>
          <cell r="H125">
            <v>499.41000000000008</v>
          </cell>
          <cell r="I125">
            <v>488.67</v>
          </cell>
          <cell r="J125">
            <v>488.67</v>
          </cell>
          <cell r="M125" t="str">
            <v>G_VE_1</v>
          </cell>
          <cell r="O125" t="str">
            <v>G_VE</v>
          </cell>
        </row>
        <row r="126">
          <cell r="A126" t="str">
            <v>GG_VE</v>
          </cell>
          <cell r="B126" t="e">
            <v>#N/A</v>
          </cell>
          <cell r="C126">
            <v>0</v>
          </cell>
          <cell r="D126">
            <v>0</v>
          </cell>
          <cell r="E126">
            <v>0</v>
          </cell>
          <cell r="F126">
            <v>0</v>
          </cell>
          <cell r="G126">
            <v>0</v>
          </cell>
          <cell r="H126">
            <v>0</v>
          </cell>
          <cell r="I126">
            <v>0</v>
          </cell>
          <cell r="J126">
            <v>0</v>
          </cell>
          <cell r="M126" t="str">
            <v>GG_VE_1</v>
          </cell>
          <cell r="O126" t="str">
            <v>GG_VE</v>
          </cell>
        </row>
        <row r="127">
          <cell r="A127" t="str">
            <v>GOL_VE</v>
          </cell>
          <cell r="B127" t="e">
            <v>#N/A</v>
          </cell>
          <cell r="C127">
            <v>0</v>
          </cell>
          <cell r="D127">
            <v>-2</v>
          </cell>
          <cell r="E127">
            <v>-2</v>
          </cell>
          <cell r="F127">
            <v>-2</v>
          </cell>
          <cell r="G127">
            <v>-2</v>
          </cell>
          <cell r="H127">
            <v>-2</v>
          </cell>
          <cell r="I127">
            <v>-2</v>
          </cell>
          <cell r="J127">
            <v>-2</v>
          </cell>
          <cell r="M127" t="str">
            <v>GOL_VE_1</v>
          </cell>
          <cell r="O127" t="str">
            <v>GOL_VE</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3" refreshError="1">
        <row r="1">
          <cell r="A1" t="str">
            <v>Moldova: Financinal Programming Model - Policy Experiments</v>
          </cell>
        </row>
        <row r="3">
          <cell r="K3" t="str">
            <v>Total</v>
          </cell>
        </row>
        <row r="4">
          <cell r="E4" t="str">
            <v>1999</v>
          </cell>
          <cell r="F4" t="str">
            <v>2000</v>
          </cell>
          <cell r="G4" t="str">
            <v>2001</v>
          </cell>
          <cell r="H4" t="str">
            <v>2002</v>
          </cell>
          <cell r="I4" t="str">
            <v>2003</v>
          </cell>
          <cell r="J4">
            <v>2004</v>
          </cell>
          <cell r="K4" t="str">
            <v>for all</v>
          </cell>
        </row>
        <row r="5">
          <cell r="K5" t="str">
            <v>years</v>
          </cell>
        </row>
        <row r="7">
          <cell r="A7" t="str">
            <v>Exogenous shock compared to latest simulation:</v>
          </cell>
        </row>
        <row r="9">
          <cell r="A9" t="str">
            <v>Real government consumption</v>
          </cell>
          <cell r="E9">
            <v>100</v>
          </cell>
          <cell r="F9">
            <v>0</v>
          </cell>
          <cell r="G9">
            <v>0</v>
          </cell>
          <cell r="H9">
            <v>0</v>
          </cell>
          <cell r="I9">
            <v>0</v>
          </cell>
          <cell r="J9">
            <v>0</v>
          </cell>
          <cell r="K9" t="str">
            <v>...</v>
          </cell>
        </row>
        <row r="10">
          <cell r="A10" t="str">
            <v xml:space="preserve">   In percent</v>
          </cell>
          <cell r="E10">
            <v>4.6640433344936065</v>
          </cell>
          <cell r="F10">
            <v>0</v>
          </cell>
          <cell r="G10">
            <v>0</v>
          </cell>
          <cell r="H10">
            <v>0</v>
          </cell>
          <cell r="I10">
            <v>0</v>
          </cell>
          <cell r="J10">
            <v>0</v>
          </cell>
          <cell r="K10" t="str">
            <v>...</v>
          </cell>
        </row>
        <row r="11">
          <cell r="A11" t="str">
            <v xml:space="preserve">   In percent of GDP</v>
          </cell>
          <cell r="E11">
            <v>0.36721360354066979</v>
          </cell>
          <cell r="F11">
            <v>-9.591258389220203E-2</v>
          </cell>
          <cell r="G11">
            <v>-1.2014888663253593</v>
          </cell>
          <cell r="H11">
            <v>-1.1439957606934614</v>
          </cell>
          <cell r="I11">
            <v>-1.2178597986021082</v>
          </cell>
          <cell r="K11" t="str">
            <v>...</v>
          </cell>
        </row>
        <row r="12">
          <cell r="A12" t="str">
            <v>Reserve money</v>
          </cell>
          <cell r="E12">
            <v>100</v>
          </cell>
          <cell r="F12">
            <v>0</v>
          </cell>
          <cell r="G12">
            <v>0</v>
          </cell>
          <cell r="H12">
            <v>0</v>
          </cell>
          <cell r="I12">
            <v>0</v>
          </cell>
          <cell r="J12">
            <v>0</v>
          </cell>
          <cell r="K12" t="str">
            <v>...</v>
          </cell>
        </row>
        <row r="13">
          <cell r="A13" t="str">
            <v xml:space="preserve">   In percent</v>
          </cell>
          <cell r="E13">
            <v>7.4579317836385739</v>
          </cell>
          <cell r="F13">
            <v>0</v>
          </cell>
          <cell r="G13">
            <v>0</v>
          </cell>
          <cell r="H13">
            <v>0</v>
          </cell>
          <cell r="I13">
            <v>0</v>
          </cell>
          <cell r="J13">
            <v>0</v>
          </cell>
          <cell r="K13" t="str">
            <v>...</v>
          </cell>
        </row>
        <row r="14">
          <cell r="A14" t="str">
            <v xml:space="preserve">   Of which: Net credit to government</v>
          </cell>
          <cell r="E14">
            <v>100</v>
          </cell>
          <cell r="F14">
            <v>0</v>
          </cell>
          <cell r="G14">
            <v>0</v>
          </cell>
          <cell r="H14">
            <v>0</v>
          </cell>
          <cell r="I14">
            <v>0</v>
          </cell>
          <cell r="K14" t="str">
            <v>...</v>
          </cell>
        </row>
        <row r="15">
          <cell r="A15" t="str">
            <v xml:space="preserve">                        In percent</v>
          </cell>
          <cell r="E15">
            <v>7.4571215510812827</v>
          </cell>
          <cell r="F15">
            <v>0</v>
          </cell>
          <cell r="G15">
            <v>0</v>
          </cell>
          <cell r="H15">
            <v>0</v>
          </cell>
          <cell r="I15">
            <v>0</v>
          </cell>
          <cell r="K15" t="str">
            <v>...</v>
          </cell>
        </row>
        <row r="16">
          <cell r="A16" t="str">
            <v>Terms of Trade in percent</v>
          </cell>
          <cell r="E16">
            <v>0</v>
          </cell>
          <cell r="F16">
            <v>0</v>
          </cell>
          <cell r="G16">
            <v>0</v>
          </cell>
          <cell r="H16">
            <v>0</v>
          </cell>
          <cell r="I16">
            <v>0</v>
          </cell>
          <cell r="J16">
            <v>0</v>
          </cell>
          <cell r="K16" t="str">
            <v>...</v>
          </cell>
        </row>
        <row r="18">
          <cell r="A18" t="str">
            <v>Effects compared to latest simulation:</v>
          </cell>
        </row>
        <row r="20">
          <cell r="A20" t="str">
            <v>Real GDP</v>
          </cell>
          <cell r="E20">
            <v>285.52210834435027</v>
          </cell>
          <cell r="F20">
            <v>42.126057337653037</v>
          </cell>
          <cell r="G20">
            <v>571.20083908815104</v>
          </cell>
          <cell r="H20">
            <v>563.71228973187863</v>
          </cell>
          <cell r="I20">
            <v>631.83965419175729</v>
          </cell>
          <cell r="J20">
            <v>0</v>
          </cell>
          <cell r="K20">
            <v>2094.4009486937903</v>
          </cell>
        </row>
        <row r="21">
          <cell r="A21" t="str">
            <v xml:space="preserve">   In percent</v>
          </cell>
          <cell r="E21">
            <v>2.9669238573247521</v>
          </cell>
          <cell r="F21">
            <v>0.43110037330072742</v>
          </cell>
          <cell r="G21">
            <v>5.6752012939778709</v>
          </cell>
          <cell r="H21">
            <v>5.3886403605100242</v>
          </cell>
          <cell r="I21">
            <v>5.7590132458503902</v>
          </cell>
          <cell r="J21">
            <v>0</v>
          </cell>
          <cell r="K21">
            <v>4.1153385911992544</v>
          </cell>
        </row>
        <row r="22">
          <cell r="A22" t="str">
            <v>Real private consumption</v>
          </cell>
          <cell r="E22">
            <v>68.22237817558198</v>
          </cell>
          <cell r="F22">
            <v>-57.681134767604817</v>
          </cell>
          <cell r="G22">
            <v>-90.035099943241221</v>
          </cell>
          <cell r="H22">
            <v>-672.09499721237898</v>
          </cell>
          <cell r="I22">
            <v>-749.04366323398335</v>
          </cell>
          <cell r="J22">
            <v>0</v>
          </cell>
          <cell r="K22">
            <v>-1500.6325169816264</v>
          </cell>
        </row>
        <row r="23">
          <cell r="A23" t="str">
            <v xml:space="preserve">   In percent</v>
          </cell>
          <cell r="E23">
            <v>0.97905901411194418</v>
          </cell>
          <cell r="F23">
            <v>-0.83753502138212466</v>
          </cell>
          <cell r="G23">
            <v>-1.2848665384204314</v>
          </cell>
          <cell r="H23">
            <v>-9.2505835470358129</v>
          </cell>
          <cell r="I23">
            <v>-9.818848591825482</v>
          </cell>
          <cell r="J23">
            <v>0</v>
          </cell>
          <cell r="K23">
            <v>-4.1968005806608737</v>
          </cell>
        </row>
        <row r="24">
          <cell r="A24" t="str">
            <v>Real investments</v>
          </cell>
          <cell r="E24">
            <v>118.05973402878249</v>
          </cell>
          <cell r="F24">
            <v>203.11597364475438</v>
          </cell>
          <cell r="G24">
            <v>2076.5129305177079</v>
          </cell>
          <cell r="H24">
            <v>2439.2488075490892</v>
          </cell>
          <cell r="I24">
            <v>2533.8262818369253</v>
          </cell>
          <cell r="J24">
            <v>0</v>
          </cell>
          <cell r="K24">
            <v>7370.7637275772595</v>
          </cell>
        </row>
        <row r="25">
          <cell r="A25" t="str">
            <v xml:space="preserve">   In percent</v>
          </cell>
          <cell r="E25">
            <v>7.4585469225083498</v>
          </cell>
          <cell r="F25">
            <v>14.002753347303271</v>
          </cell>
          <cell r="G25">
            <v>133.94503258473284</v>
          </cell>
          <cell r="H25">
            <v>147.5801260245845</v>
          </cell>
          <cell r="I25">
            <v>143.66216263637006</v>
          </cell>
          <cell r="J25">
            <v>0</v>
          </cell>
          <cell r="K25">
            <v>92.131510233621654</v>
          </cell>
        </row>
        <row r="26">
          <cell r="A26" t="str">
            <v>Consumer price level</v>
          </cell>
          <cell r="E26">
            <v>9.9711726958321423E-2</v>
          </cell>
          <cell r="F26">
            <v>-0.12739842634524012</v>
          </cell>
          <cell r="G26">
            <v>-0.36841005977367769</v>
          </cell>
          <cell r="H26">
            <v>-0.36356188687888302</v>
          </cell>
          <cell r="I26">
            <v>-0.31972272811806035</v>
          </cell>
          <cell r="J26">
            <v>0</v>
          </cell>
          <cell r="K26">
            <v>-1.0793813741575398</v>
          </cell>
        </row>
        <row r="27">
          <cell r="A27" t="str">
            <v xml:space="preserve">   In percent</v>
          </cell>
          <cell r="E27">
            <v>7.2623253429221712</v>
          </cell>
          <cell r="F27">
            <v>-8.0685535542759528</v>
          </cell>
          <cell r="G27">
            <v>-22.22152212508178</v>
          </cell>
          <cell r="H27">
            <v>-21.29038168569851</v>
          </cell>
          <cell r="I27">
            <v>-18.177802643478696</v>
          </cell>
          <cell r="J27">
            <v>0</v>
          </cell>
          <cell r="K27">
            <v>-18.177802643478703</v>
          </cell>
        </row>
        <row r="28">
          <cell r="A28" t="str">
            <v>Exchange rate</v>
          </cell>
          <cell r="E28">
            <v>-0.14849454749144608</v>
          </cell>
          <cell r="F28">
            <v>-0.39510281557175397</v>
          </cell>
          <cell r="G28">
            <v>-0.47415919603176371</v>
          </cell>
          <cell r="H28">
            <v>-0.45770096504097024</v>
          </cell>
          <cell r="I28">
            <v>-0.4160629231850228</v>
          </cell>
          <cell r="J28">
            <v>0</v>
          </cell>
          <cell r="K28">
            <v>-1.8915204473209568</v>
          </cell>
        </row>
        <row r="29">
          <cell r="A29" t="str">
            <v xml:space="preserve">   In percent</v>
          </cell>
          <cell r="E29">
            <v>-9.3221283444776404</v>
          </cell>
          <cell r="F29">
            <v>-22.147429170270758</v>
          </cell>
          <cell r="G29">
            <v>-26.091189752672033</v>
          </cell>
          <cell r="H29">
            <v>-24.754015921333302</v>
          </cell>
          <cell r="I29">
            <v>-22.077207377424529</v>
          </cell>
          <cell r="J29">
            <v>0</v>
          </cell>
          <cell r="K29">
            <v>-22.077207377424525</v>
          </cell>
        </row>
        <row r="30">
          <cell r="A30" t="str">
            <v>Overall fiscal balance</v>
          </cell>
          <cell r="E30">
            <v>275.11703680354327</v>
          </cell>
          <cell r="F30">
            <v>433.66515754647708</v>
          </cell>
          <cell r="G30">
            <v>2254.5232706261349</v>
          </cell>
          <cell r="H30">
            <v>3376.9477086778129</v>
          </cell>
          <cell r="I30">
            <v>3633.7987665855426</v>
          </cell>
          <cell r="K30">
            <v>9974.0519402395112</v>
          </cell>
        </row>
        <row r="31">
          <cell r="A31" t="str">
            <v xml:space="preserve">   In percent of GDP</v>
          </cell>
          <cell r="E31">
            <v>2.2308952908821702</v>
          </cell>
          <cell r="F31">
            <v>2.9591634918286638</v>
          </cell>
          <cell r="G31">
            <v>15.087750304383174</v>
          </cell>
          <cell r="H31">
            <v>21.083757179934302</v>
          </cell>
          <cell r="I31">
            <v>20.380537391897956</v>
          </cell>
          <cell r="K31">
            <v>61.742103658926268</v>
          </cell>
        </row>
        <row r="32">
          <cell r="A32" t="str">
            <v>Real central bank credit to private sector</v>
          </cell>
          <cell r="E32">
            <v>-56.550625176133167</v>
          </cell>
          <cell r="F32">
            <v>32.07159163200231</v>
          </cell>
          <cell r="G32">
            <v>-282.80321595595819</v>
          </cell>
          <cell r="H32">
            <v>-280.81545281977805</v>
          </cell>
          <cell r="I32">
            <v>-335.42343059179274</v>
          </cell>
          <cell r="J32">
            <v>0</v>
          </cell>
          <cell r="K32">
            <v>-923.52113291165983</v>
          </cell>
        </row>
        <row r="33">
          <cell r="A33" t="str">
            <v xml:space="preserve">   In percent</v>
          </cell>
          <cell r="E33">
            <v>-10.45902462913037</v>
          </cell>
          <cell r="F33">
            <v>5.2492584922416778</v>
          </cell>
          <cell r="G33">
            <v>-46.698261625178539</v>
          </cell>
          <cell r="H33">
            <v>-49.250058561006952</v>
          </cell>
          <cell r="I33">
            <v>-58.141318033417576</v>
          </cell>
          <cell r="J33">
            <v>0</v>
          </cell>
          <cell r="K33" t="str">
            <v>...</v>
          </cell>
        </row>
        <row r="34">
          <cell r="A34" t="str">
            <v>External current account (in US$ millions)</v>
          </cell>
          <cell r="E34">
            <v>1.8623564206970684</v>
          </cell>
          <cell r="F34">
            <v>-16.425876321845664</v>
          </cell>
          <cell r="G34">
            <v>-77.365316579464249</v>
          </cell>
          <cell r="H34">
            <v>-48.637841282744972</v>
          </cell>
          <cell r="I34">
            <v>-50.640212726809438</v>
          </cell>
          <cell r="J34">
            <v>0</v>
          </cell>
          <cell r="K34">
            <v>-191.20689049016724</v>
          </cell>
        </row>
        <row r="36">
          <cell r="A36" t="str">
            <v>Memorandum items:</v>
          </cell>
        </row>
        <row r="38">
          <cell r="A38" t="str">
            <v>Check latest Model 1 simulation (must = 0)</v>
          </cell>
          <cell r="E38">
            <v>2954.5194724888038</v>
          </cell>
          <cell r="F38">
            <v>488.95458196945782</v>
          </cell>
          <cell r="G38">
            <v>699.27602879955759</v>
          </cell>
          <cell r="H38">
            <v>719.06766984415935</v>
          </cell>
          <cell r="I38">
            <v>765.2589335960173</v>
          </cell>
          <cell r="J38">
            <v>722.43294750499126</v>
          </cell>
          <cell r="K38" t="str">
            <v>...</v>
          </cell>
        </row>
        <row r="39">
          <cell r="A39" t="str">
            <v>Check latest Model 2 simulation (must = 0)</v>
          </cell>
          <cell r="E39">
            <v>3372.7144028952257</v>
          </cell>
          <cell r="F39">
            <v>620.4410522769391</v>
          </cell>
          <cell r="G39">
            <v>9965.005556713757</v>
          </cell>
          <cell r="H39">
            <v>2923.9956528482762</v>
          </cell>
          <cell r="I39">
            <v>2504.4017630601261</v>
          </cell>
          <cell r="J39">
            <v>79230.836951979203</v>
          </cell>
          <cell r="K39" t="str">
            <v>...</v>
          </cell>
        </row>
      </sheetData>
      <sheetData sheetId="24" refreshError="1">
        <row r="1">
          <cell r="A1" t="str">
            <v>Model Definitions</v>
          </cell>
        </row>
        <row r="3">
          <cell r="B3">
            <v>1996</v>
          </cell>
          <cell r="C3">
            <v>1997</v>
          </cell>
          <cell r="D3">
            <v>1998</v>
          </cell>
          <cell r="E3">
            <v>1999</v>
          </cell>
          <cell r="F3">
            <v>2000</v>
          </cell>
          <cell r="G3">
            <v>2001</v>
          </cell>
          <cell r="H3">
            <v>2002</v>
          </cell>
          <cell r="I3">
            <v>2003</v>
          </cell>
          <cell r="J3">
            <v>2004</v>
          </cell>
        </row>
        <row r="5">
          <cell r="A5" t="str">
            <v>Definitions:</v>
          </cell>
        </row>
        <row r="8">
          <cell r="A8" t="str">
            <v>Model 1</v>
          </cell>
          <cell r="B8" t="e">
            <v>#N/A</v>
          </cell>
          <cell r="C8" t="e">
            <v>#N/A</v>
          </cell>
          <cell r="D8" t="b">
            <v>1</v>
          </cell>
          <cell r="E8" t="b">
            <v>1</v>
          </cell>
          <cell r="F8" t="b">
            <v>1</v>
          </cell>
          <cell r="G8" t="b">
            <v>1</v>
          </cell>
          <cell r="H8" t="b">
            <v>1</v>
          </cell>
          <cell r="I8" t="b">
            <v>1</v>
          </cell>
          <cell r="J8" t="b">
            <v>1</v>
          </cell>
        </row>
        <row r="9">
          <cell r="B9" t="e">
            <v>#N/A</v>
          </cell>
          <cell r="C9" t="e">
            <v>#N/A</v>
          </cell>
          <cell r="D9">
            <v>0</v>
          </cell>
          <cell r="E9">
            <v>0</v>
          </cell>
          <cell r="F9">
            <v>0</v>
          </cell>
          <cell r="G9">
            <v>0</v>
          </cell>
          <cell r="H9">
            <v>0</v>
          </cell>
          <cell r="I9">
            <v>0</v>
          </cell>
          <cell r="J9">
            <v>0</v>
          </cell>
        </row>
        <row r="10">
          <cell r="B10" t="e">
            <v>#N/A</v>
          </cell>
          <cell r="C10" t="e">
            <v>#N/A</v>
          </cell>
          <cell r="D10" t="b">
            <v>1</v>
          </cell>
          <cell r="E10" t="b">
            <v>1</v>
          </cell>
          <cell r="F10" t="b">
            <v>1</v>
          </cell>
          <cell r="G10" t="b">
            <v>1</v>
          </cell>
          <cell r="H10" t="b">
            <v>1</v>
          </cell>
          <cell r="I10" t="b">
            <v>1</v>
          </cell>
          <cell r="J10" t="b">
            <v>1</v>
          </cell>
        </row>
        <row r="11">
          <cell r="B11" t="e">
            <v>#N/A</v>
          </cell>
          <cell r="C11" t="e">
            <v>#N/A</v>
          </cell>
          <cell r="D11">
            <v>100</v>
          </cell>
          <cell r="E11">
            <v>100</v>
          </cell>
          <cell r="F11">
            <v>100</v>
          </cell>
          <cell r="G11">
            <v>100</v>
          </cell>
          <cell r="H11">
            <v>100</v>
          </cell>
          <cell r="I11">
            <v>100</v>
          </cell>
          <cell r="J11">
            <v>100</v>
          </cell>
        </row>
        <row r="15">
          <cell r="A15" t="str">
            <v>Model 2</v>
          </cell>
          <cell r="E15" t="b">
            <v>1</v>
          </cell>
          <cell r="F15" t="b">
            <v>1</v>
          </cell>
        </row>
        <row r="16">
          <cell r="E16">
            <v>0</v>
          </cell>
          <cell r="F16">
            <v>0</v>
          </cell>
        </row>
        <row r="17">
          <cell r="E17" t="b">
            <v>1</v>
          </cell>
          <cell r="F17" t="b">
            <v>1</v>
          </cell>
        </row>
        <row r="18">
          <cell r="E18">
            <v>100</v>
          </cell>
          <cell r="F18">
            <v>100</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40"/>
  <sheetViews>
    <sheetView tabSelected="1" zoomScaleNormal="100" workbookViewId="0">
      <selection activeCell="A61" sqref="A61:E61"/>
    </sheetView>
  </sheetViews>
  <sheetFormatPr defaultRowHeight="15" x14ac:dyDescent="0.25"/>
  <cols>
    <col min="1" max="1" width="25.140625" customWidth="1"/>
    <col min="2" max="3" width="14.140625" customWidth="1"/>
    <col min="4" max="4" width="14.85546875" customWidth="1"/>
    <col min="5" max="5" width="15.42578125" customWidth="1"/>
  </cols>
  <sheetData>
    <row r="1" spans="1:5" ht="33" customHeight="1" x14ac:dyDescent="0.25">
      <c r="A1" s="1207" t="s">
        <v>732</v>
      </c>
      <c r="B1" s="1207"/>
      <c r="C1" s="1207"/>
      <c r="D1" s="1207"/>
      <c r="E1" s="1207"/>
    </row>
    <row r="2" spans="1:5" x14ac:dyDescent="0.25">
      <c r="A2" s="1228" t="s">
        <v>731</v>
      </c>
      <c r="B2" s="1228"/>
      <c r="C2" s="1228"/>
      <c r="D2" s="1228"/>
      <c r="E2" s="1228"/>
    </row>
    <row r="3" spans="1:5" ht="15.75" thickBot="1" x14ac:dyDescent="0.3">
      <c r="A3" s="1229" t="s">
        <v>1230</v>
      </c>
      <c r="B3" s="1229"/>
      <c r="C3" s="1229"/>
      <c r="D3" s="1229"/>
      <c r="E3" s="1229"/>
    </row>
    <row r="4" spans="1:5" ht="26.25" thickBot="1" x14ac:dyDescent="0.3">
      <c r="A4" s="2" t="s">
        <v>0</v>
      </c>
      <c r="B4" s="1230" t="s">
        <v>261</v>
      </c>
      <c r="C4" s="1230"/>
      <c r="D4" s="1230"/>
      <c r="E4" s="1230"/>
    </row>
    <row r="5" spans="1:5" ht="15.75" thickBot="1" x14ac:dyDescent="0.3">
      <c r="A5" s="2" t="s">
        <v>1</v>
      </c>
      <c r="B5" s="1231" t="s">
        <v>802</v>
      </c>
      <c r="C5" s="1232"/>
      <c r="D5" s="1232"/>
      <c r="E5" s="1233"/>
    </row>
    <row r="6" spans="1:5" ht="26.25" thickBot="1" x14ac:dyDescent="0.3">
      <c r="A6" s="2" t="s">
        <v>3</v>
      </c>
      <c r="B6" s="1217" t="s">
        <v>729</v>
      </c>
      <c r="C6" s="1218"/>
      <c r="D6" s="1218"/>
      <c r="E6" s="1219"/>
    </row>
    <row r="7" spans="1:5" ht="15.75" thickBot="1" x14ac:dyDescent="0.3">
      <c r="A7" s="1234" t="s">
        <v>5</v>
      </c>
      <c r="B7" s="1235"/>
      <c r="C7" s="1235"/>
      <c r="D7" s="1235"/>
      <c r="E7" s="1236"/>
    </row>
    <row r="8" spans="1:5" ht="15.75" thickBot="1" x14ac:dyDescent="0.3">
      <c r="A8" s="1237" t="s">
        <v>273</v>
      </c>
      <c r="B8" s="1238"/>
      <c r="C8" s="1238"/>
      <c r="D8" s="1238"/>
      <c r="E8" s="1239"/>
    </row>
    <row r="9" spans="1:5" ht="15.75" thickBot="1" x14ac:dyDescent="0.3">
      <c r="A9" s="1237"/>
      <c r="B9" s="1238"/>
      <c r="C9" s="1238"/>
      <c r="D9" s="1238"/>
      <c r="E9" s="1239"/>
    </row>
    <row r="10" spans="1:5" ht="15.75" thickBot="1" x14ac:dyDescent="0.3">
      <c r="A10" s="1237"/>
      <c r="B10" s="1238"/>
      <c r="C10" s="1238"/>
      <c r="D10" s="1238"/>
      <c r="E10" s="1239"/>
    </row>
    <row r="11" spans="1:5" ht="52.5" customHeight="1" thickBot="1" x14ac:dyDescent="0.3">
      <c r="A11" s="3" t="s">
        <v>6</v>
      </c>
      <c r="B11" s="1240" t="s">
        <v>262</v>
      </c>
      <c r="C11" s="1241"/>
      <c r="D11" s="1241"/>
      <c r="E11" s="1242"/>
    </row>
    <row r="12" spans="1:5" x14ac:dyDescent="0.25">
      <c r="A12" s="1205" t="s">
        <v>7</v>
      </c>
      <c r="B12" s="744">
        <v>2019</v>
      </c>
      <c r="C12" s="744">
        <v>2020</v>
      </c>
      <c r="D12" s="744">
        <v>2021</v>
      </c>
      <c r="E12" s="744">
        <v>2022</v>
      </c>
    </row>
    <row r="13" spans="1:5" ht="15.75" thickBot="1" x14ac:dyDescent="0.3">
      <c r="A13" s="1206"/>
      <c r="B13" s="745" t="s">
        <v>8</v>
      </c>
      <c r="C13" s="745" t="s">
        <v>9</v>
      </c>
      <c r="D13" s="745" t="s">
        <v>9</v>
      </c>
      <c r="E13" s="745" t="s">
        <v>9</v>
      </c>
    </row>
    <row r="14" spans="1:5" ht="26.25" thickBot="1" x14ac:dyDescent="0.3">
      <c r="A14" s="158" t="s">
        <v>1231</v>
      </c>
      <c r="B14" s="394">
        <v>1</v>
      </c>
      <c r="C14" s="394">
        <v>1</v>
      </c>
      <c r="D14" s="394">
        <v>1</v>
      </c>
      <c r="E14" s="394">
        <v>1</v>
      </c>
    </row>
    <row r="15" spans="1:5" ht="51" customHeight="1" thickBot="1" x14ac:dyDescent="0.3">
      <c r="A15" s="269" t="s">
        <v>10</v>
      </c>
      <c r="B15" s="1202" t="s">
        <v>274</v>
      </c>
      <c r="C15" s="1203"/>
      <c r="D15" s="1203"/>
      <c r="E15" s="1204"/>
    </row>
    <row r="16" spans="1:5" ht="15.75" thickBot="1" x14ac:dyDescent="0.3">
      <c r="A16" s="1217" t="s">
        <v>11</v>
      </c>
      <c r="B16" s="1218"/>
      <c r="C16" s="1218"/>
      <c r="D16" s="1218"/>
      <c r="E16" s="1219"/>
    </row>
    <row r="17" spans="1:5" ht="26.25" thickBot="1" x14ac:dyDescent="0.3">
      <c r="A17" s="395" t="s">
        <v>275</v>
      </c>
      <c r="B17" s="396">
        <v>150</v>
      </c>
      <c r="C17" s="394">
        <v>0.05</v>
      </c>
      <c r="D17" s="394">
        <v>0.06</v>
      </c>
      <c r="E17" s="394">
        <v>7.0000000000000007E-2</v>
      </c>
    </row>
    <row r="18" spans="1:5" ht="26.25" thickBot="1" x14ac:dyDescent="0.3">
      <c r="A18" s="397" t="s">
        <v>276</v>
      </c>
      <c r="B18" s="396">
        <v>200</v>
      </c>
      <c r="C18" s="398">
        <v>0.02</v>
      </c>
      <c r="D18" s="398">
        <v>0.03</v>
      </c>
      <c r="E18" s="398">
        <v>0.04</v>
      </c>
    </row>
    <row r="19" spans="1:5" ht="15.75" thickBot="1" x14ac:dyDescent="0.3">
      <c r="A19" s="1220" t="s">
        <v>12</v>
      </c>
      <c r="B19" s="1221"/>
      <c r="C19" s="1221"/>
      <c r="D19" s="1221"/>
      <c r="E19" s="1222"/>
    </row>
    <row r="20" spans="1:5" ht="15.75" thickBot="1" x14ac:dyDescent="0.3">
      <c r="A20" s="1220" t="s">
        <v>13</v>
      </c>
      <c r="B20" s="1221"/>
      <c r="C20" s="1221"/>
      <c r="D20" s="1221"/>
      <c r="E20" s="1222"/>
    </row>
    <row r="21" spans="1:5" ht="39.75" customHeight="1" thickBot="1" x14ac:dyDescent="0.3">
      <c r="A21" s="399" t="s">
        <v>14</v>
      </c>
      <c r="B21" s="1202" t="s">
        <v>277</v>
      </c>
      <c r="C21" s="1221"/>
      <c r="D21" s="1221"/>
      <c r="E21" s="1222"/>
    </row>
    <row r="22" spans="1:5" ht="52.5" customHeight="1" thickBot="1" x14ac:dyDescent="0.3">
      <c r="A22" s="400" t="s">
        <v>15</v>
      </c>
      <c r="B22" s="1225" t="s">
        <v>263</v>
      </c>
      <c r="C22" s="1226"/>
      <c r="D22" s="1226"/>
      <c r="E22" s="1227"/>
    </row>
    <row r="23" spans="1:5" ht="23.25" customHeight="1" thickBot="1" x14ac:dyDescent="0.3">
      <c r="A23" s="400" t="s">
        <v>16</v>
      </c>
      <c r="B23" s="1208" t="s">
        <v>278</v>
      </c>
      <c r="C23" s="1209"/>
      <c r="D23" s="1209"/>
      <c r="E23" s="1210"/>
    </row>
    <row r="24" spans="1:5" x14ac:dyDescent="0.25">
      <c r="A24" s="1205"/>
      <c r="B24" s="401">
        <v>2019</v>
      </c>
      <c r="C24" s="401">
        <v>2020</v>
      </c>
      <c r="D24" s="401">
        <v>2021</v>
      </c>
      <c r="E24" s="401">
        <v>2022</v>
      </c>
    </row>
    <row r="25" spans="1:5" ht="15.75" thickBot="1" x14ac:dyDescent="0.3">
      <c r="A25" s="1206"/>
      <c r="B25" s="402" t="s">
        <v>8</v>
      </c>
      <c r="C25" s="402" t="s">
        <v>9</v>
      </c>
      <c r="D25" s="402" t="s">
        <v>9</v>
      </c>
      <c r="E25" s="402" t="s">
        <v>9</v>
      </c>
    </row>
    <row r="26" spans="1:5" ht="15.75" thickBot="1" x14ac:dyDescent="0.3">
      <c r="A26" s="400" t="s">
        <v>17</v>
      </c>
      <c r="B26" s="403">
        <v>350</v>
      </c>
      <c r="C26" s="125">
        <v>365</v>
      </c>
      <c r="D26" s="125">
        <v>370</v>
      </c>
      <c r="E26" s="125">
        <v>375</v>
      </c>
    </row>
    <row r="27" spans="1:5" ht="15.75" thickBot="1" x14ac:dyDescent="0.3">
      <c r="A27" s="400" t="s">
        <v>18</v>
      </c>
      <c r="B27" s="125">
        <f>B56</f>
        <v>148250</v>
      </c>
      <c r="C27" s="125">
        <f t="shared" ref="C27:E27" si="0">C56</f>
        <v>147750</v>
      </c>
      <c r="D27" s="125">
        <f t="shared" si="0"/>
        <v>147750</v>
      </c>
      <c r="E27" s="125">
        <f t="shared" si="0"/>
        <v>148250</v>
      </c>
    </row>
    <row r="28" spans="1:5" ht="15.75" thickBot="1" x14ac:dyDescent="0.3">
      <c r="A28" s="400" t="s">
        <v>19</v>
      </c>
      <c r="B28" s="125">
        <f>B27/B26</f>
        <v>423.57142857142856</v>
      </c>
      <c r="C28" s="125">
        <f t="shared" ref="C28:E28" si="1">C27/C26</f>
        <v>404.79452054794518</v>
      </c>
      <c r="D28" s="125">
        <f t="shared" si="1"/>
        <v>399.32432432432432</v>
      </c>
      <c r="E28" s="125">
        <f t="shared" si="1"/>
        <v>395.33333333333331</v>
      </c>
    </row>
    <row r="29" spans="1:5" ht="15.75" thickBot="1" x14ac:dyDescent="0.3">
      <c r="A29" s="400" t="s">
        <v>20</v>
      </c>
      <c r="B29" s="735" t="s">
        <v>21</v>
      </c>
      <c r="C29" s="137">
        <f>C26/B26-1</f>
        <v>4.2857142857142927E-2</v>
      </c>
      <c r="D29" s="137">
        <f t="shared" ref="D29:E31" si="2">D26/C26-1</f>
        <v>1.3698630136986356E-2</v>
      </c>
      <c r="E29" s="137">
        <f t="shared" si="2"/>
        <v>1.3513513513513598E-2</v>
      </c>
    </row>
    <row r="30" spans="1:5" ht="15.75" thickBot="1" x14ac:dyDescent="0.3">
      <c r="A30" s="400" t="s">
        <v>22</v>
      </c>
      <c r="B30" s="735" t="s">
        <v>21</v>
      </c>
      <c r="C30" s="137">
        <f>C27/B27-1</f>
        <v>-3.3726812816189389E-3</v>
      </c>
      <c r="D30" s="137">
        <f t="shared" si="2"/>
        <v>0</v>
      </c>
      <c r="E30" s="137">
        <f t="shared" si="2"/>
        <v>3.3840947546530664E-3</v>
      </c>
    </row>
    <row r="31" spans="1:5" ht="26.25" thickBot="1" x14ac:dyDescent="0.3">
      <c r="A31" s="400" t="s">
        <v>23</v>
      </c>
      <c r="B31" s="735" t="s">
        <v>21</v>
      </c>
      <c r="C31" s="137">
        <f>C28/B28-1</f>
        <v>-4.4329968352237348E-2</v>
      </c>
      <c r="D31" s="137">
        <f t="shared" si="2"/>
        <v>-1.3513513513513487E-2</v>
      </c>
      <c r="E31" s="137">
        <f t="shared" si="2"/>
        <v>-9.9943598420756397E-3</v>
      </c>
    </row>
    <row r="32" spans="1:5" ht="21" customHeight="1" thickBot="1" x14ac:dyDescent="0.3">
      <c r="A32" s="1202" t="s">
        <v>803</v>
      </c>
      <c r="B32" s="1203"/>
      <c r="C32" s="1203"/>
      <c r="D32" s="1203"/>
      <c r="E32" s="1204"/>
    </row>
    <row r="33" spans="1:5" x14ac:dyDescent="0.25">
      <c r="A33" s="1205"/>
      <c r="B33" s="401">
        <v>2019</v>
      </c>
      <c r="C33" s="401">
        <v>2020</v>
      </c>
      <c r="D33" s="401">
        <v>2021</v>
      </c>
      <c r="E33" s="401">
        <v>2022</v>
      </c>
    </row>
    <row r="34" spans="1:5" ht="15.75" thickBot="1" x14ac:dyDescent="0.3">
      <c r="A34" s="1206"/>
      <c r="B34" s="402" t="s">
        <v>8</v>
      </c>
      <c r="C34" s="402" t="s">
        <v>9</v>
      </c>
      <c r="D34" s="402" t="s">
        <v>9</v>
      </c>
      <c r="E34" s="402" t="s">
        <v>9</v>
      </c>
    </row>
    <row r="35" spans="1:5" ht="15.75" thickBot="1" x14ac:dyDescent="0.3">
      <c r="A35" s="404" t="s">
        <v>24</v>
      </c>
      <c r="B35" s="140">
        <f>B36+B37</f>
        <v>102300</v>
      </c>
      <c r="C35" s="140">
        <f t="shared" ref="C35:E35" si="3">C36+C37</f>
        <v>101800</v>
      </c>
      <c r="D35" s="140">
        <f t="shared" si="3"/>
        <v>101800</v>
      </c>
      <c r="E35" s="140">
        <f t="shared" si="3"/>
        <v>102300</v>
      </c>
    </row>
    <row r="36" spans="1:5" ht="15.75" thickBot="1" x14ac:dyDescent="0.3">
      <c r="A36" s="405" t="s">
        <v>279</v>
      </c>
      <c r="B36" s="139">
        <v>102300</v>
      </c>
      <c r="C36" s="139">
        <v>101800</v>
      </c>
      <c r="D36" s="139">
        <v>101800</v>
      </c>
      <c r="E36" s="139">
        <v>102300</v>
      </c>
    </row>
    <row r="37" spans="1:5" ht="15.75" thickBot="1" x14ac:dyDescent="0.3">
      <c r="A37" s="405" t="s">
        <v>280</v>
      </c>
      <c r="B37" s="406"/>
      <c r="C37" s="140"/>
      <c r="D37" s="140"/>
      <c r="E37" s="140"/>
    </row>
    <row r="38" spans="1:5" ht="26.25" thickBot="1" x14ac:dyDescent="0.3">
      <c r="A38" s="404" t="s">
        <v>25</v>
      </c>
      <c r="B38" s="140">
        <f>B39</f>
        <v>14700</v>
      </c>
      <c r="C38" s="140">
        <f>C39+C40</f>
        <v>14700</v>
      </c>
      <c r="D38" s="140">
        <f t="shared" ref="D38:E38" si="4">D39+D40</f>
        <v>14700</v>
      </c>
      <c r="E38" s="140">
        <f t="shared" si="4"/>
        <v>14700</v>
      </c>
    </row>
    <row r="39" spans="1:5" ht="15.75" thickBot="1" x14ac:dyDescent="0.3">
      <c r="A39" s="405" t="s">
        <v>279</v>
      </c>
      <c r="B39" s="139">
        <v>14700</v>
      </c>
      <c r="C39" s="140">
        <v>14700</v>
      </c>
      <c r="D39" s="140">
        <v>14700</v>
      </c>
      <c r="E39" s="140">
        <v>14700</v>
      </c>
    </row>
    <row r="40" spans="1:5" ht="15.75" thickBot="1" x14ac:dyDescent="0.3">
      <c r="A40" s="405" t="s">
        <v>280</v>
      </c>
      <c r="B40" s="139"/>
      <c r="C40" s="140"/>
      <c r="D40" s="140"/>
      <c r="E40" s="140"/>
    </row>
    <row r="41" spans="1:5" ht="15.75" thickBot="1" x14ac:dyDescent="0.3">
      <c r="A41" s="404" t="s">
        <v>26</v>
      </c>
      <c r="B41" s="139">
        <f>B42</f>
        <v>31250</v>
      </c>
      <c r="C41" s="407">
        <f>C42+C43</f>
        <v>31250</v>
      </c>
      <c r="D41" s="407">
        <f t="shared" ref="D41:E41" si="5">D42+D43</f>
        <v>31250</v>
      </c>
      <c r="E41" s="407">
        <f t="shared" si="5"/>
        <v>31250</v>
      </c>
    </row>
    <row r="42" spans="1:5" ht="15.75" thickBot="1" x14ac:dyDescent="0.3">
      <c r="A42" s="405" t="s">
        <v>279</v>
      </c>
      <c r="B42" s="139">
        <v>31250</v>
      </c>
      <c r="C42" s="407">
        <v>31250</v>
      </c>
      <c r="D42" s="407">
        <v>31250</v>
      </c>
      <c r="E42" s="407">
        <v>31250</v>
      </c>
    </row>
    <row r="43" spans="1:5" ht="15.75" thickBot="1" x14ac:dyDescent="0.3">
      <c r="A43" s="405" t="s">
        <v>280</v>
      </c>
      <c r="B43" s="139"/>
      <c r="C43" s="140"/>
      <c r="D43" s="140"/>
      <c r="E43" s="140"/>
    </row>
    <row r="44" spans="1:5" ht="15.75" thickBot="1" x14ac:dyDescent="0.3">
      <c r="A44" s="404" t="s">
        <v>27</v>
      </c>
      <c r="B44" s="139"/>
      <c r="C44" s="140"/>
      <c r="D44" s="140"/>
      <c r="E44" s="140"/>
    </row>
    <row r="45" spans="1:5" ht="15.75" thickBot="1" x14ac:dyDescent="0.3">
      <c r="A45" s="405" t="s">
        <v>279</v>
      </c>
      <c r="B45" s="139"/>
      <c r="C45" s="140"/>
      <c r="D45" s="140"/>
      <c r="E45" s="140"/>
    </row>
    <row r="46" spans="1:5" ht="15.75" thickBot="1" x14ac:dyDescent="0.3">
      <c r="A46" s="405" t="s">
        <v>280</v>
      </c>
      <c r="B46" s="139"/>
      <c r="C46" s="140"/>
      <c r="D46" s="140"/>
      <c r="E46" s="140"/>
    </row>
    <row r="47" spans="1:5" ht="15.75" thickBot="1" x14ac:dyDescent="0.3">
      <c r="A47" s="404" t="s">
        <v>28</v>
      </c>
      <c r="B47" s="139"/>
      <c r="C47" s="140"/>
      <c r="D47" s="140"/>
      <c r="E47" s="140"/>
    </row>
    <row r="48" spans="1:5" ht="15.75" thickBot="1" x14ac:dyDescent="0.3">
      <c r="A48" s="405" t="s">
        <v>279</v>
      </c>
      <c r="B48" s="139"/>
      <c r="C48" s="140"/>
      <c r="D48" s="140"/>
      <c r="E48" s="140"/>
    </row>
    <row r="49" spans="1:5" ht="15.75" thickBot="1" x14ac:dyDescent="0.3">
      <c r="A49" s="405" t="s">
        <v>280</v>
      </c>
      <c r="B49" s="139"/>
      <c r="C49" s="140"/>
      <c r="D49" s="140"/>
      <c r="E49" s="140"/>
    </row>
    <row r="50" spans="1:5" ht="15.75" thickBot="1" x14ac:dyDescent="0.3">
      <c r="A50" s="404" t="s">
        <v>29</v>
      </c>
      <c r="B50" s="139"/>
      <c r="C50" s="140"/>
      <c r="D50" s="140"/>
      <c r="E50" s="140"/>
    </row>
    <row r="51" spans="1:5" ht="15.75" thickBot="1" x14ac:dyDescent="0.3">
      <c r="A51" s="405" t="s">
        <v>279</v>
      </c>
      <c r="B51" s="139"/>
      <c r="C51" s="140"/>
      <c r="D51" s="140"/>
      <c r="E51" s="140"/>
    </row>
    <row r="52" spans="1:5" ht="15.75" thickBot="1" x14ac:dyDescent="0.3">
      <c r="A52" s="405" t="s">
        <v>280</v>
      </c>
      <c r="B52" s="139"/>
      <c r="C52" s="140"/>
      <c r="D52" s="140"/>
      <c r="E52" s="140"/>
    </row>
    <row r="53" spans="1:5" ht="26.25" thickBot="1" x14ac:dyDescent="0.3">
      <c r="A53" s="404" t="s">
        <v>30</v>
      </c>
      <c r="B53" s="139">
        <f>B54</f>
        <v>0</v>
      </c>
      <c r="C53" s="140">
        <v>0</v>
      </c>
      <c r="D53" s="140">
        <f>C53*1.03*0.99</f>
        <v>0</v>
      </c>
      <c r="E53" s="140">
        <f>D53*1.03*0.99</f>
        <v>0</v>
      </c>
    </row>
    <row r="54" spans="1:5" ht="15.75" thickBot="1" x14ac:dyDescent="0.3">
      <c r="A54" s="405" t="s">
        <v>279</v>
      </c>
      <c r="B54" s="139"/>
      <c r="C54" s="408"/>
      <c r="D54" s="408"/>
      <c r="E54" s="408"/>
    </row>
    <row r="55" spans="1:5" ht="15.75" thickBot="1" x14ac:dyDescent="0.3">
      <c r="A55" s="405" t="s">
        <v>280</v>
      </c>
      <c r="B55" s="139"/>
      <c r="C55" s="409"/>
      <c r="D55" s="408"/>
      <c r="E55" s="408"/>
    </row>
    <row r="56" spans="1:5" ht="15.75" thickBot="1" x14ac:dyDescent="0.3">
      <c r="A56" s="410" t="s">
        <v>31</v>
      </c>
      <c r="B56" s="139">
        <f>B53+B50+B47+B44+B41+B38+B35</f>
        <v>148250</v>
      </c>
      <c r="C56" s="139">
        <f t="shared" ref="C56:E56" si="6">C53+C50+C47+C44+C41+C38+C35</f>
        <v>147750</v>
      </c>
      <c r="D56" s="139">
        <f t="shared" si="6"/>
        <v>147750</v>
      </c>
      <c r="E56" s="139">
        <f t="shared" si="6"/>
        <v>148250</v>
      </c>
    </row>
    <row r="57" spans="1:5" ht="15.75" thickBot="1" x14ac:dyDescent="0.3">
      <c r="A57" s="411" t="s">
        <v>32</v>
      </c>
      <c r="B57" s="135">
        <f>IF(B56-B27=0,0,"Error")</f>
        <v>0</v>
      </c>
      <c r="C57" s="135">
        <f>IF(C56-C27=0,0,"Error")</f>
        <v>0</v>
      </c>
      <c r="D57" s="135">
        <f>IF(D56-D27=0,0,"Error")</f>
        <v>0</v>
      </c>
      <c r="E57" s="135">
        <f>IF(E56-E27=0,0,"Error")</f>
        <v>0</v>
      </c>
    </row>
    <row r="58" spans="1:5" ht="36.75" customHeight="1" thickBot="1" x14ac:dyDescent="0.3">
      <c r="A58" s="269" t="s">
        <v>49</v>
      </c>
      <c r="B58" s="1202" t="s">
        <v>281</v>
      </c>
      <c r="C58" s="1203"/>
      <c r="D58" s="1203"/>
      <c r="E58" s="1204"/>
    </row>
    <row r="59" spans="1:5" ht="15.75" thickBot="1" x14ac:dyDescent="0.3">
      <c r="A59" s="1217" t="s">
        <v>50</v>
      </c>
      <c r="B59" s="1218"/>
      <c r="C59" s="1218"/>
      <c r="D59" s="1218"/>
      <c r="E59" s="1219"/>
    </row>
    <row r="60" spans="1:5" ht="26.25" thickBot="1" x14ac:dyDescent="0.3">
      <c r="A60" s="395" t="s">
        <v>282</v>
      </c>
      <c r="B60" s="396">
        <v>30</v>
      </c>
      <c r="C60" s="394">
        <v>0.1</v>
      </c>
      <c r="D60" s="394">
        <v>0.15</v>
      </c>
      <c r="E60" s="394">
        <v>0.2</v>
      </c>
    </row>
    <row r="61" spans="1:5" ht="26.25" thickBot="1" x14ac:dyDescent="0.3">
      <c r="A61" s="1120" t="s">
        <v>283</v>
      </c>
      <c r="B61" s="396"/>
      <c r="C61" s="398" t="s">
        <v>69</v>
      </c>
      <c r="D61" s="398" t="s">
        <v>69</v>
      </c>
      <c r="E61" s="398" t="s">
        <v>69</v>
      </c>
    </row>
    <row r="62" spans="1:5" ht="15.75" thickBot="1" x14ac:dyDescent="0.3">
      <c r="A62" s="1220" t="s">
        <v>51</v>
      </c>
      <c r="B62" s="1221"/>
      <c r="C62" s="1221"/>
      <c r="D62" s="1221"/>
      <c r="E62" s="1222"/>
    </row>
    <row r="63" spans="1:5" ht="15.75" thickBot="1" x14ac:dyDescent="0.3">
      <c r="A63" s="1220" t="s">
        <v>13</v>
      </c>
      <c r="B63" s="1221"/>
      <c r="C63" s="1221"/>
      <c r="D63" s="1221"/>
      <c r="E63" s="1222"/>
    </row>
    <row r="64" spans="1:5" ht="15.75" thickBot="1" x14ac:dyDescent="0.3">
      <c r="A64" s="399" t="s">
        <v>14</v>
      </c>
      <c r="B64" s="1202" t="s">
        <v>284</v>
      </c>
      <c r="C64" s="1221"/>
      <c r="D64" s="1221"/>
      <c r="E64" s="1222"/>
    </row>
    <row r="65" spans="1:5" ht="49.5" customHeight="1" thickBot="1" x14ac:dyDescent="0.3">
      <c r="A65" s="400" t="s">
        <v>15</v>
      </c>
      <c r="B65" s="1225" t="s">
        <v>285</v>
      </c>
      <c r="C65" s="1226"/>
      <c r="D65" s="1226"/>
      <c r="E65" s="1227"/>
    </row>
    <row r="66" spans="1:5" ht="15.75" thickBot="1" x14ac:dyDescent="0.3">
      <c r="A66" s="400" t="s">
        <v>16</v>
      </c>
      <c r="B66" s="1208" t="s">
        <v>286</v>
      </c>
      <c r="C66" s="1209"/>
      <c r="D66" s="1209"/>
      <c r="E66" s="1210"/>
    </row>
    <row r="67" spans="1:5" x14ac:dyDescent="0.25">
      <c r="A67" s="1205"/>
      <c r="B67" s="401">
        <v>2019</v>
      </c>
      <c r="C67" s="401">
        <v>2020</v>
      </c>
      <c r="D67" s="401">
        <v>2021</v>
      </c>
      <c r="E67" s="401">
        <v>2022</v>
      </c>
    </row>
    <row r="68" spans="1:5" ht="15.75" thickBot="1" x14ac:dyDescent="0.3">
      <c r="A68" s="1206"/>
      <c r="B68" s="402" t="s">
        <v>8</v>
      </c>
      <c r="C68" s="402" t="s">
        <v>9</v>
      </c>
      <c r="D68" s="402" t="s">
        <v>9</v>
      </c>
      <c r="E68" s="402" t="s">
        <v>9</v>
      </c>
    </row>
    <row r="69" spans="1:5" ht="15.75" thickBot="1" x14ac:dyDescent="0.3">
      <c r="A69" s="400" t="s">
        <v>17</v>
      </c>
      <c r="B69" s="403">
        <v>30</v>
      </c>
      <c r="C69" s="125">
        <v>33</v>
      </c>
      <c r="D69" s="125">
        <v>35</v>
      </c>
      <c r="E69" s="125">
        <v>36</v>
      </c>
    </row>
    <row r="70" spans="1:5" ht="15.75" thickBot="1" x14ac:dyDescent="0.3">
      <c r="A70" s="400" t="s">
        <v>18</v>
      </c>
      <c r="B70" s="125">
        <f>B99</f>
        <v>47500</v>
      </c>
      <c r="C70" s="125">
        <f t="shared" ref="C70:E70" si="7">C99</f>
        <v>47500</v>
      </c>
      <c r="D70" s="125">
        <f t="shared" si="7"/>
        <v>47500</v>
      </c>
      <c r="E70" s="125">
        <f t="shared" si="7"/>
        <v>47500</v>
      </c>
    </row>
    <row r="71" spans="1:5" ht="15.75" thickBot="1" x14ac:dyDescent="0.3">
      <c r="A71" s="400" t="s">
        <v>19</v>
      </c>
      <c r="B71" s="125">
        <f>B70/B69</f>
        <v>1583.3333333333333</v>
      </c>
      <c r="C71" s="125">
        <f t="shared" ref="C71:E71" si="8">C70/C69</f>
        <v>1439.3939393939395</v>
      </c>
      <c r="D71" s="125">
        <f t="shared" si="8"/>
        <v>1357.1428571428571</v>
      </c>
      <c r="E71" s="125">
        <f t="shared" si="8"/>
        <v>1319.4444444444443</v>
      </c>
    </row>
    <row r="72" spans="1:5" ht="15.75" thickBot="1" x14ac:dyDescent="0.3">
      <c r="A72" s="400" t="s">
        <v>20</v>
      </c>
      <c r="B72" s="735" t="s">
        <v>21</v>
      </c>
      <c r="C72" s="137">
        <f>C69/B69-1</f>
        <v>0.10000000000000009</v>
      </c>
      <c r="D72" s="137">
        <f t="shared" ref="D72:E74" si="9">D69/C69-1</f>
        <v>6.0606060606060552E-2</v>
      </c>
      <c r="E72" s="137">
        <f t="shared" si="9"/>
        <v>2.857142857142847E-2</v>
      </c>
    </row>
    <row r="73" spans="1:5" ht="15.75" thickBot="1" x14ac:dyDescent="0.3">
      <c r="A73" s="400" t="s">
        <v>22</v>
      </c>
      <c r="B73" s="735" t="s">
        <v>21</v>
      </c>
      <c r="C73" s="137">
        <f>C70/B70-1</f>
        <v>0</v>
      </c>
      <c r="D73" s="137">
        <f t="shared" si="9"/>
        <v>0</v>
      </c>
      <c r="E73" s="137">
        <f t="shared" si="9"/>
        <v>0</v>
      </c>
    </row>
    <row r="74" spans="1:5" ht="26.25" thickBot="1" x14ac:dyDescent="0.3">
      <c r="A74" s="400" t="s">
        <v>23</v>
      </c>
      <c r="B74" s="735" t="s">
        <v>21</v>
      </c>
      <c r="C74" s="137">
        <f>C71/B71-1</f>
        <v>-9.0909090909090828E-2</v>
      </c>
      <c r="D74" s="137">
        <f t="shared" si="9"/>
        <v>-5.7142857142857273E-2</v>
      </c>
      <c r="E74" s="137">
        <f t="shared" si="9"/>
        <v>-2.777777777777779E-2</v>
      </c>
    </row>
    <row r="75" spans="1:5" ht="21" customHeight="1" thickBot="1" x14ac:dyDescent="0.3">
      <c r="A75" s="1202" t="s">
        <v>803</v>
      </c>
      <c r="B75" s="1203"/>
      <c r="C75" s="1203"/>
      <c r="D75" s="1203"/>
      <c r="E75" s="1204"/>
    </row>
    <row r="76" spans="1:5" x14ac:dyDescent="0.25">
      <c r="A76" s="1205"/>
      <c r="B76" s="401">
        <v>2019</v>
      </c>
      <c r="C76" s="401">
        <v>2020</v>
      </c>
      <c r="D76" s="401">
        <v>2021</v>
      </c>
      <c r="E76" s="401">
        <v>2022</v>
      </c>
    </row>
    <row r="77" spans="1:5" ht="15.75" thickBot="1" x14ac:dyDescent="0.3">
      <c r="A77" s="1206"/>
      <c r="B77" s="402" t="s">
        <v>8</v>
      </c>
      <c r="C77" s="402" t="s">
        <v>9</v>
      </c>
      <c r="D77" s="402" t="s">
        <v>9</v>
      </c>
      <c r="E77" s="402" t="s">
        <v>9</v>
      </c>
    </row>
    <row r="78" spans="1:5" ht="15.75" thickBot="1" x14ac:dyDescent="0.3">
      <c r="A78" s="404" t="s">
        <v>24</v>
      </c>
      <c r="B78" s="140">
        <f>B79+B80</f>
        <v>0</v>
      </c>
      <c r="C78" s="140">
        <f t="shared" ref="C78:E78" si="10">C79+C80</f>
        <v>0</v>
      </c>
      <c r="D78" s="140">
        <f t="shared" si="10"/>
        <v>0</v>
      </c>
      <c r="E78" s="140">
        <f t="shared" si="10"/>
        <v>0</v>
      </c>
    </row>
    <row r="79" spans="1:5" ht="15.75" thickBot="1" x14ac:dyDescent="0.3">
      <c r="A79" s="405" t="s">
        <v>279</v>
      </c>
      <c r="B79" s="139"/>
      <c r="C79" s="139"/>
      <c r="D79" s="139"/>
      <c r="E79" s="139"/>
    </row>
    <row r="80" spans="1:5" ht="15.75" thickBot="1" x14ac:dyDescent="0.3">
      <c r="A80" s="405" t="s">
        <v>280</v>
      </c>
      <c r="B80" s="406"/>
      <c r="C80" s="140"/>
      <c r="D80" s="140"/>
      <c r="E80" s="140"/>
    </row>
    <row r="81" spans="1:5" ht="26.25" thickBot="1" x14ac:dyDescent="0.3">
      <c r="A81" s="404" t="s">
        <v>25</v>
      </c>
      <c r="B81" s="140">
        <f>B82</f>
        <v>0</v>
      </c>
      <c r="C81" s="140">
        <f>C82+C83</f>
        <v>0</v>
      </c>
      <c r="D81" s="140">
        <f t="shared" ref="D81:E81" si="11">D82+D83</f>
        <v>0</v>
      </c>
      <c r="E81" s="140">
        <f t="shared" si="11"/>
        <v>0</v>
      </c>
    </row>
    <row r="82" spans="1:5" ht="15.75" thickBot="1" x14ac:dyDescent="0.3">
      <c r="A82" s="405" t="s">
        <v>279</v>
      </c>
      <c r="B82" s="139"/>
      <c r="C82" s="140"/>
      <c r="D82" s="140"/>
      <c r="E82" s="140"/>
    </row>
    <row r="83" spans="1:5" ht="15.75" thickBot="1" x14ac:dyDescent="0.3">
      <c r="A83" s="405" t="s">
        <v>280</v>
      </c>
      <c r="B83" s="139"/>
      <c r="C83" s="140"/>
      <c r="D83" s="140"/>
      <c r="E83" s="140"/>
    </row>
    <row r="84" spans="1:5" ht="15.75" thickBot="1" x14ac:dyDescent="0.3">
      <c r="A84" s="404" t="s">
        <v>26</v>
      </c>
      <c r="B84" s="139">
        <f>B85</f>
        <v>47500</v>
      </c>
      <c r="C84" s="407">
        <f>C85+C86</f>
        <v>47500</v>
      </c>
      <c r="D84" s="407">
        <f t="shared" ref="D84:E84" si="12">D85+D86</f>
        <v>47500</v>
      </c>
      <c r="E84" s="407">
        <f t="shared" si="12"/>
        <v>47500</v>
      </c>
    </row>
    <row r="85" spans="1:5" ht="15.75" thickBot="1" x14ac:dyDescent="0.3">
      <c r="A85" s="405" t="s">
        <v>279</v>
      </c>
      <c r="B85" s="139">
        <v>47500</v>
      </c>
      <c r="C85" s="139">
        <v>47500</v>
      </c>
      <c r="D85" s="139">
        <v>47500</v>
      </c>
      <c r="E85" s="139">
        <v>47500</v>
      </c>
    </row>
    <row r="86" spans="1:5" ht="15.75" thickBot="1" x14ac:dyDescent="0.3">
      <c r="A86" s="405" t="s">
        <v>280</v>
      </c>
      <c r="B86" s="139"/>
      <c r="C86" s="140"/>
      <c r="D86" s="140"/>
      <c r="E86" s="140"/>
    </row>
    <row r="87" spans="1:5" ht="15.75" thickBot="1" x14ac:dyDescent="0.3">
      <c r="A87" s="404" t="s">
        <v>27</v>
      </c>
      <c r="B87" s="139"/>
      <c r="C87" s="140"/>
      <c r="D87" s="140"/>
      <c r="E87" s="140"/>
    </row>
    <row r="88" spans="1:5" ht="15.75" thickBot="1" x14ac:dyDescent="0.3">
      <c r="A88" s="405" t="s">
        <v>279</v>
      </c>
      <c r="B88" s="139"/>
      <c r="C88" s="140"/>
      <c r="D88" s="140"/>
      <c r="E88" s="140"/>
    </row>
    <row r="89" spans="1:5" ht="15.75" thickBot="1" x14ac:dyDescent="0.3">
      <c r="A89" s="405" t="s">
        <v>280</v>
      </c>
      <c r="B89" s="139"/>
      <c r="C89" s="140"/>
      <c r="D89" s="140"/>
      <c r="E89" s="140"/>
    </row>
    <row r="90" spans="1:5" ht="15.75" thickBot="1" x14ac:dyDescent="0.3">
      <c r="A90" s="404" t="s">
        <v>28</v>
      </c>
      <c r="B90" s="139"/>
      <c r="C90" s="140"/>
      <c r="D90" s="140"/>
      <c r="E90" s="140"/>
    </row>
    <row r="91" spans="1:5" ht="15.75" thickBot="1" x14ac:dyDescent="0.3">
      <c r="A91" s="405" t="s">
        <v>279</v>
      </c>
      <c r="B91" s="139"/>
      <c r="C91" s="140"/>
      <c r="D91" s="140"/>
      <c r="E91" s="140"/>
    </row>
    <row r="92" spans="1:5" ht="15.75" thickBot="1" x14ac:dyDescent="0.3">
      <c r="A92" s="405" t="s">
        <v>280</v>
      </c>
      <c r="B92" s="139"/>
      <c r="C92" s="140"/>
      <c r="D92" s="140"/>
      <c r="E92" s="140"/>
    </row>
    <row r="93" spans="1:5" ht="15.75" thickBot="1" x14ac:dyDescent="0.3">
      <c r="A93" s="404" t="s">
        <v>29</v>
      </c>
      <c r="B93" s="139"/>
      <c r="C93" s="140"/>
      <c r="D93" s="140"/>
      <c r="E93" s="140"/>
    </row>
    <row r="94" spans="1:5" ht="15.75" thickBot="1" x14ac:dyDescent="0.3">
      <c r="A94" s="405" t="s">
        <v>279</v>
      </c>
      <c r="B94" s="139"/>
      <c r="C94" s="140"/>
      <c r="D94" s="140"/>
      <c r="E94" s="140"/>
    </row>
    <row r="95" spans="1:5" ht="15.75" thickBot="1" x14ac:dyDescent="0.3">
      <c r="A95" s="405" t="s">
        <v>280</v>
      </c>
      <c r="B95" s="139"/>
      <c r="C95" s="140"/>
      <c r="D95" s="140"/>
      <c r="E95" s="140"/>
    </row>
    <row r="96" spans="1:5" ht="26.25" thickBot="1" x14ac:dyDescent="0.3">
      <c r="A96" s="404" t="s">
        <v>30</v>
      </c>
      <c r="B96" s="139">
        <f>B97</f>
        <v>0</v>
      </c>
      <c r="C96" s="140">
        <v>0</v>
      </c>
      <c r="D96" s="140">
        <f>C96*1.03*0.99</f>
        <v>0</v>
      </c>
      <c r="E96" s="140">
        <f>D96*1.03*0.99</f>
        <v>0</v>
      </c>
    </row>
    <row r="97" spans="1:5" ht="15.75" thickBot="1" x14ac:dyDescent="0.3">
      <c r="A97" s="405" t="s">
        <v>279</v>
      </c>
      <c r="B97" s="139"/>
      <c r="C97" s="408"/>
      <c r="D97" s="408"/>
      <c r="E97" s="408"/>
    </row>
    <row r="98" spans="1:5" ht="15.75" thickBot="1" x14ac:dyDescent="0.3">
      <c r="A98" s="405" t="s">
        <v>280</v>
      </c>
      <c r="B98" s="139"/>
      <c r="C98" s="409"/>
      <c r="D98" s="408"/>
      <c r="E98" s="408"/>
    </row>
    <row r="99" spans="1:5" ht="15.75" thickBot="1" x14ac:dyDescent="0.3">
      <c r="A99" s="410" t="s">
        <v>31</v>
      </c>
      <c r="B99" s="139">
        <f>B96+B93+B90+B87+B84+B81+B78</f>
        <v>47500</v>
      </c>
      <c r="C99" s="139">
        <f t="shared" ref="C99:E99" si="13">C96+C93+C90+C87+C84+C81+C78</f>
        <v>47500</v>
      </c>
      <c r="D99" s="139">
        <f t="shared" si="13"/>
        <v>47500</v>
      </c>
      <c r="E99" s="139">
        <f t="shared" si="13"/>
        <v>47500</v>
      </c>
    </row>
    <row r="100" spans="1:5" ht="15.75" thickBot="1" x14ac:dyDescent="0.3">
      <c r="A100" s="411" t="s">
        <v>32</v>
      </c>
      <c r="B100" s="135">
        <f>IF(B99-B70=0,0,"Error")</f>
        <v>0</v>
      </c>
      <c r="C100" s="135">
        <f>IF(C99-C70=0,0,"Error")</f>
        <v>0</v>
      </c>
      <c r="D100" s="135">
        <f>IF(D99-D70=0,0,"Error")</f>
        <v>0</v>
      </c>
      <c r="E100" s="135">
        <f>IF(E99-E70=0,0,"Error")</f>
        <v>0</v>
      </c>
    </row>
    <row r="101" spans="1:5" ht="27.75" customHeight="1" thickBot="1" x14ac:dyDescent="0.3">
      <c r="A101" s="399" t="s">
        <v>33</v>
      </c>
      <c r="B101" s="1202" t="s">
        <v>264</v>
      </c>
      <c r="C101" s="1221"/>
      <c r="D101" s="1221"/>
      <c r="E101" s="1222"/>
    </row>
    <row r="102" spans="1:5" ht="33.75" customHeight="1" thickBot="1" x14ac:dyDescent="0.3">
      <c r="A102" s="400" t="s">
        <v>15</v>
      </c>
      <c r="B102" s="1225" t="s">
        <v>265</v>
      </c>
      <c r="C102" s="1226"/>
      <c r="D102" s="1226"/>
      <c r="E102" s="1227"/>
    </row>
    <row r="103" spans="1:5" ht="15.75" thickBot="1" x14ac:dyDescent="0.3">
      <c r="A103" s="400" t="s">
        <v>16</v>
      </c>
      <c r="B103" s="1208" t="s">
        <v>286</v>
      </c>
      <c r="C103" s="1209"/>
      <c r="D103" s="1209"/>
      <c r="E103" s="1210"/>
    </row>
    <row r="104" spans="1:5" x14ac:dyDescent="0.25">
      <c r="A104" s="1205"/>
      <c r="B104" s="401">
        <v>2019</v>
      </c>
      <c r="C104" s="401">
        <v>2020</v>
      </c>
      <c r="D104" s="401">
        <v>2021</v>
      </c>
      <c r="E104" s="401">
        <v>2022</v>
      </c>
    </row>
    <row r="105" spans="1:5" ht="15.75" thickBot="1" x14ac:dyDescent="0.3">
      <c r="A105" s="1206"/>
      <c r="B105" s="402" t="s">
        <v>8</v>
      </c>
      <c r="C105" s="402" t="s">
        <v>9</v>
      </c>
      <c r="D105" s="402" t="s">
        <v>9</v>
      </c>
      <c r="E105" s="402" t="s">
        <v>9</v>
      </c>
    </row>
    <row r="106" spans="1:5" ht="15.75" thickBot="1" x14ac:dyDescent="0.3">
      <c r="A106" s="400" t="s">
        <v>17</v>
      </c>
      <c r="B106" s="403">
        <v>180</v>
      </c>
      <c r="C106" s="125">
        <v>198</v>
      </c>
      <c r="D106" s="125">
        <v>207</v>
      </c>
      <c r="E106" s="125">
        <v>215</v>
      </c>
    </row>
    <row r="107" spans="1:5" ht="15.75" thickBot="1" x14ac:dyDescent="0.3">
      <c r="A107" s="400" t="s">
        <v>18</v>
      </c>
      <c r="B107" s="125">
        <f>B136</f>
        <v>46250</v>
      </c>
      <c r="C107" s="125">
        <f t="shared" ref="C107:E107" si="14">C136</f>
        <v>46250</v>
      </c>
      <c r="D107" s="125">
        <f t="shared" si="14"/>
        <v>46250</v>
      </c>
      <c r="E107" s="125">
        <f t="shared" si="14"/>
        <v>46250</v>
      </c>
    </row>
    <row r="108" spans="1:5" ht="15.75" thickBot="1" x14ac:dyDescent="0.3">
      <c r="A108" s="400" t="s">
        <v>19</v>
      </c>
      <c r="B108" s="125">
        <f>B107/B106</f>
        <v>256.94444444444446</v>
      </c>
      <c r="C108" s="125">
        <f t="shared" ref="C108:E108" si="15">C107/C106</f>
        <v>233.58585858585857</v>
      </c>
      <c r="D108" s="125">
        <f t="shared" si="15"/>
        <v>223.42995169082127</v>
      </c>
      <c r="E108" s="125">
        <f t="shared" si="15"/>
        <v>215.11627906976744</v>
      </c>
    </row>
    <row r="109" spans="1:5" ht="15.75" thickBot="1" x14ac:dyDescent="0.3">
      <c r="A109" s="400" t="s">
        <v>20</v>
      </c>
      <c r="B109" s="735" t="s">
        <v>21</v>
      </c>
      <c r="C109" s="137">
        <f>C106/B106-1</f>
        <v>0.10000000000000009</v>
      </c>
      <c r="D109" s="137">
        <f t="shared" ref="D109:E111" si="16">D106/C106-1</f>
        <v>4.5454545454545414E-2</v>
      </c>
      <c r="E109" s="137">
        <f t="shared" si="16"/>
        <v>3.8647342995169032E-2</v>
      </c>
    </row>
    <row r="110" spans="1:5" ht="15.75" thickBot="1" x14ac:dyDescent="0.3">
      <c r="A110" s="400" t="s">
        <v>22</v>
      </c>
      <c r="B110" s="735" t="s">
        <v>21</v>
      </c>
      <c r="C110" s="137">
        <f>C107/B107-1</f>
        <v>0</v>
      </c>
      <c r="D110" s="137">
        <f t="shared" si="16"/>
        <v>0</v>
      </c>
      <c r="E110" s="137">
        <f t="shared" si="16"/>
        <v>0</v>
      </c>
    </row>
    <row r="111" spans="1:5" ht="26.25" thickBot="1" x14ac:dyDescent="0.3">
      <c r="A111" s="400" t="s">
        <v>23</v>
      </c>
      <c r="B111" s="735" t="s">
        <v>21</v>
      </c>
      <c r="C111" s="137">
        <f>C108/B108-1</f>
        <v>-9.090909090909105E-2</v>
      </c>
      <c r="D111" s="137">
        <f t="shared" si="16"/>
        <v>-4.3478260869565077E-2</v>
      </c>
      <c r="E111" s="137">
        <f t="shared" si="16"/>
        <v>-3.7209302325581395E-2</v>
      </c>
    </row>
    <row r="112" spans="1:5" ht="21" customHeight="1" thickBot="1" x14ac:dyDescent="0.3">
      <c r="A112" s="1202" t="s">
        <v>804</v>
      </c>
      <c r="B112" s="1203"/>
      <c r="C112" s="1203"/>
      <c r="D112" s="1203"/>
      <c r="E112" s="1204"/>
    </row>
    <row r="113" spans="1:5" x14ac:dyDescent="0.25">
      <c r="A113" s="1205"/>
      <c r="B113" s="401">
        <v>2019</v>
      </c>
      <c r="C113" s="401">
        <v>2020</v>
      </c>
      <c r="D113" s="401">
        <v>2021</v>
      </c>
      <c r="E113" s="401">
        <v>2022</v>
      </c>
    </row>
    <row r="114" spans="1:5" ht="15.75" thickBot="1" x14ac:dyDescent="0.3">
      <c r="A114" s="1206"/>
      <c r="B114" s="402" t="s">
        <v>8</v>
      </c>
      <c r="C114" s="402" t="s">
        <v>9</v>
      </c>
      <c r="D114" s="402" t="s">
        <v>9</v>
      </c>
      <c r="E114" s="402" t="s">
        <v>9</v>
      </c>
    </row>
    <row r="115" spans="1:5" ht="15.75" thickBot="1" x14ac:dyDescent="0.3">
      <c r="A115" s="404" t="s">
        <v>24</v>
      </c>
      <c r="B115" s="140">
        <f>B116+B117</f>
        <v>0</v>
      </c>
      <c r="C115" s="140">
        <f t="shared" ref="C115:E115" si="17">C116+C117</f>
        <v>0</v>
      </c>
      <c r="D115" s="140">
        <f t="shared" si="17"/>
        <v>0</v>
      </c>
      <c r="E115" s="140">
        <f t="shared" si="17"/>
        <v>0</v>
      </c>
    </row>
    <row r="116" spans="1:5" ht="15.75" thickBot="1" x14ac:dyDescent="0.3">
      <c r="A116" s="405" t="s">
        <v>279</v>
      </c>
      <c r="B116" s="139"/>
      <c r="C116" s="139"/>
      <c r="D116" s="139"/>
      <c r="E116" s="139"/>
    </row>
    <row r="117" spans="1:5" ht="15.75" thickBot="1" x14ac:dyDescent="0.3">
      <c r="A117" s="405" t="s">
        <v>280</v>
      </c>
      <c r="B117" s="406"/>
      <c r="C117" s="140"/>
      <c r="D117" s="140"/>
      <c r="E117" s="140"/>
    </row>
    <row r="118" spans="1:5" ht="26.25" thickBot="1" x14ac:dyDescent="0.3">
      <c r="A118" s="404" t="s">
        <v>25</v>
      </c>
      <c r="B118" s="140">
        <f>B119</f>
        <v>0</v>
      </c>
      <c r="C118" s="140">
        <f>C119+C120</f>
        <v>0</v>
      </c>
      <c r="D118" s="140">
        <f t="shared" ref="D118:E118" si="18">D119+D120</f>
        <v>0</v>
      </c>
      <c r="E118" s="140">
        <f t="shared" si="18"/>
        <v>0</v>
      </c>
    </row>
    <row r="119" spans="1:5" ht="15.75" thickBot="1" x14ac:dyDescent="0.3">
      <c r="A119" s="405" t="s">
        <v>279</v>
      </c>
      <c r="B119" s="139"/>
      <c r="C119" s="140"/>
      <c r="D119" s="140"/>
      <c r="E119" s="140"/>
    </row>
    <row r="120" spans="1:5" ht="15.75" thickBot="1" x14ac:dyDescent="0.3">
      <c r="A120" s="405" t="s">
        <v>280</v>
      </c>
      <c r="B120" s="139"/>
      <c r="C120" s="140"/>
      <c r="D120" s="140"/>
      <c r="E120" s="140"/>
    </row>
    <row r="121" spans="1:5" ht="15.75" thickBot="1" x14ac:dyDescent="0.3">
      <c r="A121" s="404" t="s">
        <v>26</v>
      </c>
      <c r="B121" s="139">
        <f>B122</f>
        <v>46250</v>
      </c>
      <c r="C121" s="407">
        <f>C122+C123</f>
        <v>46250</v>
      </c>
      <c r="D121" s="407">
        <f t="shared" ref="D121:E121" si="19">D122+D123</f>
        <v>46250</v>
      </c>
      <c r="E121" s="407">
        <f t="shared" si="19"/>
        <v>46250</v>
      </c>
    </row>
    <row r="122" spans="1:5" ht="15.75" thickBot="1" x14ac:dyDescent="0.3">
      <c r="A122" s="405" t="s">
        <v>279</v>
      </c>
      <c r="B122" s="139">
        <v>46250</v>
      </c>
      <c r="C122" s="139">
        <v>46250</v>
      </c>
      <c r="D122" s="139">
        <v>46250</v>
      </c>
      <c r="E122" s="139">
        <v>46250</v>
      </c>
    </row>
    <row r="123" spans="1:5" ht="15.75" thickBot="1" x14ac:dyDescent="0.3">
      <c r="A123" s="405" t="s">
        <v>280</v>
      </c>
      <c r="B123" s="139"/>
      <c r="C123" s="140"/>
      <c r="D123" s="140"/>
      <c r="E123" s="140"/>
    </row>
    <row r="124" spans="1:5" ht="15.75" thickBot="1" x14ac:dyDescent="0.3">
      <c r="A124" s="404" t="s">
        <v>27</v>
      </c>
      <c r="B124" s="139"/>
      <c r="C124" s="140"/>
      <c r="D124" s="140"/>
      <c r="E124" s="140"/>
    </row>
    <row r="125" spans="1:5" ht="15.75" thickBot="1" x14ac:dyDescent="0.3">
      <c r="A125" s="405" t="s">
        <v>279</v>
      </c>
      <c r="B125" s="139"/>
      <c r="C125" s="140"/>
      <c r="D125" s="140"/>
      <c r="E125" s="140"/>
    </row>
    <row r="126" spans="1:5" ht="15.75" thickBot="1" x14ac:dyDescent="0.3">
      <c r="A126" s="405" t="s">
        <v>280</v>
      </c>
      <c r="B126" s="139"/>
      <c r="C126" s="140"/>
      <c r="D126" s="140"/>
      <c r="E126" s="140"/>
    </row>
    <row r="127" spans="1:5" ht="15.75" thickBot="1" x14ac:dyDescent="0.3">
      <c r="A127" s="404" t="s">
        <v>28</v>
      </c>
      <c r="B127" s="139"/>
      <c r="C127" s="140"/>
      <c r="D127" s="140"/>
      <c r="E127" s="140"/>
    </row>
    <row r="128" spans="1:5" ht="15.75" thickBot="1" x14ac:dyDescent="0.3">
      <c r="A128" s="405" t="s">
        <v>279</v>
      </c>
      <c r="B128" s="139"/>
      <c r="C128" s="140"/>
      <c r="D128" s="140"/>
      <c r="E128" s="140"/>
    </row>
    <row r="129" spans="1:5" ht="15.75" thickBot="1" x14ac:dyDescent="0.3">
      <c r="A129" s="405" t="s">
        <v>280</v>
      </c>
      <c r="B129" s="139"/>
      <c r="C129" s="140"/>
      <c r="D129" s="140"/>
      <c r="E129" s="140"/>
    </row>
    <row r="130" spans="1:5" ht="15.75" thickBot="1" x14ac:dyDescent="0.3">
      <c r="A130" s="404" t="s">
        <v>29</v>
      </c>
      <c r="B130" s="139"/>
      <c r="C130" s="140"/>
      <c r="D130" s="140"/>
      <c r="E130" s="140"/>
    </row>
    <row r="131" spans="1:5" ht="15.75" thickBot="1" x14ac:dyDescent="0.3">
      <c r="A131" s="405" t="s">
        <v>279</v>
      </c>
      <c r="B131" s="139"/>
      <c r="C131" s="140"/>
      <c r="D131" s="140"/>
      <c r="E131" s="140"/>
    </row>
    <row r="132" spans="1:5" ht="15.75" thickBot="1" x14ac:dyDescent="0.3">
      <c r="A132" s="405" t="s">
        <v>280</v>
      </c>
      <c r="B132" s="139"/>
      <c r="C132" s="140"/>
      <c r="D132" s="140"/>
      <c r="E132" s="140"/>
    </row>
    <row r="133" spans="1:5" ht="26.25" thickBot="1" x14ac:dyDescent="0.3">
      <c r="A133" s="404" t="s">
        <v>30</v>
      </c>
      <c r="B133" s="139">
        <f>B134</f>
        <v>0</v>
      </c>
      <c r="C133" s="140">
        <v>0</v>
      </c>
      <c r="D133" s="140">
        <f>C133*1.03*0.99</f>
        <v>0</v>
      </c>
      <c r="E133" s="140">
        <f>D133*1.03*0.99</f>
        <v>0</v>
      </c>
    </row>
    <row r="134" spans="1:5" ht="15.75" thickBot="1" x14ac:dyDescent="0.3">
      <c r="A134" s="405" t="s">
        <v>279</v>
      </c>
      <c r="B134" s="139"/>
      <c r="C134" s="408"/>
      <c r="D134" s="408"/>
      <c r="E134" s="408"/>
    </row>
    <row r="135" spans="1:5" ht="15.75" thickBot="1" x14ac:dyDescent="0.3">
      <c r="A135" s="405" t="s">
        <v>280</v>
      </c>
      <c r="B135" s="139"/>
      <c r="C135" s="409"/>
      <c r="D135" s="408"/>
      <c r="E135" s="408"/>
    </row>
    <row r="136" spans="1:5" ht="15.75" thickBot="1" x14ac:dyDescent="0.3">
      <c r="A136" s="410" t="s">
        <v>34</v>
      </c>
      <c r="B136" s="139">
        <f>B133+B130+B127+B124+B121+B118+B115</f>
        <v>46250</v>
      </c>
      <c r="C136" s="139">
        <f t="shared" ref="C136:E136" si="20">C133+C130+C127+C124+C121+C118+C115</f>
        <v>46250</v>
      </c>
      <c r="D136" s="139">
        <f t="shared" si="20"/>
        <v>46250</v>
      </c>
      <c r="E136" s="139">
        <f t="shared" si="20"/>
        <v>46250</v>
      </c>
    </row>
    <row r="137" spans="1:5" ht="15.75" thickBot="1" x14ac:dyDescent="0.3">
      <c r="A137" s="411" t="s">
        <v>32</v>
      </c>
      <c r="B137" s="135">
        <f>IF(B136-B107=0,0,"Error")</f>
        <v>0</v>
      </c>
      <c r="C137" s="135">
        <f>IF(C136-C107=0,0,"Error")</f>
        <v>0</v>
      </c>
      <c r="D137" s="135">
        <f>IF(D136-D107=0,0,"Error")</f>
        <v>0</v>
      </c>
      <c r="E137" s="135">
        <f>IF(E136-E107=0,0,"Error")</f>
        <v>0</v>
      </c>
    </row>
    <row r="138" spans="1:5" ht="26.25" customHeight="1" thickBot="1" x14ac:dyDescent="0.3">
      <c r="A138" s="1220" t="s">
        <v>40</v>
      </c>
      <c r="B138" s="1221"/>
      <c r="C138" s="1221"/>
      <c r="D138" s="1221"/>
      <c r="E138" s="1222"/>
    </row>
    <row r="139" spans="1:5" ht="26.25" thickBot="1" x14ac:dyDescent="0.3">
      <c r="A139" s="399" t="s">
        <v>56</v>
      </c>
      <c r="B139" s="1223" t="s">
        <v>287</v>
      </c>
      <c r="C139" s="1224"/>
      <c r="D139" s="1213"/>
      <c r="E139" s="1214"/>
    </row>
    <row r="140" spans="1:5" ht="39" customHeight="1" thickBot="1" x14ac:dyDescent="0.3">
      <c r="A140" s="399" t="s">
        <v>82</v>
      </c>
      <c r="B140" s="413" t="s">
        <v>288</v>
      </c>
      <c r="C140" s="414" t="s">
        <v>289</v>
      </c>
      <c r="D140" s="1215" t="s">
        <v>290</v>
      </c>
      <c r="E140" s="1216"/>
    </row>
    <row r="141" spans="1:5" ht="15.75" thickBot="1" x14ac:dyDescent="0.3">
      <c r="A141" s="415"/>
      <c r="B141" s="1211"/>
      <c r="C141" s="1212"/>
      <c r="D141" s="1213"/>
      <c r="E141" s="1214"/>
    </row>
    <row r="142" spans="1:5" ht="24" customHeight="1" thickBot="1" x14ac:dyDescent="0.3">
      <c r="A142" s="400" t="s">
        <v>15</v>
      </c>
      <c r="B142" s="1217" t="s">
        <v>292</v>
      </c>
      <c r="C142" s="1218"/>
      <c r="D142" s="1218"/>
      <c r="E142" s="1219"/>
    </row>
    <row r="143" spans="1:5" ht="23.25" customHeight="1" thickBot="1" x14ac:dyDescent="0.3">
      <c r="A143" s="400" t="s">
        <v>16</v>
      </c>
      <c r="B143" s="1208" t="s">
        <v>293</v>
      </c>
      <c r="C143" s="1209"/>
      <c r="D143" s="1209"/>
      <c r="E143" s="1210"/>
    </row>
    <row r="144" spans="1:5" x14ac:dyDescent="0.25">
      <c r="A144" s="1205"/>
      <c r="B144" s="401">
        <v>2019</v>
      </c>
      <c r="C144" s="401">
        <v>2020</v>
      </c>
      <c r="D144" s="401">
        <v>2021</v>
      </c>
      <c r="E144" s="401">
        <v>2022</v>
      </c>
    </row>
    <row r="145" spans="1:5" ht="15.75" thickBot="1" x14ac:dyDescent="0.3">
      <c r="A145" s="1206"/>
      <c r="B145" s="402" t="s">
        <v>8</v>
      </c>
      <c r="C145" s="402" t="s">
        <v>9</v>
      </c>
      <c r="D145" s="402" t="s">
        <v>9</v>
      </c>
      <c r="E145" s="402" t="s">
        <v>9</v>
      </c>
    </row>
    <row r="146" spans="1:5" ht="15.75" thickBot="1" x14ac:dyDescent="0.3">
      <c r="A146" s="400" t="s">
        <v>17</v>
      </c>
      <c r="B146" s="125">
        <v>30</v>
      </c>
      <c r="C146" s="125">
        <v>30</v>
      </c>
      <c r="D146" s="125">
        <v>30</v>
      </c>
      <c r="E146" s="125">
        <v>30</v>
      </c>
    </row>
    <row r="147" spans="1:5" ht="15.75" thickBot="1" x14ac:dyDescent="0.3">
      <c r="A147" s="400" t="s">
        <v>18</v>
      </c>
      <c r="B147" s="125">
        <f>B165</f>
        <v>3000</v>
      </c>
      <c r="C147" s="125">
        <f>C165</f>
        <v>3000</v>
      </c>
      <c r="D147" s="125">
        <f t="shared" ref="D147:E147" si="21">D165</f>
        <v>3000</v>
      </c>
      <c r="E147" s="125">
        <f t="shared" si="21"/>
        <v>3000</v>
      </c>
    </row>
    <row r="148" spans="1:5" ht="15.75" thickBot="1" x14ac:dyDescent="0.3">
      <c r="A148" s="400" t="s">
        <v>19</v>
      </c>
      <c r="B148" s="125">
        <f>B147/B146</f>
        <v>100</v>
      </c>
      <c r="C148" s="125">
        <f t="shared" ref="C148:E148" si="22">C147/C146</f>
        <v>100</v>
      </c>
      <c r="D148" s="125">
        <f t="shared" si="22"/>
        <v>100</v>
      </c>
      <c r="E148" s="125">
        <f t="shared" si="22"/>
        <v>100</v>
      </c>
    </row>
    <row r="149" spans="1:5" ht="15.75" thickBot="1" x14ac:dyDescent="0.3">
      <c r="A149" s="400" t="s">
        <v>20</v>
      </c>
      <c r="B149" s="735" t="s">
        <v>21</v>
      </c>
      <c r="C149" s="137">
        <f>C146/B146-1</f>
        <v>0</v>
      </c>
      <c r="D149" s="137">
        <f t="shared" ref="D149:E151" si="23">D146/C146-1</f>
        <v>0</v>
      </c>
      <c r="E149" s="137">
        <f t="shared" si="23"/>
        <v>0</v>
      </c>
    </row>
    <row r="150" spans="1:5" ht="15.75" thickBot="1" x14ac:dyDescent="0.3">
      <c r="A150" s="400" t="s">
        <v>22</v>
      </c>
      <c r="B150" s="735" t="s">
        <v>21</v>
      </c>
      <c r="C150" s="137">
        <f>C147/B147-1</f>
        <v>0</v>
      </c>
      <c r="D150" s="137">
        <f t="shared" si="23"/>
        <v>0</v>
      </c>
      <c r="E150" s="137">
        <f t="shared" si="23"/>
        <v>0</v>
      </c>
    </row>
    <row r="151" spans="1:5" ht="26.25" thickBot="1" x14ac:dyDescent="0.3">
      <c r="A151" s="400" t="s">
        <v>23</v>
      </c>
      <c r="B151" s="735" t="s">
        <v>21</v>
      </c>
      <c r="C151" s="137">
        <f>C148/B148-1</f>
        <v>0</v>
      </c>
      <c r="D151" s="137">
        <f t="shared" si="23"/>
        <v>0</v>
      </c>
      <c r="E151" s="137">
        <f t="shared" si="23"/>
        <v>0</v>
      </c>
    </row>
    <row r="152" spans="1:5" ht="23.25" customHeight="1" thickBot="1" x14ac:dyDescent="0.3">
      <c r="A152" s="1202" t="s">
        <v>805</v>
      </c>
      <c r="B152" s="1203"/>
      <c r="C152" s="1203"/>
      <c r="D152" s="1203"/>
      <c r="E152" s="1204"/>
    </row>
    <row r="153" spans="1:5" x14ac:dyDescent="0.25">
      <c r="A153" s="1205"/>
      <c r="B153" s="401">
        <v>2019</v>
      </c>
      <c r="C153" s="401">
        <v>2020</v>
      </c>
      <c r="D153" s="401">
        <v>2021</v>
      </c>
      <c r="E153" s="401">
        <v>2022</v>
      </c>
    </row>
    <row r="154" spans="1:5" ht="15.75" thickBot="1" x14ac:dyDescent="0.3">
      <c r="A154" s="1206"/>
      <c r="B154" s="402" t="s">
        <v>8</v>
      </c>
      <c r="C154" s="402" t="s">
        <v>9</v>
      </c>
      <c r="D154" s="402" t="s">
        <v>9</v>
      </c>
      <c r="E154" s="402" t="s">
        <v>9</v>
      </c>
    </row>
    <row r="155" spans="1:5" ht="15.75" thickBot="1" x14ac:dyDescent="0.3">
      <c r="A155" s="404" t="s">
        <v>42</v>
      </c>
      <c r="B155" s="140">
        <f>B156+B157+B158+B159</f>
        <v>0</v>
      </c>
      <c r="C155" s="140">
        <f t="shared" ref="C155:E155" si="24">C156+C157+C158+C159</f>
        <v>0</v>
      </c>
      <c r="D155" s="140">
        <f t="shared" si="24"/>
        <v>0</v>
      </c>
      <c r="E155" s="140">
        <f t="shared" si="24"/>
        <v>0</v>
      </c>
    </row>
    <row r="156" spans="1:5" ht="15.75" thickBot="1" x14ac:dyDescent="0.3">
      <c r="A156" s="405" t="s">
        <v>279</v>
      </c>
      <c r="B156" s="140"/>
      <c r="C156" s="140"/>
      <c r="D156" s="140"/>
      <c r="E156" s="140"/>
    </row>
    <row r="157" spans="1:5" ht="15.75" thickBot="1" x14ac:dyDescent="0.3">
      <c r="A157" s="405" t="s">
        <v>294</v>
      </c>
      <c r="B157" s="140"/>
      <c r="C157" s="140"/>
      <c r="D157" s="140"/>
      <c r="E157" s="140"/>
    </row>
    <row r="158" spans="1:5" ht="15.75" thickBot="1" x14ac:dyDescent="0.3">
      <c r="A158" s="405" t="s">
        <v>295</v>
      </c>
      <c r="B158" s="140"/>
      <c r="C158" s="140"/>
      <c r="D158" s="140"/>
      <c r="E158" s="140"/>
    </row>
    <row r="159" spans="1:5" ht="15.75" thickBot="1" x14ac:dyDescent="0.3">
      <c r="A159" s="405" t="s">
        <v>296</v>
      </c>
      <c r="B159" s="140"/>
      <c r="C159" s="140"/>
      <c r="D159" s="140"/>
      <c r="E159" s="140"/>
    </row>
    <row r="160" spans="1:5" ht="15.75" thickBot="1" x14ac:dyDescent="0.3">
      <c r="A160" s="404" t="s">
        <v>43</v>
      </c>
      <c r="B160" s="139">
        <f>B161+B162+B163+B164</f>
        <v>3000</v>
      </c>
      <c r="C160" s="139">
        <f t="shared" ref="C160:E160" si="25">C161+C162+C163+C164</f>
        <v>3000</v>
      </c>
      <c r="D160" s="139">
        <f t="shared" si="25"/>
        <v>3000</v>
      </c>
      <c r="E160" s="139">
        <f t="shared" si="25"/>
        <v>3000</v>
      </c>
    </row>
    <row r="161" spans="1:5" ht="15.75" thickBot="1" x14ac:dyDescent="0.3">
      <c r="A161" s="405" t="s">
        <v>279</v>
      </c>
      <c r="B161" s="139">
        <v>3000</v>
      </c>
      <c r="C161" s="140">
        <v>3000</v>
      </c>
      <c r="D161" s="140">
        <v>3000</v>
      </c>
      <c r="E161" s="140">
        <v>3000</v>
      </c>
    </row>
    <row r="162" spans="1:5" ht="15.75" thickBot="1" x14ac:dyDescent="0.3">
      <c r="A162" s="405" t="s">
        <v>294</v>
      </c>
      <c r="B162" s="139"/>
      <c r="C162" s="140"/>
      <c r="D162" s="140"/>
      <c r="E162" s="140"/>
    </row>
    <row r="163" spans="1:5" ht="15.75" thickBot="1" x14ac:dyDescent="0.3">
      <c r="A163" s="405" t="s">
        <v>295</v>
      </c>
      <c r="B163" s="139"/>
      <c r="C163" s="140"/>
      <c r="D163" s="140"/>
      <c r="E163" s="140"/>
    </row>
    <row r="164" spans="1:5" ht="15.75" thickBot="1" x14ac:dyDescent="0.3">
      <c r="A164" s="405" t="s">
        <v>296</v>
      </c>
      <c r="B164" s="139"/>
      <c r="C164" s="140"/>
      <c r="D164" s="140"/>
      <c r="E164" s="140"/>
    </row>
    <row r="165" spans="1:5" ht="15.75" thickBot="1" x14ac:dyDescent="0.3">
      <c r="A165" s="416" t="s">
        <v>31</v>
      </c>
      <c r="B165" s="139">
        <f>B155+B160</f>
        <v>3000</v>
      </c>
      <c r="C165" s="139">
        <f t="shared" ref="C165:E165" si="26">C155+C160</f>
        <v>3000</v>
      </c>
      <c r="D165" s="139">
        <f t="shared" si="26"/>
        <v>3000</v>
      </c>
      <c r="E165" s="139">
        <f t="shared" si="26"/>
        <v>3000</v>
      </c>
    </row>
    <row r="166" spans="1:5" ht="39" thickBot="1" x14ac:dyDescent="0.3">
      <c r="A166" s="399" t="s">
        <v>33</v>
      </c>
      <c r="B166" s="413" t="s">
        <v>806</v>
      </c>
      <c r="C166" s="414" t="s">
        <v>289</v>
      </c>
      <c r="D166" s="1215" t="s">
        <v>297</v>
      </c>
      <c r="E166" s="1216"/>
    </row>
    <row r="167" spans="1:5" ht="24.75" customHeight="1" thickBot="1" x14ac:dyDescent="0.3">
      <c r="A167" s="400" t="s">
        <v>15</v>
      </c>
      <c r="B167" s="1217" t="s">
        <v>266</v>
      </c>
      <c r="C167" s="1218"/>
      <c r="D167" s="1218"/>
      <c r="E167" s="1219"/>
    </row>
    <row r="168" spans="1:5" ht="18" customHeight="1" thickBot="1" x14ac:dyDescent="0.3">
      <c r="A168" s="400" t="s">
        <v>16</v>
      </c>
      <c r="B168" s="1208" t="s">
        <v>293</v>
      </c>
      <c r="C168" s="1209"/>
      <c r="D168" s="1209"/>
      <c r="E168" s="1210"/>
    </row>
    <row r="169" spans="1:5" x14ac:dyDescent="0.25">
      <c r="A169" s="1205"/>
      <c r="B169" s="401">
        <v>2019</v>
      </c>
      <c r="C169" s="401">
        <v>2020</v>
      </c>
      <c r="D169" s="401">
        <v>2021</v>
      </c>
      <c r="E169" s="401">
        <v>2022</v>
      </c>
    </row>
    <row r="170" spans="1:5" ht="15.75" thickBot="1" x14ac:dyDescent="0.3">
      <c r="A170" s="1206"/>
      <c r="B170" s="402" t="s">
        <v>8</v>
      </c>
      <c r="C170" s="402" t="s">
        <v>9</v>
      </c>
      <c r="D170" s="402" t="s">
        <v>9</v>
      </c>
      <c r="E170" s="402" t="s">
        <v>9</v>
      </c>
    </row>
    <row r="171" spans="1:5" ht="15.75" thickBot="1" x14ac:dyDescent="0.3">
      <c r="A171" s="400" t="s">
        <v>17</v>
      </c>
      <c r="B171" s="735">
        <v>20</v>
      </c>
      <c r="C171" s="735">
        <v>20</v>
      </c>
      <c r="D171" s="735">
        <v>20</v>
      </c>
      <c r="E171" s="735">
        <v>20</v>
      </c>
    </row>
    <row r="172" spans="1:5" ht="15.75" thickBot="1" x14ac:dyDescent="0.3">
      <c r="A172" s="400" t="s">
        <v>18</v>
      </c>
      <c r="B172" s="125">
        <f>B190</f>
        <v>3000</v>
      </c>
      <c r="C172" s="125">
        <f>C190</f>
        <v>3000</v>
      </c>
      <c r="D172" s="125">
        <f t="shared" ref="D172:E172" si="27">D190</f>
        <v>3000</v>
      </c>
      <c r="E172" s="125">
        <f t="shared" si="27"/>
        <v>3000</v>
      </c>
    </row>
    <row r="173" spans="1:5" ht="15.75" thickBot="1" x14ac:dyDescent="0.3">
      <c r="A173" s="400" t="s">
        <v>19</v>
      </c>
      <c r="B173" s="125">
        <f>B172/B171</f>
        <v>150</v>
      </c>
      <c r="C173" s="125">
        <f t="shared" ref="C173:E173" si="28">C172/C171</f>
        <v>150</v>
      </c>
      <c r="D173" s="125">
        <f t="shared" si="28"/>
        <v>150</v>
      </c>
      <c r="E173" s="125">
        <f t="shared" si="28"/>
        <v>150</v>
      </c>
    </row>
    <row r="174" spans="1:5" ht="15.75" thickBot="1" x14ac:dyDescent="0.3">
      <c r="A174" s="400" t="s">
        <v>20</v>
      </c>
      <c r="B174" s="735" t="s">
        <v>21</v>
      </c>
      <c r="C174" s="137">
        <f>C171/B171-1</f>
        <v>0</v>
      </c>
      <c r="D174" s="137">
        <f t="shared" ref="D174:E176" si="29">D171/C171-1</f>
        <v>0</v>
      </c>
      <c r="E174" s="137">
        <f t="shared" si="29"/>
        <v>0</v>
      </c>
    </row>
    <row r="175" spans="1:5" ht="15.75" customHeight="1" thickBot="1" x14ac:dyDescent="0.3">
      <c r="A175" s="400" t="s">
        <v>22</v>
      </c>
      <c r="B175" s="735" t="s">
        <v>21</v>
      </c>
      <c r="C175" s="137">
        <f>C172/B172-1</f>
        <v>0</v>
      </c>
      <c r="D175" s="137">
        <f t="shared" si="29"/>
        <v>0</v>
      </c>
      <c r="E175" s="137">
        <f t="shared" si="29"/>
        <v>0</v>
      </c>
    </row>
    <row r="176" spans="1:5" ht="26.25" thickBot="1" x14ac:dyDescent="0.3">
      <c r="A176" s="400" t="s">
        <v>23</v>
      </c>
      <c r="B176" s="735" t="s">
        <v>21</v>
      </c>
      <c r="C176" s="137">
        <f>C173/B173-1</f>
        <v>0</v>
      </c>
      <c r="D176" s="137">
        <f t="shared" si="29"/>
        <v>0</v>
      </c>
      <c r="E176" s="137">
        <f t="shared" si="29"/>
        <v>0</v>
      </c>
    </row>
    <row r="177" spans="1:5" ht="15.75" thickBot="1" x14ac:dyDescent="0.3">
      <c r="A177" s="1202" t="s">
        <v>807</v>
      </c>
      <c r="B177" s="1203"/>
      <c r="C177" s="1203"/>
      <c r="D177" s="1203"/>
      <c r="E177" s="1204"/>
    </row>
    <row r="178" spans="1:5" x14ac:dyDescent="0.25">
      <c r="A178" s="1205"/>
      <c r="B178" s="401">
        <v>2019</v>
      </c>
      <c r="C178" s="401">
        <v>2020</v>
      </c>
      <c r="D178" s="401">
        <v>2021</v>
      </c>
      <c r="E178" s="401">
        <v>2022</v>
      </c>
    </row>
    <row r="179" spans="1:5" ht="15.75" thickBot="1" x14ac:dyDescent="0.3">
      <c r="A179" s="1206"/>
      <c r="B179" s="402" t="s">
        <v>8</v>
      </c>
      <c r="C179" s="402" t="s">
        <v>9</v>
      </c>
      <c r="D179" s="402" t="s">
        <v>9</v>
      </c>
      <c r="E179" s="402" t="s">
        <v>9</v>
      </c>
    </row>
    <row r="180" spans="1:5" ht="15.75" thickBot="1" x14ac:dyDescent="0.3">
      <c r="A180" s="404" t="s">
        <v>42</v>
      </c>
      <c r="B180" s="140">
        <f>B181+B182+B183+B184</f>
        <v>0</v>
      </c>
      <c r="C180" s="140">
        <f t="shared" ref="C180:E180" si="30">C181+C182+C183+C184</f>
        <v>0</v>
      </c>
      <c r="D180" s="140">
        <f t="shared" si="30"/>
        <v>0</v>
      </c>
      <c r="E180" s="140">
        <f t="shared" si="30"/>
        <v>0</v>
      </c>
    </row>
    <row r="181" spans="1:5" ht="15.75" thickBot="1" x14ac:dyDescent="0.3">
      <c r="A181" s="405" t="s">
        <v>279</v>
      </c>
      <c r="B181" s="140"/>
      <c r="C181" s="140"/>
      <c r="D181" s="140"/>
      <c r="E181" s="140"/>
    </row>
    <row r="182" spans="1:5" ht="15.75" thickBot="1" x14ac:dyDescent="0.3">
      <c r="A182" s="405" t="s">
        <v>294</v>
      </c>
      <c r="B182" s="140"/>
      <c r="C182" s="140"/>
      <c r="D182" s="140"/>
      <c r="E182" s="140"/>
    </row>
    <row r="183" spans="1:5" ht="15.75" thickBot="1" x14ac:dyDescent="0.3">
      <c r="A183" s="405" t="s">
        <v>295</v>
      </c>
      <c r="B183" s="140"/>
      <c r="C183" s="140"/>
      <c r="D183" s="140"/>
      <c r="E183" s="140"/>
    </row>
    <row r="184" spans="1:5" ht="15.75" thickBot="1" x14ac:dyDescent="0.3">
      <c r="A184" s="405" t="s">
        <v>296</v>
      </c>
      <c r="B184" s="140"/>
      <c r="C184" s="140"/>
      <c r="D184" s="140"/>
      <c r="E184" s="140"/>
    </row>
    <row r="185" spans="1:5" ht="15.75" thickBot="1" x14ac:dyDescent="0.3">
      <c r="A185" s="404" t="s">
        <v>43</v>
      </c>
      <c r="B185" s="139">
        <f>B186+B187+B188+B189</f>
        <v>3000</v>
      </c>
      <c r="C185" s="139">
        <f t="shared" ref="C185:E185" si="31">C186+C187+C188+C189</f>
        <v>3000</v>
      </c>
      <c r="D185" s="139">
        <f t="shared" si="31"/>
        <v>3000</v>
      </c>
      <c r="E185" s="139">
        <f t="shared" si="31"/>
        <v>3000</v>
      </c>
    </row>
    <row r="186" spans="1:5" ht="15.75" thickBot="1" x14ac:dyDescent="0.3">
      <c r="A186" s="405" t="s">
        <v>279</v>
      </c>
      <c r="B186" s="139">
        <v>3000</v>
      </c>
      <c r="C186" s="140">
        <v>3000</v>
      </c>
      <c r="D186" s="140">
        <v>3000</v>
      </c>
      <c r="E186" s="140">
        <v>3000</v>
      </c>
    </row>
    <row r="187" spans="1:5" ht="15.75" thickBot="1" x14ac:dyDescent="0.3">
      <c r="A187" s="405" t="s">
        <v>294</v>
      </c>
      <c r="B187" s="139"/>
      <c r="C187" s="140"/>
      <c r="D187" s="140"/>
      <c r="E187" s="140"/>
    </row>
    <row r="188" spans="1:5" ht="15.75" thickBot="1" x14ac:dyDescent="0.3">
      <c r="A188" s="405" t="s">
        <v>295</v>
      </c>
      <c r="B188" s="139"/>
      <c r="C188" s="140"/>
      <c r="D188" s="140"/>
      <c r="E188" s="140"/>
    </row>
    <row r="189" spans="1:5" ht="15.75" thickBot="1" x14ac:dyDescent="0.3">
      <c r="A189" s="405" t="s">
        <v>296</v>
      </c>
      <c r="B189" s="139"/>
      <c r="C189" s="140"/>
      <c r="D189" s="140"/>
      <c r="E189" s="140"/>
    </row>
    <row r="190" spans="1:5" ht="15.75" thickBot="1" x14ac:dyDescent="0.3">
      <c r="A190" s="416" t="s">
        <v>298</v>
      </c>
      <c r="B190" s="139">
        <f>B180+B185</f>
        <v>3000</v>
      </c>
      <c r="C190" s="139">
        <f t="shared" ref="C190:E190" si="32">C180+C185</f>
        <v>3000</v>
      </c>
      <c r="D190" s="139">
        <f t="shared" si="32"/>
        <v>3000</v>
      </c>
      <c r="E190" s="139">
        <f t="shared" si="32"/>
        <v>3000</v>
      </c>
    </row>
    <row r="191" spans="1:5" ht="15.75" thickBot="1" x14ac:dyDescent="0.3">
      <c r="A191" s="415"/>
      <c r="B191" s="1211"/>
      <c r="C191" s="1212"/>
      <c r="D191" s="1213"/>
      <c r="E191" s="1214"/>
    </row>
    <row r="192" spans="1:5" ht="24" customHeight="1" thickBot="1" x14ac:dyDescent="0.3">
      <c r="A192" s="1202" t="s">
        <v>808</v>
      </c>
      <c r="B192" s="1203"/>
      <c r="C192" s="1203"/>
      <c r="D192" s="1203"/>
      <c r="E192" s="1204"/>
    </row>
    <row r="193" spans="1:5" x14ac:dyDescent="0.25">
      <c r="A193" s="1205"/>
      <c r="B193" s="401">
        <v>2019</v>
      </c>
      <c r="C193" s="401">
        <v>2020</v>
      </c>
      <c r="D193" s="401">
        <v>2021</v>
      </c>
      <c r="E193" s="401">
        <v>2022</v>
      </c>
    </row>
    <row r="194" spans="1:5" ht="15.75" thickBot="1" x14ac:dyDescent="0.3">
      <c r="A194" s="1206"/>
      <c r="B194" s="402" t="s">
        <v>8</v>
      </c>
      <c r="C194" s="402" t="s">
        <v>9</v>
      </c>
      <c r="D194" s="402" t="s">
        <v>9</v>
      </c>
      <c r="E194" s="402" t="s">
        <v>9</v>
      </c>
    </row>
    <row r="195" spans="1:5" ht="15.75" thickBot="1" x14ac:dyDescent="0.3">
      <c r="A195" s="404" t="s">
        <v>42</v>
      </c>
      <c r="B195" s="140">
        <f>B196+B197+B198+B199</f>
        <v>0</v>
      </c>
      <c r="C195" s="140">
        <f t="shared" ref="C195:E195" si="33">C196+C197+C198+C199</f>
        <v>0</v>
      </c>
      <c r="D195" s="140">
        <f t="shared" si="33"/>
        <v>0</v>
      </c>
      <c r="E195" s="140">
        <f t="shared" si="33"/>
        <v>0</v>
      </c>
    </row>
    <row r="196" spans="1:5" ht="15.75" thickBot="1" x14ac:dyDescent="0.3">
      <c r="A196" s="405" t="s">
        <v>279</v>
      </c>
      <c r="B196" s="140"/>
      <c r="C196" s="140"/>
      <c r="D196" s="140"/>
      <c r="E196" s="140"/>
    </row>
    <row r="197" spans="1:5" ht="15.75" thickBot="1" x14ac:dyDescent="0.3">
      <c r="A197" s="405" t="s">
        <v>294</v>
      </c>
      <c r="B197" s="140"/>
      <c r="C197" s="140"/>
      <c r="D197" s="140"/>
      <c r="E197" s="140"/>
    </row>
    <row r="198" spans="1:5" ht="15.75" thickBot="1" x14ac:dyDescent="0.3">
      <c r="A198" s="405" t="s">
        <v>295</v>
      </c>
      <c r="B198" s="140"/>
      <c r="C198" s="140"/>
      <c r="D198" s="140"/>
      <c r="E198" s="140"/>
    </row>
    <row r="199" spans="1:5" ht="15.75" thickBot="1" x14ac:dyDescent="0.3">
      <c r="A199" s="405" t="s">
        <v>296</v>
      </c>
      <c r="B199" s="140"/>
      <c r="C199" s="140"/>
      <c r="D199" s="140"/>
      <c r="E199" s="140"/>
    </row>
    <row r="200" spans="1:5" ht="15.75" thickBot="1" x14ac:dyDescent="0.3">
      <c r="A200" s="404" t="s">
        <v>43</v>
      </c>
      <c r="B200" s="139">
        <f>B201+B202+B203+B204</f>
        <v>0</v>
      </c>
      <c r="C200" s="139">
        <f t="shared" ref="C200:E200" si="34">C201+C202+C203+C204</f>
        <v>0</v>
      </c>
      <c r="D200" s="139">
        <f t="shared" si="34"/>
        <v>0</v>
      </c>
      <c r="E200" s="139">
        <f t="shared" si="34"/>
        <v>0</v>
      </c>
    </row>
    <row r="201" spans="1:5" ht="15.75" thickBot="1" x14ac:dyDescent="0.3">
      <c r="A201" s="405" t="s">
        <v>279</v>
      </c>
      <c r="B201" s="139"/>
      <c r="C201" s="140"/>
      <c r="D201" s="140"/>
      <c r="E201" s="140"/>
    </row>
    <row r="202" spans="1:5" ht="15.75" thickBot="1" x14ac:dyDescent="0.3">
      <c r="A202" s="405" t="s">
        <v>294</v>
      </c>
      <c r="B202" s="139"/>
      <c r="C202" s="140"/>
      <c r="D202" s="140"/>
      <c r="E202" s="140"/>
    </row>
    <row r="203" spans="1:5" ht="15.75" thickBot="1" x14ac:dyDescent="0.3">
      <c r="A203" s="405" t="s">
        <v>295</v>
      </c>
      <c r="B203" s="139"/>
      <c r="C203" s="140"/>
      <c r="D203" s="140"/>
      <c r="E203" s="140"/>
    </row>
    <row r="204" spans="1:5" ht="15.75" thickBot="1" x14ac:dyDescent="0.3">
      <c r="A204" s="405" t="s">
        <v>296</v>
      </c>
      <c r="B204" s="139"/>
      <c r="C204" s="140"/>
      <c r="D204" s="140"/>
      <c r="E204" s="140"/>
    </row>
    <row r="205" spans="1:5" ht="15.75" thickBot="1" x14ac:dyDescent="0.3">
      <c r="A205" s="410" t="s">
        <v>301</v>
      </c>
      <c r="B205" s="139">
        <f>B195+B200</f>
        <v>0</v>
      </c>
      <c r="C205" s="139">
        <f t="shared" ref="C205:E205" si="35">C195+C200</f>
        <v>0</v>
      </c>
      <c r="D205" s="139">
        <f t="shared" si="35"/>
        <v>0</v>
      </c>
      <c r="E205" s="139">
        <f t="shared" si="35"/>
        <v>0</v>
      </c>
    </row>
    <row r="206" spans="1:5" ht="15.75" thickBot="1" x14ac:dyDescent="0.3">
      <c r="A206" s="417"/>
      <c r="B206" s="418"/>
      <c r="C206" s="418"/>
      <c r="D206" s="418"/>
      <c r="E206" s="418"/>
    </row>
    <row r="207" spans="1:5" ht="39" thickBot="1" x14ac:dyDescent="0.3">
      <c r="A207" s="269" t="s">
        <v>57</v>
      </c>
      <c r="B207" s="419">
        <f>B147+B107+B70+B27+B172</f>
        <v>248000</v>
      </c>
      <c r="C207" s="419">
        <f t="shared" ref="C207:E207" si="36">C147+C107+C70+C27+C172</f>
        <v>247500</v>
      </c>
      <c r="D207" s="419">
        <f t="shared" si="36"/>
        <v>247500</v>
      </c>
      <c r="E207" s="419">
        <f t="shared" si="36"/>
        <v>248000</v>
      </c>
    </row>
    <row r="208" spans="1:5" ht="39" thickBot="1" x14ac:dyDescent="0.3">
      <c r="A208" s="269" t="s">
        <v>58</v>
      </c>
      <c r="B208" s="419">
        <f>B209+B212+B215+B227+B235</f>
        <v>248000</v>
      </c>
      <c r="C208" s="419">
        <f t="shared" ref="C208:E208" si="37">C209+C212+C215+C227+C235</f>
        <v>247500</v>
      </c>
      <c r="D208" s="419">
        <f t="shared" si="37"/>
        <v>247500</v>
      </c>
      <c r="E208" s="419">
        <f t="shared" si="37"/>
        <v>248000</v>
      </c>
    </row>
    <row r="209" spans="1:5" ht="15.75" thickBot="1" x14ac:dyDescent="0.3">
      <c r="A209" s="404" t="s">
        <v>24</v>
      </c>
      <c r="B209" s="420">
        <f>B210+B211</f>
        <v>102300</v>
      </c>
      <c r="C209" s="420">
        <f t="shared" ref="C209:E209" si="38">C210+C211</f>
        <v>101800</v>
      </c>
      <c r="D209" s="420">
        <f t="shared" si="38"/>
        <v>101800</v>
      </c>
      <c r="E209" s="420">
        <f t="shared" si="38"/>
        <v>102300</v>
      </c>
    </row>
    <row r="210" spans="1:5" ht="15.75" thickBot="1" x14ac:dyDescent="0.3">
      <c r="A210" s="405" t="s">
        <v>279</v>
      </c>
      <c r="B210" s="139">
        <f t="shared" ref="B210:E211" si="39">B36</f>
        <v>102300</v>
      </c>
      <c r="C210" s="139">
        <f t="shared" si="39"/>
        <v>101800</v>
      </c>
      <c r="D210" s="139">
        <f t="shared" si="39"/>
        <v>101800</v>
      </c>
      <c r="E210" s="139">
        <f t="shared" si="39"/>
        <v>102300</v>
      </c>
    </row>
    <row r="211" spans="1:5" ht="15.75" thickBot="1" x14ac:dyDescent="0.3">
      <c r="A211" s="405" t="s">
        <v>302</v>
      </c>
      <c r="B211" s="139">
        <f t="shared" si="39"/>
        <v>0</v>
      </c>
      <c r="C211" s="139">
        <f t="shared" si="39"/>
        <v>0</v>
      </c>
      <c r="D211" s="139">
        <f t="shared" si="39"/>
        <v>0</v>
      </c>
      <c r="E211" s="139">
        <f t="shared" si="39"/>
        <v>0</v>
      </c>
    </row>
    <row r="212" spans="1:5" ht="26.25" thickBot="1" x14ac:dyDescent="0.3">
      <c r="A212" s="404" t="s">
        <v>25</v>
      </c>
      <c r="B212" s="420">
        <f>B213+B214</f>
        <v>14700</v>
      </c>
      <c r="C212" s="420">
        <f t="shared" ref="C212:E212" si="40">C213+C214</f>
        <v>14700</v>
      </c>
      <c r="D212" s="420">
        <f t="shared" si="40"/>
        <v>14700</v>
      </c>
      <c r="E212" s="420">
        <f t="shared" si="40"/>
        <v>14700</v>
      </c>
    </row>
    <row r="213" spans="1:5" ht="15.75" thickBot="1" x14ac:dyDescent="0.3">
      <c r="A213" s="405" t="s">
        <v>279</v>
      </c>
      <c r="B213" s="140">
        <f t="shared" ref="B213:E214" si="41">B39</f>
        <v>14700</v>
      </c>
      <c r="C213" s="140">
        <f t="shared" si="41"/>
        <v>14700</v>
      </c>
      <c r="D213" s="140">
        <f t="shared" si="41"/>
        <v>14700</v>
      </c>
      <c r="E213" s="140">
        <f t="shared" si="41"/>
        <v>14700</v>
      </c>
    </row>
    <row r="214" spans="1:5" ht="15.75" thickBot="1" x14ac:dyDescent="0.3">
      <c r="A214" s="405" t="s">
        <v>302</v>
      </c>
      <c r="B214" s="139">
        <f t="shared" si="41"/>
        <v>0</v>
      </c>
      <c r="C214" s="139">
        <f t="shared" si="41"/>
        <v>0</v>
      </c>
      <c r="D214" s="139">
        <f t="shared" si="41"/>
        <v>0</v>
      </c>
      <c r="E214" s="139">
        <f t="shared" si="41"/>
        <v>0</v>
      </c>
    </row>
    <row r="215" spans="1:5" ht="15.75" thickBot="1" x14ac:dyDescent="0.3">
      <c r="A215" s="404" t="s">
        <v>26</v>
      </c>
      <c r="B215" s="420">
        <f>B216+B217</f>
        <v>125000</v>
      </c>
      <c r="C215" s="420">
        <f t="shared" ref="C215:E215" si="42">C216+C217</f>
        <v>125000</v>
      </c>
      <c r="D215" s="420">
        <f t="shared" si="42"/>
        <v>125000</v>
      </c>
      <c r="E215" s="420">
        <f t="shared" si="42"/>
        <v>125000</v>
      </c>
    </row>
    <row r="216" spans="1:5" ht="15.75" thickBot="1" x14ac:dyDescent="0.3">
      <c r="A216" s="405" t="s">
        <v>279</v>
      </c>
      <c r="B216" s="139">
        <f>B42+B85+B122</f>
        <v>125000</v>
      </c>
      <c r="C216" s="139">
        <f>C42+C85+C122</f>
        <v>125000</v>
      </c>
      <c r="D216" s="139">
        <f>D42+D85+D122</f>
        <v>125000</v>
      </c>
      <c r="E216" s="139">
        <f>E42+E85+E122</f>
        <v>125000</v>
      </c>
    </row>
    <row r="217" spans="1:5" ht="15.75" thickBot="1" x14ac:dyDescent="0.3">
      <c r="A217" s="405" t="s">
        <v>302</v>
      </c>
      <c r="B217" s="139">
        <f>B43</f>
        <v>0</v>
      </c>
      <c r="C217" s="139">
        <f>C43</f>
        <v>0</v>
      </c>
      <c r="D217" s="139">
        <f>D43</f>
        <v>0</v>
      </c>
      <c r="E217" s="139">
        <f>E43</f>
        <v>0</v>
      </c>
    </row>
    <row r="218" spans="1:5" ht="15.75" thickBot="1" x14ac:dyDescent="0.3">
      <c r="A218" s="404" t="s">
        <v>27</v>
      </c>
      <c r="B218" s="420">
        <f>B219+B220</f>
        <v>0</v>
      </c>
      <c r="C218" s="420">
        <f t="shared" ref="C218:E218" si="43">C219+C220</f>
        <v>0</v>
      </c>
      <c r="D218" s="420">
        <f t="shared" si="43"/>
        <v>0</v>
      </c>
      <c r="E218" s="420">
        <f t="shared" si="43"/>
        <v>0</v>
      </c>
    </row>
    <row r="219" spans="1:5" ht="15.75" thickBot="1" x14ac:dyDescent="0.3">
      <c r="A219" s="405" t="s">
        <v>279</v>
      </c>
      <c r="B219" s="140">
        <f t="shared" ref="B219:E220" si="44">B45</f>
        <v>0</v>
      </c>
      <c r="C219" s="140">
        <f t="shared" si="44"/>
        <v>0</v>
      </c>
      <c r="D219" s="140">
        <f t="shared" si="44"/>
        <v>0</v>
      </c>
      <c r="E219" s="140">
        <f t="shared" si="44"/>
        <v>0</v>
      </c>
    </row>
    <row r="220" spans="1:5" ht="15.75" thickBot="1" x14ac:dyDescent="0.3">
      <c r="A220" s="405" t="s">
        <v>302</v>
      </c>
      <c r="B220" s="139">
        <f t="shared" si="44"/>
        <v>0</v>
      </c>
      <c r="C220" s="139">
        <f t="shared" si="44"/>
        <v>0</v>
      </c>
      <c r="D220" s="139">
        <f t="shared" si="44"/>
        <v>0</v>
      </c>
      <c r="E220" s="139">
        <f t="shared" si="44"/>
        <v>0</v>
      </c>
    </row>
    <row r="221" spans="1:5" ht="15.75" thickBot="1" x14ac:dyDescent="0.3">
      <c r="A221" s="404" t="s">
        <v>28</v>
      </c>
      <c r="B221" s="420">
        <f>B222+B223</f>
        <v>0</v>
      </c>
      <c r="C221" s="420">
        <f t="shared" ref="C221:E221" si="45">C222+C223</f>
        <v>0</v>
      </c>
      <c r="D221" s="420">
        <f t="shared" si="45"/>
        <v>0</v>
      </c>
      <c r="E221" s="420">
        <f t="shared" si="45"/>
        <v>0</v>
      </c>
    </row>
    <row r="222" spans="1:5" ht="15.75" thickBot="1" x14ac:dyDescent="0.3">
      <c r="A222" s="405" t="s">
        <v>279</v>
      </c>
      <c r="B222" s="140">
        <f t="shared" ref="B222:E223" si="46">B48</f>
        <v>0</v>
      </c>
      <c r="C222" s="140">
        <f t="shared" si="46"/>
        <v>0</v>
      </c>
      <c r="D222" s="140">
        <f t="shared" si="46"/>
        <v>0</v>
      </c>
      <c r="E222" s="140">
        <f t="shared" si="46"/>
        <v>0</v>
      </c>
    </row>
    <row r="223" spans="1:5" ht="15.75" thickBot="1" x14ac:dyDescent="0.3">
      <c r="A223" s="405" t="s">
        <v>302</v>
      </c>
      <c r="B223" s="139">
        <f t="shared" si="46"/>
        <v>0</v>
      </c>
      <c r="C223" s="139">
        <f t="shared" si="46"/>
        <v>0</v>
      </c>
      <c r="D223" s="139">
        <f t="shared" si="46"/>
        <v>0</v>
      </c>
      <c r="E223" s="139">
        <f t="shared" si="46"/>
        <v>0</v>
      </c>
    </row>
    <row r="224" spans="1:5" ht="15.75" thickBot="1" x14ac:dyDescent="0.3">
      <c r="A224" s="404" t="s">
        <v>29</v>
      </c>
      <c r="B224" s="420">
        <f>B225+B226</f>
        <v>0</v>
      </c>
      <c r="C224" s="420">
        <f>C225+C226</f>
        <v>0</v>
      </c>
      <c r="D224" s="420">
        <f t="shared" ref="D224:E224" si="47">D225+D226</f>
        <v>0</v>
      </c>
      <c r="E224" s="420">
        <f t="shared" si="47"/>
        <v>0</v>
      </c>
    </row>
    <row r="225" spans="1:5" ht="15.75" thickBot="1" x14ac:dyDescent="0.3">
      <c r="A225" s="405" t="s">
        <v>279</v>
      </c>
      <c r="B225" s="140">
        <f t="shared" ref="B225:E229" si="48">B51</f>
        <v>0</v>
      </c>
      <c r="C225" s="140">
        <f t="shared" si="48"/>
        <v>0</v>
      </c>
      <c r="D225" s="140">
        <f t="shared" si="48"/>
        <v>0</v>
      </c>
      <c r="E225" s="140">
        <f t="shared" si="48"/>
        <v>0</v>
      </c>
    </row>
    <row r="226" spans="1:5" ht="15.75" thickBot="1" x14ac:dyDescent="0.3">
      <c r="A226" s="405" t="s">
        <v>302</v>
      </c>
      <c r="B226" s="139">
        <f t="shared" si="48"/>
        <v>0</v>
      </c>
      <c r="C226" s="139">
        <f t="shared" si="48"/>
        <v>0</v>
      </c>
      <c r="D226" s="139">
        <f t="shared" si="48"/>
        <v>0</v>
      </c>
      <c r="E226" s="139">
        <f t="shared" si="48"/>
        <v>0</v>
      </c>
    </row>
    <row r="227" spans="1:5" ht="26.25" thickBot="1" x14ac:dyDescent="0.3">
      <c r="A227" s="404" t="s">
        <v>30</v>
      </c>
      <c r="B227" s="420">
        <f t="shared" si="48"/>
        <v>0</v>
      </c>
      <c r="C227" s="420">
        <f t="shared" si="48"/>
        <v>0</v>
      </c>
      <c r="D227" s="420">
        <f t="shared" si="48"/>
        <v>0</v>
      </c>
      <c r="E227" s="420">
        <f t="shared" si="48"/>
        <v>0</v>
      </c>
    </row>
    <row r="228" spans="1:5" ht="15.75" thickBot="1" x14ac:dyDescent="0.3">
      <c r="A228" s="405" t="s">
        <v>279</v>
      </c>
      <c r="B228" s="140">
        <f t="shared" si="48"/>
        <v>0</v>
      </c>
      <c r="C228" s="140">
        <f t="shared" si="48"/>
        <v>0</v>
      </c>
      <c r="D228" s="140">
        <f t="shared" si="48"/>
        <v>0</v>
      </c>
      <c r="E228" s="140">
        <f t="shared" si="48"/>
        <v>0</v>
      </c>
    </row>
    <row r="229" spans="1:5" ht="15.75" thickBot="1" x14ac:dyDescent="0.3">
      <c r="A229" s="405" t="s">
        <v>302</v>
      </c>
      <c r="B229" s="139">
        <f t="shared" si="48"/>
        <v>0</v>
      </c>
      <c r="C229" s="139">
        <f t="shared" si="48"/>
        <v>0</v>
      </c>
      <c r="D229" s="139">
        <f t="shared" si="48"/>
        <v>0</v>
      </c>
      <c r="E229" s="139">
        <f t="shared" si="48"/>
        <v>0</v>
      </c>
    </row>
    <row r="230" spans="1:5" ht="15.75" thickBot="1" x14ac:dyDescent="0.3">
      <c r="A230" s="404" t="s">
        <v>59</v>
      </c>
      <c r="B230" s="420">
        <f>B231+B232+B233+B234</f>
        <v>0</v>
      </c>
      <c r="C230" s="420">
        <f t="shared" ref="C230:E230" si="49">C231+C232+C233+C234</f>
        <v>0</v>
      </c>
      <c r="D230" s="420">
        <f t="shared" si="49"/>
        <v>0</v>
      </c>
      <c r="E230" s="420">
        <f t="shared" si="49"/>
        <v>0</v>
      </c>
    </row>
    <row r="231" spans="1:5" ht="15.75" thickBot="1" x14ac:dyDescent="0.3">
      <c r="A231" s="405" t="s">
        <v>279</v>
      </c>
      <c r="B231" s="140">
        <f t="shared" ref="B231:E234" si="50">B156+B181</f>
        <v>0</v>
      </c>
      <c r="C231" s="140">
        <f t="shared" si="50"/>
        <v>0</v>
      </c>
      <c r="D231" s="140">
        <f t="shared" si="50"/>
        <v>0</v>
      </c>
      <c r="E231" s="140">
        <f t="shared" si="50"/>
        <v>0</v>
      </c>
    </row>
    <row r="232" spans="1:5" ht="15.75" thickBot="1" x14ac:dyDescent="0.3">
      <c r="A232" s="405" t="s">
        <v>303</v>
      </c>
      <c r="B232" s="140">
        <f t="shared" si="50"/>
        <v>0</v>
      </c>
      <c r="C232" s="140">
        <f t="shared" si="50"/>
        <v>0</v>
      </c>
      <c r="D232" s="140">
        <f t="shared" si="50"/>
        <v>0</v>
      </c>
      <c r="E232" s="140">
        <f t="shared" si="50"/>
        <v>0</v>
      </c>
    </row>
    <row r="233" spans="1:5" ht="15.75" thickBot="1" x14ac:dyDescent="0.3">
      <c r="A233" s="405" t="s">
        <v>295</v>
      </c>
      <c r="B233" s="140">
        <f t="shared" si="50"/>
        <v>0</v>
      </c>
      <c r="C233" s="140">
        <f t="shared" si="50"/>
        <v>0</v>
      </c>
      <c r="D233" s="140">
        <f t="shared" si="50"/>
        <v>0</v>
      </c>
      <c r="E233" s="140">
        <f t="shared" si="50"/>
        <v>0</v>
      </c>
    </row>
    <row r="234" spans="1:5" ht="15.75" thickBot="1" x14ac:dyDescent="0.3">
      <c r="A234" s="405" t="s">
        <v>296</v>
      </c>
      <c r="B234" s="140">
        <f t="shared" si="50"/>
        <v>0</v>
      </c>
      <c r="C234" s="140">
        <f t="shared" si="50"/>
        <v>0</v>
      </c>
      <c r="D234" s="140">
        <f t="shared" si="50"/>
        <v>0</v>
      </c>
      <c r="E234" s="140">
        <f t="shared" si="50"/>
        <v>0</v>
      </c>
    </row>
    <row r="235" spans="1:5" ht="15.75" thickBot="1" x14ac:dyDescent="0.3">
      <c r="A235" s="404" t="s">
        <v>60</v>
      </c>
      <c r="B235" s="420">
        <f>B236+B237+B238+B239</f>
        <v>6000</v>
      </c>
      <c r="C235" s="420">
        <f t="shared" ref="C235:E235" si="51">C236+C237+C238+C239</f>
        <v>6000</v>
      </c>
      <c r="D235" s="420">
        <f t="shared" si="51"/>
        <v>6000</v>
      </c>
      <c r="E235" s="420">
        <f t="shared" si="51"/>
        <v>6000</v>
      </c>
    </row>
    <row r="236" spans="1:5" ht="15.75" thickBot="1" x14ac:dyDescent="0.3">
      <c r="A236" s="405" t="s">
        <v>279</v>
      </c>
      <c r="B236" s="140">
        <f>B161+B186+B201</f>
        <v>6000</v>
      </c>
      <c r="C236" s="140">
        <f t="shared" ref="C236:E236" si="52">C161+C186+C201</f>
        <v>6000</v>
      </c>
      <c r="D236" s="140">
        <f t="shared" si="52"/>
        <v>6000</v>
      </c>
      <c r="E236" s="140">
        <f t="shared" si="52"/>
        <v>6000</v>
      </c>
    </row>
    <row r="237" spans="1:5" ht="15.75" thickBot="1" x14ac:dyDescent="0.3">
      <c r="A237" s="405" t="s">
        <v>303</v>
      </c>
      <c r="B237" s="140">
        <f t="shared" ref="B237:E239" si="53">B162+B187+B202</f>
        <v>0</v>
      </c>
      <c r="C237" s="140">
        <f t="shared" si="53"/>
        <v>0</v>
      </c>
      <c r="D237" s="140">
        <f t="shared" si="53"/>
        <v>0</v>
      </c>
      <c r="E237" s="140">
        <f t="shared" si="53"/>
        <v>0</v>
      </c>
    </row>
    <row r="238" spans="1:5" ht="15.75" thickBot="1" x14ac:dyDescent="0.3">
      <c r="A238" s="405" t="s">
        <v>295</v>
      </c>
      <c r="B238" s="140">
        <f t="shared" si="53"/>
        <v>0</v>
      </c>
      <c r="C238" s="140">
        <f t="shared" si="53"/>
        <v>0</v>
      </c>
      <c r="D238" s="140">
        <f t="shared" si="53"/>
        <v>0</v>
      </c>
      <c r="E238" s="140">
        <f t="shared" si="53"/>
        <v>0</v>
      </c>
    </row>
    <row r="239" spans="1:5" ht="15.75" thickBot="1" x14ac:dyDescent="0.3">
      <c r="A239" s="405" t="s">
        <v>296</v>
      </c>
      <c r="B239" s="140">
        <f t="shared" si="53"/>
        <v>0</v>
      </c>
      <c r="C239" s="140">
        <f t="shared" si="53"/>
        <v>0</v>
      </c>
      <c r="D239" s="140">
        <f t="shared" si="53"/>
        <v>0</v>
      </c>
      <c r="E239" s="140">
        <f t="shared" si="53"/>
        <v>0</v>
      </c>
    </row>
    <row r="240" spans="1:5" ht="15.75" thickBot="1" x14ac:dyDescent="0.3">
      <c r="A240" s="411" t="s">
        <v>32</v>
      </c>
      <c r="B240" s="135">
        <f>IF(B208-B207=0,0,"Error")</f>
        <v>0</v>
      </c>
      <c r="C240" s="135">
        <f>IF(C208-C207=0,0,"Error")</f>
        <v>0</v>
      </c>
      <c r="D240" s="135">
        <f>IF(D208-D207=0,0,"Error")</f>
        <v>0</v>
      </c>
      <c r="E240" s="135">
        <f>IF(E208-E207=0,0,"Error")</f>
        <v>0</v>
      </c>
    </row>
  </sheetData>
  <mergeCells count="54">
    <mergeCell ref="A16:E16"/>
    <mergeCell ref="A2:E2"/>
    <mergeCell ref="A3:E3"/>
    <mergeCell ref="B4:E4"/>
    <mergeCell ref="B5:E5"/>
    <mergeCell ref="B6:E6"/>
    <mergeCell ref="A7:E7"/>
    <mergeCell ref="A8:E10"/>
    <mergeCell ref="B11:E11"/>
    <mergeCell ref="A12:A13"/>
    <mergeCell ref="B15:E15"/>
    <mergeCell ref="A63:E63"/>
    <mergeCell ref="A19:E19"/>
    <mergeCell ref="A20:E20"/>
    <mergeCell ref="B21:E21"/>
    <mergeCell ref="B22:E22"/>
    <mergeCell ref="B23:E23"/>
    <mergeCell ref="A24:A25"/>
    <mergeCell ref="A32:E32"/>
    <mergeCell ref="A33:A34"/>
    <mergeCell ref="B58:E58"/>
    <mergeCell ref="A59:E59"/>
    <mergeCell ref="A62:E62"/>
    <mergeCell ref="A104:A105"/>
    <mergeCell ref="A112:E112"/>
    <mergeCell ref="A113:A114"/>
    <mergeCell ref="B64:E64"/>
    <mergeCell ref="B65:E65"/>
    <mergeCell ref="B66:E66"/>
    <mergeCell ref="A67:A68"/>
    <mergeCell ref="A75:E75"/>
    <mergeCell ref="A76:A77"/>
    <mergeCell ref="D140:E140"/>
    <mergeCell ref="B141:E141"/>
    <mergeCell ref="B142:E142"/>
    <mergeCell ref="B101:E101"/>
    <mergeCell ref="B102:E102"/>
    <mergeCell ref="B103:E103"/>
    <mergeCell ref="A192:E192"/>
    <mergeCell ref="A193:A194"/>
    <mergeCell ref="A1:E1"/>
    <mergeCell ref="B168:E168"/>
    <mergeCell ref="A169:A170"/>
    <mergeCell ref="A177:E177"/>
    <mergeCell ref="A178:A179"/>
    <mergeCell ref="B191:E191"/>
    <mergeCell ref="B143:E143"/>
    <mergeCell ref="A144:A145"/>
    <mergeCell ref="A152:E152"/>
    <mergeCell ref="A153:A154"/>
    <mergeCell ref="D166:E166"/>
    <mergeCell ref="B167:E167"/>
    <mergeCell ref="A138:E138"/>
    <mergeCell ref="B139:E139"/>
  </mergeCells>
  <pageMargins left="0.25" right="0.25"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325"/>
  <sheetViews>
    <sheetView zoomScale="120" zoomScaleNormal="120" workbookViewId="0">
      <selection sqref="A1:E1"/>
    </sheetView>
  </sheetViews>
  <sheetFormatPr defaultRowHeight="15" x14ac:dyDescent="0.25"/>
  <cols>
    <col min="1" max="1" width="28.5703125" customWidth="1"/>
    <col min="2" max="4" width="11.7109375" customWidth="1"/>
    <col min="5" max="5" width="18.85546875" customWidth="1"/>
  </cols>
  <sheetData>
    <row r="1" spans="1:5" x14ac:dyDescent="0.25">
      <c r="A1" s="1625" t="s">
        <v>1732</v>
      </c>
      <c r="B1" s="1625"/>
      <c r="C1" s="1625"/>
      <c r="D1" s="1625"/>
      <c r="E1" s="1625"/>
    </row>
    <row r="2" spans="1:5" ht="39" customHeight="1" x14ac:dyDescent="0.25">
      <c r="A2" s="1625" t="s">
        <v>732</v>
      </c>
      <c r="B2" s="1625"/>
      <c r="C2" s="1625"/>
      <c r="D2" s="1625"/>
      <c r="E2" s="1625"/>
    </row>
    <row r="3" spans="1:5" ht="15.75" thickBot="1" x14ac:dyDescent="0.3"/>
    <row r="4" spans="1:5" ht="15.75" thickBot="1" x14ac:dyDescent="0.3">
      <c r="A4" s="2" t="s">
        <v>0</v>
      </c>
      <c r="B4" s="1230" t="s">
        <v>357</v>
      </c>
      <c r="C4" s="1230"/>
      <c r="D4" s="1230"/>
      <c r="E4" s="1230"/>
    </row>
    <row r="5" spans="1:5" ht="15.75" thickBot="1" x14ac:dyDescent="0.3">
      <c r="A5" s="2" t="s">
        <v>1</v>
      </c>
      <c r="B5" s="1231" t="s">
        <v>2</v>
      </c>
      <c r="C5" s="1232"/>
      <c r="D5" s="1232"/>
      <c r="E5" s="1233"/>
    </row>
    <row r="6" spans="1:5" ht="15.75" thickBot="1" x14ac:dyDescent="0.3">
      <c r="A6" s="2" t="s">
        <v>3</v>
      </c>
      <c r="B6" s="1217" t="s">
        <v>729</v>
      </c>
      <c r="C6" s="1218"/>
      <c r="D6" s="1218"/>
      <c r="E6" s="1219"/>
    </row>
    <row r="7" spans="1:5" ht="15.75" thickBot="1" x14ac:dyDescent="0.3">
      <c r="A7" s="1234" t="s">
        <v>5</v>
      </c>
      <c r="B7" s="1235"/>
      <c r="C7" s="1235"/>
      <c r="D7" s="1235"/>
      <c r="E7" s="1236"/>
    </row>
    <row r="8" spans="1:5" ht="15.75" thickBot="1" x14ac:dyDescent="0.3">
      <c r="A8" s="1423" t="s">
        <v>1610</v>
      </c>
      <c r="B8" s="1424"/>
      <c r="C8" s="1424"/>
      <c r="D8" s="1424"/>
      <c r="E8" s="1425"/>
    </row>
    <row r="9" spans="1:5" ht="36.75" customHeight="1" thickBot="1" x14ac:dyDescent="0.3">
      <c r="A9" s="1423"/>
      <c r="B9" s="1424"/>
      <c r="C9" s="1424"/>
      <c r="D9" s="1424"/>
      <c r="E9" s="1425"/>
    </row>
    <row r="10" spans="1:5" ht="15.75" thickBot="1" x14ac:dyDescent="0.3">
      <c r="A10" s="1423"/>
      <c r="B10" s="1424"/>
      <c r="C10" s="1424"/>
      <c r="D10" s="1424"/>
      <c r="E10" s="1425"/>
    </row>
    <row r="11" spans="1:5" ht="60" customHeight="1" thickBot="1" x14ac:dyDescent="0.3">
      <c r="A11" s="3" t="s">
        <v>6</v>
      </c>
      <c r="B11" s="1240" t="s">
        <v>1611</v>
      </c>
      <c r="C11" s="1241"/>
      <c r="D11" s="1241"/>
      <c r="E11" s="1242"/>
    </row>
    <row r="12" spans="1:5" ht="23.25" customHeight="1" x14ac:dyDescent="0.25">
      <c r="A12" s="1254" t="s">
        <v>7</v>
      </c>
      <c r="B12" s="984">
        <v>2019</v>
      </c>
      <c r="C12" s="984">
        <v>2020</v>
      </c>
      <c r="D12" s="984">
        <v>2021</v>
      </c>
      <c r="E12" s="984">
        <v>2022</v>
      </c>
    </row>
    <row r="13" spans="1:5" ht="15.75" thickBot="1" x14ac:dyDescent="0.3">
      <c r="A13" s="1255"/>
      <c r="B13" s="985" t="s">
        <v>8</v>
      </c>
      <c r="C13" s="985" t="s">
        <v>9</v>
      </c>
      <c r="D13" s="985" t="s">
        <v>9</v>
      </c>
      <c r="E13" s="985" t="s">
        <v>9</v>
      </c>
    </row>
    <row r="14" spans="1:5" ht="23.25" thickBot="1" x14ac:dyDescent="0.3">
      <c r="A14" s="838" t="s">
        <v>1612</v>
      </c>
      <c r="B14" s="961">
        <v>0.85</v>
      </c>
      <c r="C14" s="961">
        <v>1</v>
      </c>
      <c r="D14" s="961">
        <v>1</v>
      </c>
      <c r="E14" s="961">
        <v>1</v>
      </c>
    </row>
    <row r="15" spans="1:5" ht="36" customHeight="1" thickBot="1" x14ac:dyDescent="0.3">
      <c r="A15" s="5" t="s">
        <v>1613</v>
      </c>
      <c r="B15" s="4">
        <v>0.7</v>
      </c>
      <c r="C15" s="4">
        <v>0.75</v>
      </c>
      <c r="D15" s="4">
        <v>0.75</v>
      </c>
      <c r="E15" s="4">
        <v>0.8</v>
      </c>
    </row>
    <row r="16" spans="1:5" ht="64.5" customHeight="1" thickBot="1" x14ac:dyDescent="0.3">
      <c r="A16" s="757" t="s">
        <v>10</v>
      </c>
      <c r="B16" s="1395" t="s">
        <v>1614</v>
      </c>
      <c r="C16" s="1396"/>
      <c r="D16" s="1396"/>
      <c r="E16" s="1397"/>
    </row>
    <row r="17" spans="1:7" ht="23.25" customHeight="1" thickBot="1" x14ac:dyDescent="0.3">
      <c r="A17" s="1247" t="s">
        <v>11</v>
      </c>
      <c r="B17" s="1249"/>
      <c r="C17" s="1249"/>
      <c r="D17" s="1249"/>
      <c r="E17" s="1250"/>
    </row>
    <row r="18" spans="1:7" ht="23.25" thickBot="1" x14ac:dyDescent="0.3">
      <c r="A18" s="5" t="s">
        <v>1138</v>
      </c>
      <c r="B18" s="1102">
        <v>0.5</v>
      </c>
      <c r="C18" s="52">
        <v>0.75</v>
      </c>
      <c r="D18" s="52">
        <v>0.9</v>
      </c>
      <c r="E18" s="52">
        <v>1</v>
      </c>
    </row>
    <row r="19" spans="1:7" ht="23.25" thickBot="1" x14ac:dyDescent="0.3">
      <c r="A19" s="5" t="s">
        <v>1615</v>
      </c>
      <c r="B19" s="1102">
        <v>0.5</v>
      </c>
      <c r="C19" s="52">
        <v>0.65</v>
      </c>
      <c r="D19" s="52">
        <v>0.85</v>
      </c>
      <c r="E19" s="52">
        <v>1</v>
      </c>
    </row>
    <row r="20" spans="1:7" ht="24.75" customHeight="1" thickBot="1" x14ac:dyDescent="0.3">
      <c r="A20" s="5" t="s">
        <v>1616</v>
      </c>
      <c r="B20" s="1102">
        <v>0.45</v>
      </c>
      <c r="C20" s="52">
        <v>0.55000000000000004</v>
      </c>
      <c r="D20" s="52">
        <v>0.65</v>
      </c>
      <c r="E20" s="52">
        <v>0.8</v>
      </c>
    </row>
    <row r="21" spans="1:7" ht="15.75" thickBot="1" x14ac:dyDescent="0.3">
      <c r="A21" s="5" t="s">
        <v>1139</v>
      </c>
      <c r="B21" s="1102">
        <v>0.9</v>
      </c>
      <c r="C21" s="52">
        <v>1</v>
      </c>
      <c r="D21" s="52">
        <v>1</v>
      </c>
      <c r="E21" s="52">
        <v>1</v>
      </c>
    </row>
    <row r="22" spans="1:7" ht="15.75" thickBot="1" x14ac:dyDescent="0.3">
      <c r="A22" s="1291" t="s">
        <v>12</v>
      </c>
      <c r="B22" s="1292"/>
      <c r="C22" s="1292"/>
      <c r="D22" s="1292"/>
      <c r="E22" s="1293"/>
    </row>
    <row r="23" spans="1:7" ht="15.75" thickBot="1" x14ac:dyDescent="0.3">
      <c r="A23" s="1220" t="s">
        <v>13</v>
      </c>
      <c r="B23" s="1221"/>
      <c r="C23" s="1221"/>
      <c r="D23" s="1221"/>
      <c r="E23" s="1222"/>
    </row>
    <row r="24" spans="1:7" ht="15.75" thickBot="1" x14ac:dyDescent="0.3">
      <c r="A24" s="7" t="s">
        <v>14</v>
      </c>
      <c r="B24" s="1284" t="s">
        <v>1140</v>
      </c>
      <c r="C24" s="1279"/>
      <c r="D24" s="1279"/>
      <c r="E24" s="1280"/>
    </row>
    <row r="25" spans="1:7" ht="50.25" customHeight="1" thickBot="1" x14ac:dyDescent="0.3">
      <c r="A25" s="5" t="s">
        <v>15</v>
      </c>
      <c r="B25" s="1392" t="s">
        <v>1141</v>
      </c>
      <c r="C25" s="1393"/>
      <c r="D25" s="1393"/>
      <c r="E25" s="1394"/>
    </row>
    <row r="26" spans="1:7" ht="15.75" thickBot="1" x14ac:dyDescent="0.3">
      <c r="A26" s="5" t="s">
        <v>16</v>
      </c>
      <c r="B26" s="1251" t="s">
        <v>1142</v>
      </c>
      <c r="C26" s="1252"/>
      <c r="D26" s="1252"/>
      <c r="E26" s="1253"/>
    </row>
    <row r="27" spans="1:7" ht="12.75" customHeight="1" x14ac:dyDescent="0.25">
      <c r="A27" s="1254"/>
      <c r="B27" s="8">
        <v>2019</v>
      </c>
      <c r="C27" s="8">
        <v>2020</v>
      </c>
      <c r="D27" s="8">
        <v>2021</v>
      </c>
      <c r="E27" s="8">
        <v>2022</v>
      </c>
    </row>
    <row r="28" spans="1:7" ht="15.75" thickBot="1" x14ac:dyDescent="0.3">
      <c r="A28" s="1255"/>
      <c r="B28" s="841" t="s">
        <v>8</v>
      </c>
      <c r="C28" s="841" t="s">
        <v>9</v>
      </c>
      <c r="D28" s="841" t="s">
        <v>9</v>
      </c>
      <c r="E28" s="841" t="s">
        <v>9</v>
      </c>
    </row>
    <row r="29" spans="1:7" ht="15.75" thickBot="1" x14ac:dyDescent="0.3">
      <c r="A29" s="5" t="s">
        <v>17</v>
      </c>
      <c r="B29" s="10">
        <v>220</v>
      </c>
      <c r="C29" s="10">
        <v>250</v>
      </c>
      <c r="D29" s="10">
        <v>250</v>
      </c>
      <c r="E29" s="10">
        <v>250</v>
      </c>
    </row>
    <row r="30" spans="1:7" ht="15.75" thickBot="1" x14ac:dyDescent="0.3">
      <c r="A30" s="5" t="s">
        <v>18</v>
      </c>
      <c r="B30" s="10">
        <f>B59</f>
        <v>246780</v>
      </c>
      <c r="C30" s="10">
        <f>C59</f>
        <v>67150</v>
      </c>
      <c r="D30" s="10">
        <f t="shared" ref="D30:E30" si="0">D59</f>
        <v>67150</v>
      </c>
      <c r="E30" s="10">
        <f t="shared" si="0"/>
        <v>67150</v>
      </c>
      <c r="F30" s="1103"/>
      <c r="G30" s="12"/>
    </row>
    <row r="31" spans="1:7" ht="15.75" thickBot="1" x14ac:dyDescent="0.3">
      <c r="A31" s="5" t="s">
        <v>19</v>
      </c>
      <c r="B31" s="10">
        <f>B30/B29</f>
        <v>1121.7272727272727</v>
      </c>
      <c r="C31" s="10">
        <f t="shared" ref="C31:E31" si="1">C30/C29</f>
        <v>268.60000000000002</v>
      </c>
      <c r="D31" s="10">
        <f t="shared" si="1"/>
        <v>268.60000000000002</v>
      </c>
      <c r="E31" s="10">
        <f t="shared" si="1"/>
        <v>268.60000000000002</v>
      </c>
    </row>
    <row r="32" spans="1:7" ht="15.75" thickBot="1" x14ac:dyDescent="0.3">
      <c r="A32" s="5" t="s">
        <v>20</v>
      </c>
      <c r="B32" s="838" t="s">
        <v>21</v>
      </c>
      <c r="C32" s="11">
        <f>C29/B29-1</f>
        <v>0.13636363636363646</v>
      </c>
      <c r="D32" s="11">
        <f t="shared" ref="D32:E34" si="2">D29/C29-1</f>
        <v>0</v>
      </c>
      <c r="E32" s="11">
        <f t="shared" si="2"/>
        <v>0</v>
      </c>
    </row>
    <row r="33" spans="1:8" ht="15.75" thickBot="1" x14ac:dyDescent="0.3">
      <c r="A33" s="5" t="s">
        <v>22</v>
      </c>
      <c r="B33" s="838" t="s">
        <v>21</v>
      </c>
      <c r="C33" s="11">
        <f>C30/B30-1</f>
        <v>-0.72789529135262176</v>
      </c>
      <c r="D33" s="11">
        <f t="shared" si="2"/>
        <v>0</v>
      </c>
      <c r="E33" s="11">
        <f t="shared" si="2"/>
        <v>0</v>
      </c>
    </row>
    <row r="34" spans="1:8" ht="15.75" thickBot="1" x14ac:dyDescent="0.3">
      <c r="A34" s="5" t="s">
        <v>23</v>
      </c>
      <c r="B34" s="838" t="s">
        <v>21</v>
      </c>
      <c r="C34" s="11">
        <f>C31/B31-1</f>
        <v>-0.7605478563903072</v>
      </c>
      <c r="D34" s="11">
        <f t="shared" si="2"/>
        <v>0</v>
      </c>
      <c r="E34" s="11">
        <f t="shared" si="2"/>
        <v>0</v>
      </c>
    </row>
    <row r="35" spans="1:8" ht="15.75" thickBot="1" x14ac:dyDescent="0.3">
      <c r="A35" s="1256" t="s">
        <v>160</v>
      </c>
      <c r="B35" s="1257"/>
      <c r="C35" s="1257"/>
      <c r="D35" s="1257"/>
      <c r="E35" s="1258"/>
    </row>
    <row r="36" spans="1:8" ht="12.75" customHeight="1" x14ac:dyDescent="0.25">
      <c r="A36" s="1254"/>
      <c r="B36" s="8">
        <v>2019</v>
      </c>
      <c r="C36" s="8">
        <v>2020</v>
      </c>
      <c r="D36" s="8">
        <v>2021</v>
      </c>
      <c r="E36" s="8">
        <v>2022</v>
      </c>
    </row>
    <row r="37" spans="1:8" ht="15.75" thickBot="1" x14ac:dyDescent="0.3">
      <c r="A37" s="1255"/>
      <c r="B37" s="841" t="s">
        <v>8</v>
      </c>
      <c r="C37" s="841" t="s">
        <v>9</v>
      </c>
      <c r="D37" s="841" t="s">
        <v>9</v>
      </c>
      <c r="E37" s="841" t="s">
        <v>9</v>
      </c>
    </row>
    <row r="38" spans="1:8" ht="15.75" thickBot="1" x14ac:dyDescent="0.3">
      <c r="A38" s="13" t="s">
        <v>24</v>
      </c>
      <c r="B38" s="15">
        <f>B39+B40</f>
        <v>172300</v>
      </c>
      <c r="C38" s="15">
        <f>C39+C40</f>
        <v>34500</v>
      </c>
      <c r="D38" s="15">
        <f>D39</f>
        <v>34500</v>
      </c>
      <c r="E38" s="15">
        <f>E39</f>
        <v>34500</v>
      </c>
    </row>
    <row r="39" spans="1:8" ht="15.75" thickBot="1" x14ac:dyDescent="0.3">
      <c r="A39" s="26" t="s">
        <v>279</v>
      </c>
      <c r="B39" s="31">
        <f>87300+20000+40000+25000</f>
        <v>172300</v>
      </c>
      <c r="C39" s="14">
        <v>34500</v>
      </c>
      <c r="D39" s="14">
        <f>C39</f>
        <v>34500</v>
      </c>
      <c r="E39" s="14">
        <f>D39</f>
        <v>34500</v>
      </c>
    </row>
    <row r="40" spans="1:8" ht="15.75" thickBot="1" x14ac:dyDescent="0.3">
      <c r="A40" s="26" t="s">
        <v>280</v>
      </c>
      <c r="B40" s="15"/>
      <c r="C40" s="14"/>
      <c r="D40" s="14"/>
      <c r="E40" s="14"/>
    </row>
    <row r="41" spans="1:8" ht="24.75" thickBot="1" x14ac:dyDescent="0.3">
      <c r="A41" s="13" t="s">
        <v>25</v>
      </c>
      <c r="B41" s="15">
        <f>B42+B43</f>
        <v>23000</v>
      </c>
      <c r="C41" s="15">
        <f>C42+C43</f>
        <v>27500</v>
      </c>
      <c r="D41" s="15">
        <f t="shared" ref="D41:E41" si="3">D42+D43</f>
        <v>27500</v>
      </c>
      <c r="E41" s="15">
        <f t="shared" si="3"/>
        <v>27500</v>
      </c>
    </row>
    <row r="42" spans="1:8" ht="15.75" thickBot="1" x14ac:dyDescent="0.3">
      <c r="A42" s="26" t="s">
        <v>279</v>
      </c>
      <c r="B42" s="31">
        <f>9000+4000+5000+5000</f>
        <v>23000</v>
      </c>
      <c r="C42" s="14">
        <v>27500</v>
      </c>
      <c r="D42" s="14">
        <v>27500</v>
      </c>
      <c r="E42" s="14">
        <f>D42</f>
        <v>27500</v>
      </c>
    </row>
    <row r="43" spans="1:8" ht="15.75" thickBot="1" x14ac:dyDescent="0.3">
      <c r="A43" s="26" t="s">
        <v>280</v>
      </c>
      <c r="B43" s="15"/>
      <c r="C43" s="14"/>
      <c r="D43" s="14"/>
      <c r="E43" s="14"/>
    </row>
    <row r="44" spans="1:8" ht="15.75" thickBot="1" x14ac:dyDescent="0.3">
      <c r="A44" s="13" t="s">
        <v>26</v>
      </c>
      <c r="B44" s="15">
        <f>B45+B46</f>
        <v>50730</v>
      </c>
      <c r="C44" s="15">
        <f t="shared" ref="C44:E44" si="4">C45+C46</f>
        <v>5150</v>
      </c>
      <c r="D44" s="15">
        <f t="shared" si="4"/>
        <v>5150</v>
      </c>
      <c r="E44" s="15">
        <f t="shared" si="4"/>
        <v>5150</v>
      </c>
    </row>
    <row r="45" spans="1:8" ht="15.75" thickBot="1" x14ac:dyDescent="0.3">
      <c r="A45" s="26" t="s">
        <v>279</v>
      </c>
      <c r="B45" s="31">
        <f>28580+5150+17000</f>
        <v>50730</v>
      </c>
      <c r="C45" s="14">
        <v>5150</v>
      </c>
      <c r="D45" s="14">
        <f>C45</f>
        <v>5150</v>
      </c>
      <c r="E45" s="14">
        <f>D45</f>
        <v>5150</v>
      </c>
      <c r="H45" s="12"/>
    </row>
    <row r="46" spans="1:8" ht="15.75" thickBot="1" x14ac:dyDescent="0.3">
      <c r="A46" s="26" t="s">
        <v>280</v>
      </c>
      <c r="B46" s="15"/>
      <c r="C46" s="14"/>
      <c r="D46" s="14"/>
      <c r="E46" s="14"/>
    </row>
    <row r="47" spans="1:8" ht="15.75" thickBot="1" x14ac:dyDescent="0.3">
      <c r="A47" s="13" t="s">
        <v>27</v>
      </c>
      <c r="B47" s="15"/>
      <c r="C47" s="14"/>
      <c r="D47" s="14"/>
      <c r="E47" s="14"/>
    </row>
    <row r="48" spans="1:8" ht="15.75" thickBot="1" x14ac:dyDescent="0.3">
      <c r="A48" s="26" t="s">
        <v>279</v>
      </c>
      <c r="B48" s="15"/>
      <c r="C48" s="14"/>
      <c r="D48" s="14"/>
      <c r="E48" s="14"/>
    </row>
    <row r="49" spans="1:5" ht="15.75" thickBot="1" x14ac:dyDescent="0.3">
      <c r="A49" s="26" t="s">
        <v>280</v>
      </c>
      <c r="B49" s="15"/>
      <c r="C49" s="14"/>
      <c r="D49" s="14"/>
      <c r="E49" s="14"/>
    </row>
    <row r="50" spans="1:5" ht="15.75" thickBot="1" x14ac:dyDescent="0.3">
      <c r="A50" s="13" t="s">
        <v>28</v>
      </c>
      <c r="B50" s="15"/>
      <c r="C50" s="14"/>
      <c r="D50" s="14"/>
      <c r="E50" s="14"/>
    </row>
    <row r="51" spans="1:5" ht="15.75" thickBot="1" x14ac:dyDescent="0.3">
      <c r="A51" s="26" t="s">
        <v>279</v>
      </c>
      <c r="B51" s="15"/>
      <c r="C51" s="14"/>
      <c r="D51" s="14"/>
      <c r="E51" s="14"/>
    </row>
    <row r="52" spans="1:5" ht="15.75" thickBot="1" x14ac:dyDescent="0.3">
      <c r="A52" s="26" t="s">
        <v>280</v>
      </c>
      <c r="B52" s="15"/>
      <c r="C52" s="14"/>
      <c r="D52" s="14"/>
      <c r="E52" s="14"/>
    </row>
    <row r="53" spans="1:5" ht="15.75" thickBot="1" x14ac:dyDescent="0.3">
      <c r="A53" s="13" t="s">
        <v>29</v>
      </c>
      <c r="B53" s="15">
        <f>B54+B55</f>
        <v>0</v>
      </c>
      <c r="C53" s="14">
        <f t="shared" ref="C53:E53" si="5">C54+C55</f>
        <v>0</v>
      </c>
      <c r="D53" s="14">
        <f t="shared" si="5"/>
        <v>0</v>
      </c>
      <c r="E53" s="14">
        <f t="shared" si="5"/>
        <v>0</v>
      </c>
    </row>
    <row r="54" spans="1:5" ht="15.75" thickBot="1" x14ac:dyDescent="0.3">
      <c r="A54" s="26" t="s">
        <v>279</v>
      </c>
      <c r="B54" s="278"/>
      <c r="C54" s="14">
        <v>0</v>
      </c>
      <c r="D54" s="31">
        <v>0</v>
      </c>
      <c r="E54" s="31">
        <v>0</v>
      </c>
    </row>
    <row r="55" spans="1:5" ht="15.75" thickBot="1" x14ac:dyDescent="0.3">
      <c r="A55" s="26" t="s">
        <v>280</v>
      </c>
      <c r="B55" s="15"/>
      <c r="C55" s="14"/>
      <c r="D55" s="14"/>
      <c r="E55" s="14"/>
    </row>
    <row r="56" spans="1:5" ht="24.75" thickBot="1" x14ac:dyDescent="0.3">
      <c r="A56" s="13" t="s">
        <v>30</v>
      </c>
      <c r="B56" s="15">
        <f>B57</f>
        <v>750</v>
      </c>
      <c r="C56" s="15">
        <f t="shared" ref="C56:E56" si="6">C57</f>
        <v>0</v>
      </c>
      <c r="D56" s="15">
        <f t="shared" si="6"/>
        <v>0</v>
      </c>
      <c r="E56" s="15">
        <f t="shared" si="6"/>
        <v>0</v>
      </c>
    </row>
    <row r="57" spans="1:5" ht="15.75" thickBot="1" x14ac:dyDescent="0.3">
      <c r="A57" s="26" t="s">
        <v>279</v>
      </c>
      <c r="B57" s="14">
        <v>750</v>
      </c>
      <c r="C57" s="14">
        <v>0</v>
      </c>
      <c r="D57" s="14">
        <v>0</v>
      </c>
      <c r="E57" s="14">
        <v>0</v>
      </c>
    </row>
    <row r="58" spans="1:5" ht="15.75" thickBot="1" x14ac:dyDescent="0.3">
      <c r="A58" s="26" t="s">
        <v>280</v>
      </c>
      <c r="B58" s="15"/>
      <c r="C58" s="97"/>
      <c r="D58" s="40"/>
      <c r="E58" s="40"/>
    </row>
    <row r="59" spans="1:5" ht="15.75" thickBot="1" x14ac:dyDescent="0.3">
      <c r="A59" s="111" t="s">
        <v>31</v>
      </c>
      <c r="B59" s="38">
        <f>B56+B53+B50+B47+B44+B41+B38</f>
        <v>246780</v>
      </c>
      <c r="C59" s="38">
        <f>C56+C53+C50+C47+C44+C41+C38</f>
        <v>67150</v>
      </c>
      <c r="D59" s="38">
        <f t="shared" ref="D59:E59" si="7">D56+D53+D50+D47+D44+D41+D38</f>
        <v>67150</v>
      </c>
      <c r="E59" s="38">
        <f t="shared" si="7"/>
        <v>67150</v>
      </c>
    </row>
    <row r="60" spans="1:5" ht="15.75" thickBot="1" x14ac:dyDescent="0.3">
      <c r="A60" s="706" t="s">
        <v>32</v>
      </c>
      <c r="B60" s="18">
        <f>IF(B59-B30=0,0,"Error")</f>
        <v>0</v>
      </c>
      <c r="C60" s="18">
        <f>IF(C59-C30=0,0,"Error")</f>
        <v>0</v>
      </c>
      <c r="D60" s="18">
        <f>IF(D59-D30=0,0,"Error")</f>
        <v>0</v>
      </c>
      <c r="E60" s="18">
        <f>IF(E59-E30=0,0,"Error")</f>
        <v>0</v>
      </c>
    </row>
    <row r="61" spans="1:5" ht="15.75" thickBot="1" x14ac:dyDescent="0.3">
      <c r="A61" s="1220" t="s">
        <v>39</v>
      </c>
      <c r="B61" s="1221"/>
      <c r="C61" s="1221"/>
      <c r="D61" s="1221"/>
      <c r="E61" s="1222"/>
    </row>
    <row r="62" spans="1:5" ht="26.25" customHeight="1" thickBot="1" x14ac:dyDescent="0.3">
      <c r="A62" s="1220" t="s">
        <v>40</v>
      </c>
      <c r="B62" s="1221"/>
      <c r="C62" s="1221"/>
      <c r="D62" s="1221"/>
      <c r="E62" s="1222"/>
    </row>
    <row r="63" spans="1:5" ht="22.5" customHeight="1" thickBot="1" x14ac:dyDescent="0.3">
      <c r="A63" s="7" t="s">
        <v>56</v>
      </c>
      <c r="B63" s="1271" t="s">
        <v>1143</v>
      </c>
      <c r="C63" s="1432"/>
      <c r="D63" s="1272"/>
      <c r="E63" s="1273"/>
    </row>
    <row r="64" spans="1:5" ht="33.75" customHeight="1" thickBot="1" x14ac:dyDescent="0.3">
      <c r="A64" s="7" t="s">
        <v>1617</v>
      </c>
      <c r="B64" s="7" t="s">
        <v>233</v>
      </c>
      <c r="C64" s="100" t="s">
        <v>289</v>
      </c>
      <c r="D64" s="1245" t="s">
        <v>1144</v>
      </c>
      <c r="E64" s="1246"/>
    </row>
    <row r="65" spans="1:5" ht="31.9" customHeight="1" thickBot="1" x14ac:dyDescent="0.3">
      <c r="A65" s="5" t="s">
        <v>15</v>
      </c>
      <c r="B65" s="1247" t="s">
        <v>1145</v>
      </c>
      <c r="C65" s="1249"/>
      <c r="D65" s="1249"/>
      <c r="E65" s="1250"/>
    </row>
    <row r="66" spans="1:5" ht="15.75" customHeight="1" thickBot="1" x14ac:dyDescent="0.3">
      <c r="A66" s="5" t="s">
        <v>16</v>
      </c>
      <c r="B66" s="1251" t="s">
        <v>52</v>
      </c>
      <c r="C66" s="1252"/>
      <c r="D66" s="1252"/>
      <c r="E66" s="1253"/>
    </row>
    <row r="67" spans="1:5" x14ac:dyDescent="0.25">
      <c r="A67" s="1254"/>
      <c r="B67" s="8">
        <v>2019</v>
      </c>
      <c r="C67" s="8">
        <v>2020</v>
      </c>
      <c r="D67" s="8">
        <v>2021</v>
      </c>
      <c r="E67" s="8">
        <v>2022</v>
      </c>
    </row>
    <row r="68" spans="1:5" ht="15.75" thickBot="1" x14ac:dyDescent="0.3">
      <c r="A68" s="1255"/>
      <c r="B68" s="841" t="s">
        <v>8</v>
      </c>
      <c r="C68" s="841" t="s">
        <v>9</v>
      </c>
      <c r="D68" s="841" t="s">
        <v>9</v>
      </c>
      <c r="E68" s="841" t="s">
        <v>9</v>
      </c>
    </row>
    <row r="69" spans="1:5" ht="15.75" thickBot="1" x14ac:dyDescent="0.3">
      <c r="A69" s="5" t="s">
        <v>17</v>
      </c>
      <c r="B69" s="840">
        <v>35</v>
      </c>
      <c r="C69" s="838"/>
      <c r="D69" s="838"/>
      <c r="E69" s="838"/>
    </row>
    <row r="70" spans="1:5" ht="15.75" thickBot="1" x14ac:dyDescent="0.3">
      <c r="A70" s="5" t="s">
        <v>18</v>
      </c>
      <c r="B70" s="41">
        <f>B88</f>
        <v>1850</v>
      </c>
      <c r="C70" s="10">
        <f>C88</f>
        <v>0</v>
      </c>
      <c r="D70" s="10">
        <f t="shared" ref="D70:E70" si="8">D88</f>
        <v>0</v>
      </c>
      <c r="E70" s="10">
        <f t="shared" si="8"/>
        <v>0</v>
      </c>
    </row>
    <row r="71" spans="1:5" ht="15.75" thickBot="1" x14ac:dyDescent="0.3">
      <c r="A71" s="5" t="s">
        <v>19</v>
      </c>
      <c r="B71" s="10">
        <f>B70/B69</f>
        <v>52.857142857142854</v>
      </c>
      <c r="C71" s="10"/>
      <c r="D71" s="10"/>
      <c r="E71" s="10"/>
    </row>
    <row r="72" spans="1:5" ht="24.75" customHeight="1" thickBot="1" x14ac:dyDescent="0.3">
      <c r="A72" s="5" t="s">
        <v>20</v>
      </c>
      <c r="B72" s="838" t="s">
        <v>21</v>
      </c>
      <c r="C72" s="11"/>
      <c r="D72" s="11"/>
      <c r="E72" s="11"/>
    </row>
    <row r="73" spans="1:5" ht="12.75" customHeight="1" thickBot="1" x14ac:dyDescent="0.3">
      <c r="A73" s="5" t="s">
        <v>22</v>
      </c>
      <c r="B73" s="838" t="s">
        <v>21</v>
      </c>
      <c r="C73" s="11"/>
      <c r="D73" s="11"/>
      <c r="E73" s="11"/>
    </row>
    <row r="74" spans="1:5" ht="15.75" thickBot="1" x14ac:dyDescent="0.3">
      <c r="A74" s="5" t="s">
        <v>23</v>
      </c>
      <c r="B74" s="838" t="s">
        <v>21</v>
      </c>
      <c r="C74" s="11"/>
      <c r="D74" s="11"/>
      <c r="E74" s="11"/>
    </row>
    <row r="75" spans="1:5" ht="24.75" customHeight="1" thickBot="1" x14ac:dyDescent="0.3">
      <c r="A75" s="1256" t="s">
        <v>163</v>
      </c>
      <c r="B75" s="1257"/>
      <c r="C75" s="1257"/>
      <c r="D75" s="1257"/>
      <c r="E75" s="1258"/>
    </row>
    <row r="76" spans="1:5" ht="38.25" customHeight="1" x14ac:dyDescent="0.25">
      <c r="A76" s="1254"/>
      <c r="B76" s="8">
        <v>2019</v>
      </c>
      <c r="C76" s="8">
        <v>2020</v>
      </c>
      <c r="D76" s="8">
        <v>2021</v>
      </c>
      <c r="E76" s="8">
        <v>2022</v>
      </c>
    </row>
    <row r="77" spans="1:5" ht="24.75" customHeight="1" thickBot="1" x14ac:dyDescent="0.3">
      <c r="A77" s="1255"/>
      <c r="B77" s="841" t="s">
        <v>8</v>
      </c>
      <c r="C77" s="841" t="s">
        <v>9</v>
      </c>
      <c r="D77" s="841" t="s">
        <v>9</v>
      </c>
      <c r="E77" s="841" t="s">
        <v>9</v>
      </c>
    </row>
    <row r="78" spans="1:5" ht="24.75" customHeight="1" thickBot="1" x14ac:dyDescent="0.3">
      <c r="A78" s="13" t="s">
        <v>42</v>
      </c>
      <c r="B78" s="14">
        <f>B79+B80+B81+B82</f>
        <v>0</v>
      </c>
      <c r="C78" s="14">
        <f t="shared" ref="C78:E78" si="9">C79+C80+C81+C82</f>
        <v>0</v>
      </c>
      <c r="D78" s="14">
        <f t="shared" si="9"/>
        <v>0</v>
      </c>
      <c r="E78" s="14">
        <f t="shared" si="9"/>
        <v>0</v>
      </c>
    </row>
    <row r="79" spans="1:5" ht="15.75" thickBot="1" x14ac:dyDescent="0.3">
      <c r="A79" s="26" t="s">
        <v>279</v>
      </c>
      <c r="B79" s="14"/>
      <c r="C79" s="14"/>
      <c r="D79" s="14"/>
      <c r="E79" s="14"/>
    </row>
    <row r="80" spans="1:5" ht="15.75" thickBot="1" x14ac:dyDescent="0.3">
      <c r="A80" s="26" t="s">
        <v>294</v>
      </c>
      <c r="B80" s="14"/>
      <c r="C80" s="14"/>
      <c r="D80" s="14"/>
      <c r="E80" s="14"/>
    </row>
    <row r="81" spans="1:5" ht="24.75" customHeight="1" thickBot="1" x14ac:dyDescent="0.3">
      <c r="A81" s="26" t="s">
        <v>295</v>
      </c>
      <c r="B81" s="14"/>
      <c r="C81" s="14"/>
      <c r="D81" s="14"/>
      <c r="E81" s="14"/>
    </row>
    <row r="82" spans="1:5" ht="15.75" thickBot="1" x14ac:dyDescent="0.3">
      <c r="A82" s="26" t="s">
        <v>296</v>
      </c>
      <c r="B82" s="14"/>
      <c r="C82" s="14"/>
      <c r="D82" s="14"/>
      <c r="E82" s="14"/>
    </row>
    <row r="83" spans="1:5" ht="15.75" thickBot="1" x14ac:dyDescent="0.3">
      <c r="A83" s="13" t="s">
        <v>43</v>
      </c>
      <c r="B83" s="15">
        <f>B84+B85+B86+B87</f>
        <v>1850</v>
      </c>
      <c r="C83" s="15">
        <f t="shared" ref="C83:E83" si="10">C84+C85+C86+C87</f>
        <v>0</v>
      </c>
      <c r="D83" s="15">
        <f t="shared" si="10"/>
        <v>0</v>
      </c>
      <c r="E83" s="15">
        <f t="shared" si="10"/>
        <v>0</v>
      </c>
    </row>
    <row r="84" spans="1:5" ht="15.75" thickBot="1" x14ac:dyDescent="0.3">
      <c r="A84" s="26" t="s">
        <v>279</v>
      </c>
      <c r="B84" s="43">
        <v>1850</v>
      </c>
      <c r="C84" s="43"/>
      <c r="D84" s="43"/>
      <c r="E84" s="43"/>
    </row>
    <row r="85" spans="1:5" ht="15.75" thickBot="1" x14ac:dyDescent="0.3">
      <c r="A85" s="26" t="s">
        <v>294</v>
      </c>
      <c r="B85" s="15"/>
      <c r="C85" s="14"/>
      <c r="D85" s="14"/>
      <c r="E85" s="14"/>
    </row>
    <row r="86" spans="1:5" ht="15.75" thickBot="1" x14ac:dyDescent="0.3">
      <c r="A86" s="26" t="s">
        <v>295</v>
      </c>
      <c r="B86" s="15"/>
      <c r="C86" s="14"/>
      <c r="D86" s="14"/>
      <c r="E86" s="14"/>
    </row>
    <row r="87" spans="1:5" ht="15.75" thickBot="1" x14ac:dyDescent="0.3">
      <c r="A87" s="26" t="s">
        <v>296</v>
      </c>
      <c r="B87" s="15"/>
      <c r="C87" s="14"/>
      <c r="D87" s="14"/>
      <c r="E87" s="14"/>
    </row>
    <row r="88" spans="1:5" ht="15.75" thickBot="1" x14ac:dyDescent="0.3">
      <c r="A88" s="101" t="s">
        <v>1146</v>
      </c>
      <c r="B88" s="15">
        <f>B78+B83</f>
        <v>1850</v>
      </c>
      <c r="C88" s="15">
        <f t="shared" ref="C88:E88" si="11">C78+C83</f>
        <v>0</v>
      </c>
      <c r="D88" s="15">
        <f t="shared" si="11"/>
        <v>0</v>
      </c>
      <c r="E88" s="15">
        <f t="shared" si="11"/>
        <v>0</v>
      </c>
    </row>
    <row r="89" spans="1:5" ht="34.5" thickBot="1" x14ac:dyDescent="0.3">
      <c r="A89" s="7" t="s">
        <v>1618</v>
      </c>
      <c r="B89" s="7" t="s">
        <v>441</v>
      </c>
      <c r="C89" s="100" t="s">
        <v>289</v>
      </c>
      <c r="D89" s="1626" t="s">
        <v>102</v>
      </c>
      <c r="E89" s="1627"/>
    </row>
    <row r="90" spans="1:5" ht="17.25" customHeight="1" thickBot="1" x14ac:dyDescent="0.3">
      <c r="A90" s="5" t="s">
        <v>15</v>
      </c>
      <c r="B90" s="1247" t="s">
        <v>1619</v>
      </c>
      <c r="C90" s="1249"/>
      <c r="D90" s="1249"/>
      <c r="E90" s="1250"/>
    </row>
    <row r="91" spans="1:5" ht="15.75" thickBot="1" x14ac:dyDescent="0.3">
      <c r="A91" s="5" t="s">
        <v>16</v>
      </c>
      <c r="B91" s="1251" t="s">
        <v>1620</v>
      </c>
      <c r="C91" s="1252"/>
      <c r="D91" s="1252"/>
      <c r="E91" s="1253"/>
    </row>
    <row r="92" spans="1:5" ht="12.75" customHeight="1" x14ac:dyDescent="0.25">
      <c r="A92" s="1254"/>
      <c r="B92" s="8">
        <v>2019</v>
      </c>
      <c r="C92" s="8">
        <v>2020</v>
      </c>
      <c r="D92" s="8">
        <v>2021</v>
      </c>
      <c r="E92" s="8">
        <v>2022</v>
      </c>
    </row>
    <row r="93" spans="1:5" ht="15.75" thickBot="1" x14ac:dyDescent="0.3">
      <c r="A93" s="1255"/>
      <c r="B93" s="841" t="s">
        <v>8</v>
      </c>
      <c r="C93" s="841" t="s">
        <v>9</v>
      </c>
      <c r="D93" s="841" t="s">
        <v>9</v>
      </c>
      <c r="E93" s="841" t="s">
        <v>9</v>
      </c>
    </row>
    <row r="94" spans="1:5" ht="15.75" thickBot="1" x14ac:dyDescent="0.3">
      <c r="A94" s="5" t="s">
        <v>17</v>
      </c>
      <c r="B94" s="838">
        <v>1</v>
      </c>
      <c r="C94" s="838"/>
      <c r="D94" s="838"/>
      <c r="E94" s="838"/>
    </row>
    <row r="95" spans="1:5" ht="15.75" thickBot="1" x14ac:dyDescent="0.3">
      <c r="A95" s="5" t="s">
        <v>18</v>
      </c>
      <c r="B95" s="10">
        <f>B113</f>
        <v>620</v>
      </c>
      <c r="C95" s="10">
        <f>C113</f>
        <v>0</v>
      </c>
      <c r="D95" s="10">
        <f t="shared" ref="D95:E95" si="12">D113</f>
        <v>0</v>
      </c>
      <c r="E95" s="10">
        <f t="shared" si="12"/>
        <v>0</v>
      </c>
    </row>
    <row r="96" spans="1:5" ht="15.75" thickBot="1" x14ac:dyDescent="0.3">
      <c r="A96" s="5" t="s">
        <v>19</v>
      </c>
      <c r="B96" s="10">
        <f>B95/B94</f>
        <v>620</v>
      </c>
      <c r="C96" s="10"/>
      <c r="D96" s="10"/>
      <c r="E96" s="10"/>
    </row>
    <row r="97" spans="1:5" ht="15.75" thickBot="1" x14ac:dyDescent="0.3">
      <c r="A97" s="5" t="s">
        <v>20</v>
      </c>
      <c r="B97" s="838" t="s">
        <v>21</v>
      </c>
      <c r="C97" s="11"/>
      <c r="D97" s="11"/>
      <c r="E97" s="11"/>
    </row>
    <row r="98" spans="1:5" ht="15.75" thickBot="1" x14ac:dyDescent="0.3">
      <c r="A98" s="5" t="s">
        <v>22</v>
      </c>
      <c r="B98" s="838" t="s">
        <v>21</v>
      </c>
      <c r="C98" s="11"/>
      <c r="D98" s="11"/>
      <c r="E98" s="11"/>
    </row>
    <row r="99" spans="1:5" ht="15.75" thickBot="1" x14ac:dyDescent="0.3">
      <c r="A99" s="5" t="s">
        <v>23</v>
      </c>
      <c r="B99" s="838" t="s">
        <v>21</v>
      </c>
      <c r="C99" s="11"/>
      <c r="D99" s="11"/>
      <c r="E99" s="11"/>
    </row>
    <row r="100" spans="1:5" ht="15.75" thickBot="1" x14ac:dyDescent="0.3">
      <c r="A100" s="1256" t="s">
        <v>215</v>
      </c>
      <c r="B100" s="1257"/>
      <c r="C100" s="1257"/>
      <c r="D100" s="1257"/>
      <c r="E100" s="1258"/>
    </row>
    <row r="101" spans="1:5" ht="12.75" customHeight="1" x14ac:dyDescent="0.25">
      <c r="A101" s="1254"/>
      <c r="B101" s="8">
        <v>2019</v>
      </c>
      <c r="C101" s="8">
        <v>2020</v>
      </c>
      <c r="D101" s="8">
        <v>2021</v>
      </c>
      <c r="E101" s="8">
        <v>2022</v>
      </c>
    </row>
    <row r="102" spans="1:5" ht="15.75" thickBot="1" x14ac:dyDescent="0.3">
      <c r="A102" s="1255"/>
      <c r="B102" s="841" t="s">
        <v>8</v>
      </c>
      <c r="C102" s="841" t="s">
        <v>9</v>
      </c>
      <c r="D102" s="841" t="s">
        <v>9</v>
      </c>
      <c r="E102" s="841" t="s">
        <v>9</v>
      </c>
    </row>
    <row r="103" spans="1:5" ht="15.75" thickBot="1" x14ac:dyDescent="0.3">
      <c r="A103" s="13" t="s">
        <v>42</v>
      </c>
      <c r="B103" s="14">
        <f>B104+B105+B106+B107</f>
        <v>0</v>
      </c>
      <c r="C103" s="14">
        <f t="shared" ref="C103:E103" si="13">C104+C105+C106+C107</f>
        <v>0</v>
      </c>
      <c r="D103" s="14">
        <f t="shared" si="13"/>
        <v>0</v>
      </c>
      <c r="E103" s="14">
        <f t="shared" si="13"/>
        <v>0</v>
      </c>
    </row>
    <row r="104" spans="1:5" ht="15.75" thickBot="1" x14ac:dyDescent="0.3">
      <c r="A104" s="26" t="s">
        <v>279</v>
      </c>
      <c r="B104" s="14"/>
      <c r="C104" s="14"/>
      <c r="D104" s="14"/>
      <c r="E104" s="14"/>
    </row>
    <row r="105" spans="1:5" ht="15.75" thickBot="1" x14ac:dyDescent="0.3">
      <c r="A105" s="26" t="s">
        <v>294</v>
      </c>
      <c r="B105" s="14"/>
      <c r="C105" s="14"/>
      <c r="D105" s="14"/>
      <c r="E105" s="14"/>
    </row>
    <row r="106" spans="1:5" ht="15.75" thickBot="1" x14ac:dyDescent="0.3">
      <c r="A106" s="26" t="s">
        <v>295</v>
      </c>
      <c r="B106" s="14"/>
      <c r="C106" s="14"/>
      <c r="D106" s="14"/>
      <c r="E106" s="14"/>
    </row>
    <row r="107" spans="1:5" ht="15.75" thickBot="1" x14ac:dyDescent="0.3">
      <c r="A107" s="26" t="s">
        <v>296</v>
      </c>
      <c r="B107" s="14"/>
      <c r="C107" s="14"/>
      <c r="D107" s="14"/>
      <c r="E107" s="14"/>
    </row>
    <row r="108" spans="1:5" ht="15.75" thickBot="1" x14ac:dyDescent="0.3">
      <c r="A108" s="13" t="s">
        <v>43</v>
      </c>
      <c r="B108" s="15">
        <f>B109+B110+B111+B112</f>
        <v>620</v>
      </c>
      <c r="C108" s="15">
        <f t="shared" ref="C108:E108" si="14">C109+C110+C111+C112</f>
        <v>0</v>
      </c>
      <c r="D108" s="15">
        <f t="shared" si="14"/>
        <v>0</v>
      </c>
      <c r="E108" s="15">
        <f t="shared" si="14"/>
        <v>0</v>
      </c>
    </row>
    <row r="109" spans="1:5" ht="15.75" thickBot="1" x14ac:dyDescent="0.3">
      <c r="A109" s="26" t="s">
        <v>279</v>
      </c>
      <c r="B109" s="43">
        <v>620</v>
      </c>
      <c r="C109" s="43"/>
      <c r="D109" s="14"/>
      <c r="E109" s="14">
        <v>0</v>
      </c>
    </row>
    <row r="110" spans="1:5" ht="15.75" thickBot="1" x14ac:dyDescent="0.3">
      <c r="A110" s="26" t="s">
        <v>294</v>
      </c>
      <c r="B110" s="15"/>
      <c r="C110" s="15"/>
      <c r="D110" s="15"/>
      <c r="E110" s="15"/>
    </row>
    <row r="111" spans="1:5" ht="15.75" thickBot="1" x14ac:dyDescent="0.3">
      <c r="A111" s="26" t="s">
        <v>295</v>
      </c>
      <c r="B111" s="15"/>
      <c r="C111" s="15"/>
      <c r="D111" s="15"/>
      <c r="E111" s="15"/>
    </row>
    <row r="112" spans="1:5" ht="15.75" thickBot="1" x14ac:dyDescent="0.3">
      <c r="A112" s="26" t="s">
        <v>296</v>
      </c>
      <c r="B112" s="15"/>
      <c r="C112" s="14"/>
      <c r="D112" s="14"/>
      <c r="E112" s="14"/>
    </row>
    <row r="113" spans="1:5" ht="15.75" thickBot="1" x14ac:dyDescent="0.3">
      <c r="A113" s="101" t="s">
        <v>298</v>
      </c>
      <c r="B113" s="38">
        <f>B103+B108</f>
        <v>620</v>
      </c>
      <c r="C113" s="38">
        <f t="shared" ref="C113:E113" si="15">C103+C108</f>
        <v>0</v>
      </c>
      <c r="D113" s="38">
        <f t="shared" si="15"/>
        <v>0</v>
      </c>
      <c r="E113" s="38">
        <f t="shared" si="15"/>
        <v>0</v>
      </c>
    </row>
    <row r="114" spans="1:5" ht="34.5" thickBot="1" x14ac:dyDescent="0.3">
      <c r="A114" s="7" t="s">
        <v>35</v>
      </c>
      <c r="B114" s="7" t="s">
        <v>359</v>
      </c>
      <c r="C114" s="100" t="s">
        <v>289</v>
      </c>
      <c r="D114" s="1245" t="s">
        <v>1148</v>
      </c>
      <c r="E114" s="1246"/>
    </row>
    <row r="115" spans="1:5" ht="17.25" customHeight="1" thickBot="1" x14ac:dyDescent="0.3">
      <c r="A115" s="5" t="s">
        <v>15</v>
      </c>
      <c r="B115" s="1247" t="s">
        <v>1621</v>
      </c>
      <c r="C115" s="1249"/>
      <c r="D115" s="1249"/>
      <c r="E115" s="1250"/>
    </row>
    <row r="116" spans="1:5" ht="15.75" thickBot="1" x14ac:dyDescent="0.3">
      <c r="A116" s="5" t="s">
        <v>16</v>
      </c>
      <c r="B116" s="1251" t="s">
        <v>1147</v>
      </c>
      <c r="C116" s="1252"/>
      <c r="D116" s="1252"/>
      <c r="E116" s="1253"/>
    </row>
    <row r="117" spans="1:5" ht="12.75" customHeight="1" x14ac:dyDescent="0.25">
      <c r="A117" s="1254"/>
      <c r="B117" s="8">
        <v>2019</v>
      </c>
      <c r="C117" s="8">
        <v>2020</v>
      </c>
      <c r="D117" s="8">
        <v>2021</v>
      </c>
      <c r="E117" s="8">
        <v>2022</v>
      </c>
    </row>
    <row r="118" spans="1:5" ht="15.75" thickBot="1" x14ac:dyDescent="0.3">
      <c r="A118" s="1255"/>
      <c r="B118" s="841" t="s">
        <v>8</v>
      </c>
      <c r="C118" s="841" t="s">
        <v>9</v>
      </c>
      <c r="D118" s="841" t="s">
        <v>9</v>
      </c>
      <c r="E118" s="841" t="s">
        <v>9</v>
      </c>
    </row>
    <row r="119" spans="1:5" ht="15.75" thickBot="1" x14ac:dyDescent="0.3">
      <c r="A119" s="5" t="s">
        <v>17</v>
      </c>
      <c r="B119" s="840">
        <v>7</v>
      </c>
      <c r="C119" s="838"/>
      <c r="D119" s="5"/>
      <c r="E119" s="5"/>
    </row>
    <row r="120" spans="1:5" ht="15.75" thickBot="1" x14ac:dyDescent="0.3">
      <c r="A120" s="5" t="s">
        <v>18</v>
      </c>
      <c r="B120" s="41">
        <v>20000</v>
      </c>
      <c r="C120" s="10">
        <f>C138</f>
        <v>0</v>
      </c>
      <c r="D120" s="10">
        <f t="shared" ref="D120:E120" si="16">D138</f>
        <v>0</v>
      </c>
      <c r="E120" s="10">
        <f t="shared" si="16"/>
        <v>0</v>
      </c>
    </row>
    <row r="121" spans="1:5" ht="15.75" thickBot="1" x14ac:dyDescent="0.3">
      <c r="A121" s="5" t="s">
        <v>19</v>
      </c>
      <c r="B121" s="10">
        <f>B120/B119</f>
        <v>2857.1428571428573</v>
      </c>
      <c r="C121" s="10"/>
      <c r="D121" s="10"/>
      <c r="E121" s="10"/>
    </row>
    <row r="122" spans="1:5" ht="15.75" thickBot="1" x14ac:dyDescent="0.3">
      <c r="A122" s="5" t="s">
        <v>20</v>
      </c>
      <c r="B122" s="838" t="s">
        <v>21</v>
      </c>
      <c r="C122" s="11"/>
      <c r="D122" s="11"/>
      <c r="E122" s="11"/>
    </row>
    <row r="123" spans="1:5" ht="15.75" thickBot="1" x14ac:dyDescent="0.3">
      <c r="A123" s="5" t="s">
        <v>22</v>
      </c>
      <c r="B123" s="838" t="s">
        <v>21</v>
      </c>
      <c r="C123" s="11"/>
      <c r="D123" s="11"/>
      <c r="E123" s="11"/>
    </row>
    <row r="124" spans="1:5" ht="15.75" thickBot="1" x14ac:dyDescent="0.3">
      <c r="A124" s="5" t="s">
        <v>23</v>
      </c>
      <c r="B124" s="838" t="s">
        <v>21</v>
      </c>
      <c r="C124" s="11"/>
      <c r="D124" s="11"/>
      <c r="E124" s="11"/>
    </row>
    <row r="125" spans="1:5" ht="15.75" thickBot="1" x14ac:dyDescent="0.3">
      <c r="A125" s="1256" t="s">
        <v>300</v>
      </c>
      <c r="B125" s="1257"/>
      <c r="C125" s="1257"/>
      <c r="D125" s="1257"/>
      <c r="E125" s="1258"/>
    </row>
    <row r="126" spans="1:5" ht="12.75" customHeight="1" x14ac:dyDescent="0.25">
      <c r="A126" s="1254"/>
      <c r="B126" s="8">
        <v>2019</v>
      </c>
      <c r="C126" s="8">
        <v>2020</v>
      </c>
      <c r="D126" s="8">
        <v>2021</v>
      </c>
      <c r="E126" s="8">
        <v>2022</v>
      </c>
    </row>
    <row r="127" spans="1:5" ht="15.75" thickBot="1" x14ac:dyDescent="0.3">
      <c r="A127" s="1255"/>
      <c r="B127" s="841" t="s">
        <v>8</v>
      </c>
      <c r="C127" s="841" t="s">
        <v>9</v>
      </c>
      <c r="D127" s="841" t="s">
        <v>9</v>
      </c>
      <c r="E127" s="841" t="s">
        <v>9</v>
      </c>
    </row>
    <row r="128" spans="1:5" ht="15.75" thickBot="1" x14ac:dyDescent="0.3">
      <c r="A128" s="13" t="s">
        <v>42</v>
      </c>
      <c r="B128" s="14">
        <f>B129+B130+B131+B132</f>
        <v>0</v>
      </c>
      <c r="C128" s="14">
        <f t="shared" ref="C128:E128" si="17">C129+C130+C131+C132</f>
        <v>0</v>
      </c>
      <c r="D128" s="14">
        <f t="shared" si="17"/>
        <v>0</v>
      </c>
      <c r="E128" s="14">
        <f t="shared" si="17"/>
        <v>0</v>
      </c>
    </row>
    <row r="129" spans="1:5" ht="15.75" thickBot="1" x14ac:dyDescent="0.3">
      <c r="A129" s="26" t="s">
        <v>279</v>
      </c>
      <c r="B129" s="14"/>
      <c r="C129" s="14"/>
      <c r="D129" s="14"/>
      <c r="E129" s="14"/>
    </row>
    <row r="130" spans="1:5" ht="15.75" thickBot="1" x14ac:dyDescent="0.3">
      <c r="A130" s="26" t="s">
        <v>294</v>
      </c>
      <c r="B130" s="14"/>
      <c r="C130" s="14"/>
      <c r="D130" s="14"/>
      <c r="E130" s="14"/>
    </row>
    <row r="131" spans="1:5" ht="15.75" thickBot="1" x14ac:dyDescent="0.3">
      <c r="A131" s="26" t="s">
        <v>295</v>
      </c>
      <c r="B131" s="14"/>
      <c r="C131" s="14"/>
      <c r="D131" s="14"/>
      <c r="E131" s="14"/>
    </row>
    <row r="132" spans="1:5" ht="15.75" thickBot="1" x14ac:dyDescent="0.3">
      <c r="A132" s="26" t="s">
        <v>296</v>
      </c>
      <c r="B132" s="14"/>
      <c r="C132" s="14"/>
      <c r="D132" s="14"/>
      <c r="E132" s="14"/>
    </row>
    <row r="133" spans="1:5" ht="15.75" thickBot="1" x14ac:dyDescent="0.3">
      <c r="A133" s="13" t="s">
        <v>43</v>
      </c>
      <c r="B133" s="15">
        <f>B134+B135+B136+B137</f>
        <v>20000</v>
      </c>
      <c r="C133" s="15">
        <f t="shared" ref="C133:E133" si="18">C134+C135+C136+C137</f>
        <v>0</v>
      </c>
      <c r="D133" s="15">
        <f t="shared" si="18"/>
        <v>0</v>
      </c>
      <c r="E133" s="15">
        <f t="shared" si="18"/>
        <v>0</v>
      </c>
    </row>
    <row r="134" spans="1:5" ht="15.75" thickBot="1" x14ac:dyDescent="0.3">
      <c r="A134" s="26" t="s">
        <v>279</v>
      </c>
      <c r="B134" s="43">
        <f>B120</f>
        <v>20000</v>
      </c>
      <c r="C134" s="43"/>
      <c r="D134" s="14">
        <v>0</v>
      </c>
      <c r="E134" s="14">
        <v>0</v>
      </c>
    </row>
    <row r="135" spans="1:5" ht="15.75" thickBot="1" x14ac:dyDescent="0.3">
      <c r="A135" s="26" t="s">
        <v>294</v>
      </c>
      <c r="B135" s="42"/>
      <c r="C135" s="43"/>
      <c r="D135" s="14"/>
      <c r="E135" s="14"/>
    </row>
    <row r="136" spans="1:5" ht="15.75" thickBot="1" x14ac:dyDescent="0.3">
      <c r="A136" s="26" t="s">
        <v>295</v>
      </c>
      <c r="B136" s="15"/>
      <c r="C136" s="14"/>
      <c r="D136" s="14"/>
      <c r="E136" s="14"/>
    </row>
    <row r="137" spans="1:5" ht="15.75" thickBot="1" x14ac:dyDescent="0.3">
      <c r="A137" s="26" t="s">
        <v>296</v>
      </c>
      <c r="B137" s="15"/>
      <c r="C137" s="14"/>
      <c r="D137" s="14"/>
      <c r="E137" s="14"/>
    </row>
    <row r="138" spans="1:5" ht="15.75" thickBot="1" x14ac:dyDescent="0.3">
      <c r="A138" s="101" t="s">
        <v>548</v>
      </c>
      <c r="B138" s="38">
        <f>B128+B133</f>
        <v>20000</v>
      </c>
      <c r="C138" s="15">
        <f t="shared" ref="C138:E138" si="19">C128+C133</f>
        <v>0</v>
      </c>
      <c r="D138" s="15">
        <f t="shared" si="19"/>
        <v>0</v>
      </c>
      <c r="E138" s="15">
        <f t="shared" si="19"/>
        <v>0</v>
      </c>
    </row>
    <row r="139" spans="1:5" ht="34.5" thickBot="1" x14ac:dyDescent="0.3">
      <c r="A139" s="7" t="s">
        <v>37</v>
      </c>
      <c r="B139" s="7" t="s">
        <v>1149</v>
      </c>
      <c r="C139" s="100" t="s">
        <v>289</v>
      </c>
      <c r="D139" s="1245" t="s">
        <v>1150</v>
      </c>
      <c r="E139" s="1246"/>
    </row>
    <row r="140" spans="1:5" ht="15.75" thickBot="1" x14ac:dyDescent="0.3">
      <c r="A140" s="5" t="s">
        <v>15</v>
      </c>
      <c r="B140" s="1247" t="s">
        <v>1151</v>
      </c>
      <c r="C140" s="1249"/>
      <c r="D140" s="1249"/>
      <c r="E140" s="1250"/>
    </row>
    <row r="141" spans="1:5" ht="17.25" customHeight="1" thickBot="1" x14ac:dyDescent="0.3">
      <c r="A141" s="5" t="s">
        <v>16</v>
      </c>
      <c r="B141" s="1251" t="s">
        <v>52</v>
      </c>
      <c r="C141" s="1252"/>
      <c r="D141" s="1252"/>
      <c r="E141" s="1253"/>
    </row>
    <row r="142" spans="1:5" x14ac:dyDescent="0.25">
      <c r="A142" s="1254"/>
      <c r="B142" s="8">
        <v>2019</v>
      </c>
      <c r="C142" s="8">
        <v>2020</v>
      </c>
      <c r="D142" s="8">
        <v>2021</v>
      </c>
      <c r="E142" s="8">
        <v>2022</v>
      </c>
    </row>
    <row r="143" spans="1:5" ht="12.75" customHeight="1" thickBot="1" x14ac:dyDescent="0.3">
      <c r="A143" s="1255"/>
      <c r="B143" s="841" t="s">
        <v>8</v>
      </c>
      <c r="C143" s="841" t="s">
        <v>9</v>
      </c>
      <c r="D143" s="841" t="s">
        <v>9</v>
      </c>
      <c r="E143" s="841" t="s">
        <v>9</v>
      </c>
    </row>
    <row r="144" spans="1:5" ht="15.75" thickBot="1" x14ac:dyDescent="0.3">
      <c r="A144" s="5" t="s">
        <v>17</v>
      </c>
      <c r="B144" s="840"/>
      <c r="C144" s="838"/>
      <c r="D144" s="838"/>
      <c r="E144" s="838">
        <v>0</v>
      </c>
    </row>
    <row r="145" spans="1:5" ht="15.75" thickBot="1" x14ac:dyDescent="0.3">
      <c r="A145" s="5" t="s">
        <v>18</v>
      </c>
      <c r="B145" s="41">
        <f>B163</f>
        <v>0</v>
      </c>
      <c r="C145" s="41">
        <f>C163</f>
        <v>750</v>
      </c>
      <c r="D145" s="41">
        <f>D163</f>
        <v>750</v>
      </c>
      <c r="E145" s="10">
        <v>0</v>
      </c>
    </row>
    <row r="146" spans="1:5" ht="15.75" thickBot="1" x14ac:dyDescent="0.3">
      <c r="A146" s="5" t="s">
        <v>19</v>
      </c>
      <c r="B146" s="41"/>
      <c r="C146" s="10"/>
      <c r="D146" s="10"/>
      <c r="E146" s="10"/>
    </row>
    <row r="147" spans="1:5" ht="15.75" thickBot="1" x14ac:dyDescent="0.3">
      <c r="A147" s="5" t="s">
        <v>20</v>
      </c>
      <c r="B147" s="838"/>
      <c r="C147" s="11"/>
      <c r="D147" s="11"/>
      <c r="E147" s="11"/>
    </row>
    <row r="148" spans="1:5" ht="15.75" thickBot="1" x14ac:dyDescent="0.3">
      <c r="A148" s="5" t="s">
        <v>22</v>
      </c>
      <c r="B148" s="838"/>
      <c r="C148" s="11"/>
      <c r="D148" s="11"/>
      <c r="E148" s="11"/>
    </row>
    <row r="149" spans="1:5" ht="15.75" thickBot="1" x14ac:dyDescent="0.3">
      <c r="A149" s="5" t="s">
        <v>23</v>
      </c>
      <c r="B149" s="838"/>
      <c r="C149" s="11"/>
      <c r="D149" s="11"/>
      <c r="E149" s="11"/>
    </row>
    <row r="150" spans="1:5" ht="15.75" thickBot="1" x14ac:dyDescent="0.3">
      <c r="A150" s="1256" t="s">
        <v>225</v>
      </c>
      <c r="B150" s="1257"/>
      <c r="C150" s="1257"/>
      <c r="D150" s="1257"/>
      <c r="E150" s="1258"/>
    </row>
    <row r="151" spans="1:5" x14ac:dyDescent="0.25">
      <c r="A151" s="1254"/>
      <c r="B151" s="8">
        <v>2019</v>
      </c>
      <c r="C151" s="8">
        <v>2020</v>
      </c>
      <c r="D151" s="8">
        <v>2021</v>
      </c>
      <c r="E151" s="8">
        <v>2022</v>
      </c>
    </row>
    <row r="152" spans="1:5" ht="12.75" customHeight="1" thickBot="1" x14ac:dyDescent="0.3">
      <c r="A152" s="1255"/>
      <c r="B152" s="841" t="s">
        <v>8</v>
      </c>
      <c r="C152" s="841" t="s">
        <v>9</v>
      </c>
      <c r="D152" s="841" t="s">
        <v>9</v>
      </c>
      <c r="E152" s="841" t="s">
        <v>9</v>
      </c>
    </row>
    <row r="153" spans="1:5" ht="15.75" thickBot="1" x14ac:dyDescent="0.3">
      <c r="A153" s="13" t="s">
        <v>42</v>
      </c>
      <c r="B153" s="14">
        <f>B154+B155+B156+B157</f>
        <v>0</v>
      </c>
      <c r="C153" s="14">
        <f t="shared" ref="C153:E153" si="20">C154+C155+C156+C157</f>
        <v>0</v>
      </c>
      <c r="D153" s="14">
        <f t="shared" si="20"/>
        <v>0</v>
      </c>
      <c r="E153" s="14">
        <f t="shared" si="20"/>
        <v>0</v>
      </c>
    </row>
    <row r="154" spans="1:5" ht="15.75" thickBot="1" x14ac:dyDescent="0.3">
      <c r="A154" s="26" t="s">
        <v>279</v>
      </c>
      <c r="B154" s="14"/>
      <c r="C154" s="14"/>
      <c r="D154" s="14"/>
      <c r="E154" s="14"/>
    </row>
    <row r="155" spans="1:5" ht="15.75" thickBot="1" x14ac:dyDescent="0.3">
      <c r="A155" s="26" t="s">
        <v>294</v>
      </c>
      <c r="B155" s="14"/>
      <c r="C155" s="14"/>
      <c r="D155" s="14"/>
      <c r="E155" s="14"/>
    </row>
    <row r="156" spans="1:5" ht="15.75" thickBot="1" x14ac:dyDescent="0.3">
      <c r="A156" s="26" t="s">
        <v>295</v>
      </c>
      <c r="B156" s="14"/>
      <c r="C156" s="14"/>
      <c r="D156" s="14"/>
      <c r="E156" s="14"/>
    </row>
    <row r="157" spans="1:5" ht="15.75" thickBot="1" x14ac:dyDescent="0.3">
      <c r="A157" s="26" t="s">
        <v>296</v>
      </c>
      <c r="B157" s="14"/>
      <c r="C157" s="14"/>
      <c r="D157" s="14"/>
      <c r="E157" s="14"/>
    </row>
    <row r="158" spans="1:5" ht="15.75" thickBot="1" x14ac:dyDescent="0.3">
      <c r="A158" s="13" t="s">
        <v>43</v>
      </c>
      <c r="B158" s="15">
        <f>B159+B160+B161+B162</f>
        <v>0</v>
      </c>
      <c r="C158" s="15">
        <f t="shared" ref="C158:E158" si="21">C159+C160+C161+C162</f>
        <v>750</v>
      </c>
      <c r="D158" s="15">
        <f t="shared" si="21"/>
        <v>750</v>
      </c>
      <c r="E158" s="15">
        <f t="shared" si="21"/>
        <v>0</v>
      </c>
    </row>
    <row r="159" spans="1:5" ht="15.75" thickBot="1" x14ac:dyDescent="0.3">
      <c r="A159" s="26" t="s">
        <v>279</v>
      </c>
      <c r="B159" s="42"/>
      <c r="C159" s="43">
        <v>750</v>
      </c>
      <c r="D159" s="14">
        <v>750</v>
      </c>
      <c r="E159" s="43">
        <f t="shared" ref="E159" si="22">E145</f>
        <v>0</v>
      </c>
    </row>
    <row r="160" spans="1:5" ht="15.75" thickBot="1" x14ac:dyDescent="0.3">
      <c r="A160" s="26" t="s">
        <v>294</v>
      </c>
      <c r="B160" s="15"/>
      <c r="C160" s="14"/>
      <c r="D160" s="14"/>
      <c r="E160" s="14"/>
    </row>
    <row r="161" spans="1:5" ht="15.75" thickBot="1" x14ac:dyDescent="0.3">
      <c r="A161" s="26" t="s">
        <v>295</v>
      </c>
      <c r="B161" s="15"/>
      <c r="C161" s="14"/>
      <c r="D161" s="14"/>
      <c r="E161" s="14"/>
    </row>
    <row r="162" spans="1:5" ht="15.75" thickBot="1" x14ac:dyDescent="0.3">
      <c r="A162" s="26" t="s">
        <v>296</v>
      </c>
      <c r="B162" s="15"/>
      <c r="C162" s="14"/>
      <c r="D162" s="14"/>
      <c r="E162" s="14"/>
    </row>
    <row r="163" spans="1:5" ht="15.75" thickBot="1" x14ac:dyDescent="0.3">
      <c r="A163" s="7" t="s">
        <v>550</v>
      </c>
      <c r="B163" s="38">
        <f>B153+B158</f>
        <v>0</v>
      </c>
      <c r="C163" s="38">
        <f t="shared" ref="C163:E163" si="23">C153+C158</f>
        <v>750</v>
      </c>
      <c r="D163" s="38">
        <f t="shared" si="23"/>
        <v>750</v>
      </c>
      <c r="E163" s="38">
        <f t="shared" si="23"/>
        <v>0</v>
      </c>
    </row>
    <row r="164" spans="1:5" ht="15.75" hidden="1" thickBot="1" x14ac:dyDescent="0.3">
      <c r="A164" s="7" t="s">
        <v>56</v>
      </c>
      <c r="B164" s="1271" t="s">
        <v>1143</v>
      </c>
      <c r="C164" s="1432"/>
      <c r="D164" s="1272"/>
      <c r="E164" s="1273"/>
    </row>
    <row r="165" spans="1:5" ht="34.5" hidden="1" thickBot="1" x14ac:dyDescent="0.3">
      <c r="A165" s="7" t="s">
        <v>142</v>
      </c>
      <c r="B165" s="7" t="s">
        <v>1152</v>
      </c>
      <c r="C165" s="100" t="s">
        <v>289</v>
      </c>
      <c r="D165" s="1245" t="s">
        <v>1153</v>
      </c>
      <c r="E165" s="1246"/>
    </row>
    <row r="166" spans="1:5" ht="25.5" hidden="1" customHeight="1" thickBot="1" x14ac:dyDescent="0.3">
      <c r="A166" s="5" t="s">
        <v>15</v>
      </c>
      <c r="B166" s="1247" t="s">
        <v>1154</v>
      </c>
      <c r="C166" s="1249"/>
      <c r="D166" s="1249"/>
      <c r="E166" s="1250"/>
    </row>
    <row r="167" spans="1:5" ht="15.75" hidden="1" thickBot="1" x14ac:dyDescent="0.3">
      <c r="A167" s="5" t="s">
        <v>16</v>
      </c>
      <c r="B167" s="1251" t="s">
        <v>1155</v>
      </c>
      <c r="C167" s="1252"/>
      <c r="D167" s="1252"/>
      <c r="E167" s="1253"/>
    </row>
    <row r="168" spans="1:5" ht="17.25" hidden="1" customHeight="1" x14ac:dyDescent="0.25">
      <c r="A168" s="1254"/>
      <c r="B168" s="8">
        <v>2019</v>
      </c>
      <c r="C168" s="8">
        <v>2020</v>
      </c>
      <c r="D168" s="8">
        <v>2021</v>
      </c>
      <c r="E168" s="8">
        <v>2022</v>
      </c>
    </row>
    <row r="169" spans="1:5" ht="15.75" hidden="1" thickBot="1" x14ac:dyDescent="0.3">
      <c r="A169" s="1255"/>
      <c r="B169" s="841" t="s">
        <v>8</v>
      </c>
      <c r="C169" s="841" t="s">
        <v>9</v>
      </c>
      <c r="D169" s="841" t="s">
        <v>9</v>
      </c>
      <c r="E169" s="841" t="s">
        <v>9</v>
      </c>
    </row>
    <row r="170" spans="1:5" ht="12.75" hidden="1" customHeight="1" thickBot="1" x14ac:dyDescent="0.3">
      <c r="A170" s="5" t="s">
        <v>17</v>
      </c>
      <c r="B170" s="840"/>
      <c r="C170" s="838">
        <v>0</v>
      </c>
      <c r="D170" s="838">
        <v>0</v>
      </c>
      <c r="E170" s="838">
        <v>0</v>
      </c>
    </row>
    <row r="171" spans="1:5" ht="15.75" hidden="1" thickBot="1" x14ac:dyDescent="0.3">
      <c r="A171" s="5" t="s">
        <v>18</v>
      </c>
      <c r="B171" s="41">
        <f>B189</f>
        <v>0</v>
      </c>
      <c r="C171" s="10">
        <v>0</v>
      </c>
      <c r="D171" s="10">
        <v>0</v>
      </c>
      <c r="E171" s="10">
        <v>0</v>
      </c>
    </row>
    <row r="172" spans="1:5" ht="15.75" hidden="1" thickBot="1" x14ac:dyDescent="0.3">
      <c r="A172" s="5" t="s">
        <v>19</v>
      </c>
      <c r="B172" s="10"/>
      <c r="C172" s="10"/>
      <c r="D172" s="10"/>
      <c r="E172" s="10"/>
    </row>
    <row r="173" spans="1:5" ht="15.75" hidden="1" thickBot="1" x14ac:dyDescent="0.3">
      <c r="A173" s="5" t="s">
        <v>20</v>
      </c>
      <c r="B173" s="838"/>
      <c r="C173" s="11"/>
      <c r="D173" s="11"/>
      <c r="E173" s="11"/>
    </row>
    <row r="174" spans="1:5" ht="15.75" hidden="1" thickBot="1" x14ac:dyDescent="0.3">
      <c r="A174" s="5" t="s">
        <v>22</v>
      </c>
      <c r="B174" s="838"/>
      <c r="C174" s="11"/>
      <c r="D174" s="11"/>
      <c r="E174" s="11"/>
    </row>
    <row r="175" spans="1:5" ht="15.75" hidden="1" thickBot="1" x14ac:dyDescent="0.3">
      <c r="A175" s="5" t="s">
        <v>23</v>
      </c>
      <c r="B175" s="838"/>
      <c r="C175" s="11"/>
      <c r="D175" s="11"/>
      <c r="E175" s="11"/>
    </row>
    <row r="176" spans="1:5" ht="15" hidden="1" customHeight="1" thickBot="1" x14ac:dyDescent="0.3">
      <c r="A176" s="1256" t="s">
        <v>224</v>
      </c>
      <c r="B176" s="1257"/>
      <c r="C176" s="1257"/>
      <c r="D176" s="1257"/>
      <c r="E176" s="1258"/>
    </row>
    <row r="177" spans="1:5" ht="15.75" hidden="1" thickBot="1" x14ac:dyDescent="0.3">
      <c r="A177" s="1254"/>
      <c r="B177" s="8">
        <v>2019</v>
      </c>
      <c r="C177" s="8">
        <v>2020</v>
      </c>
      <c r="D177" s="8">
        <v>2021</v>
      </c>
      <c r="E177" s="8">
        <v>2022</v>
      </c>
    </row>
    <row r="178" spans="1:5" ht="15.75" hidden="1" thickBot="1" x14ac:dyDescent="0.3">
      <c r="A178" s="1255"/>
      <c r="B178" s="841" t="s">
        <v>8</v>
      </c>
      <c r="C178" s="841" t="s">
        <v>9</v>
      </c>
      <c r="D178" s="841" t="s">
        <v>9</v>
      </c>
      <c r="E178" s="841" t="s">
        <v>9</v>
      </c>
    </row>
    <row r="179" spans="1:5" ht="12.75" hidden="1" customHeight="1" thickBot="1" x14ac:dyDescent="0.3">
      <c r="A179" s="13" t="s">
        <v>42</v>
      </c>
      <c r="B179" s="14">
        <f>B180+B181+B182+B183</f>
        <v>0</v>
      </c>
      <c r="C179" s="14">
        <f t="shared" ref="C179:E179" si="24">C180+C181+C182+C183</f>
        <v>0</v>
      </c>
      <c r="D179" s="14">
        <f t="shared" si="24"/>
        <v>0</v>
      </c>
      <c r="E179" s="14">
        <f t="shared" si="24"/>
        <v>0</v>
      </c>
    </row>
    <row r="180" spans="1:5" ht="15.75" hidden="1" thickBot="1" x14ac:dyDescent="0.3">
      <c r="A180" s="26" t="s">
        <v>279</v>
      </c>
      <c r="B180" s="14"/>
      <c r="C180" s="14"/>
      <c r="D180" s="14"/>
      <c r="E180" s="14"/>
    </row>
    <row r="181" spans="1:5" ht="15.75" hidden="1" thickBot="1" x14ac:dyDescent="0.3">
      <c r="A181" s="26" t="s">
        <v>294</v>
      </c>
      <c r="B181" s="14"/>
      <c r="C181" s="14"/>
      <c r="D181" s="14"/>
      <c r="E181" s="14"/>
    </row>
    <row r="182" spans="1:5" ht="15.75" hidden="1" thickBot="1" x14ac:dyDescent="0.3">
      <c r="A182" s="26" t="s">
        <v>295</v>
      </c>
      <c r="B182" s="14"/>
      <c r="C182" s="14"/>
      <c r="D182" s="14"/>
      <c r="E182" s="14"/>
    </row>
    <row r="183" spans="1:5" ht="15.75" hidden="1" thickBot="1" x14ac:dyDescent="0.3">
      <c r="A183" s="26" t="s">
        <v>296</v>
      </c>
      <c r="B183" s="14"/>
      <c r="C183" s="14"/>
      <c r="D183" s="14"/>
      <c r="E183" s="14"/>
    </row>
    <row r="184" spans="1:5" ht="15.75" hidden="1" thickBot="1" x14ac:dyDescent="0.3">
      <c r="A184" s="13" t="s">
        <v>43</v>
      </c>
      <c r="B184" s="15">
        <f>B185+B186+B187+B188</f>
        <v>0</v>
      </c>
      <c r="C184" s="15">
        <f t="shared" ref="C184:E184" si="25">C185+C186+C187+C188</f>
        <v>0</v>
      </c>
      <c r="D184" s="15">
        <f t="shared" si="25"/>
        <v>0</v>
      </c>
      <c r="E184" s="15">
        <f t="shared" si="25"/>
        <v>0</v>
      </c>
    </row>
    <row r="185" spans="1:5" ht="15.75" hidden="1" thickBot="1" x14ac:dyDescent="0.3">
      <c r="A185" s="26" t="s">
        <v>279</v>
      </c>
      <c r="B185" s="42">
        <v>0</v>
      </c>
      <c r="C185" s="43">
        <v>0</v>
      </c>
      <c r="D185" s="14">
        <v>0</v>
      </c>
      <c r="E185" s="14">
        <v>0</v>
      </c>
    </row>
    <row r="186" spans="1:5" ht="15.75" hidden="1" thickBot="1" x14ac:dyDescent="0.3">
      <c r="A186" s="26" t="s">
        <v>294</v>
      </c>
      <c r="B186" s="15"/>
      <c r="C186" s="14"/>
      <c r="D186" s="14"/>
      <c r="E186" s="14"/>
    </row>
    <row r="187" spans="1:5" ht="15.75" hidden="1" thickBot="1" x14ac:dyDescent="0.3">
      <c r="A187" s="26" t="s">
        <v>295</v>
      </c>
      <c r="B187" s="15"/>
      <c r="C187" s="14"/>
      <c r="D187" s="14"/>
      <c r="E187" s="14"/>
    </row>
    <row r="188" spans="1:5" ht="15.75" hidden="1" thickBot="1" x14ac:dyDescent="0.3">
      <c r="A188" s="26" t="s">
        <v>296</v>
      </c>
      <c r="B188" s="15"/>
      <c r="C188" s="14"/>
      <c r="D188" s="14"/>
      <c r="E188" s="14"/>
    </row>
    <row r="189" spans="1:5" ht="15.75" hidden="1" thickBot="1" x14ac:dyDescent="0.3">
      <c r="A189" s="101" t="s">
        <v>552</v>
      </c>
      <c r="B189" s="15">
        <f>B179+B184</f>
        <v>0</v>
      </c>
      <c r="C189" s="15">
        <f t="shared" ref="C189:E189" si="26">C179+C184</f>
        <v>0</v>
      </c>
      <c r="D189" s="15">
        <f t="shared" si="26"/>
        <v>0</v>
      </c>
      <c r="E189" s="15">
        <f t="shared" si="26"/>
        <v>0</v>
      </c>
    </row>
    <row r="190" spans="1:5" ht="34.5" hidden="1" thickBot="1" x14ac:dyDescent="0.3">
      <c r="A190" s="7" t="s">
        <v>155</v>
      </c>
      <c r="B190" s="7" t="s">
        <v>1156</v>
      </c>
      <c r="C190" s="100" t="s">
        <v>289</v>
      </c>
      <c r="D190" s="1245" t="s">
        <v>1157</v>
      </c>
      <c r="E190" s="1246"/>
    </row>
    <row r="191" spans="1:5" ht="15.75" hidden="1" thickBot="1" x14ac:dyDescent="0.3">
      <c r="A191" s="5" t="s">
        <v>15</v>
      </c>
      <c r="B191" s="1247" t="s">
        <v>1158</v>
      </c>
      <c r="C191" s="1249"/>
      <c r="D191" s="1249"/>
      <c r="E191" s="1250"/>
    </row>
    <row r="192" spans="1:5" ht="15.75" hidden="1" thickBot="1" x14ac:dyDescent="0.3">
      <c r="A192" s="5" t="s">
        <v>16</v>
      </c>
      <c r="B192" s="1251" t="s">
        <v>1147</v>
      </c>
      <c r="C192" s="1252"/>
      <c r="D192" s="1252"/>
      <c r="E192" s="1253"/>
    </row>
    <row r="193" spans="1:5" ht="15.75" hidden="1" thickBot="1" x14ac:dyDescent="0.3">
      <c r="A193" s="1254"/>
      <c r="B193" s="8">
        <v>2019</v>
      </c>
      <c r="C193" s="8">
        <v>2020</v>
      </c>
      <c r="D193" s="8">
        <v>2021</v>
      </c>
      <c r="E193" s="8">
        <v>2022</v>
      </c>
    </row>
    <row r="194" spans="1:5" ht="15.75" hidden="1" thickBot="1" x14ac:dyDescent="0.3">
      <c r="A194" s="1255"/>
      <c r="B194" s="841" t="s">
        <v>8</v>
      </c>
      <c r="C194" s="841" t="s">
        <v>9</v>
      </c>
      <c r="D194" s="841" t="s">
        <v>9</v>
      </c>
      <c r="E194" s="841" t="s">
        <v>9</v>
      </c>
    </row>
    <row r="195" spans="1:5" ht="15.75" hidden="1" thickBot="1" x14ac:dyDescent="0.3">
      <c r="A195" s="5" t="s">
        <v>17</v>
      </c>
      <c r="B195" s="5"/>
      <c r="C195" s="838"/>
      <c r="D195" s="5"/>
      <c r="E195" s="5"/>
    </row>
    <row r="196" spans="1:5" ht="15.75" hidden="1" thickBot="1" x14ac:dyDescent="0.3">
      <c r="A196" s="5" t="s">
        <v>18</v>
      </c>
      <c r="B196" s="10">
        <f>B214</f>
        <v>0</v>
      </c>
      <c r="C196" s="10">
        <f>C214</f>
        <v>0</v>
      </c>
      <c r="D196" s="10">
        <f t="shared" ref="D196:E196" si="27">D214</f>
        <v>0</v>
      </c>
      <c r="E196" s="10">
        <f t="shared" si="27"/>
        <v>0</v>
      </c>
    </row>
    <row r="197" spans="1:5" ht="15.75" hidden="1" thickBot="1" x14ac:dyDescent="0.3">
      <c r="A197" s="5" t="s">
        <v>19</v>
      </c>
      <c r="B197" s="10"/>
      <c r="C197" s="10"/>
      <c r="D197" s="10"/>
      <c r="E197" s="10"/>
    </row>
    <row r="198" spans="1:5" ht="15.75" hidden="1" thickBot="1" x14ac:dyDescent="0.3">
      <c r="A198" s="5" t="s">
        <v>20</v>
      </c>
      <c r="B198" s="838"/>
      <c r="C198" s="11"/>
      <c r="D198" s="11"/>
      <c r="E198" s="11"/>
    </row>
    <row r="199" spans="1:5" ht="15.75" hidden="1" thickBot="1" x14ac:dyDescent="0.3">
      <c r="A199" s="5" t="s">
        <v>22</v>
      </c>
      <c r="B199" s="838"/>
      <c r="C199" s="11"/>
      <c r="D199" s="11"/>
      <c r="E199" s="11"/>
    </row>
    <row r="200" spans="1:5" ht="15.75" hidden="1" thickBot="1" x14ac:dyDescent="0.3">
      <c r="A200" s="5" t="s">
        <v>23</v>
      </c>
      <c r="B200" s="838"/>
      <c r="C200" s="11"/>
      <c r="D200" s="11"/>
      <c r="E200" s="11"/>
    </row>
    <row r="201" spans="1:5" ht="15.75" hidden="1" thickBot="1" x14ac:dyDescent="0.3">
      <c r="A201" s="1256" t="s">
        <v>1159</v>
      </c>
      <c r="B201" s="1257"/>
      <c r="C201" s="1257"/>
      <c r="D201" s="1257"/>
      <c r="E201" s="1258"/>
    </row>
    <row r="202" spans="1:5" ht="15.75" hidden="1" thickBot="1" x14ac:dyDescent="0.3">
      <c r="A202" s="1254"/>
      <c r="B202" s="8">
        <v>2019</v>
      </c>
      <c r="C202" s="8">
        <v>2020</v>
      </c>
      <c r="D202" s="8">
        <v>2021</v>
      </c>
      <c r="E202" s="8">
        <v>2022</v>
      </c>
    </row>
    <row r="203" spans="1:5" ht="15.75" hidden="1" thickBot="1" x14ac:dyDescent="0.3">
      <c r="A203" s="1255"/>
      <c r="B203" s="841" t="s">
        <v>8</v>
      </c>
      <c r="C203" s="841" t="s">
        <v>9</v>
      </c>
      <c r="D203" s="841" t="s">
        <v>9</v>
      </c>
      <c r="E203" s="841" t="s">
        <v>9</v>
      </c>
    </row>
    <row r="204" spans="1:5" ht="15.75" hidden="1" thickBot="1" x14ac:dyDescent="0.3">
      <c r="A204" s="13" t="s">
        <v>42</v>
      </c>
      <c r="B204" s="14">
        <f>B205+B206+B207+B208</f>
        <v>0</v>
      </c>
      <c r="C204" s="14">
        <f t="shared" ref="C204:E204" si="28">C205+C206+C207+C208</f>
        <v>0</v>
      </c>
      <c r="D204" s="14">
        <f t="shared" si="28"/>
        <v>0</v>
      </c>
      <c r="E204" s="14">
        <f t="shared" si="28"/>
        <v>0</v>
      </c>
    </row>
    <row r="205" spans="1:5" ht="15.75" hidden="1" thickBot="1" x14ac:dyDescent="0.3">
      <c r="A205" s="26" t="s">
        <v>279</v>
      </c>
      <c r="B205" s="14"/>
      <c r="C205" s="14"/>
      <c r="D205" s="14"/>
      <c r="E205" s="14"/>
    </row>
    <row r="206" spans="1:5" ht="15.75" hidden="1" thickBot="1" x14ac:dyDescent="0.3">
      <c r="A206" s="26" t="s">
        <v>294</v>
      </c>
      <c r="B206" s="14"/>
      <c r="C206" s="14"/>
      <c r="D206" s="14"/>
      <c r="E206" s="14"/>
    </row>
    <row r="207" spans="1:5" ht="15.75" hidden="1" thickBot="1" x14ac:dyDescent="0.3">
      <c r="A207" s="26" t="s">
        <v>295</v>
      </c>
      <c r="B207" s="14"/>
      <c r="C207" s="14"/>
      <c r="D207" s="14"/>
      <c r="E207" s="14"/>
    </row>
    <row r="208" spans="1:5" ht="15.75" hidden="1" thickBot="1" x14ac:dyDescent="0.3">
      <c r="A208" s="26" t="s">
        <v>296</v>
      </c>
      <c r="B208" s="14"/>
      <c r="C208" s="14"/>
      <c r="D208" s="14"/>
      <c r="E208" s="14"/>
    </row>
    <row r="209" spans="1:5" ht="15.75" hidden="1" thickBot="1" x14ac:dyDescent="0.3">
      <c r="A209" s="13" t="s">
        <v>43</v>
      </c>
      <c r="B209" s="15">
        <f>B210+B211+B212+B213</f>
        <v>0</v>
      </c>
      <c r="C209" s="15">
        <f t="shared" ref="C209:E209" si="29">C210+C211+C212+C213</f>
        <v>0</v>
      </c>
      <c r="D209" s="15">
        <f t="shared" si="29"/>
        <v>0</v>
      </c>
      <c r="E209" s="15">
        <f t="shared" si="29"/>
        <v>0</v>
      </c>
    </row>
    <row r="210" spans="1:5" ht="15.75" hidden="1" thickBot="1" x14ac:dyDescent="0.3">
      <c r="A210" s="26" t="s">
        <v>279</v>
      </c>
      <c r="B210" s="42"/>
      <c r="C210" s="43">
        <v>0</v>
      </c>
      <c r="D210" s="14">
        <v>0</v>
      </c>
      <c r="E210" s="14">
        <v>0</v>
      </c>
    </row>
    <row r="211" spans="1:5" ht="15.75" hidden="1" thickBot="1" x14ac:dyDescent="0.3">
      <c r="A211" s="26" t="s">
        <v>294</v>
      </c>
      <c r="B211" s="15"/>
      <c r="C211" s="14"/>
      <c r="D211" s="14"/>
      <c r="E211" s="14"/>
    </row>
    <row r="212" spans="1:5" ht="15.75" hidden="1" thickBot="1" x14ac:dyDescent="0.3">
      <c r="A212" s="26" t="s">
        <v>295</v>
      </c>
      <c r="B212" s="15"/>
      <c r="C212" s="14"/>
      <c r="D212" s="14"/>
      <c r="E212" s="14"/>
    </row>
    <row r="213" spans="1:5" ht="15.75" hidden="1" thickBot="1" x14ac:dyDescent="0.3">
      <c r="A213" s="26" t="s">
        <v>296</v>
      </c>
      <c r="B213" s="15"/>
      <c r="C213" s="14"/>
      <c r="D213" s="14"/>
      <c r="E213" s="14"/>
    </row>
    <row r="214" spans="1:5" ht="15.75" hidden="1" thickBot="1" x14ac:dyDescent="0.3">
      <c r="A214" s="101" t="s">
        <v>1160</v>
      </c>
      <c r="B214" s="15">
        <f>B204+B209</f>
        <v>0</v>
      </c>
      <c r="C214" s="15">
        <f t="shared" ref="C214:E214" si="30">C204+C209</f>
        <v>0</v>
      </c>
      <c r="D214" s="15">
        <f t="shared" si="30"/>
        <v>0</v>
      </c>
      <c r="E214" s="15">
        <f t="shared" si="30"/>
        <v>0</v>
      </c>
    </row>
    <row r="215" spans="1:5" ht="15.75" hidden="1" thickBot="1" x14ac:dyDescent="0.3">
      <c r="A215" s="707"/>
      <c r="B215" s="488"/>
      <c r="C215" s="488"/>
      <c r="D215" s="488"/>
      <c r="E215" s="15"/>
    </row>
    <row r="216" spans="1:5" ht="15.75" thickBot="1" x14ac:dyDescent="0.3">
      <c r="A216" s="1220" t="s">
        <v>46</v>
      </c>
      <c r="B216" s="1221"/>
      <c r="C216" s="1221"/>
      <c r="D216" s="1221"/>
      <c r="E216" s="1222"/>
    </row>
    <row r="217" spans="1:5" ht="15.75" thickBot="1" x14ac:dyDescent="0.3">
      <c r="A217" s="1220" t="s">
        <v>47</v>
      </c>
      <c r="B217" s="1221"/>
      <c r="C217" s="1221"/>
      <c r="D217" s="1221"/>
      <c r="E217" s="1222"/>
    </row>
    <row r="218" spans="1:5" ht="15.75" thickBot="1" x14ac:dyDescent="0.3">
      <c r="A218" s="7" t="s">
        <v>56</v>
      </c>
      <c r="B218" s="1274" t="s">
        <v>1161</v>
      </c>
      <c r="C218" s="1275"/>
      <c r="D218" s="1275"/>
      <c r="E218" s="1276"/>
    </row>
    <row r="219" spans="1:5" ht="34.5" thickBot="1" x14ac:dyDescent="0.3">
      <c r="A219" s="7" t="s">
        <v>1162</v>
      </c>
      <c r="B219" s="117" t="s">
        <v>953</v>
      </c>
      <c r="C219" s="102" t="s">
        <v>289</v>
      </c>
      <c r="D219" s="105"/>
      <c r="E219" s="106" t="s">
        <v>234</v>
      </c>
    </row>
    <row r="220" spans="1:5" ht="15.75" thickBot="1" x14ac:dyDescent="0.3">
      <c r="A220" s="5" t="s">
        <v>15</v>
      </c>
      <c r="B220" s="1247" t="s">
        <v>268</v>
      </c>
      <c r="C220" s="1249"/>
      <c r="D220" s="1249"/>
      <c r="E220" s="1250"/>
    </row>
    <row r="221" spans="1:5" ht="15.75" thickBot="1" x14ac:dyDescent="0.3">
      <c r="A221" s="5" t="s">
        <v>16</v>
      </c>
      <c r="B221" s="1389" t="s">
        <v>703</v>
      </c>
      <c r="C221" s="1252"/>
      <c r="D221" s="1252"/>
      <c r="E221" s="1253"/>
    </row>
    <row r="222" spans="1:5" x14ac:dyDescent="0.25">
      <c r="A222" s="1254"/>
      <c r="B222" s="8">
        <v>2019</v>
      </c>
      <c r="C222" s="8">
        <v>2020</v>
      </c>
      <c r="D222" s="8">
        <v>2021</v>
      </c>
      <c r="E222" s="8">
        <v>2022</v>
      </c>
    </row>
    <row r="223" spans="1:5" ht="15.75" thickBot="1" x14ac:dyDescent="0.3">
      <c r="A223" s="1255"/>
      <c r="B223" s="841" t="s">
        <v>8</v>
      </c>
      <c r="C223" s="841" t="s">
        <v>9</v>
      </c>
      <c r="D223" s="841" t="s">
        <v>9</v>
      </c>
      <c r="E223" s="841" t="s">
        <v>9</v>
      </c>
    </row>
    <row r="224" spans="1:5" ht="15.75" thickBot="1" x14ac:dyDescent="0.3">
      <c r="A224" s="5" t="s">
        <v>17</v>
      </c>
      <c r="B224" s="838">
        <v>15</v>
      </c>
      <c r="C224" s="838">
        <v>0</v>
      </c>
      <c r="D224" s="838">
        <v>0</v>
      </c>
      <c r="E224" s="838">
        <v>0</v>
      </c>
    </row>
    <row r="225" spans="1:5" ht="15.75" thickBot="1" x14ac:dyDescent="0.3">
      <c r="A225" s="5" t="s">
        <v>18</v>
      </c>
      <c r="B225" s="10">
        <f>B243</f>
        <v>150</v>
      </c>
      <c r="C225" s="10">
        <f t="shared" ref="C225:E225" si="31">C243</f>
        <v>0</v>
      </c>
      <c r="D225" s="10">
        <f t="shared" si="31"/>
        <v>0</v>
      </c>
      <c r="E225" s="10">
        <f t="shared" si="31"/>
        <v>0</v>
      </c>
    </row>
    <row r="226" spans="1:5" ht="30.75" customHeight="1" thickBot="1" x14ac:dyDescent="0.3">
      <c r="A226" s="5" t="s">
        <v>19</v>
      </c>
      <c r="B226" s="10">
        <f>B225/B224</f>
        <v>10</v>
      </c>
      <c r="C226" s="10"/>
      <c r="D226" s="10"/>
      <c r="E226" s="10"/>
    </row>
    <row r="227" spans="1:5" ht="15.75" thickBot="1" x14ac:dyDescent="0.3">
      <c r="A227" s="5" t="s">
        <v>20</v>
      </c>
      <c r="B227" s="838" t="s">
        <v>21</v>
      </c>
      <c r="C227" s="11"/>
      <c r="D227" s="11"/>
      <c r="E227" s="11"/>
    </row>
    <row r="228" spans="1:5" ht="17.25" customHeight="1" thickBot="1" x14ac:dyDescent="0.3">
      <c r="A228" s="5" t="s">
        <v>22</v>
      </c>
      <c r="B228" s="838" t="s">
        <v>21</v>
      </c>
      <c r="C228" s="11"/>
      <c r="D228" s="11"/>
      <c r="E228" s="11"/>
    </row>
    <row r="229" spans="1:5" ht="15.75" thickBot="1" x14ac:dyDescent="0.3">
      <c r="A229" s="5" t="s">
        <v>23</v>
      </c>
      <c r="B229" s="838" t="s">
        <v>21</v>
      </c>
      <c r="C229" s="11"/>
      <c r="D229" s="11"/>
      <c r="E229" s="11"/>
    </row>
    <row r="230" spans="1:5" ht="12.75" customHeight="1" thickBot="1" x14ac:dyDescent="0.3">
      <c r="A230" s="1256" t="s">
        <v>683</v>
      </c>
      <c r="B230" s="1257"/>
      <c r="C230" s="1257"/>
      <c r="D230" s="1257"/>
      <c r="E230" s="1258"/>
    </row>
    <row r="231" spans="1:5" x14ac:dyDescent="0.25">
      <c r="A231" s="1254"/>
      <c r="B231" s="8">
        <v>2019</v>
      </c>
      <c r="C231" s="8">
        <v>2020</v>
      </c>
      <c r="D231" s="8">
        <v>2021</v>
      </c>
      <c r="E231" s="8">
        <v>2022</v>
      </c>
    </row>
    <row r="232" spans="1:5" ht="15.75" thickBot="1" x14ac:dyDescent="0.3">
      <c r="A232" s="1255"/>
      <c r="B232" s="841" t="s">
        <v>8</v>
      </c>
      <c r="C232" s="841" t="s">
        <v>9</v>
      </c>
      <c r="D232" s="841" t="s">
        <v>9</v>
      </c>
      <c r="E232" s="841" t="s">
        <v>9</v>
      </c>
    </row>
    <row r="233" spans="1:5" ht="15.75" thickBot="1" x14ac:dyDescent="0.3">
      <c r="A233" s="13" t="s">
        <v>42</v>
      </c>
      <c r="B233" s="14">
        <f>B234+B235+B236+B237</f>
        <v>0</v>
      </c>
      <c r="C233" s="14">
        <f t="shared" ref="C233:E233" si="32">C234+C235+C236+C237</f>
        <v>0</v>
      </c>
      <c r="D233" s="14">
        <f t="shared" si="32"/>
        <v>0</v>
      </c>
      <c r="E233" s="14">
        <f t="shared" si="32"/>
        <v>0</v>
      </c>
    </row>
    <row r="234" spans="1:5" ht="15.75" thickBot="1" x14ac:dyDescent="0.3">
      <c r="A234" s="26" t="s">
        <v>279</v>
      </c>
      <c r="B234" s="14"/>
      <c r="C234" s="14">
        <v>0</v>
      </c>
      <c r="D234" s="14">
        <v>0</v>
      </c>
      <c r="E234" s="14">
        <v>0</v>
      </c>
    </row>
    <row r="235" spans="1:5" ht="15.75" thickBot="1" x14ac:dyDescent="0.3">
      <c r="A235" s="26" t="s">
        <v>294</v>
      </c>
      <c r="B235" s="14"/>
      <c r="C235" s="14"/>
      <c r="D235" s="14"/>
      <c r="E235" s="14"/>
    </row>
    <row r="236" spans="1:5" ht="15.75" thickBot="1" x14ac:dyDescent="0.3">
      <c r="A236" s="26" t="s">
        <v>295</v>
      </c>
      <c r="B236" s="14"/>
      <c r="C236" s="14"/>
      <c r="D236" s="14"/>
      <c r="E236" s="14"/>
    </row>
    <row r="237" spans="1:5" ht="15.75" thickBot="1" x14ac:dyDescent="0.3">
      <c r="A237" s="26" t="s">
        <v>296</v>
      </c>
      <c r="B237" s="14"/>
      <c r="C237" s="14"/>
      <c r="D237" s="14"/>
      <c r="E237" s="14"/>
    </row>
    <row r="238" spans="1:5" ht="15.75" thickBot="1" x14ac:dyDescent="0.3">
      <c r="A238" s="13" t="s">
        <v>43</v>
      </c>
      <c r="B238" s="15">
        <f>B239+B240+B241+B242</f>
        <v>150</v>
      </c>
      <c r="C238" s="15">
        <f t="shared" ref="C238:E238" si="33">C239+C240+C241+C242</f>
        <v>0</v>
      </c>
      <c r="D238" s="15">
        <f t="shared" si="33"/>
        <v>0</v>
      </c>
      <c r="E238" s="15">
        <f t="shared" si="33"/>
        <v>0</v>
      </c>
    </row>
    <row r="239" spans="1:5" ht="12.75" customHeight="1" thickBot="1" x14ac:dyDescent="0.3">
      <c r="A239" s="26" t="s">
        <v>279</v>
      </c>
      <c r="B239" s="14">
        <v>150</v>
      </c>
      <c r="C239" s="42">
        <v>0</v>
      </c>
      <c r="D239" s="15">
        <v>0</v>
      </c>
      <c r="E239" s="15"/>
    </row>
    <row r="240" spans="1:5" ht="15.75" thickBot="1" x14ac:dyDescent="0.3">
      <c r="A240" s="26" t="s">
        <v>294</v>
      </c>
      <c r="B240" s="15"/>
      <c r="C240" s="15"/>
      <c r="D240" s="15"/>
      <c r="E240" s="15"/>
    </row>
    <row r="241" spans="1:5" ht="15.75" thickBot="1" x14ac:dyDescent="0.3">
      <c r="A241" s="26" t="s">
        <v>295</v>
      </c>
      <c r="B241" s="15"/>
      <c r="C241" s="15"/>
      <c r="D241" s="15"/>
      <c r="E241" s="15"/>
    </row>
    <row r="242" spans="1:5" ht="15.75" thickBot="1" x14ac:dyDescent="0.3">
      <c r="A242" s="26" t="s">
        <v>296</v>
      </c>
      <c r="B242" s="15"/>
      <c r="C242" s="15"/>
      <c r="D242" s="15"/>
      <c r="E242" s="15"/>
    </row>
    <row r="243" spans="1:5" ht="15.75" thickBot="1" x14ac:dyDescent="0.3">
      <c r="A243" s="111" t="s">
        <v>159</v>
      </c>
      <c r="B243" s="38">
        <f>B233+B238</f>
        <v>150</v>
      </c>
      <c r="C243" s="15">
        <f t="shared" ref="C243:E243" si="34">C233+C238</f>
        <v>0</v>
      </c>
      <c r="D243" s="15">
        <f t="shared" si="34"/>
        <v>0</v>
      </c>
      <c r="E243" s="15">
        <f t="shared" si="34"/>
        <v>0</v>
      </c>
    </row>
    <row r="244" spans="1:5" ht="15.75" thickBot="1" x14ac:dyDescent="0.3">
      <c r="A244" s="20"/>
      <c r="B244" s="21"/>
      <c r="C244" s="21"/>
      <c r="D244" s="21"/>
      <c r="E244" s="21"/>
    </row>
    <row r="245" spans="1:5" ht="24.75" thickBot="1" x14ac:dyDescent="0.3">
      <c r="A245" s="6" t="s">
        <v>57</v>
      </c>
      <c r="B245" s="1099">
        <f>B225+B171+B145+B120+B95+B70+B30+B196</f>
        <v>269400</v>
      </c>
      <c r="C245" s="1099">
        <f t="shared" ref="C245:E245" si="35">C225+C171+C145+C120+C95+C70+C30+C196</f>
        <v>67900</v>
      </c>
      <c r="D245" s="1099">
        <f t="shared" si="35"/>
        <v>67900</v>
      </c>
      <c r="E245" s="1099">
        <f t="shared" si="35"/>
        <v>67150</v>
      </c>
    </row>
    <row r="246" spans="1:5" ht="24.75" thickBot="1" x14ac:dyDescent="0.3">
      <c r="A246" s="6" t="s">
        <v>58</v>
      </c>
      <c r="B246" s="1099">
        <f>B243+B214+B189+B163+B138+B113+B88+B59</f>
        <v>269400</v>
      </c>
      <c r="C246" s="1099">
        <f t="shared" ref="C246:E246" si="36">C243+C214+C189+C163+C138+C113+C88+C59</f>
        <v>67900</v>
      </c>
      <c r="D246" s="1099">
        <f t="shared" si="36"/>
        <v>67900</v>
      </c>
      <c r="E246" s="1099">
        <f t="shared" si="36"/>
        <v>67150</v>
      </c>
    </row>
    <row r="247" spans="1:5" ht="15.75" thickBot="1" x14ac:dyDescent="0.3">
      <c r="A247" s="13" t="s">
        <v>24</v>
      </c>
      <c r="B247" s="38">
        <f>B248+B249</f>
        <v>172300</v>
      </c>
      <c r="C247" s="38">
        <f t="shared" ref="C247:E247" si="37">C248+C249</f>
        <v>34500</v>
      </c>
      <c r="D247" s="38">
        <f t="shared" si="37"/>
        <v>34500</v>
      </c>
      <c r="E247" s="38">
        <f t="shared" si="37"/>
        <v>34500</v>
      </c>
    </row>
    <row r="248" spans="1:5" ht="15.75" thickBot="1" x14ac:dyDescent="0.3">
      <c r="A248" s="26" t="s">
        <v>279</v>
      </c>
      <c r="B248" s="14">
        <f>B39</f>
        <v>172300</v>
      </c>
      <c r="C248" s="14">
        <f t="shared" ref="C248:E249" si="38">C39</f>
        <v>34500</v>
      </c>
      <c r="D248" s="14">
        <f t="shared" si="38"/>
        <v>34500</v>
      </c>
      <c r="E248" s="14">
        <f t="shared" si="38"/>
        <v>34500</v>
      </c>
    </row>
    <row r="249" spans="1:5" ht="15.75" customHeight="1" thickBot="1" x14ac:dyDescent="0.3">
      <c r="A249" s="26" t="s">
        <v>302</v>
      </c>
      <c r="B249" s="15">
        <f>B40</f>
        <v>0</v>
      </c>
      <c r="C249" s="15">
        <f t="shared" si="38"/>
        <v>0</v>
      </c>
      <c r="D249" s="15">
        <f t="shared" si="38"/>
        <v>0</v>
      </c>
      <c r="E249" s="15">
        <f t="shared" si="38"/>
        <v>0</v>
      </c>
    </row>
    <row r="250" spans="1:5" ht="27" customHeight="1" thickBot="1" x14ac:dyDescent="0.3">
      <c r="A250" s="13" t="s">
        <v>25</v>
      </c>
      <c r="B250" s="38">
        <f>B251+B252</f>
        <v>23000</v>
      </c>
      <c r="C250" s="38">
        <f t="shared" ref="C250:E250" si="39">C251+C252</f>
        <v>27500</v>
      </c>
      <c r="D250" s="38">
        <f t="shared" si="39"/>
        <v>27500</v>
      </c>
      <c r="E250" s="38">
        <f t="shared" si="39"/>
        <v>27500</v>
      </c>
    </row>
    <row r="251" spans="1:5" ht="15.75" thickBot="1" x14ac:dyDescent="0.3">
      <c r="A251" s="26" t="s">
        <v>279</v>
      </c>
      <c r="B251" s="14">
        <f>B42</f>
        <v>23000</v>
      </c>
      <c r="C251" s="14">
        <f t="shared" ref="C251:E252" si="40">C42</f>
        <v>27500</v>
      </c>
      <c r="D251" s="14">
        <f t="shared" si="40"/>
        <v>27500</v>
      </c>
      <c r="E251" s="14">
        <f t="shared" si="40"/>
        <v>27500</v>
      </c>
    </row>
    <row r="252" spans="1:5" ht="15.75" thickBot="1" x14ac:dyDescent="0.3">
      <c r="A252" s="26" t="s">
        <v>302</v>
      </c>
      <c r="B252" s="15">
        <f>B43</f>
        <v>0</v>
      </c>
      <c r="C252" s="15">
        <f t="shared" si="40"/>
        <v>0</v>
      </c>
      <c r="D252" s="15">
        <f t="shared" si="40"/>
        <v>0</v>
      </c>
      <c r="E252" s="15">
        <f t="shared" si="40"/>
        <v>0</v>
      </c>
    </row>
    <row r="253" spans="1:5" ht="15.75" thickBot="1" x14ac:dyDescent="0.3">
      <c r="A253" s="13" t="s">
        <v>26</v>
      </c>
      <c r="B253" s="38">
        <f>B254+B255</f>
        <v>50730</v>
      </c>
      <c r="C253" s="38">
        <f t="shared" ref="C253:E253" si="41">C254+C255</f>
        <v>5150</v>
      </c>
      <c r="D253" s="38">
        <f t="shared" si="41"/>
        <v>5150</v>
      </c>
      <c r="E253" s="38">
        <f t="shared" si="41"/>
        <v>5150</v>
      </c>
    </row>
    <row r="254" spans="1:5" ht="15.75" thickBot="1" x14ac:dyDescent="0.3">
      <c r="A254" s="26" t="s">
        <v>279</v>
      </c>
      <c r="B254" s="14">
        <f>B45</f>
        <v>50730</v>
      </c>
      <c r="C254" s="14">
        <f t="shared" ref="C254:E255" si="42">C45</f>
        <v>5150</v>
      </c>
      <c r="D254" s="14">
        <f t="shared" si="42"/>
        <v>5150</v>
      </c>
      <c r="E254" s="14">
        <f t="shared" si="42"/>
        <v>5150</v>
      </c>
    </row>
    <row r="255" spans="1:5" ht="15.75" thickBot="1" x14ac:dyDescent="0.3">
      <c r="A255" s="26" t="s">
        <v>302</v>
      </c>
      <c r="B255" s="15">
        <f>B46</f>
        <v>0</v>
      </c>
      <c r="C255" s="15">
        <f t="shared" si="42"/>
        <v>0</v>
      </c>
      <c r="D255" s="15">
        <f t="shared" si="42"/>
        <v>0</v>
      </c>
      <c r="E255" s="15">
        <f t="shared" si="42"/>
        <v>0</v>
      </c>
    </row>
    <row r="256" spans="1:5" ht="15.75" thickBot="1" x14ac:dyDescent="0.3">
      <c r="A256" s="13" t="s">
        <v>27</v>
      </c>
      <c r="B256" s="36">
        <f>B257+B258</f>
        <v>0</v>
      </c>
      <c r="C256" s="36">
        <f t="shared" ref="C256:E256" si="43">C257+C258</f>
        <v>0</v>
      </c>
      <c r="D256" s="36">
        <f t="shared" si="43"/>
        <v>0</v>
      </c>
      <c r="E256" s="36">
        <f t="shared" si="43"/>
        <v>0</v>
      </c>
    </row>
    <row r="257" spans="1:5" ht="15.75" thickBot="1" x14ac:dyDescent="0.3">
      <c r="A257" s="26" t="s">
        <v>279</v>
      </c>
      <c r="B257" s="14">
        <f>B48</f>
        <v>0</v>
      </c>
      <c r="C257" s="14">
        <f t="shared" ref="C257:E258" si="44">C48</f>
        <v>0</v>
      </c>
      <c r="D257" s="14">
        <f t="shared" si="44"/>
        <v>0</v>
      </c>
      <c r="E257" s="14">
        <f t="shared" si="44"/>
        <v>0</v>
      </c>
    </row>
    <row r="258" spans="1:5" ht="15.75" thickBot="1" x14ac:dyDescent="0.3">
      <c r="A258" s="26" t="s">
        <v>302</v>
      </c>
      <c r="B258" s="15">
        <f>B49</f>
        <v>0</v>
      </c>
      <c r="C258" s="15">
        <f t="shared" si="44"/>
        <v>0</v>
      </c>
      <c r="D258" s="15">
        <f t="shared" si="44"/>
        <v>0</v>
      </c>
      <c r="E258" s="15">
        <f t="shared" si="44"/>
        <v>0</v>
      </c>
    </row>
    <row r="259" spans="1:5" ht="15.75" customHeight="1" thickBot="1" x14ac:dyDescent="0.3">
      <c r="A259" s="13" t="s">
        <v>28</v>
      </c>
      <c r="B259" s="36">
        <f>B260+B261</f>
        <v>0</v>
      </c>
      <c r="C259" s="36">
        <f t="shared" ref="C259:E259" si="45">C260+C261</f>
        <v>0</v>
      </c>
      <c r="D259" s="36">
        <f t="shared" si="45"/>
        <v>0</v>
      </c>
      <c r="E259" s="36">
        <f t="shared" si="45"/>
        <v>0</v>
      </c>
    </row>
    <row r="260" spans="1:5" ht="15.75" thickBot="1" x14ac:dyDescent="0.3">
      <c r="A260" s="26" t="s">
        <v>279</v>
      </c>
      <c r="B260" s="14">
        <f>B51</f>
        <v>0</v>
      </c>
      <c r="C260" s="14">
        <f t="shared" ref="C260:E261" si="46">C51</f>
        <v>0</v>
      </c>
      <c r="D260" s="14">
        <f t="shared" si="46"/>
        <v>0</v>
      </c>
      <c r="E260" s="14">
        <f t="shared" si="46"/>
        <v>0</v>
      </c>
    </row>
    <row r="261" spans="1:5" ht="15.75" thickBot="1" x14ac:dyDescent="0.3">
      <c r="A261" s="26" t="s">
        <v>302</v>
      </c>
      <c r="B261" s="15">
        <f>B52</f>
        <v>0</v>
      </c>
      <c r="C261" s="15">
        <f t="shared" si="46"/>
        <v>0</v>
      </c>
      <c r="D261" s="15">
        <f t="shared" si="46"/>
        <v>0</v>
      </c>
      <c r="E261" s="15">
        <f t="shared" si="46"/>
        <v>0</v>
      </c>
    </row>
    <row r="262" spans="1:5" ht="15.75" thickBot="1" x14ac:dyDescent="0.3">
      <c r="A262" s="13" t="s">
        <v>29</v>
      </c>
      <c r="B262" s="36">
        <f>B263+B264</f>
        <v>0</v>
      </c>
      <c r="C262" s="36">
        <f>C263+C264</f>
        <v>0</v>
      </c>
      <c r="D262" s="36">
        <f t="shared" ref="D262:E262" si="47">D263+D264</f>
        <v>0</v>
      </c>
      <c r="E262" s="36">
        <f t="shared" si="47"/>
        <v>0</v>
      </c>
    </row>
    <row r="263" spans="1:5" ht="15.75" thickBot="1" x14ac:dyDescent="0.3">
      <c r="A263" s="26" t="s">
        <v>279</v>
      </c>
      <c r="B263" s="14">
        <f>B54</f>
        <v>0</v>
      </c>
      <c r="C263" s="14">
        <f t="shared" ref="C263:E267" si="48">C54</f>
        <v>0</v>
      </c>
      <c r="D263" s="14">
        <f t="shared" si="48"/>
        <v>0</v>
      </c>
      <c r="E263" s="14">
        <f t="shared" si="48"/>
        <v>0</v>
      </c>
    </row>
    <row r="264" spans="1:5" ht="15.75" thickBot="1" x14ac:dyDescent="0.3">
      <c r="A264" s="26" t="s">
        <v>302</v>
      </c>
      <c r="B264" s="15">
        <f>B55</f>
        <v>0</v>
      </c>
      <c r="C264" s="15">
        <f t="shared" si="48"/>
        <v>0</v>
      </c>
      <c r="D264" s="15">
        <f t="shared" si="48"/>
        <v>0</v>
      </c>
      <c r="E264" s="15">
        <f t="shared" si="48"/>
        <v>0</v>
      </c>
    </row>
    <row r="265" spans="1:5" ht="24.75" thickBot="1" x14ac:dyDescent="0.3">
      <c r="A265" s="13" t="s">
        <v>30</v>
      </c>
      <c r="B265" s="38">
        <f>B56</f>
        <v>750</v>
      </c>
      <c r="C265" s="38">
        <f t="shared" si="48"/>
        <v>0</v>
      </c>
      <c r="D265" s="38">
        <f t="shared" si="48"/>
        <v>0</v>
      </c>
      <c r="E265" s="38">
        <f t="shared" si="48"/>
        <v>0</v>
      </c>
    </row>
    <row r="266" spans="1:5" ht="15.75" thickBot="1" x14ac:dyDescent="0.3">
      <c r="A266" s="26" t="s">
        <v>279</v>
      </c>
      <c r="B266" s="14">
        <f>B57</f>
        <v>750</v>
      </c>
      <c r="C266" s="14">
        <f t="shared" si="48"/>
        <v>0</v>
      </c>
      <c r="D266" s="14">
        <f t="shared" si="48"/>
        <v>0</v>
      </c>
      <c r="E266" s="14">
        <f t="shared" si="48"/>
        <v>0</v>
      </c>
    </row>
    <row r="267" spans="1:5" ht="15.75" thickBot="1" x14ac:dyDescent="0.3">
      <c r="A267" s="26" t="s">
        <v>302</v>
      </c>
      <c r="B267" s="15">
        <f>B58</f>
        <v>0</v>
      </c>
      <c r="C267" s="15">
        <f t="shared" si="48"/>
        <v>0</v>
      </c>
      <c r="D267" s="15">
        <f t="shared" si="48"/>
        <v>0</v>
      </c>
      <c r="E267" s="15">
        <f t="shared" si="48"/>
        <v>0</v>
      </c>
    </row>
    <row r="268" spans="1:5" ht="15.75" thickBot="1" x14ac:dyDescent="0.3">
      <c r="A268" s="13" t="s">
        <v>59</v>
      </c>
      <c r="B268" s="36">
        <f>B269+B270+B271+B272</f>
        <v>0</v>
      </c>
      <c r="C268" s="36">
        <f t="shared" ref="C268:E268" si="49">C269+C270+C271+C272</f>
        <v>0</v>
      </c>
      <c r="D268" s="36">
        <f t="shared" si="49"/>
        <v>0</v>
      </c>
      <c r="E268" s="36">
        <f t="shared" si="49"/>
        <v>0</v>
      </c>
    </row>
    <row r="269" spans="1:5" ht="15.75" thickBot="1" x14ac:dyDescent="0.3">
      <c r="A269" s="26" t="s">
        <v>279</v>
      </c>
      <c r="B269" s="14">
        <f>B234</f>
        <v>0</v>
      </c>
      <c r="C269" s="14">
        <f t="shared" ref="C269:E269" si="50">C234</f>
        <v>0</v>
      </c>
      <c r="D269" s="14">
        <f t="shared" si="50"/>
        <v>0</v>
      </c>
      <c r="E269" s="14">
        <f t="shared" si="50"/>
        <v>0</v>
      </c>
    </row>
    <row r="270" spans="1:5" ht="15.75" thickBot="1" x14ac:dyDescent="0.3">
      <c r="A270" s="26" t="s">
        <v>303</v>
      </c>
      <c r="B270" s="14">
        <f t="shared" ref="B270:E272" si="51">B235</f>
        <v>0</v>
      </c>
      <c r="C270" s="14">
        <f t="shared" si="51"/>
        <v>0</v>
      </c>
      <c r="D270" s="14">
        <f t="shared" si="51"/>
        <v>0</v>
      </c>
      <c r="E270" s="14">
        <f t="shared" si="51"/>
        <v>0</v>
      </c>
    </row>
    <row r="271" spans="1:5" ht="15.75" thickBot="1" x14ac:dyDescent="0.3">
      <c r="A271" s="26" t="s">
        <v>295</v>
      </c>
      <c r="B271" s="14">
        <f t="shared" si="51"/>
        <v>0</v>
      </c>
      <c r="C271" s="14">
        <f t="shared" si="51"/>
        <v>0</v>
      </c>
      <c r="D271" s="14">
        <f t="shared" si="51"/>
        <v>0</v>
      </c>
      <c r="E271" s="14">
        <f t="shared" si="51"/>
        <v>0</v>
      </c>
    </row>
    <row r="272" spans="1:5" ht="15.75" thickBot="1" x14ac:dyDescent="0.3">
      <c r="A272" s="26" t="s">
        <v>296</v>
      </c>
      <c r="B272" s="14">
        <f t="shared" si="51"/>
        <v>0</v>
      </c>
      <c r="C272" s="14">
        <f t="shared" si="51"/>
        <v>0</v>
      </c>
      <c r="D272" s="14">
        <f t="shared" si="51"/>
        <v>0</v>
      </c>
      <c r="E272" s="14">
        <f t="shared" si="51"/>
        <v>0</v>
      </c>
    </row>
    <row r="273" spans="1:5" ht="15.75" thickBot="1" x14ac:dyDescent="0.3">
      <c r="A273" s="13" t="s">
        <v>60</v>
      </c>
      <c r="B273" s="38">
        <f>B274+B275+B276+B277</f>
        <v>22620</v>
      </c>
      <c r="C273" s="38">
        <f t="shared" ref="C273:E273" si="52">C274+C275+C276+C277</f>
        <v>750</v>
      </c>
      <c r="D273" s="38">
        <f t="shared" si="52"/>
        <v>750</v>
      </c>
      <c r="E273" s="38">
        <f t="shared" si="52"/>
        <v>0</v>
      </c>
    </row>
    <row r="274" spans="1:5" ht="15.75" thickBot="1" x14ac:dyDescent="0.3">
      <c r="A274" s="26" t="s">
        <v>279</v>
      </c>
      <c r="B274" s="14">
        <f>B84+B109+B134+B159+B185+B210+B239</f>
        <v>22620</v>
      </c>
      <c r="C274" s="14">
        <f>C84+C109+C134+C159+C185+C210</f>
        <v>750</v>
      </c>
      <c r="D274" s="14">
        <f t="shared" ref="D274:E274" si="53">D84+D109+D134+D159+D185+D210</f>
        <v>750</v>
      </c>
      <c r="E274" s="14">
        <f t="shared" si="53"/>
        <v>0</v>
      </c>
    </row>
    <row r="275" spans="1:5" ht="15.75" thickBot="1" x14ac:dyDescent="0.3">
      <c r="A275" s="26" t="s">
        <v>303</v>
      </c>
      <c r="B275" s="14">
        <f t="shared" ref="B275:E277" si="54">B85+B110+B135+B160+B186+B211</f>
        <v>0</v>
      </c>
      <c r="C275" s="14">
        <f t="shared" si="54"/>
        <v>0</v>
      </c>
      <c r="D275" s="14">
        <f t="shared" si="54"/>
        <v>0</v>
      </c>
      <c r="E275" s="14">
        <f t="shared" si="54"/>
        <v>0</v>
      </c>
    </row>
    <row r="276" spans="1:5" ht="15.75" thickBot="1" x14ac:dyDescent="0.3">
      <c r="A276" s="26" t="s">
        <v>295</v>
      </c>
      <c r="B276" s="14">
        <f t="shared" si="54"/>
        <v>0</v>
      </c>
      <c r="C276" s="14">
        <f t="shared" si="54"/>
        <v>0</v>
      </c>
      <c r="D276" s="14">
        <f t="shared" si="54"/>
        <v>0</v>
      </c>
      <c r="E276" s="14">
        <f t="shared" si="54"/>
        <v>0</v>
      </c>
    </row>
    <row r="277" spans="1:5" ht="15.75" thickBot="1" x14ac:dyDescent="0.3">
      <c r="A277" s="26" t="s">
        <v>296</v>
      </c>
      <c r="B277" s="14">
        <f t="shared" si="54"/>
        <v>0</v>
      </c>
      <c r="C277" s="14">
        <f t="shared" si="54"/>
        <v>0</v>
      </c>
      <c r="D277" s="14">
        <f t="shared" si="54"/>
        <v>0</v>
      </c>
      <c r="E277" s="14">
        <f t="shared" si="54"/>
        <v>0</v>
      </c>
    </row>
    <row r="278" spans="1:5" ht="15.75" thickBot="1" x14ac:dyDescent="0.3">
      <c r="A278" s="17" t="s">
        <v>32</v>
      </c>
      <c r="B278" s="18">
        <f>IF(B246-B245=0,0,"Error")</f>
        <v>0</v>
      </c>
      <c r="C278" s="18">
        <f>IF(C246-C245=0,0,"Error")</f>
        <v>0</v>
      </c>
      <c r="D278" s="18">
        <f t="shared" ref="D278:E278" si="55">IF(D246-D245=0,0,"Error")</f>
        <v>0</v>
      </c>
      <c r="E278" s="18">
        <f t="shared" si="55"/>
        <v>0</v>
      </c>
    </row>
    <row r="279" spans="1:5" ht="15.75" hidden="1" thickBot="1" x14ac:dyDescent="0.3">
      <c r="A279" s="28"/>
      <c r="B279" s="29"/>
      <c r="C279" s="29"/>
      <c r="D279" s="29"/>
      <c r="E279" s="29"/>
    </row>
    <row r="280" spans="1:5" ht="15.75" hidden="1" thickBot="1" x14ac:dyDescent="0.3">
      <c r="A280" s="1628" t="s">
        <v>720</v>
      </c>
      <c r="B280" s="1629"/>
      <c r="C280" s="1629"/>
      <c r="D280" s="1629"/>
      <c r="E280" s="1630"/>
    </row>
    <row r="281" spans="1:5" ht="15.75" hidden="1" thickBot="1" x14ac:dyDescent="0.3"/>
    <row r="282" spans="1:5" ht="15.75" hidden="1" thickBot="1" x14ac:dyDescent="0.3"/>
    <row r="299" ht="15.75" customHeight="1" x14ac:dyDescent="0.25"/>
    <row r="325" ht="15.75" customHeight="1" x14ac:dyDescent="0.25"/>
  </sheetData>
  <mergeCells count="68">
    <mergeCell ref="A280:E280"/>
    <mergeCell ref="B218:E218"/>
    <mergeCell ref="B220:E220"/>
    <mergeCell ref="B221:E221"/>
    <mergeCell ref="A222:A223"/>
    <mergeCell ref="A230:E230"/>
    <mergeCell ref="A231:A232"/>
    <mergeCell ref="A217:E217"/>
    <mergeCell ref="B167:E167"/>
    <mergeCell ref="A168:A169"/>
    <mergeCell ref="A176:E176"/>
    <mergeCell ref="A177:A178"/>
    <mergeCell ref="D190:E190"/>
    <mergeCell ref="B191:E191"/>
    <mergeCell ref="B192:E192"/>
    <mergeCell ref="A193:A194"/>
    <mergeCell ref="A201:E201"/>
    <mergeCell ref="A202:A203"/>
    <mergeCell ref="A216:E216"/>
    <mergeCell ref="B166:E166"/>
    <mergeCell ref="A117:A118"/>
    <mergeCell ref="A125:E125"/>
    <mergeCell ref="A126:A127"/>
    <mergeCell ref="D139:E139"/>
    <mergeCell ref="B140:E140"/>
    <mergeCell ref="B141:E141"/>
    <mergeCell ref="A142:A143"/>
    <mergeCell ref="A150:E150"/>
    <mergeCell ref="A151:A152"/>
    <mergeCell ref="B164:E164"/>
    <mergeCell ref="D165:E165"/>
    <mergeCell ref="B116:E116"/>
    <mergeCell ref="A67:A68"/>
    <mergeCell ref="A75:E75"/>
    <mergeCell ref="A76:A77"/>
    <mergeCell ref="D89:E89"/>
    <mergeCell ref="B90:E90"/>
    <mergeCell ref="B91:E91"/>
    <mergeCell ref="A92:A93"/>
    <mergeCell ref="A100:E100"/>
    <mergeCell ref="A101:A102"/>
    <mergeCell ref="D114:E114"/>
    <mergeCell ref="B115:E115"/>
    <mergeCell ref="B66:E66"/>
    <mergeCell ref="B24:E24"/>
    <mergeCell ref="B25:E25"/>
    <mergeCell ref="B26:E26"/>
    <mergeCell ref="A27:A28"/>
    <mergeCell ref="A35:E35"/>
    <mergeCell ref="A36:A37"/>
    <mergeCell ref="A61:E61"/>
    <mergeCell ref="A62:E62"/>
    <mergeCell ref="B63:E63"/>
    <mergeCell ref="D64:E64"/>
    <mergeCell ref="B65:E65"/>
    <mergeCell ref="A1:E1"/>
    <mergeCell ref="A23:E23"/>
    <mergeCell ref="A2:E2"/>
    <mergeCell ref="B4:E4"/>
    <mergeCell ref="B5:E5"/>
    <mergeCell ref="B6:E6"/>
    <mergeCell ref="A7:E7"/>
    <mergeCell ref="A8:E10"/>
    <mergeCell ref="B11:E11"/>
    <mergeCell ref="A12:A13"/>
    <mergeCell ref="B16:E16"/>
    <mergeCell ref="A17:E17"/>
    <mergeCell ref="A22:E22"/>
  </mergeCells>
  <pageMargins left="0.75" right="0.5" top="0.75" bottom="0.75" header="0.3" footer="0.3"/>
  <pageSetup fitToHeight="0" orientation="portrait" r:id="rId1"/>
  <rowBreaks count="4" manualBreakCount="4">
    <brk id="60" max="4" man="1"/>
    <brk id="113" max="4" man="1"/>
    <brk id="189" max="4" man="1"/>
    <brk id="243" max="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68"/>
  <sheetViews>
    <sheetView zoomScale="140" zoomScaleNormal="140" workbookViewId="0">
      <selection activeCell="I9" sqref="I9"/>
    </sheetView>
  </sheetViews>
  <sheetFormatPr defaultRowHeight="15" x14ac:dyDescent="0.25"/>
  <cols>
    <col min="1" max="1" width="28.5703125" customWidth="1"/>
    <col min="2" max="2" width="16.140625" customWidth="1"/>
    <col min="3" max="4" width="11.7109375" customWidth="1"/>
    <col min="5" max="5" width="22" customWidth="1"/>
    <col min="6" max="6" width="14.85546875" customWidth="1"/>
    <col min="8" max="8" width="11" customWidth="1"/>
    <col min="9" max="9" width="16.28515625" customWidth="1"/>
  </cols>
  <sheetData>
    <row r="1" spans="1:8" x14ac:dyDescent="0.25">
      <c r="A1" s="1625" t="s">
        <v>1732</v>
      </c>
      <c r="B1" s="1625"/>
      <c r="C1" s="1625"/>
      <c r="D1" s="1625"/>
      <c r="E1" s="1625"/>
      <c r="F1" s="839"/>
      <c r="G1" s="839"/>
    </row>
    <row r="2" spans="1:8" ht="18" customHeight="1" x14ac:dyDescent="0.25">
      <c r="A2" s="1305" t="s">
        <v>732</v>
      </c>
      <c r="B2" s="1305"/>
      <c r="C2" s="1305"/>
      <c r="D2" s="1305"/>
      <c r="E2" s="1305"/>
      <c r="F2" s="839"/>
    </row>
    <row r="3" spans="1:8" ht="15.75" thickBot="1" x14ac:dyDescent="0.3"/>
    <row r="4" spans="1:8" ht="15.75" thickBot="1" x14ac:dyDescent="0.3">
      <c r="A4" s="2" t="s">
        <v>0</v>
      </c>
      <c r="B4" s="1230" t="s">
        <v>1163</v>
      </c>
      <c r="C4" s="1230"/>
      <c r="D4" s="1230"/>
      <c r="E4" s="1230"/>
    </row>
    <row r="5" spans="1:8" ht="15.75" thickBot="1" x14ac:dyDescent="0.3">
      <c r="A5" s="2" t="s">
        <v>1</v>
      </c>
      <c r="B5" s="1231" t="s">
        <v>103</v>
      </c>
      <c r="C5" s="1232"/>
      <c r="D5" s="1232"/>
      <c r="E5" s="1233"/>
    </row>
    <row r="6" spans="1:8" ht="15.75" thickBot="1" x14ac:dyDescent="0.3">
      <c r="A6" s="2" t="s">
        <v>3</v>
      </c>
      <c r="B6" s="1217" t="s">
        <v>729</v>
      </c>
      <c r="C6" s="1218"/>
      <c r="D6" s="1218"/>
      <c r="E6" s="1219"/>
    </row>
    <row r="7" spans="1:8" ht="15.75" thickBot="1" x14ac:dyDescent="0.3">
      <c r="A7" s="1234" t="s">
        <v>5</v>
      </c>
      <c r="B7" s="1235"/>
      <c r="C7" s="1235"/>
      <c r="D7" s="1235"/>
      <c r="E7" s="1236"/>
    </row>
    <row r="8" spans="1:8" ht="15.75" thickBot="1" x14ac:dyDescent="0.3">
      <c r="A8" s="1423" t="s">
        <v>1164</v>
      </c>
      <c r="B8" s="1424"/>
      <c r="C8" s="1424"/>
      <c r="D8" s="1424"/>
      <c r="E8" s="1425"/>
    </row>
    <row r="9" spans="1:8" ht="15.75" thickBot="1" x14ac:dyDescent="0.3">
      <c r="A9" s="1423"/>
      <c r="B9" s="1424"/>
      <c r="C9" s="1424"/>
      <c r="D9" s="1424"/>
      <c r="E9" s="1425"/>
    </row>
    <row r="10" spans="1:8" ht="15.75" thickBot="1" x14ac:dyDescent="0.3">
      <c r="A10" s="1423"/>
      <c r="B10" s="1424"/>
      <c r="C10" s="1424"/>
      <c r="D10" s="1424"/>
      <c r="E10" s="1425"/>
    </row>
    <row r="11" spans="1:8" ht="60" customHeight="1" thickBot="1" x14ac:dyDescent="0.3">
      <c r="A11" s="3" t="s">
        <v>6</v>
      </c>
      <c r="B11" s="1240" t="s">
        <v>1609</v>
      </c>
      <c r="C11" s="1241"/>
      <c r="D11" s="1241"/>
      <c r="E11" s="1242"/>
    </row>
    <row r="12" spans="1:8" ht="23.25" customHeight="1" x14ac:dyDescent="0.25">
      <c r="A12" s="1254" t="s">
        <v>7</v>
      </c>
      <c r="B12" s="984">
        <v>2019</v>
      </c>
      <c r="C12" s="984">
        <v>2020</v>
      </c>
      <c r="D12" s="984">
        <v>2021</v>
      </c>
      <c r="E12" s="984">
        <v>2022</v>
      </c>
    </row>
    <row r="13" spans="1:8" ht="15.75" thickBot="1" x14ac:dyDescent="0.3">
      <c r="A13" s="1255"/>
      <c r="B13" s="985" t="s">
        <v>8</v>
      </c>
      <c r="C13" s="985" t="s">
        <v>9</v>
      </c>
      <c r="D13" s="985" t="s">
        <v>9</v>
      </c>
      <c r="E13" s="985" t="s">
        <v>9</v>
      </c>
    </row>
    <row r="14" spans="1:8" ht="53.25" customHeight="1" thickBot="1" x14ac:dyDescent="0.3">
      <c r="A14" s="5" t="s">
        <v>1608</v>
      </c>
      <c r="B14" s="74">
        <f>(B18+B17)/2</f>
        <v>0.7649999999999999</v>
      </c>
      <c r="C14" s="74">
        <f>(C18+C17)/2</f>
        <v>0.77</v>
      </c>
      <c r="D14" s="74">
        <f>(D18+D17)/2</f>
        <v>0.77499999999999991</v>
      </c>
      <c r="E14" s="74">
        <f>(E18+E17)/2</f>
        <v>0.80499999999999994</v>
      </c>
    </row>
    <row r="15" spans="1:8" ht="64.5" customHeight="1" thickBot="1" x14ac:dyDescent="0.3">
      <c r="A15" s="6" t="s">
        <v>10</v>
      </c>
      <c r="B15" s="1427" t="s">
        <v>1607</v>
      </c>
      <c r="C15" s="1428"/>
      <c r="D15" s="1428"/>
      <c r="E15" s="1429"/>
    </row>
    <row r="16" spans="1:8" ht="15.75" thickBot="1" x14ac:dyDescent="0.3">
      <c r="A16" s="1247" t="s">
        <v>11</v>
      </c>
      <c r="B16" s="1249"/>
      <c r="C16" s="1249"/>
      <c r="D16" s="1249"/>
      <c r="E16" s="1250"/>
      <c r="H16" s="30"/>
    </row>
    <row r="17" spans="1:9" ht="23.25" thickBot="1" x14ac:dyDescent="0.3">
      <c r="A17" s="5" t="s">
        <v>1606</v>
      </c>
      <c r="B17" s="705">
        <v>0.95</v>
      </c>
      <c r="C17" s="509">
        <v>0.96</v>
      </c>
      <c r="D17" s="509">
        <v>0.97</v>
      </c>
      <c r="E17" s="509">
        <v>0.98</v>
      </c>
      <c r="G17" s="92"/>
    </row>
    <row r="18" spans="1:9" ht="23.25" thickBot="1" x14ac:dyDescent="0.3">
      <c r="A18" s="5" t="s">
        <v>1605</v>
      </c>
      <c r="B18" s="705">
        <v>0.57999999999999996</v>
      </c>
      <c r="C18" s="509">
        <v>0.57999999999999996</v>
      </c>
      <c r="D18" s="509">
        <v>0.57999999999999996</v>
      </c>
      <c r="E18" s="509">
        <v>0.63</v>
      </c>
    </row>
    <row r="19" spans="1:9" ht="15.75" thickBot="1" x14ac:dyDescent="0.3">
      <c r="A19" s="1291" t="s">
        <v>12</v>
      </c>
      <c r="B19" s="1292"/>
      <c r="C19" s="1292"/>
      <c r="D19" s="1292"/>
      <c r="E19" s="1293"/>
    </row>
    <row r="20" spans="1:9" ht="15.75" thickBot="1" x14ac:dyDescent="0.3">
      <c r="A20" s="1220" t="s">
        <v>13</v>
      </c>
      <c r="B20" s="1221"/>
      <c r="C20" s="1221"/>
      <c r="D20" s="1221"/>
      <c r="E20" s="1222"/>
    </row>
    <row r="21" spans="1:9" ht="15.75" thickBot="1" x14ac:dyDescent="0.3">
      <c r="A21" s="7" t="s">
        <v>14</v>
      </c>
      <c r="B21" s="1284" t="s">
        <v>1165</v>
      </c>
      <c r="C21" s="1279"/>
      <c r="D21" s="1279"/>
      <c r="E21" s="1280"/>
    </row>
    <row r="22" spans="1:9" ht="31.5" customHeight="1" thickBot="1" x14ac:dyDescent="0.3">
      <c r="A22" s="5" t="s">
        <v>15</v>
      </c>
      <c r="B22" s="1392" t="s">
        <v>1166</v>
      </c>
      <c r="C22" s="1393"/>
      <c r="D22" s="1393"/>
      <c r="E22" s="1394"/>
    </row>
    <row r="23" spans="1:9" ht="15.75" thickBot="1" x14ac:dyDescent="0.3">
      <c r="A23" s="5" t="s">
        <v>16</v>
      </c>
      <c r="B23" s="1251" t="s">
        <v>1604</v>
      </c>
      <c r="C23" s="1252"/>
      <c r="D23" s="1252"/>
      <c r="E23" s="1253"/>
    </row>
    <row r="24" spans="1:9" ht="12.75" customHeight="1" x14ac:dyDescent="0.25">
      <c r="A24" s="1254"/>
      <c r="B24" s="8">
        <v>2019</v>
      </c>
      <c r="C24" s="8">
        <v>2020</v>
      </c>
      <c r="D24" s="8">
        <v>2021</v>
      </c>
      <c r="E24" s="8">
        <v>2022</v>
      </c>
    </row>
    <row r="25" spans="1:9" ht="15.75" thickBot="1" x14ac:dyDescent="0.3">
      <c r="A25" s="1255"/>
      <c r="B25" s="841" t="s">
        <v>8</v>
      </c>
      <c r="C25" s="841" t="s">
        <v>9</v>
      </c>
      <c r="D25" s="841" t="s">
        <v>9</v>
      </c>
      <c r="E25" s="841" t="s">
        <v>9</v>
      </c>
    </row>
    <row r="26" spans="1:9" ht="15.75" thickBot="1" x14ac:dyDescent="0.3">
      <c r="A26" s="5" t="s">
        <v>17</v>
      </c>
      <c r="B26" s="10">
        <v>145000</v>
      </c>
      <c r="C26" s="10">
        <v>162000</v>
      </c>
      <c r="D26" s="10">
        <v>162000</v>
      </c>
      <c r="E26" s="10">
        <v>162000</v>
      </c>
    </row>
    <row r="27" spans="1:9" ht="15.75" thickBot="1" x14ac:dyDescent="0.3">
      <c r="A27" s="5" t="s">
        <v>18</v>
      </c>
      <c r="B27" s="10">
        <f>B56</f>
        <v>2563900</v>
      </c>
      <c r="C27" s="10">
        <f>C56</f>
        <v>3106000</v>
      </c>
      <c r="D27" s="10">
        <f>D56</f>
        <v>3106000</v>
      </c>
      <c r="E27" s="10">
        <f>E56</f>
        <v>4906000</v>
      </c>
    </row>
    <row r="28" spans="1:9" ht="15.75" thickBot="1" x14ac:dyDescent="0.3">
      <c r="A28" s="5" t="s">
        <v>19</v>
      </c>
      <c r="B28" s="10">
        <f>B27/B26</f>
        <v>17.682068965517242</v>
      </c>
      <c r="C28" s="10">
        <f>C27/C26</f>
        <v>19.172839506172838</v>
      </c>
      <c r="D28" s="10">
        <f>D27/D26</f>
        <v>19.172839506172838</v>
      </c>
      <c r="E28" s="10">
        <f>E27/E26</f>
        <v>30.283950617283949</v>
      </c>
    </row>
    <row r="29" spans="1:9" ht="15.75" thickBot="1" x14ac:dyDescent="0.3">
      <c r="A29" s="5" t="s">
        <v>20</v>
      </c>
      <c r="B29" s="838" t="s">
        <v>21</v>
      </c>
      <c r="C29" s="11">
        <f t="shared" ref="C29:E31" si="0">C26/B26-1</f>
        <v>0.11724137931034484</v>
      </c>
      <c r="D29" s="11">
        <f t="shared" si="0"/>
        <v>0</v>
      </c>
      <c r="E29" s="11">
        <f t="shared" si="0"/>
        <v>0</v>
      </c>
      <c r="G29" s="12"/>
      <c r="H29" s="12"/>
      <c r="I29" s="12"/>
    </row>
    <row r="30" spans="1:9" ht="15.75" thickBot="1" x14ac:dyDescent="0.3">
      <c r="A30" s="5" t="s">
        <v>22</v>
      </c>
      <c r="B30" s="838" t="s">
        <v>21</v>
      </c>
      <c r="C30" s="11">
        <f t="shared" si="0"/>
        <v>0.21143570342057028</v>
      </c>
      <c r="D30" s="11">
        <f t="shared" si="0"/>
        <v>0</v>
      </c>
      <c r="E30" s="11">
        <f t="shared" si="0"/>
        <v>0.57952350289761756</v>
      </c>
    </row>
    <row r="31" spans="1:9" ht="15.75" thickBot="1" x14ac:dyDescent="0.3">
      <c r="A31" s="5" t="s">
        <v>23</v>
      </c>
      <c r="B31" s="838" t="s">
        <v>21</v>
      </c>
      <c r="C31" s="11">
        <f t="shared" si="0"/>
        <v>8.4309734543102977E-2</v>
      </c>
      <c r="D31" s="11">
        <f t="shared" si="0"/>
        <v>0</v>
      </c>
      <c r="E31" s="11">
        <f t="shared" si="0"/>
        <v>0.57952350289761756</v>
      </c>
    </row>
    <row r="32" spans="1:9" ht="15.75" thickBot="1" x14ac:dyDescent="0.3">
      <c r="A32" s="1256" t="s">
        <v>160</v>
      </c>
      <c r="B32" s="1257"/>
      <c r="C32" s="1257"/>
      <c r="D32" s="1257"/>
      <c r="E32" s="1258"/>
    </row>
    <row r="33" spans="1:8" ht="12.75" customHeight="1" x14ac:dyDescent="0.25">
      <c r="A33" s="1254"/>
      <c r="B33" s="8">
        <v>2019</v>
      </c>
      <c r="C33" s="8">
        <v>2020</v>
      </c>
      <c r="D33" s="8">
        <v>2021</v>
      </c>
      <c r="E33" s="8">
        <v>2022</v>
      </c>
    </row>
    <row r="34" spans="1:8" ht="15.75" thickBot="1" x14ac:dyDescent="0.3">
      <c r="A34" s="1255"/>
      <c r="B34" s="841" t="s">
        <v>8</v>
      </c>
      <c r="C34" s="841" t="s">
        <v>9</v>
      </c>
      <c r="D34" s="841" t="s">
        <v>9</v>
      </c>
      <c r="E34" s="841" t="s">
        <v>9</v>
      </c>
    </row>
    <row r="35" spans="1:8" ht="15.75" thickBot="1" x14ac:dyDescent="0.3">
      <c r="A35" s="13" t="s">
        <v>24</v>
      </c>
      <c r="B35" s="15">
        <f>B36+B37</f>
        <v>1870000</v>
      </c>
      <c r="C35" s="15">
        <f>C36+C37</f>
        <v>2331000</v>
      </c>
      <c r="D35" s="15">
        <f>D36+D37</f>
        <v>2331000</v>
      </c>
      <c r="E35" s="15">
        <f>E36+E37</f>
        <v>3656000</v>
      </c>
    </row>
    <row r="36" spans="1:8" ht="15.75" thickBot="1" x14ac:dyDescent="0.3">
      <c r="A36" s="26" t="s">
        <v>279</v>
      </c>
      <c r="B36" s="31">
        <f>1500000+400000-30000</f>
        <v>1870000</v>
      </c>
      <c r="C36" s="14">
        <f>2601000-270000</f>
        <v>2331000</v>
      </c>
      <c r="D36" s="14">
        <f>2601000-270000</f>
        <v>2331000</v>
      </c>
      <c r="E36" s="14">
        <f>2601000-270000+1325000</f>
        <v>3656000</v>
      </c>
    </row>
    <row r="37" spans="1:8" ht="15.75" thickBot="1" x14ac:dyDescent="0.3">
      <c r="A37" s="26" t="s">
        <v>280</v>
      </c>
      <c r="B37" s="15"/>
      <c r="C37" s="14"/>
      <c r="D37" s="14"/>
      <c r="E37" s="14"/>
    </row>
    <row r="38" spans="1:8" ht="24.75" thickBot="1" x14ac:dyDescent="0.3">
      <c r="A38" s="13" t="s">
        <v>25</v>
      </c>
      <c r="B38" s="15">
        <f>B39+B40</f>
        <v>270000</v>
      </c>
      <c r="C38" s="15">
        <f>C39+C40</f>
        <v>270000</v>
      </c>
      <c r="D38" s="15">
        <f>D39+D40</f>
        <v>270000</v>
      </c>
      <c r="E38" s="15">
        <f>E39+E40</f>
        <v>450000</v>
      </c>
    </row>
    <row r="39" spans="1:8" ht="15.75" thickBot="1" x14ac:dyDescent="0.3">
      <c r="A39" s="26" t="s">
        <v>279</v>
      </c>
      <c r="B39" s="31">
        <v>270000</v>
      </c>
      <c r="C39" s="14">
        <v>270000</v>
      </c>
      <c r="D39" s="14">
        <v>270000</v>
      </c>
      <c r="E39" s="14">
        <f>270000+180000</f>
        <v>450000</v>
      </c>
      <c r="H39" s="12"/>
    </row>
    <row r="40" spans="1:8" ht="15.75" thickBot="1" x14ac:dyDescent="0.3">
      <c r="A40" s="26" t="s">
        <v>280</v>
      </c>
      <c r="B40" s="15"/>
      <c r="C40" s="14"/>
      <c r="D40" s="14"/>
      <c r="E40" s="14"/>
      <c r="H40" s="12"/>
    </row>
    <row r="41" spans="1:8" ht="15.75" thickBot="1" x14ac:dyDescent="0.3">
      <c r="A41" s="13" t="s">
        <v>26</v>
      </c>
      <c r="B41" s="15">
        <f>B42+B43</f>
        <v>421000</v>
      </c>
      <c r="C41" s="15">
        <f>C42+C43</f>
        <v>505000</v>
      </c>
      <c r="D41" s="15">
        <f>D42+D43</f>
        <v>505000</v>
      </c>
      <c r="E41" s="15">
        <f>E42+E43</f>
        <v>800000</v>
      </c>
    </row>
    <row r="42" spans="1:8" ht="15.75" thickBot="1" x14ac:dyDescent="0.3">
      <c r="A42" s="26" t="s">
        <v>279</v>
      </c>
      <c r="B42" s="31">
        <v>421000</v>
      </c>
      <c r="C42" s="14">
        <v>505000</v>
      </c>
      <c r="D42" s="14">
        <v>505000</v>
      </c>
      <c r="E42" s="14">
        <f>505000+295000</f>
        <v>800000</v>
      </c>
    </row>
    <row r="43" spans="1:8" ht="15.75" thickBot="1" x14ac:dyDescent="0.3">
      <c r="A43" s="26" t="s">
        <v>280</v>
      </c>
      <c r="B43" s="15"/>
      <c r="C43" s="14"/>
      <c r="D43" s="14"/>
      <c r="E43" s="14"/>
    </row>
    <row r="44" spans="1:8" ht="15.75" thickBot="1" x14ac:dyDescent="0.3">
      <c r="A44" s="13" t="s">
        <v>27</v>
      </c>
      <c r="B44" s="15"/>
      <c r="C44" s="14"/>
      <c r="D44" s="14"/>
      <c r="E44" s="14"/>
    </row>
    <row r="45" spans="1:8" ht="15.75" thickBot="1" x14ac:dyDescent="0.3">
      <c r="A45" s="26" t="s">
        <v>279</v>
      </c>
      <c r="B45" s="15"/>
      <c r="C45" s="14"/>
      <c r="D45" s="14"/>
      <c r="E45" s="14"/>
    </row>
    <row r="46" spans="1:8" ht="15.75" thickBot="1" x14ac:dyDescent="0.3">
      <c r="A46" s="26" t="s">
        <v>280</v>
      </c>
      <c r="B46" s="15"/>
      <c r="C46" s="14"/>
      <c r="D46" s="14"/>
      <c r="E46" s="14"/>
    </row>
    <row r="47" spans="1:8" ht="15.75" thickBot="1" x14ac:dyDescent="0.3">
      <c r="A47" s="13" t="s">
        <v>28</v>
      </c>
      <c r="B47" s="15"/>
      <c r="C47" s="14"/>
      <c r="D47" s="14"/>
      <c r="E47" s="14"/>
    </row>
    <row r="48" spans="1:8" ht="15.75" thickBot="1" x14ac:dyDescent="0.3">
      <c r="A48" s="26" t="s">
        <v>279</v>
      </c>
      <c r="B48" s="15"/>
      <c r="C48" s="14"/>
      <c r="D48" s="14"/>
      <c r="E48" s="14"/>
    </row>
    <row r="49" spans="1:8" ht="15.75" thickBot="1" x14ac:dyDescent="0.3">
      <c r="A49" s="26" t="s">
        <v>280</v>
      </c>
      <c r="B49" s="15"/>
      <c r="C49" s="14"/>
      <c r="D49" s="14"/>
      <c r="E49" s="14"/>
    </row>
    <row r="50" spans="1:8" ht="15.75" thickBot="1" x14ac:dyDescent="0.3">
      <c r="A50" s="13" t="s">
        <v>29</v>
      </c>
      <c r="B50" s="15">
        <f>B51+B52</f>
        <v>0</v>
      </c>
      <c r="C50" s="14">
        <f>C51+C52</f>
        <v>0</v>
      </c>
      <c r="D50" s="14">
        <f>D51+D52</f>
        <v>0</v>
      </c>
      <c r="E50" s="14">
        <f>E51+E52</f>
        <v>0</v>
      </c>
    </row>
    <row r="51" spans="1:8" ht="15.75" thickBot="1" x14ac:dyDescent="0.3">
      <c r="A51" s="26" t="s">
        <v>279</v>
      </c>
      <c r="B51" s="278"/>
      <c r="C51" s="14">
        <v>0</v>
      </c>
      <c r="D51" s="31">
        <v>0</v>
      </c>
      <c r="E51" s="31">
        <v>0</v>
      </c>
    </row>
    <row r="52" spans="1:8" ht="15.75" thickBot="1" x14ac:dyDescent="0.3">
      <c r="A52" s="26" t="s">
        <v>280</v>
      </c>
      <c r="B52" s="15"/>
      <c r="C52" s="14"/>
      <c r="D52" s="14"/>
      <c r="E52" s="14"/>
    </row>
    <row r="53" spans="1:8" ht="24.75" thickBot="1" x14ac:dyDescent="0.3">
      <c r="A53" s="13" t="s">
        <v>30</v>
      </c>
      <c r="B53" s="15">
        <v>2900</v>
      </c>
      <c r="C53" s="14">
        <v>0</v>
      </c>
      <c r="D53" s="14">
        <f>C53*1.03*0.99</f>
        <v>0</v>
      </c>
      <c r="E53" s="14">
        <f>D53*1.03*0.99</f>
        <v>0</v>
      </c>
      <c r="H53" s="95"/>
    </row>
    <row r="54" spans="1:8" ht="15.75" thickBot="1" x14ac:dyDescent="0.3">
      <c r="A54" s="26" t="s">
        <v>279</v>
      </c>
      <c r="B54" s="14">
        <v>2900</v>
      </c>
      <c r="C54" s="15"/>
      <c r="D54" s="15"/>
      <c r="E54" s="15"/>
    </row>
    <row r="55" spans="1:8" ht="15.75" thickBot="1" x14ac:dyDescent="0.3">
      <c r="A55" s="26" t="s">
        <v>280</v>
      </c>
      <c r="B55" s="15"/>
      <c r="C55" s="97"/>
      <c r="D55" s="40"/>
      <c r="E55" s="40"/>
    </row>
    <row r="56" spans="1:8" ht="15.75" thickBot="1" x14ac:dyDescent="0.3">
      <c r="A56" s="111" t="s">
        <v>31</v>
      </c>
      <c r="B56" s="38">
        <f>B53+B50+B47+B44+B41+B38+B35</f>
        <v>2563900</v>
      </c>
      <c r="C56" s="38">
        <f>C53+C50+C47+C44+C41+C38+C35</f>
        <v>3106000</v>
      </c>
      <c r="D56" s="38">
        <f>D53+D50+D47+D44+D41+D38+D35</f>
        <v>3106000</v>
      </c>
      <c r="E56" s="38">
        <f>E53+E50+E47+E44+E41+E38+E35</f>
        <v>4906000</v>
      </c>
    </row>
    <row r="57" spans="1:8" ht="15.75" thickBot="1" x14ac:dyDescent="0.3">
      <c r="A57" s="706" t="s">
        <v>32</v>
      </c>
      <c r="B57" s="18">
        <f>IF(B56-B27=0,0,"Error")</f>
        <v>0</v>
      </c>
      <c r="C57" s="18">
        <f>IF(C56-C27=0,0,"Error")</f>
        <v>0</v>
      </c>
      <c r="D57" s="18">
        <f>IF(D56-D27=0,0,"Error")</f>
        <v>0</v>
      </c>
      <c r="E57" s="18">
        <f>IF(E56-E27=0,0,"Error")</f>
        <v>0</v>
      </c>
    </row>
    <row r="58" spans="1:8" ht="15.75" thickBot="1" x14ac:dyDescent="0.3">
      <c r="A58" s="1220" t="s">
        <v>39</v>
      </c>
      <c r="B58" s="1221"/>
      <c r="C58" s="1221"/>
      <c r="D58" s="1221"/>
      <c r="E58" s="1222"/>
    </row>
    <row r="59" spans="1:8" ht="26.25" customHeight="1" thickBot="1" x14ac:dyDescent="0.3">
      <c r="A59" s="1220" t="s">
        <v>40</v>
      </c>
      <c r="B59" s="1221"/>
      <c r="C59" s="1221"/>
      <c r="D59" s="1221"/>
      <c r="E59" s="1222"/>
    </row>
    <row r="60" spans="1:8" ht="15.75" thickBot="1" x14ac:dyDescent="0.3">
      <c r="A60" s="7" t="s">
        <v>56</v>
      </c>
      <c r="B60" s="1271" t="s">
        <v>1143</v>
      </c>
      <c r="C60" s="1432"/>
      <c r="D60" s="1272"/>
      <c r="E60" s="1273"/>
    </row>
    <row r="61" spans="1:8" ht="21.75" customHeight="1" thickBot="1" x14ac:dyDescent="0.3">
      <c r="A61" s="7" t="s">
        <v>14</v>
      </c>
      <c r="B61" s="7" t="s">
        <v>1152</v>
      </c>
      <c r="C61" s="100" t="s">
        <v>289</v>
      </c>
      <c r="D61" s="1245" t="s">
        <v>1153</v>
      </c>
      <c r="E61" s="1246"/>
    </row>
    <row r="62" spans="1:8" ht="15.75" customHeight="1" thickBot="1" x14ac:dyDescent="0.3">
      <c r="A62" s="5" t="s">
        <v>15</v>
      </c>
      <c r="B62" s="1247" t="s">
        <v>1167</v>
      </c>
      <c r="C62" s="1249"/>
      <c r="D62" s="1249"/>
      <c r="E62" s="1250"/>
    </row>
    <row r="63" spans="1:8" ht="15.75" customHeight="1" thickBot="1" x14ac:dyDescent="0.3">
      <c r="A63" s="5" t="s">
        <v>16</v>
      </c>
      <c r="B63" s="1251" t="s">
        <v>52</v>
      </c>
      <c r="C63" s="1252"/>
      <c r="D63" s="1252"/>
      <c r="E63" s="1253"/>
    </row>
    <row r="64" spans="1:8" x14ac:dyDescent="0.25">
      <c r="A64" s="1254"/>
      <c r="B64" s="8">
        <v>2019</v>
      </c>
      <c r="C64" s="8">
        <v>2020</v>
      </c>
      <c r="D64" s="8">
        <v>2021</v>
      </c>
      <c r="E64" s="8">
        <v>2022</v>
      </c>
    </row>
    <row r="65" spans="1:5" ht="15.75" thickBot="1" x14ac:dyDescent="0.3">
      <c r="A65" s="1255"/>
      <c r="B65" s="841" t="s">
        <v>8</v>
      </c>
      <c r="C65" s="841" t="s">
        <v>9</v>
      </c>
      <c r="D65" s="841" t="s">
        <v>9</v>
      </c>
      <c r="E65" s="841" t="s">
        <v>9</v>
      </c>
    </row>
    <row r="66" spans="1:5" ht="15.75" thickBot="1" x14ac:dyDescent="0.3">
      <c r="A66" s="5" t="s">
        <v>17</v>
      </c>
      <c r="B66" s="840">
        <v>290</v>
      </c>
      <c r="C66" s="838">
        <v>220</v>
      </c>
      <c r="D66" s="838">
        <v>120</v>
      </c>
      <c r="E66" s="838"/>
    </row>
    <row r="67" spans="1:5" ht="15.75" thickBot="1" x14ac:dyDescent="0.3">
      <c r="A67" s="5" t="s">
        <v>18</v>
      </c>
      <c r="B67" s="41">
        <f>B85</f>
        <v>17405</v>
      </c>
      <c r="C67" s="10">
        <f>C85</f>
        <v>9470</v>
      </c>
      <c r="D67" s="10">
        <f>D85</f>
        <v>3390</v>
      </c>
      <c r="E67" s="10">
        <f>E85</f>
        <v>0</v>
      </c>
    </row>
    <row r="68" spans="1:5" ht="15.75" thickBot="1" x14ac:dyDescent="0.3">
      <c r="A68" s="5" t="s">
        <v>19</v>
      </c>
      <c r="B68" s="10">
        <f>B67/B66</f>
        <v>60.017241379310342</v>
      </c>
      <c r="C68" s="10">
        <f>C67/C66</f>
        <v>43.045454545454547</v>
      </c>
      <c r="D68" s="10">
        <f>D67/D66</f>
        <v>28.25</v>
      </c>
      <c r="E68" s="10"/>
    </row>
    <row r="69" spans="1:5" ht="24.75" customHeight="1" thickBot="1" x14ac:dyDescent="0.3">
      <c r="A69" s="5" t="s">
        <v>20</v>
      </c>
      <c r="B69" s="838" t="s">
        <v>21</v>
      </c>
      <c r="C69" s="11">
        <f t="shared" ref="C69:E71" si="1">C66/B66-1</f>
        <v>-0.24137931034482762</v>
      </c>
      <c r="D69" s="11">
        <f t="shared" si="1"/>
        <v>-0.45454545454545459</v>
      </c>
      <c r="E69" s="11">
        <f t="shared" si="1"/>
        <v>-1</v>
      </c>
    </row>
    <row r="70" spans="1:5" ht="12.75" customHeight="1" thickBot="1" x14ac:dyDescent="0.3">
      <c r="A70" s="5" t="s">
        <v>22</v>
      </c>
      <c r="B70" s="838" t="s">
        <v>21</v>
      </c>
      <c r="C70" s="11">
        <f t="shared" si="1"/>
        <v>-0.45590347601264003</v>
      </c>
      <c r="D70" s="11">
        <f t="shared" si="1"/>
        <v>-0.64202745512143611</v>
      </c>
      <c r="E70" s="11">
        <f t="shared" si="1"/>
        <v>-1</v>
      </c>
    </row>
    <row r="71" spans="1:5" ht="15.75" thickBot="1" x14ac:dyDescent="0.3">
      <c r="A71" s="5" t="s">
        <v>23</v>
      </c>
      <c r="B71" s="838" t="s">
        <v>21</v>
      </c>
      <c r="C71" s="11">
        <f t="shared" si="1"/>
        <v>-0.28278185474393458</v>
      </c>
      <c r="D71" s="11">
        <f t="shared" si="1"/>
        <v>-0.34371700105596625</v>
      </c>
      <c r="E71" s="11">
        <f t="shared" si="1"/>
        <v>-1</v>
      </c>
    </row>
    <row r="72" spans="1:5" ht="24.75" customHeight="1" thickBot="1" x14ac:dyDescent="0.3">
      <c r="A72" s="1256" t="s">
        <v>163</v>
      </c>
      <c r="B72" s="1257"/>
      <c r="C72" s="1257"/>
      <c r="D72" s="1257"/>
      <c r="E72" s="1258"/>
    </row>
    <row r="73" spans="1:5" x14ac:dyDescent="0.25">
      <c r="A73" s="1254"/>
      <c r="B73" s="8">
        <v>2019</v>
      </c>
      <c r="C73" s="8">
        <v>2020</v>
      </c>
      <c r="D73" s="8">
        <v>2021</v>
      </c>
      <c r="E73" s="8">
        <v>2022</v>
      </c>
    </row>
    <row r="74" spans="1:5" ht="15.75" thickBot="1" x14ac:dyDescent="0.3">
      <c r="A74" s="1255"/>
      <c r="B74" s="841" t="s">
        <v>8</v>
      </c>
      <c r="C74" s="841" t="s">
        <v>9</v>
      </c>
      <c r="D74" s="841" t="s">
        <v>9</v>
      </c>
      <c r="E74" s="841" t="s">
        <v>9</v>
      </c>
    </row>
    <row r="75" spans="1:5" ht="24.75" customHeight="1" thickBot="1" x14ac:dyDescent="0.3">
      <c r="A75" s="13" t="s">
        <v>42</v>
      </c>
      <c r="B75" s="14">
        <f>B76+B77+B78+B79</f>
        <v>0</v>
      </c>
      <c r="C75" s="14">
        <f>C76+C77+C78+C79</f>
        <v>0</v>
      </c>
      <c r="D75" s="14">
        <f>D76+D77+D78+D79</f>
        <v>0</v>
      </c>
      <c r="E75" s="14">
        <f>E76+E77+E78+E79</f>
        <v>0</v>
      </c>
    </row>
    <row r="76" spans="1:5" ht="15.75" thickBot="1" x14ac:dyDescent="0.3">
      <c r="A76" s="26" t="s">
        <v>279</v>
      </c>
      <c r="B76" s="14"/>
      <c r="C76" s="14"/>
      <c r="D76" s="14"/>
      <c r="E76" s="14"/>
    </row>
    <row r="77" spans="1:5" ht="15.75" thickBot="1" x14ac:dyDescent="0.3">
      <c r="A77" s="26" t="s">
        <v>294</v>
      </c>
      <c r="B77" s="14"/>
      <c r="C77" s="14"/>
      <c r="D77" s="14"/>
      <c r="E77" s="14"/>
    </row>
    <row r="78" spans="1:5" ht="15.75" thickBot="1" x14ac:dyDescent="0.3">
      <c r="A78" s="26" t="s">
        <v>295</v>
      </c>
      <c r="B78" s="14"/>
      <c r="C78" s="14"/>
      <c r="D78" s="14"/>
      <c r="E78" s="14"/>
    </row>
    <row r="79" spans="1:5" ht="15.75" thickBot="1" x14ac:dyDescent="0.3">
      <c r="A79" s="26" t="s">
        <v>296</v>
      </c>
      <c r="B79" s="14"/>
      <c r="C79" s="14"/>
      <c r="D79" s="14"/>
      <c r="E79" s="14"/>
    </row>
    <row r="80" spans="1:5" ht="15.75" thickBot="1" x14ac:dyDescent="0.3">
      <c r="A80" s="13" t="s">
        <v>43</v>
      </c>
      <c r="B80" s="15">
        <f>B81+B82+B83+B84</f>
        <v>17405</v>
      </c>
      <c r="C80" s="15">
        <f>C81+C82+C83+C84</f>
        <v>9470</v>
      </c>
      <c r="D80" s="15">
        <f>D81+D82+D83+D84</f>
        <v>3390</v>
      </c>
      <c r="E80" s="15">
        <f>E81+E82+E83+E84</f>
        <v>0</v>
      </c>
    </row>
    <row r="81" spans="1:9" ht="15.75" thickBot="1" x14ac:dyDescent="0.3">
      <c r="A81" s="26" t="s">
        <v>279</v>
      </c>
      <c r="B81" s="43">
        <v>17405</v>
      </c>
      <c r="C81" s="43">
        <v>9470</v>
      </c>
      <c r="D81" s="14">
        <v>3390</v>
      </c>
      <c r="E81" s="14"/>
    </row>
    <row r="82" spans="1:9" ht="15.75" thickBot="1" x14ac:dyDescent="0.3">
      <c r="A82" s="26" t="s">
        <v>294</v>
      </c>
      <c r="B82" s="15"/>
      <c r="C82" s="14"/>
      <c r="D82" s="14"/>
      <c r="E82" s="14"/>
    </row>
    <row r="83" spans="1:9" ht="15.75" thickBot="1" x14ac:dyDescent="0.3">
      <c r="A83" s="26" t="s">
        <v>295</v>
      </c>
      <c r="B83" s="15"/>
      <c r="C83" s="14"/>
      <c r="D83" s="14"/>
      <c r="E83" s="14"/>
    </row>
    <row r="84" spans="1:9" ht="15.75" thickBot="1" x14ac:dyDescent="0.3">
      <c r="A84" s="26" t="s">
        <v>296</v>
      </c>
      <c r="B84" s="15"/>
      <c r="C84" s="14"/>
      <c r="D84" s="14"/>
      <c r="E84" s="14"/>
    </row>
    <row r="85" spans="1:9" ht="15.75" thickBot="1" x14ac:dyDescent="0.3">
      <c r="A85" s="101" t="s">
        <v>1146</v>
      </c>
      <c r="B85" s="38">
        <f>B75+B80</f>
        <v>17405</v>
      </c>
      <c r="C85" s="38">
        <f>C75+C80</f>
        <v>9470</v>
      </c>
      <c r="D85" s="38">
        <f>D75+D80</f>
        <v>3390</v>
      </c>
      <c r="E85" s="38">
        <f>E75+E80</f>
        <v>0</v>
      </c>
    </row>
    <row r="86" spans="1:9" ht="34.5" thickBot="1" x14ac:dyDescent="0.3">
      <c r="A86" s="7" t="s">
        <v>33</v>
      </c>
      <c r="B86" s="7" t="s">
        <v>1168</v>
      </c>
      <c r="C86" s="100" t="s">
        <v>289</v>
      </c>
      <c r="D86" s="1245" t="s">
        <v>1157</v>
      </c>
      <c r="E86" s="1246"/>
    </row>
    <row r="87" spans="1:9" ht="17.25" customHeight="1" thickBot="1" x14ac:dyDescent="0.3">
      <c r="A87" s="5" t="s">
        <v>15</v>
      </c>
      <c r="B87" s="1247" t="s">
        <v>1603</v>
      </c>
      <c r="C87" s="1249"/>
      <c r="D87" s="1249"/>
      <c r="E87" s="1250"/>
    </row>
    <row r="88" spans="1:9" ht="15.75" thickBot="1" x14ac:dyDescent="0.3">
      <c r="A88" s="5" t="s">
        <v>16</v>
      </c>
      <c r="B88" s="1251" t="s">
        <v>1169</v>
      </c>
      <c r="C88" s="1252"/>
      <c r="D88" s="1252"/>
      <c r="E88" s="1253"/>
    </row>
    <row r="89" spans="1:9" ht="12.75" customHeight="1" x14ac:dyDescent="0.25">
      <c r="A89" s="1254"/>
      <c r="B89" s="8">
        <v>2019</v>
      </c>
      <c r="C89" s="8">
        <v>2020</v>
      </c>
      <c r="D89" s="8">
        <v>2021</v>
      </c>
      <c r="E89" s="8">
        <v>2022</v>
      </c>
    </row>
    <row r="90" spans="1:9" ht="15.75" thickBot="1" x14ac:dyDescent="0.3">
      <c r="A90" s="1255"/>
      <c r="B90" s="841" t="s">
        <v>8</v>
      </c>
      <c r="C90" s="841" t="s">
        <v>9</v>
      </c>
      <c r="D90" s="841" t="s">
        <v>9</v>
      </c>
      <c r="E90" s="841" t="s">
        <v>9</v>
      </c>
    </row>
    <row r="91" spans="1:9" ht="15.75" thickBot="1" x14ac:dyDescent="0.3">
      <c r="A91" s="5" t="s">
        <v>17</v>
      </c>
      <c r="B91" s="5">
        <v>23</v>
      </c>
      <c r="C91" s="838">
        <v>4</v>
      </c>
      <c r="D91" s="5">
        <v>1</v>
      </c>
      <c r="E91" s="5"/>
    </row>
    <row r="92" spans="1:9" ht="15.75" thickBot="1" x14ac:dyDescent="0.3">
      <c r="A92" s="5" t="s">
        <v>18</v>
      </c>
      <c r="B92" s="10">
        <f>B110</f>
        <v>16750</v>
      </c>
      <c r="C92" s="10">
        <f>C110</f>
        <v>1950</v>
      </c>
      <c r="D92" s="10">
        <f>D110</f>
        <v>600</v>
      </c>
      <c r="E92" s="10">
        <f>E110</f>
        <v>0</v>
      </c>
    </row>
    <row r="93" spans="1:9" ht="15.75" thickBot="1" x14ac:dyDescent="0.3">
      <c r="A93" s="5" t="s">
        <v>19</v>
      </c>
      <c r="B93" s="10">
        <f>B92/B91</f>
        <v>728.26086956521738</v>
      </c>
      <c r="C93" s="10">
        <f>C92/C91</f>
        <v>487.5</v>
      </c>
      <c r="D93" s="10">
        <f>D92/D91</f>
        <v>600</v>
      </c>
      <c r="E93" s="10"/>
    </row>
    <row r="94" spans="1:9" ht="15.75" thickBot="1" x14ac:dyDescent="0.3">
      <c r="A94" s="5" t="s">
        <v>20</v>
      </c>
      <c r="B94" s="838" t="s">
        <v>21</v>
      </c>
      <c r="C94" s="11">
        <f t="shared" ref="C94:E96" si="2">C91/B91-1</f>
        <v>-0.82608695652173914</v>
      </c>
      <c r="D94" s="11">
        <f t="shared" si="2"/>
        <v>-0.75</v>
      </c>
      <c r="E94" s="11">
        <f t="shared" si="2"/>
        <v>-1</v>
      </c>
      <c r="G94" s="12"/>
      <c r="H94" s="12"/>
      <c r="I94" s="12"/>
    </row>
    <row r="95" spans="1:9" ht="15.75" thickBot="1" x14ac:dyDescent="0.3">
      <c r="A95" s="5" t="s">
        <v>22</v>
      </c>
      <c r="B95" s="838" t="s">
        <v>21</v>
      </c>
      <c r="C95" s="11">
        <f t="shared" si="2"/>
        <v>-0.88358208955223883</v>
      </c>
      <c r="D95" s="11">
        <f t="shared" si="2"/>
        <v>-0.69230769230769229</v>
      </c>
      <c r="E95" s="11">
        <f t="shared" si="2"/>
        <v>-1</v>
      </c>
    </row>
    <row r="96" spans="1:9" ht="15.75" thickBot="1" x14ac:dyDescent="0.3">
      <c r="A96" s="5" t="s">
        <v>23</v>
      </c>
      <c r="B96" s="838" t="s">
        <v>21</v>
      </c>
      <c r="C96" s="11">
        <f t="shared" si="2"/>
        <v>-0.33059701492537308</v>
      </c>
      <c r="D96" s="11">
        <f t="shared" si="2"/>
        <v>0.23076923076923084</v>
      </c>
      <c r="E96" s="11">
        <f t="shared" si="2"/>
        <v>-1</v>
      </c>
    </row>
    <row r="97" spans="1:5" ht="15.75" thickBot="1" x14ac:dyDescent="0.3">
      <c r="A97" s="1256" t="s">
        <v>215</v>
      </c>
      <c r="B97" s="1257"/>
      <c r="C97" s="1257"/>
      <c r="D97" s="1257"/>
      <c r="E97" s="1258"/>
    </row>
    <row r="98" spans="1:5" ht="12.75" customHeight="1" x14ac:dyDescent="0.25">
      <c r="A98" s="1254"/>
      <c r="B98" s="8">
        <v>2019</v>
      </c>
      <c r="C98" s="8">
        <v>2020</v>
      </c>
      <c r="D98" s="8">
        <v>2021</v>
      </c>
      <c r="E98" s="8">
        <v>2022</v>
      </c>
    </row>
    <row r="99" spans="1:5" ht="15.75" thickBot="1" x14ac:dyDescent="0.3">
      <c r="A99" s="1255"/>
      <c r="B99" s="841" t="s">
        <v>8</v>
      </c>
      <c r="C99" s="841" t="s">
        <v>9</v>
      </c>
      <c r="D99" s="841" t="s">
        <v>9</v>
      </c>
      <c r="E99" s="841" t="s">
        <v>9</v>
      </c>
    </row>
    <row r="100" spans="1:5" ht="15.75" thickBot="1" x14ac:dyDescent="0.3">
      <c r="A100" s="13" t="s">
        <v>42</v>
      </c>
      <c r="B100" s="14">
        <f>B101+B102+B103+B104</f>
        <v>0</v>
      </c>
      <c r="C100" s="14">
        <f>C101+C102+C103+C104</f>
        <v>0</v>
      </c>
      <c r="D100" s="14">
        <f>D101+D102+D103+D104</f>
        <v>0</v>
      </c>
      <c r="E100" s="14">
        <f>E101+E102+E103+E104</f>
        <v>0</v>
      </c>
    </row>
    <row r="101" spans="1:5" ht="15.75" thickBot="1" x14ac:dyDescent="0.3">
      <c r="A101" s="26" t="s">
        <v>279</v>
      </c>
      <c r="B101" s="14"/>
      <c r="C101" s="14"/>
      <c r="D101" s="14"/>
      <c r="E101" s="14"/>
    </row>
    <row r="102" spans="1:5" ht="15.75" thickBot="1" x14ac:dyDescent="0.3">
      <c r="A102" s="26" t="s">
        <v>294</v>
      </c>
      <c r="B102" s="14"/>
      <c r="C102" s="14"/>
      <c r="D102" s="14"/>
      <c r="E102" s="14"/>
    </row>
    <row r="103" spans="1:5" ht="15.75" thickBot="1" x14ac:dyDescent="0.3">
      <c r="A103" s="26" t="s">
        <v>295</v>
      </c>
      <c r="B103" s="14"/>
      <c r="C103" s="14"/>
      <c r="D103" s="14"/>
      <c r="E103" s="14"/>
    </row>
    <row r="104" spans="1:5" ht="15.75" thickBot="1" x14ac:dyDescent="0.3">
      <c r="A104" s="26" t="s">
        <v>296</v>
      </c>
      <c r="B104" s="14"/>
      <c r="C104" s="14"/>
      <c r="D104" s="14"/>
      <c r="E104" s="14"/>
    </row>
    <row r="105" spans="1:5" ht="15.75" thickBot="1" x14ac:dyDescent="0.3">
      <c r="A105" s="13" t="s">
        <v>43</v>
      </c>
      <c r="B105" s="15">
        <f>B106+B107+B108+B109</f>
        <v>16750</v>
      </c>
      <c r="C105" s="15">
        <f>C106+C107+C108+C109</f>
        <v>1950</v>
      </c>
      <c r="D105" s="15">
        <f>D106+D107+D108+D109</f>
        <v>600</v>
      </c>
      <c r="E105" s="15">
        <f>E106+E107+E108+E109</f>
        <v>0</v>
      </c>
    </row>
    <row r="106" spans="1:5" ht="15.75" thickBot="1" x14ac:dyDescent="0.3">
      <c r="A106" s="26" t="s">
        <v>279</v>
      </c>
      <c r="B106" s="43">
        <v>16750</v>
      </c>
      <c r="C106" s="43">
        <v>1950</v>
      </c>
      <c r="D106" s="14">
        <v>600</v>
      </c>
      <c r="E106" s="14"/>
    </row>
    <row r="107" spans="1:5" ht="15.75" thickBot="1" x14ac:dyDescent="0.3">
      <c r="A107" s="26" t="s">
        <v>294</v>
      </c>
      <c r="B107" s="15"/>
      <c r="C107" s="14"/>
      <c r="D107" s="14"/>
      <c r="E107" s="14"/>
    </row>
    <row r="108" spans="1:5" ht="15.75" thickBot="1" x14ac:dyDescent="0.3">
      <c r="A108" s="26" t="s">
        <v>295</v>
      </c>
      <c r="B108" s="15"/>
      <c r="C108" s="14"/>
      <c r="D108" s="14"/>
      <c r="E108" s="14"/>
    </row>
    <row r="109" spans="1:5" ht="15.75" thickBot="1" x14ac:dyDescent="0.3">
      <c r="A109" s="26" t="s">
        <v>296</v>
      </c>
      <c r="B109" s="15"/>
      <c r="C109" s="14"/>
      <c r="D109" s="14"/>
      <c r="E109" s="14"/>
    </row>
    <row r="110" spans="1:5" ht="15.75" thickBot="1" x14ac:dyDescent="0.3">
      <c r="A110" s="101" t="s">
        <v>298</v>
      </c>
      <c r="B110" s="38">
        <f>B100+B105</f>
        <v>16750</v>
      </c>
      <c r="C110" s="38">
        <f>C100+C105</f>
        <v>1950</v>
      </c>
      <c r="D110" s="38">
        <f>D100+D105</f>
        <v>600</v>
      </c>
      <c r="E110" s="38">
        <f>E100+E105</f>
        <v>0</v>
      </c>
    </row>
    <row r="111" spans="1:5" ht="34.5" thickBot="1" x14ac:dyDescent="0.3">
      <c r="A111" s="7" t="s">
        <v>35</v>
      </c>
      <c r="B111" s="7" t="s">
        <v>1170</v>
      </c>
      <c r="C111" s="100" t="s">
        <v>289</v>
      </c>
      <c r="D111" s="1245" t="s">
        <v>1171</v>
      </c>
      <c r="E111" s="1246"/>
    </row>
    <row r="112" spans="1:5" ht="17.25" customHeight="1" thickBot="1" x14ac:dyDescent="0.3">
      <c r="A112" s="5" t="s">
        <v>15</v>
      </c>
      <c r="B112" s="1247" t="s">
        <v>1602</v>
      </c>
      <c r="C112" s="1249"/>
      <c r="D112" s="1249"/>
      <c r="E112" s="1250"/>
    </row>
    <row r="113" spans="1:9" ht="15.75" thickBot="1" x14ac:dyDescent="0.3">
      <c r="A113" s="5" t="s">
        <v>16</v>
      </c>
      <c r="B113" s="1251" t="s">
        <v>1169</v>
      </c>
      <c r="C113" s="1252"/>
      <c r="D113" s="1252"/>
      <c r="E113" s="1253"/>
    </row>
    <row r="114" spans="1:9" ht="12.75" customHeight="1" x14ac:dyDescent="0.25">
      <c r="A114" s="1254"/>
      <c r="B114" s="8">
        <v>2019</v>
      </c>
      <c r="C114" s="8">
        <v>2020</v>
      </c>
      <c r="D114" s="8">
        <v>2021</v>
      </c>
      <c r="E114" s="8">
        <v>2022</v>
      </c>
    </row>
    <row r="115" spans="1:9" ht="15.75" thickBot="1" x14ac:dyDescent="0.3">
      <c r="A115" s="1255"/>
      <c r="B115" s="841" t="s">
        <v>8</v>
      </c>
      <c r="C115" s="841" t="s">
        <v>9</v>
      </c>
      <c r="D115" s="841" t="s">
        <v>9</v>
      </c>
      <c r="E115" s="841" t="s">
        <v>9</v>
      </c>
    </row>
    <row r="116" spans="1:9" ht="15.75" thickBot="1" x14ac:dyDescent="0.3">
      <c r="A116" s="5" t="s">
        <v>17</v>
      </c>
      <c r="B116" s="840">
        <v>17</v>
      </c>
      <c r="C116" s="838">
        <v>9</v>
      </c>
      <c r="D116" s="5">
        <v>4</v>
      </c>
      <c r="E116" s="5"/>
    </row>
    <row r="117" spans="1:9" ht="15.75" thickBot="1" x14ac:dyDescent="0.3">
      <c r="A117" s="5" t="s">
        <v>18</v>
      </c>
      <c r="B117" s="41">
        <f>B135</f>
        <v>6205</v>
      </c>
      <c r="C117" s="10">
        <f>C135</f>
        <v>4910</v>
      </c>
      <c r="D117" s="10">
        <f>D135</f>
        <v>1135</v>
      </c>
      <c r="E117" s="10">
        <f>E135</f>
        <v>0</v>
      </c>
    </row>
    <row r="118" spans="1:9" ht="15.75" thickBot="1" x14ac:dyDescent="0.3">
      <c r="A118" s="5" t="s">
        <v>19</v>
      </c>
      <c r="B118" s="10">
        <f>B117/B116</f>
        <v>365</v>
      </c>
      <c r="C118" s="10">
        <f>C117/C116</f>
        <v>545.55555555555554</v>
      </c>
      <c r="D118" s="10">
        <f>D117/D116</f>
        <v>283.75</v>
      </c>
      <c r="E118" s="10" t="e">
        <f>E117/E116</f>
        <v>#DIV/0!</v>
      </c>
    </row>
    <row r="119" spans="1:9" ht="15.75" thickBot="1" x14ac:dyDescent="0.3">
      <c r="A119" s="5" t="s">
        <v>20</v>
      </c>
      <c r="B119" s="838" t="s">
        <v>21</v>
      </c>
      <c r="C119" s="11">
        <f t="shared" ref="C119:E121" si="3">C116/B116-1</f>
        <v>-0.47058823529411764</v>
      </c>
      <c r="D119" s="11">
        <f t="shared" si="3"/>
        <v>-0.55555555555555558</v>
      </c>
      <c r="E119" s="11">
        <f t="shared" si="3"/>
        <v>-1</v>
      </c>
      <c r="G119" s="12"/>
      <c r="H119" s="12"/>
      <c r="I119" s="12"/>
    </row>
    <row r="120" spans="1:9" ht="15.75" thickBot="1" x14ac:dyDescent="0.3">
      <c r="A120" s="5" t="s">
        <v>22</v>
      </c>
      <c r="B120" s="838" t="s">
        <v>21</v>
      </c>
      <c r="C120" s="11">
        <f t="shared" si="3"/>
        <v>-0.20870265914585007</v>
      </c>
      <c r="D120" s="11">
        <f t="shared" si="3"/>
        <v>-0.76883910386965382</v>
      </c>
      <c r="E120" s="11">
        <f t="shared" si="3"/>
        <v>-1</v>
      </c>
    </row>
    <row r="121" spans="1:9" ht="15.75" thickBot="1" x14ac:dyDescent="0.3">
      <c r="A121" s="5" t="s">
        <v>23</v>
      </c>
      <c r="B121" s="838" t="s">
        <v>21</v>
      </c>
      <c r="C121" s="11">
        <f t="shared" si="3"/>
        <v>0.49467275494672758</v>
      </c>
      <c r="D121" s="11">
        <f t="shared" si="3"/>
        <v>-0.47988798370672092</v>
      </c>
      <c r="E121" s="11" t="e">
        <f t="shared" si="3"/>
        <v>#DIV/0!</v>
      </c>
    </row>
    <row r="122" spans="1:9" ht="15.75" thickBot="1" x14ac:dyDescent="0.3">
      <c r="A122" s="1256" t="s">
        <v>300</v>
      </c>
      <c r="B122" s="1257"/>
      <c r="C122" s="1257"/>
      <c r="D122" s="1257"/>
      <c r="E122" s="1258"/>
    </row>
    <row r="123" spans="1:9" ht="12.75" customHeight="1" x14ac:dyDescent="0.25">
      <c r="A123" s="1254"/>
      <c r="B123" s="8">
        <v>2019</v>
      </c>
      <c r="C123" s="8">
        <v>2020</v>
      </c>
      <c r="D123" s="8">
        <v>2021</v>
      </c>
      <c r="E123" s="8">
        <v>2022</v>
      </c>
    </row>
    <row r="124" spans="1:9" ht="15.75" thickBot="1" x14ac:dyDescent="0.3">
      <c r="A124" s="1255"/>
      <c r="B124" s="841" t="s">
        <v>8</v>
      </c>
      <c r="C124" s="841" t="s">
        <v>9</v>
      </c>
      <c r="D124" s="841" t="s">
        <v>9</v>
      </c>
      <c r="E124" s="841" t="s">
        <v>9</v>
      </c>
    </row>
    <row r="125" spans="1:9" ht="15.75" thickBot="1" x14ac:dyDescent="0.3">
      <c r="A125" s="13" t="s">
        <v>42</v>
      </c>
      <c r="B125" s="14">
        <f>B126+B127+B128+B129</f>
        <v>0</v>
      </c>
      <c r="C125" s="14">
        <f>C126+C127+C128+C129</f>
        <v>0</v>
      </c>
      <c r="D125" s="14">
        <f>D126+D127+D128+D129</f>
        <v>0</v>
      </c>
      <c r="E125" s="14">
        <f>E126+E127+E128+E129</f>
        <v>0</v>
      </c>
    </row>
    <row r="126" spans="1:9" ht="15.75" thickBot="1" x14ac:dyDescent="0.3">
      <c r="A126" s="26" t="s">
        <v>279</v>
      </c>
      <c r="B126" s="14"/>
      <c r="C126" s="14"/>
      <c r="D126" s="14"/>
      <c r="E126" s="14"/>
    </row>
    <row r="127" spans="1:9" ht="15.75" thickBot="1" x14ac:dyDescent="0.3">
      <c r="A127" s="26" t="s">
        <v>294</v>
      </c>
      <c r="B127" s="14"/>
      <c r="C127" s="14"/>
      <c r="D127" s="14"/>
      <c r="E127" s="14"/>
    </row>
    <row r="128" spans="1:9" ht="15.75" thickBot="1" x14ac:dyDescent="0.3">
      <c r="A128" s="26" t="s">
        <v>295</v>
      </c>
      <c r="B128" s="14"/>
      <c r="C128" s="14"/>
      <c r="D128" s="14"/>
      <c r="E128" s="14"/>
    </row>
    <row r="129" spans="1:5" ht="15.75" thickBot="1" x14ac:dyDescent="0.3">
      <c r="A129" s="26" t="s">
        <v>296</v>
      </c>
      <c r="B129" s="14"/>
      <c r="C129" s="14"/>
      <c r="D129" s="14"/>
      <c r="E129" s="14"/>
    </row>
    <row r="130" spans="1:5" ht="15.75" thickBot="1" x14ac:dyDescent="0.3">
      <c r="A130" s="13" t="s">
        <v>43</v>
      </c>
      <c r="B130" s="15">
        <f>B131+B132+B133+B134</f>
        <v>6205</v>
      </c>
      <c r="C130" s="15">
        <f>C131+C132+C133+C134</f>
        <v>4910</v>
      </c>
      <c r="D130" s="15">
        <f>D131+D132+D133+D134</f>
        <v>1135</v>
      </c>
      <c r="E130" s="15">
        <f>E131+E132+E133+E134</f>
        <v>0</v>
      </c>
    </row>
    <row r="131" spans="1:5" ht="15.75" thickBot="1" x14ac:dyDescent="0.3">
      <c r="A131" s="26" t="s">
        <v>279</v>
      </c>
      <c r="B131" s="43">
        <v>6205</v>
      </c>
      <c r="C131" s="43">
        <v>4910</v>
      </c>
      <c r="D131" s="14">
        <v>1135</v>
      </c>
      <c r="E131" s="14"/>
    </row>
    <row r="132" spans="1:5" ht="15.75" thickBot="1" x14ac:dyDescent="0.3">
      <c r="A132" s="26" t="s">
        <v>294</v>
      </c>
      <c r="B132" s="42"/>
      <c r="C132" s="43"/>
      <c r="D132" s="14"/>
      <c r="E132" s="14"/>
    </row>
    <row r="133" spans="1:5" ht="15.75" thickBot="1" x14ac:dyDescent="0.3">
      <c r="A133" s="26" t="s">
        <v>295</v>
      </c>
      <c r="B133" s="15"/>
      <c r="C133" s="14"/>
      <c r="D133" s="14"/>
      <c r="E133" s="14"/>
    </row>
    <row r="134" spans="1:5" ht="15.75" thickBot="1" x14ac:dyDescent="0.3">
      <c r="A134" s="26" t="s">
        <v>296</v>
      </c>
      <c r="B134" s="15"/>
      <c r="C134" s="14"/>
      <c r="D134" s="14"/>
      <c r="E134" s="14"/>
    </row>
    <row r="135" spans="1:5" ht="15.75" thickBot="1" x14ac:dyDescent="0.3">
      <c r="A135" s="101" t="s">
        <v>548</v>
      </c>
      <c r="B135" s="38">
        <f>B125+B130</f>
        <v>6205</v>
      </c>
      <c r="C135" s="38">
        <f>C125+C130</f>
        <v>4910</v>
      </c>
      <c r="D135" s="38">
        <f>D125+D130</f>
        <v>1135</v>
      </c>
      <c r="E135" s="38">
        <f>E125+E130</f>
        <v>0</v>
      </c>
    </row>
    <row r="136" spans="1:5" ht="34.5" thickBot="1" x14ac:dyDescent="0.3">
      <c r="A136" s="7" t="s">
        <v>37</v>
      </c>
      <c r="B136" s="7" t="s">
        <v>1149</v>
      </c>
      <c r="C136" s="100" t="s">
        <v>289</v>
      </c>
      <c r="D136" s="1245" t="s">
        <v>1150</v>
      </c>
      <c r="E136" s="1246"/>
    </row>
    <row r="137" spans="1:5" ht="15.75" thickBot="1" x14ac:dyDescent="0.3">
      <c r="A137" s="5" t="s">
        <v>15</v>
      </c>
      <c r="B137" s="1247" t="s">
        <v>1172</v>
      </c>
      <c r="C137" s="1249"/>
      <c r="D137" s="1249"/>
      <c r="E137" s="1250"/>
    </row>
    <row r="138" spans="1:5" ht="17.25" customHeight="1" thickBot="1" x14ac:dyDescent="0.3">
      <c r="A138" s="5" t="s">
        <v>16</v>
      </c>
      <c r="B138" s="1251" t="s">
        <v>1169</v>
      </c>
      <c r="C138" s="1252"/>
      <c r="D138" s="1252"/>
      <c r="E138" s="1253"/>
    </row>
    <row r="139" spans="1:5" x14ac:dyDescent="0.25">
      <c r="A139" s="1254"/>
      <c r="B139" s="8">
        <v>2019</v>
      </c>
      <c r="C139" s="8">
        <v>2020</v>
      </c>
      <c r="D139" s="8">
        <v>2021</v>
      </c>
      <c r="E139" s="8">
        <v>2022</v>
      </c>
    </row>
    <row r="140" spans="1:5" ht="12.75" customHeight="1" thickBot="1" x14ac:dyDescent="0.3">
      <c r="A140" s="1255"/>
      <c r="B140" s="841" t="s">
        <v>8</v>
      </c>
      <c r="C140" s="841" t="s">
        <v>9</v>
      </c>
      <c r="D140" s="841" t="s">
        <v>9</v>
      </c>
      <c r="E140" s="841" t="s">
        <v>9</v>
      </c>
    </row>
    <row r="141" spans="1:5" ht="15.75" thickBot="1" x14ac:dyDescent="0.3">
      <c r="A141" s="5" t="s">
        <v>17</v>
      </c>
      <c r="B141" s="840">
        <v>36</v>
      </c>
      <c r="C141" s="838">
        <v>28</v>
      </c>
      <c r="D141" s="5">
        <v>29</v>
      </c>
      <c r="E141" s="5"/>
    </row>
    <row r="142" spans="1:5" ht="15.75" thickBot="1" x14ac:dyDescent="0.3">
      <c r="A142" s="5" t="s">
        <v>18</v>
      </c>
      <c r="B142" s="41">
        <f>B160</f>
        <v>56380</v>
      </c>
      <c r="C142" s="10">
        <f>C160</f>
        <v>29717</v>
      </c>
      <c r="D142" s="10">
        <f>D160</f>
        <v>22605</v>
      </c>
      <c r="E142" s="10">
        <f>E160</f>
        <v>0</v>
      </c>
    </row>
    <row r="143" spans="1:5" ht="15.75" thickBot="1" x14ac:dyDescent="0.3">
      <c r="A143" s="5" t="s">
        <v>19</v>
      </c>
      <c r="B143" s="41">
        <f>B142/B141</f>
        <v>1566.1111111111111</v>
      </c>
      <c r="C143" s="10">
        <f>C142/C141</f>
        <v>1061.3214285714287</v>
      </c>
      <c r="D143" s="10">
        <f>D142/D141</f>
        <v>779.48275862068965</v>
      </c>
      <c r="E143" s="10" t="e">
        <f>E142/E141</f>
        <v>#DIV/0!</v>
      </c>
    </row>
    <row r="144" spans="1:5" ht="15.75" thickBot="1" x14ac:dyDescent="0.3">
      <c r="A144" s="5" t="s">
        <v>20</v>
      </c>
      <c r="B144" s="838" t="s">
        <v>21</v>
      </c>
      <c r="C144" s="11">
        <f t="shared" ref="C144:E146" si="4">C141/B141-1</f>
        <v>-0.22222222222222221</v>
      </c>
      <c r="D144" s="11">
        <f t="shared" si="4"/>
        <v>3.5714285714285809E-2</v>
      </c>
      <c r="E144" s="11">
        <f t="shared" si="4"/>
        <v>-1</v>
      </c>
    </row>
    <row r="145" spans="1:9" ht="15.75" thickBot="1" x14ac:dyDescent="0.3">
      <c r="A145" s="5" t="s">
        <v>22</v>
      </c>
      <c r="B145" s="838" t="s">
        <v>21</v>
      </c>
      <c r="C145" s="11">
        <f t="shared" si="4"/>
        <v>-0.47291592763391277</v>
      </c>
      <c r="D145" s="11">
        <f t="shared" si="4"/>
        <v>-0.23932429249251275</v>
      </c>
      <c r="E145" s="11">
        <f t="shared" si="4"/>
        <v>-1</v>
      </c>
      <c r="G145" s="12"/>
      <c r="H145" s="12"/>
      <c r="I145" s="12"/>
    </row>
    <row r="146" spans="1:9" ht="15.75" thickBot="1" x14ac:dyDescent="0.3">
      <c r="A146" s="5" t="s">
        <v>23</v>
      </c>
      <c r="B146" s="838" t="s">
        <v>21</v>
      </c>
      <c r="C146" s="11">
        <f t="shared" si="4"/>
        <v>-0.32232047838645916</v>
      </c>
      <c r="D146" s="11">
        <f t="shared" si="4"/>
        <v>-0.26555448930311576</v>
      </c>
      <c r="E146" s="11" t="e">
        <f t="shared" si="4"/>
        <v>#DIV/0!</v>
      </c>
    </row>
    <row r="147" spans="1:9" ht="15.75" thickBot="1" x14ac:dyDescent="0.3">
      <c r="A147" s="1256" t="s">
        <v>225</v>
      </c>
      <c r="B147" s="1257"/>
      <c r="C147" s="1257"/>
      <c r="D147" s="1257"/>
      <c r="E147" s="1258"/>
    </row>
    <row r="148" spans="1:9" x14ac:dyDescent="0.25">
      <c r="A148" s="1254"/>
      <c r="B148" s="8">
        <v>2019</v>
      </c>
      <c r="C148" s="8">
        <v>2020</v>
      </c>
      <c r="D148" s="8">
        <v>2021</v>
      </c>
      <c r="E148" s="8">
        <v>2022</v>
      </c>
    </row>
    <row r="149" spans="1:9" ht="12.75" customHeight="1" thickBot="1" x14ac:dyDescent="0.3">
      <c r="A149" s="1255"/>
      <c r="B149" s="841" t="s">
        <v>8</v>
      </c>
      <c r="C149" s="841" t="s">
        <v>9</v>
      </c>
      <c r="D149" s="841" t="s">
        <v>9</v>
      </c>
      <c r="E149" s="841" t="s">
        <v>9</v>
      </c>
    </row>
    <row r="150" spans="1:9" ht="15.75" thickBot="1" x14ac:dyDescent="0.3">
      <c r="A150" s="13" t="s">
        <v>42</v>
      </c>
      <c r="B150" s="14">
        <f>B151+B152+B153+B154</f>
        <v>0</v>
      </c>
      <c r="C150" s="14">
        <f>C151+C152+C153+C154</f>
        <v>0</v>
      </c>
      <c r="D150" s="14">
        <f>D151+D152+D153+D154</f>
        <v>0</v>
      </c>
      <c r="E150" s="14">
        <f>E151+E152+E153+E154</f>
        <v>0</v>
      </c>
    </row>
    <row r="151" spans="1:9" ht="15.75" thickBot="1" x14ac:dyDescent="0.3">
      <c r="A151" s="26" t="s">
        <v>279</v>
      </c>
      <c r="B151" s="14"/>
      <c r="C151" s="14"/>
      <c r="D151" s="14"/>
      <c r="E151" s="14"/>
    </row>
    <row r="152" spans="1:9" ht="15.75" thickBot="1" x14ac:dyDescent="0.3">
      <c r="A152" s="26" t="s">
        <v>294</v>
      </c>
      <c r="B152" s="14"/>
      <c r="C152" s="14"/>
      <c r="D152" s="14"/>
      <c r="E152" s="14"/>
    </row>
    <row r="153" spans="1:9" ht="15.75" thickBot="1" x14ac:dyDescent="0.3">
      <c r="A153" s="26" t="s">
        <v>295</v>
      </c>
      <c r="B153" s="14"/>
      <c r="C153" s="14"/>
      <c r="D153" s="14"/>
      <c r="E153" s="14"/>
    </row>
    <row r="154" spans="1:9" ht="15.75" thickBot="1" x14ac:dyDescent="0.3">
      <c r="A154" s="26" t="s">
        <v>296</v>
      </c>
      <c r="B154" s="14"/>
      <c r="C154" s="14"/>
      <c r="D154" s="14"/>
      <c r="E154" s="14"/>
    </row>
    <row r="155" spans="1:9" ht="15.75" thickBot="1" x14ac:dyDescent="0.3">
      <c r="A155" s="13" t="s">
        <v>43</v>
      </c>
      <c r="B155" s="15">
        <f>B156+B157+B158+B159</f>
        <v>56380</v>
      </c>
      <c r="C155" s="15">
        <f>C156+C157+C158+C159</f>
        <v>29717</v>
      </c>
      <c r="D155" s="15">
        <f>D156+D157+D158+D159</f>
        <v>22605</v>
      </c>
      <c r="E155" s="15">
        <f>E156+E157+E158+E159</f>
        <v>0</v>
      </c>
    </row>
    <row r="156" spans="1:9" ht="15.75" thickBot="1" x14ac:dyDescent="0.3">
      <c r="A156" s="26" t="s">
        <v>279</v>
      </c>
      <c r="B156" s="43">
        <v>56380</v>
      </c>
      <c r="C156" s="43">
        <v>29717</v>
      </c>
      <c r="D156" s="14">
        <v>22605</v>
      </c>
      <c r="E156" s="14"/>
    </row>
    <row r="157" spans="1:9" ht="15.75" thickBot="1" x14ac:dyDescent="0.3">
      <c r="A157" s="26" t="s">
        <v>294</v>
      </c>
      <c r="B157" s="15"/>
      <c r="C157" s="14"/>
      <c r="D157" s="14"/>
      <c r="E157" s="14"/>
    </row>
    <row r="158" spans="1:9" ht="15.75" thickBot="1" x14ac:dyDescent="0.3">
      <c r="A158" s="26" t="s">
        <v>295</v>
      </c>
      <c r="B158" s="15"/>
      <c r="C158" s="14"/>
      <c r="D158" s="14"/>
      <c r="E158" s="14"/>
    </row>
    <row r="159" spans="1:9" ht="15.75" thickBot="1" x14ac:dyDescent="0.3">
      <c r="A159" s="26" t="s">
        <v>296</v>
      </c>
      <c r="B159" s="15"/>
      <c r="C159" s="14"/>
      <c r="D159" s="14"/>
      <c r="E159" s="14"/>
    </row>
    <row r="160" spans="1:9" ht="15.75" thickBot="1" x14ac:dyDescent="0.3">
      <c r="A160" s="7" t="s">
        <v>550</v>
      </c>
      <c r="B160" s="38">
        <f>B150+B155</f>
        <v>56380</v>
      </c>
      <c r="C160" s="38">
        <f>C150+C155</f>
        <v>29717</v>
      </c>
      <c r="D160" s="38">
        <f>D150+D155</f>
        <v>22605</v>
      </c>
      <c r="E160" s="38">
        <f>E150+E155</f>
        <v>0</v>
      </c>
    </row>
    <row r="161" spans="1:9" ht="27" customHeight="1" thickBot="1" x14ac:dyDescent="0.3">
      <c r="A161" s="7" t="s">
        <v>56</v>
      </c>
      <c r="B161" s="1271" t="s">
        <v>1173</v>
      </c>
      <c r="C161" s="1432"/>
      <c r="D161" s="1272"/>
      <c r="E161" s="1273"/>
    </row>
    <row r="162" spans="1:9" ht="34.5" thickBot="1" x14ac:dyDescent="0.3">
      <c r="A162" s="7" t="s">
        <v>142</v>
      </c>
      <c r="B162" s="7" t="s">
        <v>359</v>
      </c>
      <c r="C162" s="100" t="s">
        <v>289</v>
      </c>
      <c r="D162" s="1245" t="s">
        <v>1148</v>
      </c>
      <c r="E162" s="1246"/>
    </row>
    <row r="163" spans="1:9" ht="25.5" customHeight="1" thickBot="1" x14ac:dyDescent="0.3">
      <c r="A163" s="5" t="s">
        <v>15</v>
      </c>
      <c r="B163" s="1247" t="s">
        <v>1174</v>
      </c>
      <c r="C163" s="1249"/>
      <c r="D163" s="1249"/>
      <c r="E163" s="1250"/>
    </row>
    <row r="164" spans="1:9" ht="15.75" thickBot="1" x14ac:dyDescent="0.3">
      <c r="A164" s="5" t="s">
        <v>16</v>
      </c>
      <c r="B164" s="1251" t="s">
        <v>1175</v>
      </c>
      <c r="C164" s="1252"/>
      <c r="D164" s="1252"/>
      <c r="E164" s="1253"/>
    </row>
    <row r="165" spans="1:9" ht="17.25" customHeight="1" x14ac:dyDescent="0.25">
      <c r="A165" s="1254"/>
      <c r="B165" s="8">
        <v>2019</v>
      </c>
      <c r="C165" s="8">
        <v>2020</v>
      </c>
      <c r="D165" s="8">
        <v>2021</v>
      </c>
      <c r="E165" s="8">
        <v>2022</v>
      </c>
    </row>
    <row r="166" spans="1:9" ht="15.75" thickBot="1" x14ac:dyDescent="0.3">
      <c r="A166" s="1255"/>
      <c r="B166" s="841" t="s">
        <v>8</v>
      </c>
      <c r="C166" s="841" t="s">
        <v>9</v>
      </c>
      <c r="D166" s="841" t="s">
        <v>9</v>
      </c>
      <c r="E166" s="841" t="s">
        <v>9</v>
      </c>
    </row>
    <row r="167" spans="1:9" ht="12.75" customHeight="1" thickBot="1" x14ac:dyDescent="0.3">
      <c r="A167" s="5" t="s">
        <v>17</v>
      </c>
      <c r="B167" s="838">
        <v>9</v>
      </c>
      <c r="C167" s="838">
        <v>11</v>
      </c>
      <c r="D167" s="838">
        <v>10</v>
      </c>
      <c r="E167" s="838"/>
    </row>
    <row r="168" spans="1:9" ht="15.75" thickBot="1" x14ac:dyDescent="0.3">
      <c r="A168" s="5" t="s">
        <v>18</v>
      </c>
      <c r="B168" s="10">
        <f>B186</f>
        <v>23500</v>
      </c>
      <c r="C168" s="10">
        <f>C186</f>
        <v>25200</v>
      </c>
      <c r="D168" s="10">
        <f>D186</f>
        <v>25000</v>
      </c>
      <c r="E168" s="10"/>
    </row>
    <row r="169" spans="1:9" ht="15.75" thickBot="1" x14ac:dyDescent="0.3">
      <c r="A169" s="5" t="s">
        <v>19</v>
      </c>
      <c r="B169" s="10">
        <f>B168/B167</f>
        <v>2611.1111111111113</v>
      </c>
      <c r="C169" s="10">
        <f>C168/C167</f>
        <v>2290.909090909091</v>
      </c>
      <c r="D169" s="10">
        <f>D168/D167</f>
        <v>2500</v>
      </c>
      <c r="E169" s="10" t="e">
        <f>E168/E167</f>
        <v>#DIV/0!</v>
      </c>
    </row>
    <row r="170" spans="1:9" ht="15.75" thickBot="1" x14ac:dyDescent="0.3">
      <c r="A170" s="5" t="s">
        <v>20</v>
      </c>
      <c r="B170" s="838" t="s">
        <v>21</v>
      </c>
      <c r="C170" s="11">
        <f t="shared" ref="C170:E172" si="5">C167/B167-1</f>
        <v>0.22222222222222232</v>
      </c>
      <c r="D170" s="11">
        <f t="shared" si="5"/>
        <v>-9.0909090909090939E-2</v>
      </c>
      <c r="E170" s="11">
        <f t="shared" si="5"/>
        <v>-1</v>
      </c>
    </row>
    <row r="171" spans="1:9" ht="15.75" thickBot="1" x14ac:dyDescent="0.3">
      <c r="A171" s="5" t="s">
        <v>22</v>
      </c>
      <c r="B171" s="838" t="s">
        <v>21</v>
      </c>
      <c r="C171" s="11">
        <f t="shared" si="5"/>
        <v>7.2340425531914887E-2</v>
      </c>
      <c r="D171" s="11">
        <f t="shared" si="5"/>
        <v>-7.9365079365079083E-3</v>
      </c>
      <c r="E171" s="11">
        <f t="shared" si="5"/>
        <v>-1</v>
      </c>
    </row>
    <row r="172" spans="1:9" ht="15.75" thickBot="1" x14ac:dyDescent="0.3">
      <c r="A172" s="5" t="s">
        <v>23</v>
      </c>
      <c r="B172" s="838" t="s">
        <v>21</v>
      </c>
      <c r="C172" s="11">
        <f t="shared" si="5"/>
        <v>-0.12263056092843327</v>
      </c>
      <c r="D172" s="11">
        <f t="shared" si="5"/>
        <v>9.1269841269841168E-2</v>
      </c>
      <c r="E172" s="11" t="e">
        <f t="shared" si="5"/>
        <v>#DIV/0!</v>
      </c>
      <c r="G172" s="12"/>
      <c r="H172" s="12"/>
      <c r="I172" s="12"/>
    </row>
    <row r="173" spans="1:9" ht="15.75" thickBot="1" x14ac:dyDescent="0.3">
      <c r="A173" s="1256" t="s">
        <v>224</v>
      </c>
      <c r="B173" s="1257"/>
      <c r="C173" s="1257"/>
      <c r="D173" s="1257"/>
      <c r="E173" s="1258"/>
    </row>
    <row r="174" spans="1:9" x14ac:dyDescent="0.25">
      <c r="A174" s="1254"/>
      <c r="B174" s="8">
        <v>2019</v>
      </c>
      <c r="C174" s="8">
        <v>2020</v>
      </c>
      <c r="D174" s="8">
        <v>2021</v>
      </c>
      <c r="E174" s="8">
        <v>2022</v>
      </c>
    </row>
    <row r="175" spans="1:9" ht="15.75" thickBot="1" x14ac:dyDescent="0.3">
      <c r="A175" s="1255"/>
      <c r="B175" s="841" t="s">
        <v>8</v>
      </c>
      <c r="C175" s="841" t="s">
        <v>9</v>
      </c>
      <c r="D175" s="841" t="s">
        <v>9</v>
      </c>
      <c r="E175" s="841" t="s">
        <v>9</v>
      </c>
    </row>
    <row r="176" spans="1:9" ht="12.75" customHeight="1" thickBot="1" x14ac:dyDescent="0.3">
      <c r="A176" s="13" t="s">
        <v>42</v>
      </c>
      <c r="B176" s="14">
        <f>B177+B178+B179+B180</f>
        <v>0</v>
      </c>
      <c r="C176" s="14">
        <f>C177+C178+C179+C180</f>
        <v>0</v>
      </c>
      <c r="D176" s="14">
        <f>D177+D178+D179+D180</f>
        <v>0</v>
      </c>
      <c r="E176" s="14">
        <f>E177+E178+E179+E180</f>
        <v>0</v>
      </c>
    </row>
    <row r="177" spans="1:5" ht="15.75" thickBot="1" x14ac:dyDescent="0.3">
      <c r="A177" s="26" t="s">
        <v>279</v>
      </c>
      <c r="B177" s="14"/>
      <c r="C177" s="14"/>
      <c r="D177" s="14"/>
      <c r="E177" s="14"/>
    </row>
    <row r="178" spans="1:5" ht="15.75" thickBot="1" x14ac:dyDescent="0.3">
      <c r="A178" s="26" t="s">
        <v>294</v>
      </c>
      <c r="B178" s="14"/>
      <c r="C178" s="14"/>
      <c r="D178" s="14"/>
      <c r="E178" s="14"/>
    </row>
    <row r="179" spans="1:5" ht="15.75" thickBot="1" x14ac:dyDescent="0.3">
      <c r="A179" s="26" t="s">
        <v>295</v>
      </c>
      <c r="B179" s="14"/>
      <c r="C179" s="14"/>
      <c r="D179" s="14"/>
      <c r="E179" s="14"/>
    </row>
    <row r="180" spans="1:5" ht="15.75" thickBot="1" x14ac:dyDescent="0.3">
      <c r="A180" s="26" t="s">
        <v>296</v>
      </c>
      <c r="B180" s="14"/>
      <c r="C180" s="14"/>
      <c r="D180" s="14"/>
      <c r="E180" s="14"/>
    </row>
    <row r="181" spans="1:5" ht="15.75" thickBot="1" x14ac:dyDescent="0.3">
      <c r="A181" s="13" t="s">
        <v>43</v>
      </c>
      <c r="B181" s="15">
        <f>B182+B183+B184+B185</f>
        <v>23500</v>
      </c>
      <c r="C181" s="15">
        <f>C182+C183+C184+C185</f>
        <v>25200</v>
      </c>
      <c r="D181" s="15">
        <f>D182+D183+D184+D185</f>
        <v>25000</v>
      </c>
      <c r="E181" s="15">
        <f>E182+E183+E184+E185</f>
        <v>0</v>
      </c>
    </row>
    <row r="182" spans="1:5" ht="15.75" thickBot="1" x14ac:dyDescent="0.3">
      <c r="A182" s="26" t="s">
        <v>279</v>
      </c>
      <c r="B182" s="43">
        <v>23500</v>
      </c>
      <c r="C182" s="43">
        <v>25200</v>
      </c>
      <c r="D182" s="14">
        <v>25000</v>
      </c>
      <c r="E182" s="14"/>
    </row>
    <row r="183" spans="1:5" ht="15.75" thickBot="1" x14ac:dyDescent="0.3">
      <c r="A183" s="26" t="s">
        <v>294</v>
      </c>
      <c r="B183" s="15"/>
      <c r="C183" s="14"/>
      <c r="D183" s="14"/>
      <c r="E183" s="14"/>
    </row>
    <row r="184" spans="1:5" ht="15.75" thickBot="1" x14ac:dyDescent="0.3">
      <c r="A184" s="26" t="s">
        <v>295</v>
      </c>
      <c r="B184" s="15"/>
      <c r="C184" s="14"/>
      <c r="D184" s="14"/>
      <c r="E184" s="14"/>
    </row>
    <row r="185" spans="1:5" ht="15.75" thickBot="1" x14ac:dyDescent="0.3">
      <c r="A185" s="26" t="s">
        <v>296</v>
      </c>
      <c r="B185" s="15"/>
      <c r="C185" s="14"/>
      <c r="D185" s="14"/>
      <c r="E185" s="14"/>
    </row>
    <row r="186" spans="1:5" ht="15.75" thickBot="1" x14ac:dyDescent="0.3">
      <c r="A186" s="101" t="s">
        <v>552</v>
      </c>
      <c r="B186" s="38">
        <f>B176+B181</f>
        <v>23500</v>
      </c>
      <c r="C186" s="38">
        <f>C176+C181</f>
        <v>25200</v>
      </c>
      <c r="D186" s="38">
        <f>D176+D181</f>
        <v>25000</v>
      </c>
      <c r="E186" s="38">
        <f>E176+E181</f>
        <v>0</v>
      </c>
    </row>
    <row r="187" spans="1:5" ht="15.75" thickBot="1" x14ac:dyDescent="0.3">
      <c r="A187" s="1220" t="s">
        <v>46</v>
      </c>
      <c r="B187" s="1221"/>
      <c r="C187" s="1221"/>
      <c r="D187" s="1221"/>
      <c r="E187" s="1222"/>
    </row>
    <row r="188" spans="1:5" ht="15.75" thickBot="1" x14ac:dyDescent="0.3">
      <c r="A188" s="1220" t="s">
        <v>47</v>
      </c>
      <c r="B188" s="1221"/>
      <c r="C188" s="1221"/>
      <c r="D188" s="1221"/>
      <c r="E188" s="1222"/>
    </row>
    <row r="189" spans="1:5" ht="31.15" customHeight="1" thickBot="1" x14ac:dyDescent="0.3">
      <c r="A189" s="7" t="s">
        <v>56</v>
      </c>
      <c r="B189" s="1274" t="s">
        <v>360</v>
      </c>
      <c r="C189" s="1275"/>
      <c r="D189" s="1275"/>
      <c r="E189" s="1276"/>
    </row>
    <row r="190" spans="1:5" ht="34.5" thickBot="1" x14ac:dyDescent="0.3">
      <c r="A190" s="7" t="s">
        <v>155</v>
      </c>
      <c r="B190" s="117" t="s">
        <v>1176</v>
      </c>
      <c r="C190" s="102" t="s">
        <v>289</v>
      </c>
      <c r="D190" s="105"/>
      <c r="E190" s="106" t="s">
        <v>361</v>
      </c>
    </row>
    <row r="191" spans="1:5" ht="15.75" thickBot="1" x14ac:dyDescent="0.3">
      <c r="A191" s="5" t="s">
        <v>15</v>
      </c>
      <c r="B191" s="1247" t="s">
        <v>1601</v>
      </c>
      <c r="C191" s="1249"/>
      <c r="D191" s="1249"/>
      <c r="E191" s="1250"/>
    </row>
    <row r="192" spans="1:5" ht="15.75" thickBot="1" x14ac:dyDescent="0.3">
      <c r="A192" s="5" t="s">
        <v>16</v>
      </c>
      <c r="B192" s="1389" t="s">
        <v>1177</v>
      </c>
      <c r="C192" s="1252"/>
      <c r="D192" s="1252"/>
      <c r="E192" s="1253"/>
    </row>
    <row r="193" spans="1:9" x14ac:dyDescent="0.25">
      <c r="A193" s="1254"/>
      <c r="B193" s="8">
        <v>2019</v>
      </c>
      <c r="C193" s="8">
        <v>2020</v>
      </c>
      <c r="D193" s="8">
        <v>2021</v>
      </c>
      <c r="E193" s="8">
        <v>2022</v>
      </c>
    </row>
    <row r="194" spans="1:9" ht="15.75" thickBot="1" x14ac:dyDescent="0.3">
      <c r="A194" s="1255"/>
      <c r="B194" s="841" t="s">
        <v>8</v>
      </c>
      <c r="C194" s="841" t="s">
        <v>9</v>
      </c>
      <c r="D194" s="841" t="s">
        <v>9</v>
      </c>
      <c r="E194" s="841" t="s">
        <v>9</v>
      </c>
    </row>
    <row r="195" spans="1:9" ht="15.75" thickBot="1" x14ac:dyDescent="0.3">
      <c r="A195" s="5" t="s">
        <v>17</v>
      </c>
      <c r="B195" s="838">
        <v>4</v>
      </c>
      <c r="C195" s="1107">
        <v>2</v>
      </c>
      <c r="D195" s="838">
        <v>0</v>
      </c>
      <c r="E195" s="5">
        <v>0</v>
      </c>
    </row>
    <row r="196" spans="1:9" ht="15.75" thickBot="1" x14ac:dyDescent="0.3">
      <c r="A196" s="5" t="s">
        <v>18</v>
      </c>
      <c r="B196" s="10">
        <f>B214</f>
        <v>4510</v>
      </c>
      <c r="C196" s="10">
        <f>C214</f>
        <v>5140</v>
      </c>
      <c r="D196" s="10">
        <f>D214</f>
        <v>0</v>
      </c>
      <c r="E196" s="10">
        <f>E214</f>
        <v>0</v>
      </c>
    </row>
    <row r="197" spans="1:9" ht="15.75" thickBot="1" x14ac:dyDescent="0.3">
      <c r="A197" s="5" t="s">
        <v>19</v>
      </c>
      <c r="B197" s="10">
        <f>B196/B195</f>
        <v>1127.5</v>
      </c>
      <c r="C197" s="10"/>
      <c r="D197" s="10"/>
      <c r="E197" s="10"/>
    </row>
    <row r="198" spans="1:9" ht="15.75" thickBot="1" x14ac:dyDescent="0.3">
      <c r="A198" s="5" t="s">
        <v>20</v>
      </c>
      <c r="B198" s="838" t="s">
        <v>21</v>
      </c>
      <c r="C198" s="11">
        <f>C195/B195-1</f>
        <v>-0.5</v>
      </c>
      <c r="D198" s="11"/>
      <c r="E198" s="11"/>
    </row>
    <row r="199" spans="1:9" ht="17.25" customHeight="1" thickBot="1" x14ac:dyDescent="0.3">
      <c r="A199" s="5" t="s">
        <v>22</v>
      </c>
      <c r="B199" s="838" t="s">
        <v>21</v>
      </c>
      <c r="C199" s="11">
        <f>C196/B196-1</f>
        <v>0.13968957871396892</v>
      </c>
      <c r="D199" s="11">
        <f>D196/C196-1</f>
        <v>-1</v>
      </c>
      <c r="E199" s="11"/>
    </row>
    <row r="200" spans="1:9" ht="15.75" thickBot="1" x14ac:dyDescent="0.3">
      <c r="A200" s="5" t="s">
        <v>23</v>
      </c>
      <c r="B200" s="838" t="s">
        <v>21</v>
      </c>
      <c r="C200" s="11">
        <f>C197/B197-1</f>
        <v>-1</v>
      </c>
      <c r="D200" s="11"/>
      <c r="E200" s="11"/>
    </row>
    <row r="201" spans="1:9" ht="12.75" customHeight="1" thickBot="1" x14ac:dyDescent="0.3">
      <c r="A201" s="1256" t="s">
        <v>422</v>
      </c>
      <c r="B201" s="1257"/>
      <c r="C201" s="1257"/>
      <c r="D201" s="1257"/>
      <c r="E201" s="1258"/>
    </row>
    <row r="202" spans="1:9" x14ac:dyDescent="0.25">
      <c r="A202" s="1254"/>
      <c r="B202" s="8">
        <v>2019</v>
      </c>
      <c r="C202" s="8">
        <v>2020</v>
      </c>
      <c r="D202" s="8">
        <v>2021</v>
      </c>
      <c r="E202" s="8">
        <v>2022</v>
      </c>
    </row>
    <row r="203" spans="1:9" ht="15.75" thickBot="1" x14ac:dyDescent="0.3">
      <c r="A203" s="1255"/>
      <c r="B203" s="841" t="s">
        <v>8</v>
      </c>
      <c r="C203" s="841" t="s">
        <v>9</v>
      </c>
      <c r="D203" s="841" t="s">
        <v>9</v>
      </c>
      <c r="E203" s="841" t="s">
        <v>9</v>
      </c>
    </row>
    <row r="204" spans="1:9" ht="15.75" thickBot="1" x14ac:dyDescent="0.3">
      <c r="A204" s="13" t="s">
        <v>42</v>
      </c>
      <c r="B204" s="15">
        <f>B205+B206+B207+B208</f>
        <v>4510</v>
      </c>
      <c r="C204" s="15">
        <f>C205+C206+C207+C208</f>
        <v>5140</v>
      </c>
      <c r="D204" s="15">
        <f>D205+D206+D207+D208</f>
        <v>0</v>
      </c>
      <c r="E204" s="15">
        <f>E205+E206+E207+E208</f>
        <v>0</v>
      </c>
    </row>
    <row r="205" spans="1:9" ht="15.75" thickBot="1" x14ac:dyDescent="0.3">
      <c r="A205" s="26" t="s">
        <v>279</v>
      </c>
      <c r="B205" s="14">
        <v>4510</v>
      </c>
      <c r="C205" s="14">
        <v>5140</v>
      </c>
      <c r="D205" s="14">
        <v>0</v>
      </c>
      <c r="E205" s="14">
        <v>0</v>
      </c>
    </row>
    <row r="206" spans="1:9" ht="15.75" thickBot="1" x14ac:dyDescent="0.3">
      <c r="A206" s="26" t="s">
        <v>294</v>
      </c>
      <c r="B206" s="14"/>
      <c r="C206" s="14"/>
      <c r="D206" s="14"/>
      <c r="E206" s="14"/>
      <c r="G206" s="12"/>
      <c r="H206" s="12"/>
      <c r="I206" s="12"/>
    </row>
    <row r="207" spans="1:9" ht="15.75" thickBot="1" x14ac:dyDescent="0.3">
      <c r="A207" s="26" t="s">
        <v>295</v>
      </c>
      <c r="B207" s="14"/>
      <c r="C207" s="14"/>
      <c r="D207" s="14"/>
      <c r="E207" s="14"/>
    </row>
    <row r="208" spans="1:9" ht="15.75" thickBot="1" x14ac:dyDescent="0.3">
      <c r="A208" s="26" t="s">
        <v>296</v>
      </c>
      <c r="B208" s="14"/>
      <c r="C208" s="14"/>
      <c r="D208" s="14"/>
      <c r="E208" s="14"/>
    </row>
    <row r="209" spans="1:5" ht="15.75" thickBot="1" x14ac:dyDescent="0.3">
      <c r="A209" s="13" t="s">
        <v>43</v>
      </c>
      <c r="B209" s="15">
        <f>B210+B211+B212+B213</f>
        <v>0</v>
      </c>
      <c r="C209" s="15">
        <f>C210+C211+C212+C213</f>
        <v>0</v>
      </c>
      <c r="D209" s="15">
        <f>D210+D211+D212+D213</f>
        <v>0</v>
      </c>
      <c r="E209" s="15">
        <f>E210+E211+E212+E213</f>
        <v>0</v>
      </c>
    </row>
    <row r="210" spans="1:5" ht="12.75" customHeight="1" thickBot="1" x14ac:dyDescent="0.3">
      <c r="A210" s="26" t="s">
        <v>279</v>
      </c>
      <c r="B210" s="15"/>
      <c r="C210" s="42">
        <v>0</v>
      </c>
      <c r="D210" s="15">
        <v>0</v>
      </c>
      <c r="E210" s="15"/>
    </row>
    <row r="211" spans="1:5" ht="15.75" thickBot="1" x14ac:dyDescent="0.3">
      <c r="A211" s="26" t="s">
        <v>294</v>
      </c>
      <c r="B211" s="15"/>
      <c r="C211" s="15"/>
      <c r="D211" s="15"/>
      <c r="E211" s="15"/>
    </row>
    <row r="212" spans="1:5" ht="15.75" thickBot="1" x14ac:dyDescent="0.3">
      <c r="A212" s="26" t="s">
        <v>295</v>
      </c>
      <c r="B212" s="15"/>
      <c r="C212" s="15"/>
      <c r="D212" s="15"/>
      <c r="E212" s="15"/>
    </row>
    <row r="213" spans="1:5" ht="15.75" thickBot="1" x14ac:dyDescent="0.3">
      <c r="A213" s="26" t="s">
        <v>296</v>
      </c>
      <c r="B213" s="15"/>
      <c r="C213" s="15"/>
      <c r="D213" s="15"/>
      <c r="E213" s="15"/>
    </row>
    <row r="214" spans="1:5" ht="15.75" thickBot="1" x14ac:dyDescent="0.3">
      <c r="A214" s="111" t="s">
        <v>156</v>
      </c>
      <c r="B214" s="38">
        <f>B204+B209</f>
        <v>4510</v>
      </c>
      <c r="C214" s="38">
        <f>C204+C209</f>
        <v>5140</v>
      </c>
      <c r="D214" s="38">
        <f>D204+D209</f>
        <v>0</v>
      </c>
      <c r="E214" s="38">
        <f>E204+E209</f>
        <v>0</v>
      </c>
    </row>
    <row r="215" spans="1:5" ht="34.5" thickBot="1" x14ac:dyDescent="0.3">
      <c r="A215" s="7" t="s">
        <v>157</v>
      </c>
      <c r="B215" s="7" t="s">
        <v>1178</v>
      </c>
      <c r="C215" s="100" t="s">
        <v>289</v>
      </c>
      <c r="D215" s="1245" t="s">
        <v>105</v>
      </c>
      <c r="E215" s="1246"/>
    </row>
    <row r="216" spans="1:5" ht="15.75" thickBot="1" x14ac:dyDescent="0.3">
      <c r="A216" s="5" t="s">
        <v>15</v>
      </c>
      <c r="B216" s="1247" t="s">
        <v>1600</v>
      </c>
      <c r="C216" s="1249"/>
      <c r="D216" s="1249"/>
      <c r="E216" s="1250"/>
    </row>
    <row r="217" spans="1:5" ht="15.75" thickBot="1" x14ac:dyDescent="0.3">
      <c r="A217" s="5" t="s">
        <v>16</v>
      </c>
      <c r="B217" s="1251" t="s">
        <v>703</v>
      </c>
      <c r="C217" s="1252"/>
      <c r="D217" s="1252"/>
      <c r="E217" s="1253"/>
    </row>
    <row r="218" spans="1:5" x14ac:dyDescent="0.25">
      <c r="A218" s="1254"/>
      <c r="B218" s="8">
        <v>2019</v>
      </c>
      <c r="C218" s="8">
        <v>2020</v>
      </c>
      <c r="D218" s="8">
        <v>2021</v>
      </c>
      <c r="E218" s="8">
        <v>2022</v>
      </c>
    </row>
    <row r="219" spans="1:5" ht="15.75" thickBot="1" x14ac:dyDescent="0.3">
      <c r="A219" s="1255"/>
      <c r="B219" s="841" t="s">
        <v>8</v>
      </c>
      <c r="C219" s="841" t="s">
        <v>9</v>
      </c>
      <c r="D219" s="841" t="s">
        <v>9</v>
      </c>
      <c r="E219" s="841" t="s">
        <v>9</v>
      </c>
    </row>
    <row r="220" spans="1:5" ht="15.75" thickBot="1" x14ac:dyDescent="0.3">
      <c r="A220" s="5" t="s">
        <v>17</v>
      </c>
      <c r="B220" s="5">
        <v>0</v>
      </c>
      <c r="C220" s="1101">
        <f>C221/C222</f>
        <v>1554.0289855072465</v>
      </c>
      <c r="D220" s="1100">
        <f>D221/C222</f>
        <v>1449.2753623188405</v>
      </c>
      <c r="E220" s="5"/>
    </row>
    <row r="221" spans="1:5" ht="15.75" thickBot="1" x14ac:dyDescent="0.3">
      <c r="A221" s="5" t="s">
        <v>18</v>
      </c>
      <c r="B221" s="10"/>
      <c r="C221" s="10">
        <f>C239</f>
        <v>107228</v>
      </c>
      <c r="D221" s="10">
        <f>D239</f>
        <v>100000</v>
      </c>
      <c r="E221" s="10"/>
    </row>
    <row r="222" spans="1:5" ht="15.75" thickBot="1" x14ac:dyDescent="0.3">
      <c r="A222" s="5" t="s">
        <v>19</v>
      </c>
      <c r="B222" s="10"/>
      <c r="C222" s="10">
        <v>69</v>
      </c>
      <c r="D222" s="10">
        <v>69</v>
      </c>
      <c r="E222" s="10"/>
    </row>
    <row r="223" spans="1:5" ht="17.25" customHeight="1" thickBot="1" x14ac:dyDescent="0.3">
      <c r="A223" s="5" t="s">
        <v>20</v>
      </c>
      <c r="B223" s="838" t="s">
        <v>21</v>
      </c>
      <c r="C223" s="11"/>
      <c r="D223" s="11">
        <f t="shared" ref="D223:E225" si="6">D220/C220-1</f>
        <v>-6.7407766628119647E-2</v>
      </c>
      <c r="E223" s="11">
        <f t="shared" si="6"/>
        <v>-1</v>
      </c>
    </row>
    <row r="224" spans="1:5" ht="15.75" thickBot="1" x14ac:dyDescent="0.3">
      <c r="A224" s="5" t="s">
        <v>22</v>
      </c>
      <c r="B224" s="838" t="s">
        <v>21</v>
      </c>
      <c r="C224" s="11"/>
      <c r="D224" s="11">
        <f t="shared" si="6"/>
        <v>-6.7407766628119536E-2</v>
      </c>
      <c r="E224" s="11">
        <f t="shared" si="6"/>
        <v>-1</v>
      </c>
    </row>
    <row r="225" spans="1:9" ht="12.75" customHeight="1" thickBot="1" x14ac:dyDescent="0.3">
      <c r="A225" s="5" t="s">
        <v>23</v>
      </c>
      <c r="B225" s="838" t="s">
        <v>21</v>
      </c>
      <c r="C225" s="11"/>
      <c r="D225" s="11">
        <f t="shared" si="6"/>
        <v>0</v>
      </c>
      <c r="E225" s="11">
        <f t="shared" si="6"/>
        <v>-1</v>
      </c>
    </row>
    <row r="226" spans="1:9" ht="15.75" thickBot="1" x14ac:dyDescent="0.3">
      <c r="A226" s="1256" t="s">
        <v>1179</v>
      </c>
      <c r="B226" s="1257"/>
      <c r="C226" s="1257"/>
      <c r="D226" s="1257"/>
      <c r="E226" s="1258"/>
    </row>
    <row r="227" spans="1:9" x14ac:dyDescent="0.25">
      <c r="A227" s="1254"/>
      <c r="B227" s="8">
        <v>2019</v>
      </c>
      <c r="C227" s="8">
        <v>2020</v>
      </c>
      <c r="D227" s="8">
        <v>2021</v>
      </c>
      <c r="E227" s="8">
        <v>2022</v>
      </c>
    </row>
    <row r="228" spans="1:9" ht="15.75" thickBot="1" x14ac:dyDescent="0.3">
      <c r="A228" s="1255"/>
      <c r="B228" s="841" t="s">
        <v>8</v>
      </c>
      <c r="C228" s="841" t="s">
        <v>9</v>
      </c>
      <c r="D228" s="841" t="s">
        <v>9</v>
      </c>
      <c r="E228" s="841" t="s">
        <v>9</v>
      </c>
    </row>
    <row r="229" spans="1:9" ht="15.75" thickBot="1" x14ac:dyDescent="0.3">
      <c r="A229" s="13" t="s">
        <v>42</v>
      </c>
      <c r="B229" s="14">
        <f>B230+B231+B232+B233</f>
        <v>0</v>
      </c>
      <c r="C229" s="14">
        <f>C230+C231+C232+C233</f>
        <v>0</v>
      </c>
      <c r="D229" s="14">
        <f>D230+D231+D232+D233</f>
        <v>0</v>
      </c>
      <c r="E229" s="14">
        <f>E230+E231+E232+E233</f>
        <v>0</v>
      </c>
    </row>
    <row r="230" spans="1:9" ht="15.75" thickBot="1" x14ac:dyDescent="0.3">
      <c r="A230" s="26" t="s">
        <v>279</v>
      </c>
      <c r="B230" s="14"/>
      <c r="C230" s="14"/>
      <c r="D230" s="14"/>
      <c r="E230" s="14"/>
      <c r="G230" s="12"/>
      <c r="H230" s="12"/>
      <c r="I230" s="12"/>
    </row>
    <row r="231" spans="1:9" ht="15.75" thickBot="1" x14ac:dyDescent="0.3">
      <c r="A231" s="26" t="s">
        <v>294</v>
      </c>
      <c r="B231" s="14"/>
      <c r="C231" s="14"/>
      <c r="D231" s="14"/>
      <c r="E231" s="14"/>
    </row>
    <row r="232" spans="1:9" ht="15.75" thickBot="1" x14ac:dyDescent="0.3">
      <c r="A232" s="26" t="s">
        <v>295</v>
      </c>
      <c r="B232" s="14"/>
      <c r="C232" s="14"/>
      <c r="D232" s="14"/>
      <c r="E232" s="14"/>
    </row>
    <row r="233" spans="1:9" ht="15.75" thickBot="1" x14ac:dyDescent="0.3">
      <c r="A233" s="26" t="s">
        <v>296</v>
      </c>
      <c r="B233" s="14"/>
      <c r="C233" s="14"/>
      <c r="D233" s="14"/>
      <c r="E233" s="14"/>
    </row>
    <row r="234" spans="1:9" ht="12.75" customHeight="1" thickBot="1" x14ac:dyDescent="0.3">
      <c r="A234" s="13" t="s">
        <v>43</v>
      </c>
      <c r="B234" s="15">
        <f>B235+B236+B237+B238</f>
        <v>0</v>
      </c>
      <c r="C234" s="15">
        <f>C235+C236+C237+C238</f>
        <v>107228</v>
      </c>
      <c r="D234" s="15">
        <f>D235+D236+D237+D238</f>
        <v>100000</v>
      </c>
      <c r="E234" s="15">
        <f>E235+E236+E237+E238</f>
        <v>0</v>
      </c>
    </row>
    <row r="235" spans="1:9" ht="15.75" thickBot="1" x14ac:dyDescent="0.3">
      <c r="A235" s="26" t="s">
        <v>279</v>
      </c>
      <c r="B235" s="15"/>
      <c r="C235" s="43">
        <v>107228</v>
      </c>
      <c r="D235" s="14">
        <v>100000</v>
      </c>
      <c r="E235" s="14"/>
    </row>
    <row r="236" spans="1:9" ht="15.75" thickBot="1" x14ac:dyDescent="0.3">
      <c r="A236" s="26" t="s">
        <v>294</v>
      </c>
      <c r="B236" s="15"/>
      <c r="C236" s="14"/>
      <c r="D236" s="14"/>
      <c r="E236" s="14"/>
    </row>
    <row r="237" spans="1:9" ht="15.75" thickBot="1" x14ac:dyDescent="0.3">
      <c r="A237" s="26" t="s">
        <v>295</v>
      </c>
      <c r="B237" s="15"/>
      <c r="C237" s="14"/>
      <c r="D237" s="14"/>
      <c r="E237" s="14"/>
    </row>
    <row r="238" spans="1:9" ht="15.75" thickBot="1" x14ac:dyDescent="0.3">
      <c r="A238" s="26" t="s">
        <v>296</v>
      </c>
      <c r="B238" s="15"/>
      <c r="C238" s="14"/>
      <c r="D238" s="14"/>
      <c r="E238" s="14"/>
    </row>
    <row r="239" spans="1:9" ht="15.75" thickBot="1" x14ac:dyDescent="0.3">
      <c r="A239" s="111" t="s">
        <v>1180</v>
      </c>
      <c r="B239" s="38">
        <f>B229+B234</f>
        <v>0</v>
      </c>
      <c r="C239" s="38">
        <f>C229+C234</f>
        <v>107228</v>
      </c>
      <c r="D239" s="38">
        <f>D229+D234</f>
        <v>100000</v>
      </c>
      <c r="E239" s="38">
        <f>E229+E234</f>
        <v>0</v>
      </c>
    </row>
    <row r="240" spans="1:9" ht="34.5" thickBot="1" x14ac:dyDescent="0.3">
      <c r="A240" s="7" t="s">
        <v>684</v>
      </c>
      <c r="B240" s="7" t="s">
        <v>1181</v>
      </c>
      <c r="C240" s="100" t="s">
        <v>289</v>
      </c>
      <c r="D240" s="1245" t="s">
        <v>1182</v>
      </c>
      <c r="E240" s="1246"/>
    </row>
    <row r="241" spans="1:9" ht="15.75" thickBot="1" x14ac:dyDescent="0.3">
      <c r="A241" s="5" t="s">
        <v>15</v>
      </c>
      <c r="B241" s="1247" t="s">
        <v>1599</v>
      </c>
      <c r="C241" s="1249"/>
      <c r="D241" s="1249"/>
      <c r="E241" s="1250"/>
    </row>
    <row r="242" spans="1:9" ht="15.75" thickBot="1" x14ac:dyDescent="0.3">
      <c r="A242" s="5" t="s">
        <v>16</v>
      </c>
      <c r="B242" s="1251" t="s">
        <v>703</v>
      </c>
      <c r="C242" s="1252"/>
      <c r="D242" s="1252"/>
      <c r="E242" s="1253"/>
    </row>
    <row r="243" spans="1:9" x14ac:dyDescent="0.25">
      <c r="A243" s="1254"/>
      <c r="B243" s="8">
        <v>2019</v>
      </c>
      <c r="C243" s="8">
        <v>2020</v>
      </c>
      <c r="D243" s="8">
        <v>2021</v>
      </c>
      <c r="E243" s="8">
        <v>2022</v>
      </c>
    </row>
    <row r="244" spans="1:9" ht="15.75" thickBot="1" x14ac:dyDescent="0.3">
      <c r="A244" s="1255"/>
      <c r="B244" s="841" t="s">
        <v>8</v>
      </c>
      <c r="C244" s="841" t="s">
        <v>9</v>
      </c>
      <c r="D244" s="841" t="s">
        <v>9</v>
      </c>
      <c r="E244" s="841" t="s">
        <v>9</v>
      </c>
    </row>
    <row r="245" spans="1:9" ht="15.75" thickBot="1" x14ac:dyDescent="0.3">
      <c r="A245" s="5" t="s">
        <v>17</v>
      </c>
      <c r="B245" s="1107"/>
      <c r="C245" s="1107"/>
      <c r="D245" s="838">
        <v>720</v>
      </c>
      <c r="E245" s="838"/>
    </row>
    <row r="246" spans="1:9" ht="15.75" thickBot="1" x14ac:dyDescent="0.3">
      <c r="A246" s="5" t="s">
        <v>18</v>
      </c>
      <c r="B246" s="10">
        <f>B264</f>
        <v>0</v>
      </c>
      <c r="C246" s="10">
        <f>C264</f>
        <v>0</v>
      </c>
      <c r="D246" s="10">
        <f>D264</f>
        <v>46520</v>
      </c>
      <c r="E246" s="10">
        <f>E264</f>
        <v>0</v>
      </c>
    </row>
    <row r="247" spans="1:9" ht="15.75" thickBot="1" x14ac:dyDescent="0.3">
      <c r="A247" s="5" t="s">
        <v>19</v>
      </c>
      <c r="B247" s="10"/>
      <c r="C247" s="10"/>
      <c r="D247" s="10">
        <f>D246/D245</f>
        <v>64.611111111111114</v>
      </c>
      <c r="E247" s="10"/>
    </row>
    <row r="248" spans="1:9" ht="17.25" customHeight="1" thickBot="1" x14ac:dyDescent="0.3">
      <c r="A248" s="5" t="s">
        <v>20</v>
      </c>
      <c r="B248" s="838" t="s">
        <v>21</v>
      </c>
      <c r="C248" s="11"/>
      <c r="D248" s="11"/>
      <c r="E248" s="11">
        <f>E245/D245-1</f>
        <v>-1</v>
      </c>
    </row>
    <row r="249" spans="1:9" ht="15.75" thickBot="1" x14ac:dyDescent="0.3">
      <c r="A249" s="5" t="s">
        <v>22</v>
      </c>
      <c r="B249" s="838" t="s">
        <v>21</v>
      </c>
      <c r="C249" s="11"/>
      <c r="D249" s="11"/>
      <c r="E249" s="11">
        <f>E246/D246-1</f>
        <v>-1</v>
      </c>
    </row>
    <row r="250" spans="1:9" ht="12.75" customHeight="1" thickBot="1" x14ac:dyDescent="0.3">
      <c r="A250" s="5" t="s">
        <v>23</v>
      </c>
      <c r="B250" s="838" t="s">
        <v>21</v>
      </c>
      <c r="C250" s="11"/>
      <c r="D250" s="11"/>
      <c r="E250" s="11">
        <f>E247/D247-1</f>
        <v>-1</v>
      </c>
    </row>
    <row r="251" spans="1:9" ht="15.75" thickBot="1" x14ac:dyDescent="0.3">
      <c r="A251" s="1256" t="s">
        <v>1183</v>
      </c>
      <c r="B251" s="1257"/>
      <c r="C251" s="1257"/>
      <c r="D251" s="1257"/>
      <c r="E251" s="1258"/>
    </row>
    <row r="252" spans="1:9" x14ac:dyDescent="0.25">
      <c r="A252" s="1254"/>
      <c r="B252" s="8">
        <v>2019</v>
      </c>
      <c r="C252" s="8">
        <v>2020</v>
      </c>
      <c r="D252" s="8">
        <v>2021</v>
      </c>
      <c r="E252" s="8">
        <v>2022</v>
      </c>
    </row>
    <row r="253" spans="1:9" ht="15.75" thickBot="1" x14ac:dyDescent="0.3">
      <c r="A253" s="1255"/>
      <c r="B253" s="841" t="s">
        <v>8</v>
      </c>
      <c r="C253" s="841" t="s">
        <v>9</v>
      </c>
      <c r="D253" s="841" t="s">
        <v>9</v>
      </c>
      <c r="E253" s="841" t="s">
        <v>9</v>
      </c>
    </row>
    <row r="254" spans="1:9" ht="15.75" thickBot="1" x14ac:dyDescent="0.3">
      <c r="A254" s="13" t="s">
        <v>42</v>
      </c>
      <c r="B254" s="14">
        <f>B255+B256+B257+B258</f>
        <v>0</v>
      </c>
      <c r="C254" s="14">
        <f>C255+C256+C257+C258</f>
        <v>0</v>
      </c>
      <c r="D254" s="14">
        <f>D255+D256+D257+D258</f>
        <v>0</v>
      </c>
      <c r="E254" s="14">
        <f>E255+E256+E257+E258</f>
        <v>0</v>
      </c>
    </row>
    <row r="255" spans="1:9" ht="15.75" thickBot="1" x14ac:dyDescent="0.3">
      <c r="A255" s="26" t="s">
        <v>279</v>
      </c>
      <c r="B255" s="14"/>
      <c r="C255" s="14"/>
      <c r="D255" s="14"/>
      <c r="E255" s="14"/>
      <c r="G255" s="12"/>
      <c r="H255" s="12"/>
      <c r="I255" s="12"/>
    </row>
    <row r="256" spans="1:9" ht="15.75" thickBot="1" x14ac:dyDescent="0.3">
      <c r="A256" s="26" t="s">
        <v>294</v>
      </c>
      <c r="B256" s="14"/>
      <c r="C256" s="14"/>
      <c r="D256" s="14"/>
      <c r="E256" s="14"/>
    </row>
    <row r="257" spans="1:5" ht="15.75" thickBot="1" x14ac:dyDescent="0.3">
      <c r="A257" s="26" t="s">
        <v>295</v>
      </c>
      <c r="B257" s="14"/>
      <c r="C257" s="14"/>
      <c r="D257" s="14"/>
      <c r="E257" s="14"/>
    </row>
    <row r="258" spans="1:5" ht="15.75" thickBot="1" x14ac:dyDescent="0.3">
      <c r="A258" s="26" t="s">
        <v>296</v>
      </c>
      <c r="B258" s="14"/>
      <c r="C258" s="14"/>
      <c r="D258" s="14"/>
      <c r="E258" s="14"/>
    </row>
    <row r="259" spans="1:5" ht="12.75" customHeight="1" thickBot="1" x14ac:dyDescent="0.3">
      <c r="A259" s="13" t="s">
        <v>43</v>
      </c>
      <c r="B259" s="15">
        <f>B260+B261+B262+B263</f>
        <v>0</v>
      </c>
      <c r="C259" s="15">
        <f>C260+C261+C262+C263</f>
        <v>0</v>
      </c>
      <c r="D259" s="15">
        <f>D260+D261+D262+D263</f>
        <v>46520</v>
      </c>
      <c r="E259" s="15">
        <f>E260+E261+E262+E263</f>
        <v>0</v>
      </c>
    </row>
    <row r="260" spans="1:5" ht="15.75" thickBot="1" x14ac:dyDescent="0.3">
      <c r="A260" s="26" t="s">
        <v>279</v>
      </c>
      <c r="B260" s="15"/>
      <c r="C260" s="43"/>
      <c r="D260" s="14">
        <v>46520</v>
      </c>
      <c r="E260" s="14"/>
    </row>
    <row r="261" spans="1:5" ht="15.75" thickBot="1" x14ac:dyDescent="0.3">
      <c r="A261" s="26" t="s">
        <v>294</v>
      </c>
      <c r="B261" s="15"/>
      <c r="C261" s="14"/>
      <c r="D261" s="14"/>
      <c r="E261" s="14"/>
    </row>
    <row r="262" spans="1:5" ht="15.75" thickBot="1" x14ac:dyDescent="0.3">
      <c r="A262" s="26" t="s">
        <v>295</v>
      </c>
      <c r="B262" s="15"/>
      <c r="C262" s="14"/>
      <c r="D262" s="14"/>
      <c r="E262" s="14"/>
    </row>
    <row r="263" spans="1:5" ht="15.75" thickBot="1" x14ac:dyDescent="0.3">
      <c r="A263" s="26" t="s">
        <v>296</v>
      </c>
      <c r="B263" s="15"/>
      <c r="C263" s="14"/>
      <c r="D263" s="14"/>
      <c r="E263" s="14"/>
    </row>
    <row r="264" spans="1:5" ht="15.75" thickBot="1" x14ac:dyDescent="0.3">
      <c r="A264" s="111" t="s">
        <v>1184</v>
      </c>
      <c r="B264" s="38">
        <f>B254+B259</f>
        <v>0</v>
      </c>
      <c r="C264" s="38">
        <f>C254+C259</f>
        <v>0</v>
      </c>
      <c r="D264" s="38">
        <f>D254+D259</f>
        <v>46520</v>
      </c>
      <c r="E264" s="38">
        <f>E254+E259</f>
        <v>0</v>
      </c>
    </row>
    <row r="265" spans="1:5" ht="34.5" thickBot="1" x14ac:dyDescent="0.3">
      <c r="A265" s="7" t="s">
        <v>685</v>
      </c>
      <c r="B265" s="117" t="s">
        <v>1185</v>
      </c>
      <c r="C265" s="102" t="s">
        <v>289</v>
      </c>
      <c r="D265" s="105"/>
      <c r="E265" s="106" t="s">
        <v>104</v>
      </c>
    </row>
    <row r="266" spans="1:5" ht="15.75" thickBot="1" x14ac:dyDescent="0.3">
      <c r="A266" s="5" t="s">
        <v>15</v>
      </c>
      <c r="B266" s="1247" t="s">
        <v>1598</v>
      </c>
      <c r="C266" s="1249"/>
      <c r="D266" s="1249"/>
      <c r="E266" s="1250"/>
    </row>
    <row r="267" spans="1:5" ht="15.75" thickBot="1" x14ac:dyDescent="0.3">
      <c r="A267" s="5" t="s">
        <v>16</v>
      </c>
      <c r="B267" s="1389" t="s">
        <v>1597</v>
      </c>
      <c r="C267" s="1252"/>
      <c r="D267" s="1252"/>
      <c r="E267" s="1253"/>
    </row>
    <row r="268" spans="1:5" x14ac:dyDescent="0.25">
      <c r="A268" s="1254"/>
      <c r="B268" s="8">
        <v>2019</v>
      </c>
      <c r="C268" s="8">
        <v>2020</v>
      </c>
      <c r="D268" s="8">
        <v>2021</v>
      </c>
      <c r="E268" s="8">
        <v>2022</v>
      </c>
    </row>
    <row r="269" spans="1:5" ht="25.5" customHeight="1" thickBot="1" x14ac:dyDescent="0.3">
      <c r="A269" s="1255"/>
      <c r="B269" s="841" t="s">
        <v>8</v>
      </c>
      <c r="C269" s="841" t="s">
        <v>9</v>
      </c>
      <c r="D269" s="841" t="s">
        <v>9</v>
      </c>
      <c r="E269" s="841" t="s">
        <v>9</v>
      </c>
    </row>
    <row r="270" spans="1:5" ht="15.75" thickBot="1" x14ac:dyDescent="0.3">
      <c r="A270" s="5" t="s">
        <v>17</v>
      </c>
      <c r="B270" s="838">
        <v>12</v>
      </c>
      <c r="C270" s="838">
        <v>4</v>
      </c>
      <c r="D270" s="838">
        <v>0</v>
      </c>
      <c r="E270" s="838">
        <v>0</v>
      </c>
    </row>
    <row r="271" spans="1:5" ht="17.25" customHeight="1" thickBot="1" x14ac:dyDescent="0.3">
      <c r="A271" s="5" t="s">
        <v>18</v>
      </c>
      <c r="B271" s="10">
        <f>B289</f>
        <v>34630</v>
      </c>
      <c r="C271" s="10">
        <f>C289</f>
        <v>15635</v>
      </c>
      <c r="D271" s="10">
        <f>D289</f>
        <v>0</v>
      </c>
      <c r="E271" s="10">
        <f>E289</f>
        <v>0</v>
      </c>
    </row>
    <row r="272" spans="1:5" ht="15.75" thickBot="1" x14ac:dyDescent="0.3">
      <c r="A272" s="5" t="s">
        <v>19</v>
      </c>
      <c r="B272" s="10">
        <f>B271/B270</f>
        <v>2885.8333333333335</v>
      </c>
      <c r="C272" s="10">
        <f>C271/C270</f>
        <v>3908.75</v>
      </c>
      <c r="D272" s="10"/>
      <c r="E272" s="10"/>
    </row>
    <row r="273" spans="1:9" ht="12.75" customHeight="1" thickBot="1" x14ac:dyDescent="0.3">
      <c r="A273" s="5" t="s">
        <v>20</v>
      </c>
      <c r="B273" s="838" t="s">
        <v>21</v>
      </c>
      <c r="C273" s="11">
        <f t="shared" ref="C273:D275" si="7">C270/B270-1</f>
        <v>-0.66666666666666674</v>
      </c>
      <c r="D273" s="11">
        <f t="shared" si="7"/>
        <v>-1</v>
      </c>
      <c r="E273" s="11"/>
    </row>
    <row r="274" spans="1:9" ht="15.75" thickBot="1" x14ac:dyDescent="0.3">
      <c r="A274" s="5" t="s">
        <v>22</v>
      </c>
      <c r="B274" s="838" t="s">
        <v>21</v>
      </c>
      <c r="C274" s="11">
        <f t="shared" si="7"/>
        <v>-0.54851285012994522</v>
      </c>
      <c r="D274" s="11">
        <f t="shared" si="7"/>
        <v>-1</v>
      </c>
      <c r="E274" s="11"/>
    </row>
    <row r="275" spans="1:9" ht="15.75" thickBot="1" x14ac:dyDescent="0.3">
      <c r="A275" s="5" t="s">
        <v>23</v>
      </c>
      <c r="B275" s="838" t="s">
        <v>21</v>
      </c>
      <c r="C275" s="11">
        <f t="shared" si="7"/>
        <v>0.35446144961016457</v>
      </c>
      <c r="D275" s="11">
        <f t="shared" si="7"/>
        <v>-1</v>
      </c>
      <c r="E275" s="11"/>
    </row>
    <row r="276" spans="1:9" ht="15.75" thickBot="1" x14ac:dyDescent="0.3">
      <c r="A276" s="1256" t="s">
        <v>686</v>
      </c>
      <c r="B276" s="1257"/>
      <c r="C276" s="1257"/>
      <c r="D276" s="1257"/>
      <c r="E276" s="1258"/>
    </row>
    <row r="277" spans="1:9" x14ac:dyDescent="0.25">
      <c r="A277" s="1254"/>
      <c r="B277" s="8">
        <v>2019</v>
      </c>
      <c r="C277" s="8">
        <v>2020</v>
      </c>
      <c r="D277" s="8">
        <v>2021</v>
      </c>
      <c r="E277" s="8">
        <v>2022</v>
      </c>
    </row>
    <row r="278" spans="1:9" ht="15.75" thickBot="1" x14ac:dyDescent="0.3">
      <c r="A278" s="1255"/>
      <c r="B278" s="841" t="s">
        <v>8</v>
      </c>
      <c r="C278" s="841" t="s">
        <v>9</v>
      </c>
      <c r="D278" s="841" t="s">
        <v>9</v>
      </c>
      <c r="E278" s="841" t="s">
        <v>9</v>
      </c>
      <c r="G278" s="12"/>
      <c r="H278" s="12"/>
      <c r="I278" s="12"/>
    </row>
    <row r="279" spans="1:9" ht="15.75" thickBot="1" x14ac:dyDescent="0.3">
      <c r="A279" s="13" t="s">
        <v>42</v>
      </c>
      <c r="B279" s="14">
        <f>B280+B281+B282+B283</f>
        <v>0</v>
      </c>
      <c r="C279" s="14">
        <f>C280+C281+C282+C283</f>
        <v>0</v>
      </c>
      <c r="D279" s="14">
        <f>D280+D281+D282+D283</f>
        <v>0</v>
      </c>
      <c r="E279" s="14">
        <f>E280+E281+E282+E283</f>
        <v>0</v>
      </c>
    </row>
    <row r="280" spans="1:9" ht="15.75" thickBot="1" x14ac:dyDescent="0.3">
      <c r="A280" s="26" t="s">
        <v>279</v>
      </c>
      <c r="B280" s="14"/>
      <c r="C280" s="14"/>
      <c r="D280" s="14"/>
      <c r="E280" s="14"/>
    </row>
    <row r="281" spans="1:9" ht="15.75" customHeight="1" thickBot="1" x14ac:dyDescent="0.3">
      <c r="A281" s="26" t="s">
        <v>294</v>
      </c>
      <c r="B281" s="14"/>
      <c r="C281" s="14"/>
      <c r="D281" s="14"/>
      <c r="E281" s="14"/>
    </row>
    <row r="282" spans="1:9" ht="12.75" customHeight="1" thickBot="1" x14ac:dyDescent="0.3">
      <c r="A282" s="26" t="s">
        <v>295</v>
      </c>
      <c r="B282" s="14"/>
      <c r="C282" s="14"/>
      <c r="D282" s="14"/>
      <c r="E282" s="14"/>
    </row>
    <row r="283" spans="1:9" ht="15.75" thickBot="1" x14ac:dyDescent="0.3">
      <c r="A283" s="26" t="s">
        <v>296</v>
      </c>
      <c r="B283" s="14"/>
      <c r="C283" s="14"/>
      <c r="D283" s="14"/>
      <c r="E283" s="14"/>
    </row>
    <row r="284" spans="1:9" ht="15.75" thickBot="1" x14ac:dyDescent="0.3">
      <c r="A284" s="13" t="s">
        <v>43</v>
      </c>
      <c r="B284" s="15">
        <f>B285+B286+B287+B288</f>
        <v>34630</v>
      </c>
      <c r="C284" s="15">
        <f>C285+C286+C287+C288</f>
        <v>15635</v>
      </c>
      <c r="D284" s="15">
        <f>D285+D286+D287+D288</f>
        <v>0</v>
      </c>
      <c r="E284" s="15">
        <f>E285+E286+E287+E288</f>
        <v>0</v>
      </c>
    </row>
    <row r="285" spans="1:9" ht="15.75" thickBot="1" x14ac:dyDescent="0.3">
      <c r="A285" s="26" t="s">
        <v>279</v>
      </c>
      <c r="B285" s="43">
        <v>34630</v>
      </c>
      <c r="C285" s="43">
        <v>15635</v>
      </c>
      <c r="D285" s="14"/>
      <c r="E285" s="14">
        <v>0</v>
      </c>
    </row>
    <row r="286" spans="1:9" ht="15.75" thickBot="1" x14ac:dyDescent="0.3">
      <c r="A286" s="26" t="s">
        <v>294</v>
      </c>
      <c r="B286" s="15"/>
      <c r="C286" s="15"/>
      <c r="D286" s="15"/>
      <c r="E286" s="15"/>
    </row>
    <row r="287" spans="1:9" ht="15.75" thickBot="1" x14ac:dyDescent="0.3">
      <c r="A287" s="26" t="s">
        <v>295</v>
      </c>
      <c r="B287" s="15"/>
      <c r="C287" s="15"/>
      <c r="D287" s="15"/>
      <c r="E287" s="15"/>
    </row>
    <row r="288" spans="1:9" ht="15.75" thickBot="1" x14ac:dyDescent="0.3">
      <c r="A288" s="26" t="s">
        <v>296</v>
      </c>
      <c r="B288" s="15"/>
      <c r="C288" s="15"/>
      <c r="D288" s="15"/>
      <c r="E288" s="15"/>
    </row>
    <row r="289" spans="1:5" ht="15.75" thickBot="1" x14ac:dyDescent="0.3">
      <c r="A289" s="111" t="s">
        <v>230</v>
      </c>
      <c r="B289" s="38">
        <f>B279+B284</f>
        <v>34630</v>
      </c>
      <c r="C289" s="38">
        <f>C279+C284</f>
        <v>15635</v>
      </c>
      <c r="D289" s="38">
        <f>D279+D284</f>
        <v>0</v>
      </c>
      <c r="E289" s="38">
        <f>E279+E284</f>
        <v>0</v>
      </c>
    </row>
    <row r="290" spans="1:5" ht="15.75" thickBot="1" x14ac:dyDescent="0.3">
      <c r="A290" s="20"/>
      <c r="B290" s="21"/>
      <c r="C290" s="21"/>
      <c r="D290" s="21"/>
      <c r="E290" s="21"/>
    </row>
    <row r="291" spans="1:5" ht="24.75" thickBot="1" x14ac:dyDescent="0.3">
      <c r="A291" s="6" t="s">
        <v>57</v>
      </c>
      <c r="B291" s="1099">
        <f>B271+B246+B221+B196+B168+B142+B117+B92+B67+B27</f>
        <v>2723280</v>
      </c>
      <c r="C291" s="1099">
        <f>C271+C246+C221+C196+C168+C142+C117+C92+C67+C27</f>
        <v>3305250</v>
      </c>
      <c r="D291" s="1099">
        <f>D271+D246+D221+D196+D168+D142+D117+D92+D67+D27</f>
        <v>3305250</v>
      </c>
      <c r="E291" s="1099">
        <f>E271+E246+E221+E196+E168+E142+E117+E92+E67+E27</f>
        <v>4906000</v>
      </c>
    </row>
    <row r="292" spans="1:5" ht="24.75" thickBot="1" x14ac:dyDescent="0.3">
      <c r="A292" s="6" t="s">
        <v>58</v>
      </c>
      <c r="B292" s="1099">
        <f>B289+B264+B239+B214+B186+B160+B135+B110+B85+B56</f>
        <v>2723280</v>
      </c>
      <c r="C292" s="1099">
        <f>C289+C264+C239+C214+C186+C160+C135+C110+C85+C56</f>
        <v>3305250</v>
      </c>
      <c r="D292" s="1099">
        <f>D289+D264+D239+D214+D186+D160+D135+D110+D85+D56</f>
        <v>3305250</v>
      </c>
      <c r="E292" s="1099">
        <f>E289+E264+E239+E214+E186+E160+E135+E110+E85+E56</f>
        <v>4906000</v>
      </c>
    </row>
    <row r="293" spans="1:5" ht="15.75" thickBot="1" x14ac:dyDescent="0.3">
      <c r="A293" s="13" t="s">
        <v>24</v>
      </c>
      <c r="B293" s="38">
        <f>B294+B295</f>
        <v>1870000</v>
      </c>
      <c r="C293" s="38">
        <f>C294+C295</f>
        <v>2331000</v>
      </c>
      <c r="D293" s="38">
        <f>D294+D295</f>
        <v>2331000</v>
      </c>
      <c r="E293" s="38">
        <f>E294+E295</f>
        <v>3656000</v>
      </c>
    </row>
    <row r="294" spans="1:5" ht="15.75" thickBot="1" x14ac:dyDescent="0.3">
      <c r="A294" s="26" t="s">
        <v>279</v>
      </c>
      <c r="B294" s="14">
        <f t="shared" ref="B294:E295" si="8">B36</f>
        <v>1870000</v>
      </c>
      <c r="C294" s="14">
        <f t="shared" si="8"/>
        <v>2331000</v>
      </c>
      <c r="D294" s="14">
        <f t="shared" si="8"/>
        <v>2331000</v>
      </c>
      <c r="E294" s="14">
        <f t="shared" si="8"/>
        <v>3656000</v>
      </c>
    </row>
    <row r="295" spans="1:5" ht="15.75" customHeight="1" thickBot="1" x14ac:dyDescent="0.3">
      <c r="A295" s="26" t="s">
        <v>302</v>
      </c>
      <c r="B295" s="15">
        <f t="shared" si="8"/>
        <v>0</v>
      </c>
      <c r="C295" s="15">
        <f t="shared" si="8"/>
        <v>0</v>
      </c>
      <c r="D295" s="15">
        <f t="shared" si="8"/>
        <v>0</v>
      </c>
      <c r="E295" s="15">
        <f t="shared" si="8"/>
        <v>0</v>
      </c>
    </row>
    <row r="296" spans="1:5" ht="27" customHeight="1" thickBot="1" x14ac:dyDescent="0.3">
      <c r="A296" s="13" t="s">
        <v>25</v>
      </c>
      <c r="B296" s="38">
        <f>B297+B298</f>
        <v>270000</v>
      </c>
      <c r="C296" s="38">
        <f>C297+C298</f>
        <v>270000</v>
      </c>
      <c r="D296" s="38">
        <f>D297+D298</f>
        <v>270000</v>
      </c>
      <c r="E296" s="38">
        <f>E297+E298</f>
        <v>450000</v>
      </c>
    </row>
    <row r="297" spans="1:5" ht="15.75" thickBot="1" x14ac:dyDescent="0.3">
      <c r="A297" s="26" t="s">
        <v>279</v>
      </c>
      <c r="B297" s="14">
        <f t="shared" ref="B297:E298" si="9">B39</f>
        <v>270000</v>
      </c>
      <c r="C297" s="14">
        <f t="shared" si="9"/>
        <v>270000</v>
      </c>
      <c r="D297" s="14">
        <f t="shared" si="9"/>
        <v>270000</v>
      </c>
      <c r="E297" s="14">
        <f t="shared" si="9"/>
        <v>450000</v>
      </c>
    </row>
    <row r="298" spans="1:5" ht="15.75" thickBot="1" x14ac:dyDescent="0.3">
      <c r="A298" s="26" t="s">
        <v>302</v>
      </c>
      <c r="B298" s="15">
        <f t="shared" si="9"/>
        <v>0</v>
      </c>
      <c r="C298" s="15">
        <f t="shared" si="9"/>
        <v>0</v>
      </c>
      <c r="D298" s="15">
        <f t="shared" si="9"/>
        <v>0</v>
      </c>
      <c r="E298" s="15">
        <f t="shared" si="9"/>
        <v>0</v>
      </c>
    </row>
    <row r="299" spans="1:5" ht="15.75" thickBot="1" x14ac:dyDescent="0.3">
      <c r="A299" s="13" t="s">
        <v>26</v>
      </c>
      <c r="B299" s="38">
        <f>B300+B301</f>
        <v>421000</v>
      </c>
      <c r="C299" s="38">
        <f>C300+C301</f>
        <v>505000</v>
      </c>
      <c r="D299" s="38">
        <f>D300+D301</f>
        <v>505000</v>
      </c>
      <c r="E299" s="38">
        <f>E300+E301</f>
        <v>800000</v>
      </c>
    </row>
    <row r="300" spans="1:5" ht="15.75" thickBot="1" x14ac:dyDescent="0.3">
      <c r="A300" s="26" t="s">
        <v>279</v>
      </c>
      <c r="B300" s="14">
        <f t="shared" ref="B300:E301" si="10">B42</f>
        <v>421000</v>
      </c>
      <c r="C300" s="14">
        <f t="shared" si="10"/>
        <v>505000</v>
      </c>
      <c r="D300" s="14">
        <f t="shared" si="10"/>
        <v>505000</v>
      </c>
      <c r="E300" s="14">
        <f t="shared" si="10"/>
        <v>800000</v>
      </c>
    </row>
    <row r="301" spans="1:5" ht="15.75" thickBot="1" x14ac:dyDescent="0.3">
      <c r="A301" s="26" t="s">
        <v>302</v>
      </c>
      <c r="B301" s="15">
        <f t="shared" si="10"/>
        <v>0</v>
      </c>
      <c r="C301" s="15">
        <f t="shared" si="10"/>
        <v>0</v>
      </c>
      <c r="D301" s="15">
        <f t="shared" si="10"/>
        <v>0</v>
      </c>
      <c r="E301" s="15">
        <f t="shared" si="10"/>
        <v>0</v>
      </c>
    </row>
    <row r="302" spans="1:5" ht="15.75" thickBot="1" x14ac:dyDescent="0.3">
      <c r="A302" s="13" t="s">
        <v>27</v>
      </c>
      <c r="B302" s="36">
        <f>B303+B304</f>
        <v>0</v>
      </c>
      <c r="C302" s="36">
        <f>C303+C304</f>
        <v>0</v>
      </c>
      <c r="D302" s="36">
        <f>D303+D304</f>
        <v>0</v>
      </c>
      <c r="E302" s="36">
        <f>E303+E304</f>
        <v>0</v>
      </c>
    </row>
    <row r="303" spans="1:5" ht="15.75" thickBot="1" x14ac:dyDescent="0.3">
      <c r="A303" s="26" t="s">
        <v>279</v>
      </c>
      <c r="B303" s="14">
        <f t="shared" ref="B303:E304" si="11">B45</f>
        <v>0</v>
      </c>
      <c r="C303" s="14">
        <f t="shared" si="11"/>
        <v>0</v>
      </c>
      <c r="D303" s="14">
        <f t="shared" si="11"/>
        <v>0</v>
      </c>
      <c r="E303" s="14">
        <f t="shared" si="11"/>
        <v>0</v>
      </c>
    </row>
    <row r="304" spans="1:5" ht="15.75" thickBot="1" x14ac:dyDescent="0.3">
      <c r="A304" s="26" t="s">
        <v>302</v>
      </c>
      <c r="B304" s="15">
        <f t="shared" si="11"/>
        <v>0</v>
      </c>
      <c r="C304" s="15">
        <f t="shared" si="11"/>
        <v>0</v>
      </c>
      <c r="D304" s="15">
        <f t="shared" si="11"/>
        <v>0</v>
      </c>
      <c r="E304" s="15">
        <f t="shared" si="11"/>
        <v>0</v>
      </c>
    </row>
    <row r="305" spans="1:5" ht="15.75" customHeight="1" thickBot="1" x14ac:dyDescent="0.3">
      <c r="A305" s="13" t="s">
        <v>28</v>
      </c>
      <c r="B305" s="36">
        <f>B306+B307</f>
        <v>0</v>
      </c>
      <c r="C305" s="36">
        <f>C306+C307</f>
        <v>0</v>
      </c>
      <c r="D305" s="36">
        <f>D306+D307</f>
        <v>0</v>
      </c>
      <c r="E305" s="36">
        <f>E306+E307</f>
        <v>0</v>
      </c>
    </row>
    <row r="306" spans="1:5" ht="15.75" thickBot="1" x14ac:dyDescent="0.3">
      <c r="A306" s="26" t="s">
        <v>279</v>
      </c>
      <c r="B306" s="14">
        <f t="shared" ref="B306:E307" si="12">B48</f>
        <v>0</v>
      </c>
      <c r="C306" s="14">
        <f t="shared" si="12"/>
        <v>0</v>
      </c>
      <c r="D306" s="14">
        <f t="shared" si="12"/>
        <v>0</v>
      </c>
      <c r="E306" s="14">
        <f t="shared" si="12"/>
        <v>0</v>
      </c>
    </row>
    <row r="307" spans="1:5" ht="15.75" thickBot="1" x14ac:dyDescent="0.3">
      <c r="A307" s="26" t="s">
        <v>302</v>
      </c>
      <c r="B307" s="15">
        <f t="shared" si="12"/>
        <v>0</v>
      </c>
      <c r="C307" s="15">
        <f t="shared" si="12"/>
        <v>0</v>
      </c>
      <c r="D307" s="15">
        <f t="shared" si="12"/>
        <v>0</v>
      </c>
      <c r="E307" s="15">
        <f t="shared" si="12"/>
        <v>0</v>
      </c>
    </row>
    <row r="308" spans="1:5" ht="15.75" thickBot="1" x14ac:dyDescent="0.3">
      <c r="A308" s="13" t="s">
        <v>29</v>
      </c>
      <c r="B308" s="36">
        <f>B309+B310</f>
        <v>0</v>
      </c>
      <c r="C308" s="36">
        <f>C309+C310</f>
        <v>0</v>
      </c>
      <c r="D308" s="36">
        <f>D309+D310</f>
        <v>0</v>
      </c>
      <c r="E308" s="36">
        <f>E309+E310</f>
        <v>0</v>
      </c>
    </row>
    <row r="309" spans="1:5" ht="15.75" thickBot="1" x14ac:dyDescent="0.3">
      <c r="A309" s="26" t="s">
        <v>279</v>
      </c>
      <c r="B309" s="14">
        <f t="shared" ref="B309:E313" si="13">B51</f>
        <v>0</v>
      </c>
      <c r="C309" s="14">
        <f t="shared" si="13"/>
        <v>0</v>
      </c>
      <c r="D309" s="14">
        <f t="shared" si="13"/>
        <v>0</v>
      </c>
      <c r="E309" s="14">
        <f t="shared" si="13"/>
        <v>0</v>
      </c>
    </row>
    <row r="310" spans="1:5" ht="15.75" thickBot="1" x14ac:dyDescent="0.3">
      <c r="A310" s="26" t="s">
        <v>302</v>
      </c>
      <c r="B310" s="15">
        <f t="shared" si="13"/>
        <v>0</v>
      </c>
      <c r="C310" s="15">
        <f t="shared" si="13"/>
        <v>0</v>
      </c>
      <c r="D310" s="15">
        <f t="shared" si="13"/>
        <v>0</v>
      </c>
      <c r="E310" s="15">
        <f t="shared" si="13"/>
        <v>0</v>
      </c>
    </row>
    <row r="311" spans="1:5" ht="24.75" thickBot="1" x14ac:dyDescent="0.3">
      <c r="A311" s="13" t="s">
        <v>30</v>
      </c>
      <c r="B311" s="38">
        <f t="shared" si="13"/>
        <v>2900</v>
      </c>
      <c r="C311" s="38">
        <f t="shared" si="13"/>
        <v>0</v>
      </c>
      <c r="D311" s="38">
        <f t="shared" si="13"/>
        <v>0</v>
      </c>
      <c r="E311" s="38">
        <f t="shared" si="13"/>
        <v>0</v>
      </c>
    </row>
    <row r="312" spans="1:5" ht="15.75" thickBot="1" x14ac:dyDescent="0.3">
      <c r="A312" s="26" t="s">
        <v>279</v>
      </c>
      <c r="B312" s="14">
        <f t="shared" si="13"/>
        <v>2900</v>
      </c>
      <c r="C312" s="14">
        <f t="shared" si="13"/>
        <v>0</v>
      </c>
      <c r="D312" s="14">
        <f t="shared" si="13"/>
        <v>0</v>
      </c>
      <c r="E312" s="14">
        <f t="shared" si="13"/>
        <v>0</v>
      </c>
    </row>
    <row r="313" spans="1:5" ht="15.75" thickBot="1" x14ac:dyDescent="0.3">
      <c r="A313" s="26" t="s">
        <v>302</v>
      </c>
      <c r="B313" s="15">
        <f t="shared" si="13"/>
        <v>0</v>
      </c>
      <c r="C313" s="15">
        <f t="shared" si="13"/>
        <v>0</v>
      </c>
      <c r="D313" s="15">
        <f t="shared" si="13"/>
        <v>0</v>
      </c>
      <c r="E313" s="15">
        <f t="shared" si="13"/>
        <v>0</v>
      </c>
    </row>
    <row r="314" spans="1:5" ht="15.75" thickBot="1" x14ac:dyDescent="0.3">
      <c r="A314" s="13" t="s">
        <v>59</v>
      </c>
      <c r="B314" s="38">
        <f>B315+B316+B317+B318</f>
        <v>4510</v>
      </c>
      <c r="C314" s="38">
        <f>C315+C316+C317+C318</f>
        <v>5140</v>
      </c>
      <c r="D314" s="38">
        <f>D315+D316+D317+D318</f>
        <v>0</v>
      </c>
      <c r="E314" s="38">
        <f>E315+E316+E317+E318</f>
        <v>0</v>
      </c>
    </row>
    <row r="315" spans="1:5" ht="15.75" thickBot="1" x14ac:dyDescent="0.3">
      <c r="A315" s="26" t="s">
        <v>279</v>
      </c>
      <c r="B315" s="14">
        <f t="shared" ref="B315:E318" si="14">B205</f>
        <v>4510</v>
      </c>
      <c r="C315" s="14">
        <f t="shared" si="14"/>
        <v>5140</v>
      </c>
      <c r="D315" s="14">
        <f t="shared" si="14"/>
        <v>0</v>
      </c>
      <c r="E315" s="14">
        <f t="shared" si="14"/>
        <v>0</v>
      </c>
    </row>
    <row r="316" spans="1:5" ht="15.75" thickBot="1" x14ac:dyDescent="0.3">
      <c r="A316" s="26" t="s">
        <v>303</v>
      </c>
      <c r="B316" s="14">
        <f t="shared" si="14"/>
        <v>0</v>
      </c>
      <c r="C316" s="14">
        <f t="shared" si="14"/>
        <v>0</v>
      </c>
      <c r="D316" s="14">
        <f t="shared" si="14"/>
        <v>0</v>
      </c>
      <c r="E316" s="14">
        <f t="shared" si="14"/>
        <v>0</v>
      </c>
    </row>
    <row r="317" spans="1:5" ht="15.75" thickBot="1" x14ac:dyDescent="0.3">
      <c r="A317" s="26" t="s">
        <v>295</v>
      </c>
      <c r="B317" s="14">
        <f t="shared" si="14"/>
        <v>0</v>
      </c>
      <c r="C317" s="14">
        <f t="shared" si="14"/>
        <v>0</v>
      </c>
      <c r="D317" s="14">
        <f t="shared" si="14"/>
        <v>0</v>
      </c>
      <c r="E317" s="14">
        <f t="shared" si="14"/>
        <v>0</v>
      </c>
    </row>
    <row r="318" spans="1:5" ht="15.75" thickBot="1" x14ac:dyDescent="0.3">
      <c r="A318" s="26" t="s">
        <v>296</v>
      </c>
      <c r="B318" s="14">
        <f t="shared" si="14"/>
        <v>0</v>
      </c>
      <c r="C318" s="14">
        <f t="shared" si="14"/>
        <v>0</v>
      </c>
      <c r="D318" s="14">
        <f t="shared" si="14"/>
        <v>0</v>
      </c>
      <c r="E318" s="14">
        <f t="shared" si="14"/>
        <v>0</v>
      </c>
    </row>
    <row r="319" spans="1:5" ht="15.75" thickBot="1" x14ac:dyDescent="0.3">
      <c r="A319" s="13" t="s">
        <v>60</v>
      </c>
      <c r="B319" s="38">
        <f>B320+B321+B322+B323</f>
        <v>154870</v>
      </c>
      <c r="C319" s="38">
        <f>C320+C321+C322+C323</f>
        <v>194110</v>
      </c>
      <c r="D319" s="38">
        <f>D320+D321+D322+D323</f>
        <v>199250</v>
      </c>
      <c r="E319" s="38">
        <f>E320+E321+E322+E323</f>
        <v>0</v>
      </c>
    </row>
    <row r="320" spans="1:5" ht="15.75" thickBot="1" x14ac:dyDescent="0.3">
      <c r="A320" s="26" t="s">
        <v>279</v>
      </c>
      <c r="B320" s="14">
        <f>B285+B260+B235+B210+B182+B156+B131+B106+B81</f>
        <v>154870</v>
      </c>
      <c r="C320" s="14">
        <f>C285+C260+C235+C210+C182+C156+C131+C106+C81</f>
        <v>194110</v>
      </c>
      <c r="D320" s="14">
        <f>D285+D260+D235+D210+D182+D156+D131+D106+D81</f>
        <v>199250</v>
      </c>
      <c r="E320" s="14">
        <f>E285+E260+E235+E210+E182+E156+E131+E106+E81</f>
        <v>0</v>
      </c>
    </row>
    <row r="321" spans="1:5" ht="15.75" thickBot="1" x14ac:dyDescent="0.3">
      <c r="A321" s="26" t="s">
        <v>303</v>
      </c>
      <c r="B321" s="14">
        <f t="shared" ref="B321:E323" si="15">B286+B261+B236+B211</f>
        <v>0</v>
      </c>
      <c r="C321" s="14">
        <f t="shared" si="15"/>
        <v>0</v>
      </c>
      <c r="D321" s="14">
        <f t="shared" si="15"/>
        <v>0</v>
      </c>
      <c r="E321" s="14">
        <f t="shared" si="15"/>
        <v>0</v>
      </c>
    </row>
    <row r="322" spans="1:5" ht="15.75" thickBot="1" x14ac:dyDescent="0.3">
      <c r="A322" s="26" t="s">
        <v>295</v>
      </c>
      <c r="B322" s="14">
        <f t="shared" si="15"/>
        <v>0</v>
      </c>
      <c r="C322" s="14">
        <f t="shared" si="15"/>
        <v>0</v>
      </c>
      <c r="D322" s="14">
        <f t="shared" si="15"/>
        <v>0</v>
      </c>
      <c r="E322" s="14">
        <f t="shared" si="15"/>
        <v>0</v>
      </c>
    </row>
    <row r="323" spans="1:5" ht="15.75" thickBot="1" x14ac:dyDescent="0.3">
      <c r="A323" s="26" t="s">
        <v>296</v>
      </c>
      <c r="B323" s="14">
        <f t="shared" si="15"/>
        <v>0</v>
      </c>
      <c r="C323" s="14">
        <f t="shared" si="15"/>
        <v>0</v>
      </c>
      <c r="D323" s="14">
        <f t="shared" si="15"/>
        <v>0</v>
      </c>
      <c r="E323" s="14">
        <f t="shared" si="15"/>
        <v>0</v>
      </c>
    </row>
    <row r="324" spans="1:5" ht="15.75" thickBot="1" x14ac:dyDescent="0.3">
      <c r="A324" s="17" t="s">
        <v>32</v>
      </c>
      <c r="B324" s="18">
        <f>IF(B292-B291=0,0,"Error")</f>
        <v>0</v>
      </c>
      <c r="C324" s="18">
        <f>IF(C292-C291=0,0,"Error")</f>
        <v>0</v>
      </c>
      <c r="D324" s="18">
        <f>IF(D292-D291=0,0,"Error")</f>
        <v>0</v>
      </c>
      <c r="E324" s="18">
        <f>IF(E292-E291=0,0,"Error")</f>
        <v>0</v>
      </c>
    </row>
    <row r="325" spans="1:5" ht="15.75" hidden="1" thickBot="1" x14ac:dyDescent="0.3">
      <c r="A325" s="28"/>
      <c r="B325" s="29"/>
      <c r="C325" s="29"/>
      <c r="D325" s="29"/>
      <c r="E325" s="29"/>
    </row>
    <row r="326" spans="1:5" ht="15.75" hidden="1" thickBot="1" x14ac:dyDescent="0.3">
      <c r="A326" s="1628" t="s">
        <v>720</v>
      </c>
      <c r="B326" s="1629"/>
      <c r="C326" s="1629"/>
      <c r="D326" s="1629"/>
      <c r="E326" s="1630"/>
    </row>
    <row r="327" spans="1:5" ht="15.75" hidden="1" thickBot="1" x14ac:dyDescent="0.3"/>
    <row r="328" spans="1:5" ht="15.75" hidden="1" thickBot="1" x14ac:dyDescent="0.3"/>
    <row r="342" ht="15.75" customHeight="1" x14ac:dyDescent="0.25"/>
    <row r="368" ht="15.75" customHeight="1" x14ac:dyDescent="0.25"/>
  </sheetData>
  <mergeCells count="79">
    <mergeCell ref="A326:E326"/>
    <mergeCell ref="A252:A253"/>
    <mergeCell ref="B266:E266"/>
    <mergeCell ref="B267:E267"/>
    <mergeCell ref="A268:A269"/>
    <mergeCell ref="A276:E276"/>
    <mergeCell ref="A277:A278"/>
    <mergeCell ref="A251:E251"/>
    <mergeCell ref="A202:A203"/>
    <mergeCell ref="D215:E215"/>
    <mergeCell ref="B216:E216"/>
    <mergeCell ref="B217:E217"/>
    <mergeCell ref="A218:A219"/>
    <mergeCell ref="A243:A244"/>
    <mergeCell ref="A226:E226"/>
    <mergeCell ref="A227:A228"/>
    <mergeCell ref="D240:E240"/>
    <mergeCell ref="B241:E241"/>
    <mergeCell ref="B242:E242"/>
    <mergeCell ref="A148:A149"/>
    <mergeCell ref="B161:E161"/>
    <mergeCell ref="A201:E201"/>
    <mergeCell ref="B163:E163"/>
    <mergeCell ref="B164:E164"/>
    <mergeCell ref="A165:A166"/>
    <mergeCell ref="A173:E173"/>
    <mergeCell ref="A174:A175"/>
    <mergeCell ref="A187:E187"/>
    <mergeCell ref="A188:E188"/>
    <mergeCell ref="D162:E162"/>
    <mergeCell ref="B189:E189"/>
    <mergeCell ref="B191:E191"/>
    <mergeCell ref="B192:E192"/>
    <mergeCell ref="A193:A194"/>
    <mergeCell ref="B137:E137"/>
    <mergeCell ref="B138:E138"/>
    <mergeCell ref="A139:A140"/>
    <mergeCell ref="A147:E147"/>
    <mergeCell ref="B87:E87"/>
    <mergeCell ref="B88:E88"/>
    <mergeCell ref="A89:A90"/>
    <mergeCell ref="A97:E97"/>
    <mergeCell ref="A98:A99"/>
    <mergeCell ref="D111:E111"/>
    <mergeCell ref="B113:E113"/>
    <mergeCell ref="A114:A115"/>
    <mergeCell ref="A122:E122"/>
    <mergeCell ref="A123:A124"/>
    <mergeCell ref="D136:E136"/>
    <mergeCell ref="B112:E112"/>
    <mergeCell ref="B63:E63"/>
    <mergeCell ref="A64:A65"/>
    <mergeCell ref="A72:E72"/>
    <mergeCell ref="A73:A74"/>
    <mergeCell ref="D86:E86"/>
    <mergeCell ref="B15:E15"/>
    <mergeCell ref="A16:E16"/>
    <mergeCell ref="B62:E62"/>
    <mergeCell ref="A20:E20"/>
    <mergeCell ref="B21:E21"/>
    <mergeCell ref="B22:E22"/>
    <mergeCell ref="B23:E23"/>
    <mergeCell ref="A24:A25"/>
    <mergeCell ref="A32:E32"/>
    <mergeCell ref="A33:A34"/>
    <mergeCell ref="A19:E19"/>
    <mergeCell ref="A58:E58"/>
    <mergeCell ref="A59:E59"/>
    <mergeCell ref="B60:E60"/>
    <mergeCell ref="D61:E61"/>
    <mergeCell ref="A7:E7"/>
    <mergeCell ref="A8:E10"/>
    <mergeCell ref="B11:E11"/>
    <mergeCell ref="A12:A13"/>
    <mergeCell ref="A1:E1"/>
    <mergeCell ref="A2:E2"/>
    <mergeCell ref="B4:E4"/>
    <mergeCell ref="B5:E5"/>
    <mergeCell ref="B6:E6"/>
  </mergeCells>
  <pageMargins left="0.75" right="0.5" top="0.75" bottom="0.75" header="0.3" footer="0.3"/>
  <pageSetup fitToHeight="0" orientation="portrait" r:id="rId1"/>
  <rowBreaks count="5" manualBreakCount="5">
    <brk id="57" max="4" man="1"/>
    <brk id="110" max="4" man="1"/>
    <brk id="160" max="4" man="1"/>
    <brk id="214" max="4" man="1"/>
    <brk id="289"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3"/>
  <sheetViews>
    <sheetView zoomScale="130" zoomScaleNormal="130" workbookViewId="0">
      <selection activeCell="E152" sqref="E152"/>
    </sheetView>
  </sheetViews>
  <sheetFormatPr defaultRowHeight="15" x14ac:dyDescent="0.25"/>
  <cols>
    <col min="1" max="1" width="28.140625" customWidth="1"/>
    <col min="2" max="4" width="11.7109375" customWidth="1"/>
    <col min="5" max="5" width="14.28515625" customWidth="1"/>
    <col min="6" max="6" width="5.28515625" customWidth="1"/>
    <col min="7" max="7" width="11" customWidth="1"/>
    <col min="8" max="8" width="12.5703125" customWidth="1"/>
  </cols>
  <sheetData>
    <row r="1" spans="1:9" ht="23.25" x14ac:dyDescent="0.35">
      <c r="A1" s="1686" t="s">
        <v>1674</v>
      </c>
      <c r="B1" s="1686"/>
      <c r="C1" s="1686"/>
      <c r="D1" s="1686"/>
      <c r="E1" s="1686"/>
    </row>
    <row r="2" spans="1:9" ht="37.5" customHeight="1" x14ac:dyDescent="0.25">
      <c r="A2" s="1421" t="s">
        <v>732</v>
      </c>
      <c r="B2" s="1421"/>
      <c r="C2" s="1421"/>
      <c r="D2" s="1421"/>
      <c r="E2" s="1421"/>
    </row>
    <row r="3" spans="1:9" ht="18" customHeight="1" thickBot="1" x14ac:dyDescent="0.3">
      <c r="A3" s="1306"/>
      <c r="B3" s="1306"/>
      <c r="C3" s="1306"/>
      <c r="D3" s="1306"/>
      <c r="E3" s="1306"/>
    </row>
    <row r="4" spans="1:9" ht="16.5" thickBot="1" x14ac:dyDescent="0.3">
      <c r="A4" s="600" t="s">
        <v>0</v>
      </c>
      <c r="B4" s="1689" t="s">
        <v>1684</v>
      </c>
      <c r="C4" s="1689"/>
      <c r="D4" s="1689"/>
      <c r="E4" s="1690"/>
    </row>
    <row r="5" spans="1:9" ht="16.5" thickBot="1" x14ac:dyDescent="0.3">
      <c r="A5" s="601" t="s">
        <v>1</v>
      </c>
      <c r="B5" s="1691" t="s">
        <v>84</v>
      </c>
      <c r="C5" s="1692"/>
      <c r="D5" s="1692"/>
      <c r="E5" s="1693"/>
    </row>
    <row r="6" spans="1:9" ht="16.5" thickBot="1" x14ac:dyDescent="0.3">
      <c r="A6" s="601" t="s">
        <v>3</v>
      </c>
      <c r="B6" s="1561" t="s">
        <v>729</v>
      </c>
      <c r="C6" s="1562"/>
      <c r="D6" s="1562"/>
      <c r="E6" s="1694"/>
    </row>
    <row r="7" spans="1:9" ht="15.75" thickBot="1" x14ac:dyDescent="0.3">
      <c r="A7" s="1695" t="s">
        <v>5</v>
      </c>
      <c r="B7" s="1235"/>
      <c r="C7" s="1235"/>
      <c r="D7" s="1235"/>
      <c r="E7" s="1696"/>
    </row>
    <row r="8" spans="1:9" x14ac:dyDescent="0.25">
      <c r="A8" s="1697" t="s">
        <v>85</v>
      </c>
      <c r="B8" s="1698"/>
      <c r="C8" s="1698"/>
      <c r="D8" s="1698"/>
      <c r="E8" s="1699"/>
    </row>
    <row r="9" spans="1:9" ht="36" customHeight="1" thickBot="1" x14ac:dyDescent="0.3">
      <c r="A9" s="1700"/>
      <c r="B9" s="1701"/>
      <c r="C9" s="1701"/>
      <c r="D9" s="1701"/>
      <c r="E9" s="1702"/>
    </row>
    <row r="10" spans="1:9" ht="7.15" hidden="1" customHeight="1" thickBot="1" x14ac:dyDescent="0.3">
      <c r="A10" s="1703"/>
      <c r="B10" s="1704"/>
      <c r="C10" s="1704"/>
      <c r="D10" s="1704"/>
      <c r="E10" s="1705"/>
    </row>
    <row r="11" spans="1:9" ht="160.15" customHeight="1" thickBot="1" x14ac:dyDescent="0.3">
      <c r="A11" s="602" t="s">
        <v>6</v>
      </c>
      <c r="B11" s="1706" t="s">
        <v>1121</v>
      </c>
      <c r="C11" s="1241"/>
      <c r="D11" s="1241"/>
      <c r="E11" s="1707"/>
    </row>
    <row r="12" spans="1:9" ht="23.25" customHeight="1" x14ac:dyDescent="0.25">
      <c r="A12" s="1634" t="s">
        <v>7</v>
      </c>
      <c r="B12" s="280">
        <v>2019</v>
      </c>
      <c r="C12" s="280">
        <v>2020</v>
      </c>
      <c r="D12" s="280">
        <v>2021</v>
      </c>
      <c r="E12" s="603">
        <v>2022</v>
      </c>
    </row>
    <row r="13" spans="1:9" ht="15.75" thickBot="1" x14ac:dyDescent="0.3">
      <c r="A13" s="1635"/>
      <c r="B13" s="277" t="s">
        <v>8</v>
      </c>
      <c r="C13" s="277" t="s">
        <v>9</v>
      </c>
      <c r="D13" s="277" t="s">
        <v>9</v>
      </c>
      <c r="E13" s="604" t="s">
        <v>9</v>
      </c>
    </row>
    <row r="14" spans="1:9" ht="45.75" thickBot="1" x14ac:dyDescent="0.3">
      <c r="A14" s="605" t="s">
        <v>1539</v>
      </c>
      <c r="B14" s="89">
        <v>0.9</v>
      </c>
      <c r="C14" s="89">
        <v>0.95</v>
      </c>
      <c r="D14" s="89">
        <v>0.96</v>
      </c>
      <c r="E14" s="606">
        <v>0.98</v>
      </c>
    </row>
    <row r="15" spans="1:9" ht="68.45" customHeight="1" thickBot="1" x14ac:dyDescent="0.3">
      <c r="A15" s="607" t="s">
        <v>10</v>
      </c>
      <c r="B15" s="1663" t="s">
        <v>1540</v>
      </c>
      <c r="C15" s="1553"/>
      <c r="D15" s="1553"/>
      <c r="E15" s="1664"/>
    </row>
    <row r="16" spans="1:9" ht="23.25" customHeight="1" thickBot="1" x14ac:dyDescent="0.3">
      <c r="A16" s="1708" t="s">
        <v>11</v>
      </c>
      <c r="B16" s="1249"/>
      <c r="C16" s="1249"/>
      <c r="D16" s="1249"/>
      <c r="E16" s="1637"/>
      <c r="G16" s="30"/>
      <c r="I16" s="30"/>
    </row>
    <row r="17" spans="1:10" ht="15.75" thickBot="1" x14ac:dyDescent="0.3">
      <c r="A17" s="608"/>
      <c r="B17" s="103"/>
      <c r="C17" s="89" t="s">
        <v>135</v>
      </c>
      <c r="D17" s="89" t="s">
        <v>135</v>
      </c>
      <c r="E17" s="606" t="s">
        <v>135</v>
      </c>
      <c r="F17" s="92"/>
    </row>
    <row r="18" spans="1:10" ht="39" thickBot="1" x14ac:dyDescent="0.3">
      <c r="A18" s="998" t="s">
        <v>1541</v>
      </c>
      <c r="B18" s="999">
        <v>50</v>
      </c>
      <c r="C18" s="412">
        <v>0.9</v>
      </c>
      <c r="D18" s="412">
        <v>0.95</v>
      </c>
      <c r="E18" s="1000">
        <v>0.96</v>
      </c>
    </row>
    <row r="19" spans="1:10" ht="51.75" thickBot="1" x14ac:dyDescent="0.3">
      <c r="A19" s="998" t="s">
        <v>1542</v>
      </c>
      <c r="B19" s="999">
        <v>45</v>
      </c>
      <c r="C19" s="412">
        <v>0.9</v>
      </c>
      <c r="D19" s="412">
        <v>1</v>
      </c>
      <c r="E19" s="1000">
        <v>1</v>
      </c>
    </row>
    <row r="20" spans="1:10" ht="15.75" thickBot="1" x14ac:dyDescent="0.3">
      <c r="A20" s="1687" t="s">
        <v>12</v>
      </c>
      <c r="B20" s="1292"/>
      <c r="C20" s="1292"/>
      <c r="D20" s="1292"/>
      <c r="E20" s="1688"/>
    </row>
    <row r="21" spans="1:10" ht="15.75" thickBot="1" x14ac:dyDescent="0.3">
      <c r="A21" s="1638" t="s">
        <v>13</v>
      </c>
      <c r="B21" s="1221"/>
      <c r="C21" s="1221"/>
      <c r="D21" s="1221"/>
      <c r="E21" s="1639"/>
    </row>
    <row r="22" spans="1:10" ht="18.75" customHeight="1" thickBot="1" x14ac:dyDescent="0.3">
      <c r="A22" s="609" t="s">
        <v>14</v>
      </c>
      <c r="B22" s="1670" t="s">
        <v>95</v>
      </c>
      <c r="C22" s="1671"/>
      <c r="D22" s="1671"/>
      <c r="E22" s="1672"/>
    </row>
    <row r="23" spans="1:10" ht="51" customHeight="1" thickBot="1" x14ac:dyDescent="0.3">
      <c r="A23" s="614" t="s">
        <v>15</v>
      </c>
      <c r="B23" s="1673" t="s">
        <v>86</v>
      </c>
      <c r="C23" s="1674"/>
      <c r="D23" s="1674"/>
      <c r="E23" s="1675"/>
    </row>
    <row r="24" spans="1:10" ht="15.75" thickBot="1" x14ac:dyDescent="0.3">
      <c r="A24" s="1001" t="s">
        <v>16</v>
      </c>
      <c r="B24" s="1676" t="s">
        <v>87</v>
      </c>
      <c r="C24" s="1677"/>
      <c r="D24" s="1677"/>
      <c r="E24" s="1678"/>
    </row>
    <row r="25" spans="1:10" ht="12.75" customHeight="1" x14ac:dyDescent="0.25">
      <c r="A25" s="1651"/>
      <c r="B25" s="1002">
        <v>2019</v>
      </c>
      <c r="C25" s="1002">
        <v>2020</v>
      </c>
      <c r="D25" s="1002">
        <v>2021</v>
      </c>
      <c r="E25" s="1003">
        <v>2022</v>
      </c>
    </row>
    <row r="26" spans="1:10" ht="13.9" customHeight="1" thickBot="1" x14ac:dyDescent="0.3">
      <c r="A26" s="1665"/>
      <c r="B26" s="1004" t="s">
        <v>8</v>
      </c>
      <c r="C26" s="1004" t="s">
        <v>9</v>
      </c>
      <c r="D26" s="1004" t="s">
        <v>9</v>
      </c>
      <c r="E26" s="1005" t="s">
        <v>9</v>
      </c>
    </row>
    <row r="27" spans="1:10" ht="15.75" thickBot="1" x14ac:dyDescent="0.3">
      <c r="A27" s="617" t="s">
        <v>17</v>
      </c>
      <c r="B27" s="618">
        <v>50</v>
      </c>
      <c r="C27" s="618">
        <v>200</v>
      </c>
      <c r="D27" s="618">
        <v>300</v>
      </c>
      <c r="E27" s="619">
        <v>300</v>
      </c>
    </row>
    <row r="28" spans="1:10" ht="15.75" thickBot="1" x14ac:dyDescent="0.3">
      <c r="A28" s="614" t="s">
        <v>18</v>
      </c>
      <c r="B28" s="615">
        <f>B57</f>
        <v>148700</v>
      </c>
      <c r="C28" s="615">
        <f t="shared" ref="C28:E28" si="0">C57</f>
        <v>150000</v>
      </c>
      <c r="D28" s="615">
        <f t="shared" si="0"/>
        <v>150500</v>
      </c>
      <c r="E28" s="616">
        <f t="shared" si="0"/>
        <v>151000</v>
      </c>
    </row>
    <row r="29" spans="1:10" ht="15.75" thickBot="1" x14ac:dyDescent="0.3">
      <c r="A29" s="617" t="s">
        <v>19</v>
      </c>
      <c r="B29" s="618">
        <f>B28/B27</f>
        <v>2974</v>
      </c>
      <c r="C29" s="618">
        <f t="shared" ref="C29:E29" si="1">C28/C27</f>
        <v>750</v>
      </c>
      <c r="D29" s="618">
        <f t="shared" si="1"/>
        <v>501.66666666666669</v>
      </c>
      <c r="E29" s="619">
        <f t="shared" si="1"/>
        <v>503.33333333333331</v>
      </c>
    </row>
    <row r="30" spans="1:10" ht="15.75" thickBot="1" x14ac:dyDescent="0.3">
      <c r="A30" s="620" t="s">
        <v>20</v>
      </c>
      <c r="B30" s="126" t="s">
        <v>21</v>
      </c>
      <c r="C30" s="127">
        <f>C27/B27-1</f>
        <v>3</v>
      </c>
      <c r="D30" s="127">
        <f t="shared" ref="D30:E32" si="2">D27/C27-1</f>
        <v>0.5</v>
      </c>
      <c r="E30" s="621">
        <f t="shared" si="2"/>
        <v>0</v>
      </c>
      <c r="F30" s="12"/>
      <c r="G30" s="12"/>
      <c r="H30" s="12"/>
      <c r="I30" s="12"/>
      <c r="J30" s="12"/>
    </row>
    <row r="31" spans="1:10" ht="15.75" thickBot="1" x14ac:dyDescent="0.3">
      <c r="A31" s="622" t="s">
        <v>22</v>
      </c>
      <c r="B31" s="128" t="s">
        <v>21</v>
      </c>
      <c r="C31" s="129">
        <f>C28/B28-1</f>
        <v>8.7424344317417191E-3</v>
      </c>
      <c r="D31" s="129">
        <f t="shared" si="2"/>
        <v>3.3333333333334103E-3</v>
      </c>
      <c r="E31" s="623">
        <f t="shared" si="2"/>
        <v>3.3222591362125353E-3</v>
      </c>
    </row>
    <row r="32" spans="1:10" ht="15.75" thickBot="1" x14ac:dyDescent="0.3">
      <c r="A32" s="624" t="s">
        <v>23</v>
      </c>
      <c r="B32" s="625" t="s">
        <v>21</v>
      </c>
      <c r="C32" s="626">
        <f>C29/B29-1</f>
        <v>-0.74781439139206451</v>
      </c>
      <c r="D32" s="626">
        <f t="shared" si="2"/>
        <v>-0.33111111111111113</v>
      </c>
      <c r="E32" s="627">
        <f t="shared" si="2"/>
        <v>3.3222591362125353E-3</v>
      </c>
    </row>
    <row r="33" spans="1:5" ht="15.75" thickBot="1" x14ac:dyDescent="0.3">
      <c r="A33" s="1679" t="s">
        <v>160</v>
      </c>
      <c r="B33" s="1680"/>
      <c r="C33" s="1680"/>
      <c r="D33" s="1680"/>
      <c r="E33" s="1681"/>
    </row>
    <row r="34" spans="1:5" ht="12.75" customHeight="1" x14ac:dyDescent="0.25">
      <c r="A34" s="1682"/>
      <c r="B34" s="8">
        <v>2019</v>
      </c>
      <c r="C34" s="8">
        <v>2020</v>
      </c>
      <c r="D34" s="8">
        <v>2021</v>
      </c>
      <c r="E34" s="611">
        <v>2022</v>
      </c>
    </row>
    <row r="35" spans="1:5" ht="11.45" customHeight="1" thickBot="1" x14ac:dyDescent="0.3">
      <c r="A35" s="1635"/>
      <c r="B35" s="806" t="s">
        <v>8</v>
      </c>
      <c r="C35" s="806" t="s">
        <v>9</v>
      </c>
      <c r="D35" s="806" t="s">
        <v>9</v>
      </c>
      <c r="E35" s="612" t="s">
        <v>9</v>
      </c>
    </row>
    <row r="36" spans="1:5" ht="15.75" thickBot="1" x14ac:dyDescent="0.3">
      <c r="A36" s="628" t="s">
        <v>24</v>
      </c>
      <c r="B36" s="130">
        <f>B37+B38</f>
        <v>112200</v>
      </c>
      <c r="C36" s="130">
        <f t="shared" ref="C36:E36" si="3">C37+C38</f>
        <v>113000</v>
      </c>
      <c r="D36" s="130">
        <f t="shared" si="3"/>
        <v>113000</v>
      </c>
      <c r="E36" s="629">
        <f t="shared" si="3"/>
        <v>113000</v>
      </c>
    </row>
    <row r="37" spans="1:5" ht="15.75" thickBot="1" x14ac:dyDescent="0.3">
      <c r="A37" s="630" t="s">
        <v>279</v>
      </c>
      <c r="B37" s="132">
        <v>112200</v>
      </c>
      <c r="C37" s="133">
        <v>113000</v>
      </c>
      <c r="D37" s="134">
        <v>113000</v>
      </c>
      <c r="E37" s="631">
        <v>113000</v>
      </c>
    </row>
    <row r="38" spans="1:5" ht="15.75" thickBot="1" x14ac:dyDescent="0.3">
      <c r="A38" s="630" t="s">
        <v>280</v>
      </c>
      <c r="B38" s="132"/>
      <c r="C38" s="133"/>
      <c r="D38" s="132"/>
      <c r="E38" s="632"/>
    </row>
    <row r="39" spans="1:5" ht="24.75" thickBot="1" x14ac:dyDescent="0.3">
      <c r="A39" s="628" t="s">
        <v>25</v>
      </c>
      <c r="B39" s="130">
        <f>B40+B41</f>
        <v>11500</v>
      </c>
      <c r="C39" s="130">
        <f t="shared" ref="C39:E39" si="4">C40+C41</f>
        <v>12000</v>
      </c>
      <c r="D39" s="130">
        <f t="shared" si="4"/>
        <v>12000</v>
      </c>
      <c r="E39" s="629">
        <f t="shared" si="4"/>
        <v>12000</v>
      </c>
    </row>
    <row r="40" spans="1:5" ht="15.75" thickBot="1" x14ac:dyDescent="0.3">
      <c r="A40" s="630" t="s">
        <v>279</v>
      </c>
      <c r="B40" s="132">
        <v>11500</v>
      </c>
      <c r="C40" s="134">
        <v>12000</v>
      </c>
      <c r="D40" s="134">
        <v>12000</v>
      </c>
      <c r="E40" s="631">
        <v>12000</v>
      </c>
    </row>
    <row r="41" spans="1:5" ht="15.75" thickBot="1" x14ac:dyDescent="0.3">
      <c r="A41" s="630" t="s">
        <v>280</v>
      </c>
      <c r="B41" s="132"/>
      <c r="C41" s="132"/>
      <c r="D41" s="132"/>
      <c r="E41" s="632"/>
    </row>
    <row r="42" spans="1:5" ht="15.75" thickBot="1" x14ac:dyDescent="0.3">
      <c r="A42" s="628" t="s">
        <v>26</v>
      </c>
      <c r="B42" s="131">
        <f>B43+B44</f>
        <v>24500</v>
      </c>
      <c r="C42" s="131">
        <f t="shared" ref="C42:E42" si="5">C43+C44</f>
        <v>24500</v>
      </c>
      <c r="D42" s="131">
        <f t="shared" si="5"/>
        <v>25000</v>
      </c>
      <c r="E42" s="633">
        <f t="shared" si="5"/>
        <v>25000</v>
      </c>
    </row>
    <row r="43" spans="1:5" ht="15.75" thickBot="1" x14ac:dyDescent="0.3">
      <c r="A43" s="630" t="s">
        <v>279</v>
      </c>
      <c r="B43" s="132">
        <v>24500</v>
      </c>
      <c r="C43" s="132">
        <v>24500</v>
      </c>
      <c r="D43" s="132">
        <v>25000</v>
      </c>
      <c r="E43" s="632">
        <v>25000</v>
      </c>
    </row>
    <row r="44" spans="1:5" ht="15.75" thickBot="1" x14ac:dyDescent="0.3">
      <c r="A44" s="630" t="s">
        <v>280</v>
      </c>
      <c r="B44" s="132"/>
      <c r="C44" s="132"/>
      <c r="D44" s="132"/>
      <c r="E44" s="632"/>
    </row>
    <row r="45" spans="1:5" ht="15.75" thickBot="1" x14ac:dyDescent="0.3">
      <c r="A45" s="628" t="s">
        <v>27</v>
      </c>
      <c r="B45" s="132"/>
      <c r="C45" s="134"/>
      <c r="D45" s="134"/>
      <c r="E45" s="631"/>
    </row>
    <row r="46" spans="1:5" ht="15.75" thickBot="1" x14ac:dyDescent="0.3">
      <c r="A46" s="630" t="s">
        <v>279</v>
      </c>
      <c r="B46" s="132"/>
      <c r="C46" s="132"/>
      <c r="D46" s="132"/>
      <c r="E46" s="632"/>
    </row>
    <row r="47" spans="1:5" ht="15.75" thickBot="1" x14ac:dyDescent="0.3">
      <c r="A47" s="630" t="s">
        <v>280</v>
      </c>
      <c r="B47" s="132"/>
      <c r="C47" s="134"/>
      <c r="D47" s="134"/>
      <c r="E47" s="631"/>
    </row>
    <row r="48" spans="1:5" ht="15.75" thickBot="1" x14ac:dyDescent="0.3">
      <c r="A48" s="628" t="s">
        <v>28</v>
      </c>
      <c r="B48" s="132"/>
      <c r="C48" s="132"/>
      <c r="D48" s="132"/>
      <c r="E48" s="632"/>
    </row>
    <row r="49" spans="1:11" ht="15.75" thickBot="1" x14ac:dyDescent="0.3">
      <c r="A49" s="630" t="s">
        <v>279</v>
      </c>
      <c r="B49" s="132"/>
      <c r="C49" s="134"/>
      <c r="D49" s="134"/>
      <c r="E49" s="631"/>
    </row>
    <row r="50" spans="1:11" ht="15.75" thickBot="1" x14ac:dyDescent="0.3">
      <c r="A50" s="630" t="s">
        <v>280</v>
      </c>
      <c r="B50" s="132"/>
      <c r="C50" s="132"/>
      <c r="D50" s="132"/>
      <c r="E50" s="632"/>
    </row>
    <row r="51" spans="1:11" ht="15.75" thickBot="1" x14ac:dyDescent="0.3">
      <c r="A51" s="628" t="s">
        <v>29</v>
      </c>
      <c r="B51" s="131">
        <f>B52+B53</f>
        <v>500</v>
      </c>
      <c r="C51" s="131">
        <f t="shared" ref="C51:E51" si="6">C52+C53</f>
        <v>500</v>
      </c>
      <c r="D51" s="131">
        <v>500</v>
      </c>
      <c r="E51" s="633">
        <f t="shared" si="6"/>
        <v>1000</v>
      </c>
    </row>
    <row r="52" spans="1:11" ht="15.75" thickBot="1" x14ac:dyDescent="0.3">
      <c r="A52" s="630" t="s">
        <v>279</v>
      </c>
      <c r="B52" s="132">
        <v>500</v>
      </c>
      <c r="C52" s="132">
        <v>500</v>
      </c>
      <c r="D52" s="132">
        <v>500</v>
      </c>
      <c r="E52" s="632">
        <v>1000</v>
      </c>
    </row>
    <row r="53" spans="1:11" ht="15.75" thickBot="1" x14ac:dyDescent="0.3">
      <c r="A53" s="630" t="s">
        <v>280</v>
      </c>
      <c r="B53" s="132"/>
      <c r="C53" s="134"/>
      <c r="D53" s="134"/>
      <c r="E53" s="631"/>
    </row>
    <row r="54" spans="1:11" ht="24.75" thickBot="1" x14ac:dyDescent="0.3">
      <c r="A54" s="628" t="s">
        <v>30</v>
      </c>
      <c r="B54" s="132"/>
      <c r="C54" s="132"/>
      <c r="D54" s="132"/>
      <c r="E54" s="632"/>
      <c r="G54" s="95"/>
    </row>
    <row r="55" spans="1:11" ht="15.75" thickBot="1" x14ac:dyDescent="0.3">
      <c r="A55" s="630" t="s">
        <v>279</v>
      </c>
      <c r="B55" s="132"/>
      <c r="C55" s="134"/>
      <c r="D55" s="134"/>
      <c r="E55" s="631"/>
      <c r="I55" s="96"/>
      <c r="J55" s="96"/>
      <c r="K55" s="96"/>
    </row>
    <row r="56" spans="1:11" ht="15.75" thickBot="1" x14ac:dyDescent="0.3">
      <c r="A56" s="630" t="s">
        <v>280</v>
      </c>
      <c r="B56" s="132"/>
      <c r="C56" s="132"/>
      <c r="D56" s="132"/>
      <c r="E56" s="632"/>
    </row>
    <row r="57" spans="1:11" ht="15.75" thickBot="1" x14ac:dyDescent="0.3">
      <c r="A57" s="634" t="s">
        <v>31</v>
      </c>
      <c r="B57" s="131">
        <f>B54+B51+B48+B45+B42+B39+B36</f>
        <v>148700</v>
      </c>
      <c r="C57" s="131">
        <f t="shared" ref="C57:E57" si="7">C54+C51+C48+C45+C42+C39+C36</f>
        <v>150000</v>
      </c>
      <c r="D57" s="131">
        <f>D54+D51+D48+D45+D42+D39+D36</f>
        <v>150500</v>
      </c>
      <c r="E57" s="633">
        <f t="shared" si="7"/>
        <v>151000</v>
      </c>
    </row>
    <row r="58" spans="1:11" ht="15.75" thickBot="1" x14ac:dyDescent="0.3">
      <c r="A58" s="635" t="s">
        <v>32</v>
      </c>
      <c r="B58" s="135">
        <f>IF(B57-B28=0,0,"Error")</f>
        <v>0</v>
      </c>
      <c r="C58" s="135">
        <f>IF(C57-C28=0,0,"Error")</f>
        <v>0</v>
      </c>
      <c r="D58" s="135">
        <f>IF(D57-D28=0,0,"Error")</f>
        <v>0</v>
      </c>
      <c r="E58" s="636">
        <f>IF(E57-E28=0,0,"Error")</f>
        <v>0</v>
      </c>
    </row>
    <row r="59" spans="1:11" ht="28.5" customHeight="1" thickBot="1" x14ac:dyDescent="0.3">
      <c r="A59" s="637" t="s">
        <v>33</v>
      </c>
      <c r="B59" s="1683" t="s">
        <v>473</v>
      </c>
      <c r="C59" s="1684"/>
      <c r="D59" s="1684"/>
      <c r="E59" s="1685"/>
    </row>
    <row r="60" spans="1:11" ht="32.25" customHeight="1" thickBot="1" x14ac:dyDescent="0.3">
      <c r="A60" s="610" t="s">
        <v>15</v>
      </c>
      <c r="B60" s="1640" t="s">
        <v>474</v>
      </c>
      <c r="C60" s="1641"/>
      <c r="D60" s="1641"/>
      <c r="E60" s="1642"/>
    </row>
    <row r="61" spans="1:11" ht="15.75" thickBot="1" x14ac:dyDescent="0.3">
      <c r="A61" s="610" t="s">
        <v>16</v>
      </c>
      <c r="B61" s="1652" t="s">
        <v>90</v>
      </c>
      <c r="C61" s="1653"/>
      <c r="D61" s="1653"/>
      <c r="E61" s="1654"/>
    </row>
    <row r="62" spans="1:11" ht="12.75" customHeight="1" x14ac:dyDescent="0.25">
      <c r="A62" s="1634"/>
      <c r="B62" s="8">
        <v>2019</v>
      </c>
      <c r="C62" s="8">
        <v>2020</v>
      </c>
      <c r="D62" s="8">
        <v>2021</v>
      </c>
      <c r="E62" s="611">
        <v>2022</v>
      </c>
    </row>
    <row r="63" spans="1:11" ht="12.6" customHeight="1" thickBot="1" x14ac:dyDescent="0.3">
      <c r="A63" s="1635"/>
      <c r="B63" s="806" t="s">
        <v>8</v>
      </c>
      <c r="C63" s="806" t="s">
        <v>9</v>
      </c>
      <c r="D63" s="806" t="s">
        <v>9</v>
      </c>
      <c r="E63" s="612" t="s">
        <v>9</v>
      </c>
    </row>
    <row r="64" spans="1:11" ht="15.75" thickBot="1" x14ac:dyDescent="0.3">
      <c r="A64" s="610" t="s">
        <v>17</v>
      </c>
      <c r="B64" s="136">
        <v>60</v>
      </c>
      <c r="C64" s="136">
        <v>60</v>
      </c>
      <c r="D64" s="136">
        <v>60</v>
      </c>
      <c r="E64" s="638">
        <v>60</v>
      </c>
    </row>
    <row r="65" spans="1:5" ht="15.75" thickBot="1" x14ac:dyDescent="0.3">
      <c r="A65" s="610" t="s">
        <v>18</v>
      </c>
      <c r="B65" s="125">
        <f t="shared" ref="B65:E65" si="8">B94</f>
        <v>10000</v>
      </c>
      <c r="C65" s="125">
        <f t="shared" si="8"/>
        <v>10000</v>
      </c>
      <c r="D65" s="125">
        <f t="shared" si="8"/>
        <v>10500</v>
      </c>
      <c r="E65" s="613">
        <f t="shared" si="8"/>
        <v>10500</v>
      </c>
    </row>
    <row r="66" spans="1:5" ht="15.75" thickBot="1" x14ac:dyDescent="0.3">
      <c r="A66" s="610" t="s">
        <v>19</v>
      </c>
      <c r="B66" s="125">
        <f>B65/B64</f>
        <v>166.66666666666666</v>
      </c>
      <c r="C66" s="125">
        <f>C65/C64</f>
        <v>166.66666666666666</v>
      </c>
      <c r="D66" s="125">
        <f>D65/D64</f>
        <v>175</v>
      </c>
      <c r="E66" s="613">
        <f>E65/E64</f>
        <v>175</v>
      </c>
    </row>
    <row r="67" spans="1:5" ht="15.75" thickBot="1" x14ac:dyDescent="0.3">
      <c r="A67" s="610" t="s">
        <v>20</v>
      </c>
      <c r="B67" s="779"/>
      <c r="C67" s="137">
        <f>C64/B64-1</f>
        <v>0</v>
      </c>
      <c r="D67" s="137">
        <f>D64/C64-1</f>
        <v>0</v>
      </c>
      <c r="E67" s="639">
        <f>E64/D64-1</f>
        <v>0</v>
      </c>
    </row>
    <row r="68" spans="1:5" ht="15.75" thickBot="1" x14ac:dyDescent="0.3">
      <c r="A68" s="610" t="s">
        <v>22</v>
      </c>
      <c r="B68" s="779"/>
      <c r="C68" s="137">
        <f>C65/B65-1</f>
        <v>0</v>
      </c>
      <c r="D68" s="137">
        <f t="shared" ref="D68:E69" si="9">D65/C65-1</f>
        <v>5.0000000000000044E-2</v>
      </c>
      <c r="E68" s="639">
        <f t="shared" si="9"/>
        <v>0</v>
      </c>
    </row>
    <row r="69" spans="1:5" ht="15.75" thickBot="1" x14ac:dyDescent="0.3">
      <c r="A69" s="614" t="s">
        <v>23</v>
      </c>
      <c r="B69" s="1006"/>
      <c r="C69" s="1007">
        <f>C66/B66-1</f>
        <v>0</v>
      </c>
      <c r="D69" s="1007">
        <f t="shared" si="9"/>
        <v>5.0000000000000044E-2</v>
      </c>
      <c r="E69" s="1008">
        <f t="shared" si="9"/>
        <v>0</v>
      </c>
    </row>
    <row r="70" spans="1:5" ht="24.75" customHeight="1" thickBot="1" x14ac:dyDescent="0.3">
      <c r="A70" s="1667" t="s">
        <v>161</v>
      </c>
      <c r="B70" s="1668"/>
      <c r="C70" s="1668"/>
      <c r="D70" s="1668"/>
      <c r="E70" s="1669"/>
    </row>
    <row r="71" spans="1:5" ht="12.75" customHeight="1" x14ac:dyDescent="0.25">
      <c r="A71" s="1634"/>
      <c r="B71" s="8">
        <v>2019</v>
      </c>
      <c r="C71" s="8">
        <v>2020</v>
      </c>
      <c r="D71" s="8">
        <v>2021</v>
      </c>
      <c r="E71" s="611">
        <v>2022</v>
      </c>
    </row>
    <row r="72" spans="1:5" ht="14.45" customHeight="1" thickBot="1" x14ac:dyDescent="0.3">
      <c r="A72" s="1665"/>
      <c r="B72" s="1004" t="s">
        <v>8</v>
      </c>
      <c r="C72" s="1004" t="s">
        <v>9</v>
      </c>
      <c r="D72" s="1004" t="s">
        <v>9</v>
      </c>
      <c r="E72" s="1005" t="s">
        <v>9</v>
      </c>
    </row>
    <row r="73" spans="1:5" ht="14.45" customHeight="1" thickBot="1" x14ac:dyDescent="0.3">
      <c r="A73" s="1009" t="s">
        <v>24</v>
      </c>
      <c r="B73" s="1010"/>
      <c r="C73" s="1010"/>
      <c r="D73" s="1010"/>
      <c r="E73" s="1011"/>
    </row>
    <row r="74" spans="1:5" ht="16.899999999999999" customHeight="1" thickBot="1" x14ac:dyDescent="0.3">
      <c r="A74" s="1012" t="s">
        <v>279</v>
      </c>
      <c r="B74" s="1013"/>
      <c r="C74" s="1014"/>
      <c r="D74" s="1014"/>
      <c r="E74" s="1015"/>
    </row>
    <row r="75" spans="1:5" ht="19.149999999999999" customHeight="1" thickBot="1" x14ac:dyDescent="0.3">
      <c r="A75" s="682" t="s">
        <v>280</v>
      </c>
      <c r="B75" s="683"/>
      <c r="C75" s="1016"/>
      <c r="D75" s="1016"/>
      <c r="E75" s="1017"/>
    </row>
    <row r="76" spans="1:5" ht="24.75" customHeight="1" thickBot="1" x14ac:dyDescent="0.3">
      <c r="A76" s="644" t="s">
        <v>25</v>
      </c>
      <c r="B76" s="138"/>
      <c r="C76" s="138"/>
      <c r="D76" s="138"/>
      <c r="E76" s="645"/>
    </row>
    <row r="77" spans="1:5" ht="15.75" thickBot="1" x14ac:dyDescent="0.3">
      <c r="A77" s="642" t="s">
        <v>279</v>
      </c>
      <c r="B77" s="643"/>
      <c r="C77" s="143"/>
      <c r="D77" s="143"/>
      <c r="E77" s="646"/>
    </row>
    <row r="78" spans="1:5" ht="15.75" thickBot="1" x14ac:dyDescent="0.3">
      <c r="A78" s="630" t="s">
        <v>280</v>
      </c>
      <c r="B78" s="139"/>
      <c r="C78" s="140"/>
      <c r="D78" s="140"/>
      <c r="E78" s="647"/>
    </row>
    <row r="79" spans="1:5" ht="24.75" customHeight="1" thickBot="1" x14ac:dyDescent="0.3">
      <c r="A79" s="628" t="s">
        <v>26</v>
      </c>
      <c r="B79" s="140">
        <f>B80+B81</f>
        <v>10000</v>
      </c>
      <c r="C79" s="140">
        <f t="shared" ref="C79:E79" si="10">C80+C81</f>
        <v>10000</v>
      </c>
      <c r="D79" s="140">
        <f t="shared" si="10"/>
        <v>10500</v>
      </c>
      <c r="E79" s="647">
        <f t="shared" si="10"/>
        <v>10500</v>
      </c>
    </row>
    <row r="80" spans="1:5" ht="15.75" thickBot="1" x14ac:dyDescent="0.3">
      <c r="A80" s="630" t="s">
        <v>279</v>
      </c>
      <c r="B80" s="648">
        <v>10000</v>
      </c>
      <c r="C80" s="648">
        <v>10000</v>
      </c>
      <c r="D80" s="648">
        <v>10500</v>
      </c>
      <c r="E80" s="649">
        <v>10500</v>
      </c>
    </row>
    <row r="81" spans="1:5" ht="15.75" thickBot="1" x14ac:dyDescent="0.3">
      <c r="A81" s="630" t="s">
        <v>280</v>
      </c>
      <c r="B81" s="139"/>
      <c r="C81" s="140"/>
      <c r="D81" s="140"/>
      <c r="E81" s="647"/>
    </row>
    <row r="82" spans="1:5" ht="15.75" thickBot="1" x14ac:dyDescent="0.3">
      <c r="A82" s="628" t="s">
        <v>27</v>
      </c>
      <c r="B82" s="139"/>
      <c r="C82" s="140"/>
      <c r="D82" s="140"/>
      <c r="E82" s="647"/>
    </row>
    <row r="83" spans="1:5" ht="15.75" thickBot="1" x14ac:dyDescent="0.3">
      <c r="A83" s="630" t="s">
        <v>279</v>
      </c>
      <c r="B83" s="139"/>
      <c r="C83" s="140"/>
      <c r="D83" s="140"/>
      <c r="E83" s="647"/>
    </row>
    <row r="84" spans="1:5" ht="15.75" thickBot="1" x14ac:dyDescent="0.3">
      <c r="A84" s="630" t="s">
        <v>280</v>
      </c>
      <c r="B84" s="139"/>
      <c r="C84" s="140"/>
      <c r="D84" s="140"/>
      <c r="E84" s="647"/>
    </row>
    <row r="85" spans="1:5" ht="15.75" thickBot="1" x14ac:dyDescent="0.3">
      <c r="A85" s="628" t="s">
        <v>28</v>
      </c>
      <c r="B85" s="139"/>
      <c r="C85" s="140"/>
      <c r="D85" s="140"/>
      <c r="E85" s="647"/>
    </row>
    <row r="86" spans="1:5" ht="15.75" thickBot="1" x14ac:dyDescent="0.3">
      <c r="A86" s="630" t="s">
        <v>279</v>
      </c>
      <c r="B86" s="139"/>
      <c r="C86" s="140"/>
      <c r="D86" s="140"/>
      <c r="E86" s="647"/>
    </row>
    <row r="87" spans="1:5" ht="15.75" thickBot="1" x14ac:dyDescent="0.3">
      <c r="A87" s="630" t="s">
        <v>280</v>
      </c>
      <c r="B87" s="139"/>
      <c r="C87" s="140"/>
      <c r="D87" s="140"/>
      <c r="E87" s="647"/>
    </row>
    <row r="88" spans="1:5" ht="15.75" thickBot="1" x14ac:dyDescent="0.3">
      <c r="A88" s="628" t="s">
        <v>29</v>
      </c>
      <c r="B88" s="139"/>
      <c r="C88" s="140"/>
      <c r="D88" s="140"/>
      <c r="E88" s="647"/>
    </row>
    <row r="89" spans="1:5" ht="15.75" thickBot="1" x14ac:dyDescent="0.3">
      <c r="A89" s="630" t="s">
        <v>279</v>
      </c>
      <c r="B89" s="139"/>
      <c r="C89" s="140"/>
      <c r="D89" s="140"/>
      <c r="E89" s="647"/>
    </row>
    <row r="90" spans="1:5" ht="15.75" thickBot="1" x14ac:dyDescent="0.3">
      <c r="A90" s="630" t="s">
        <v>280</v>
      </c>
      <c r="B90" s="139"/>
      <c r="C90" s="140"/>
      <c r="D90" s="140"/>
      <c r="E90" s="647"/>
    </row>
    <row r="91" spans="1:5" ht="26.45" customHeight="1" thickBot="1" x14ac:dyDescent="0.3">
      <c r="A91" s="628" t="s">
        <v>30</v>
      </c>
      <c r="B91" s="139"/>
      <c r="C91" s="140"/>
      <c r="D91" s="140"/>
      <c r="E91" s="647"/>
    </row>
    <row r="92" spans="1:5" ht="15.75" thickBot="1" x14ac:dyDescent="0.3">
      <c r="A92" s="630" t="s">
        <v>279</v>
      </c>
      <c r="B92" s="139"/>
      <c r="C92" s="140"/>
      <c r="D92" s="140"/>
      <c r="E92" s="647"/>
    </row>
    <row r="93" spans="1:5" ht="15.75" thickBot="1" x14ac:dyDescent="0.3">
      <c r="A93" s="630" t="s">
        <v>280</v>
      </c>
      <c r="B93" s="139"/>
      <c r="C93" s="140"/>
      <c r="D93" s="140"/>
      <c r="E93" s="647"/>
    </row>
    <row r="94" spans="1:5" ht="15.75" thickBot="1" x14ac:dyDescent="0.3">
      <c r="A94" s="650" t="s">
        <v>34</v>
      </c>
      <c r="B94" s="139">
        <f>B91+B88+B85+B82+B79+B76+B73</f>
        <v>10000</v>
      </c>
      <c r="C94" s="139">
        <f t="shared" ref="C94:E94" si="11">C91+C88+C85+C82+C79+C76+C73</f>
        <v>10000</v>
      </c>
      <c r="D94" s="139">
        <f t="shared" si="11"/>
        <v>10500</v>
      </c>
      <c r="E94" s="651">
        <f t="shared" si="11"/>
        <v>10500</v>
      </c>
    </row>
    <row r="95" spans="1:5" ht="17.25" customHeight="1" thickBot="1" x14ac:dyDescent="0.3">
      <c r="A95" s="652" t="s">
        <v>32</v>
      </c>
      <c r="B95" s="135">
        <f>IF(B94-B65=0,0,"Error")</f>
        <v>0</v>
      </c>
      <c r="C95" s="135">
        <f>IF(C94-C65=0,0,"Error")</f>
        <v>0</v>
      </c>
      <c r="D95" s="135">
        <f>IF(D94-D65=0,0,"Error")</f>
        <v>0</v>
      </c>
      <c r="E95" s="636">
        <f>IF(E94-E65=0,0,"Error")</f>
        <v>0</v>
      </c>
    </row>
    <row r="96" spans="1:5" ht="15.75" hidden="1" thickBot="1" x14ac:dyDescent="0.3">
      <c r="A96" s="653" t="s">
        <v>328</v>
      </c>
      <c r="B96" s="1278"/>
      <c r="C96" s="1279"/>
      <c r="D96" s="1279"/>
      <c r="E96" s="1666"/>
    </row>
    <row r="97" spans="1:5" ht="26.25" hidden="1" customHeight="1" thickBot="1" x14ac:dyDescent="0.3">
      <c r="A97" s="610" t="s">
        <v>15</v>
      </c>
      <c r="B97" s="1247"/>
      <c r="C97" s="1249"/>
      <c r="D97" s="1249"/>
      <c r="E97" s="1637"/>
    </row>
    <row r="98" spans="1:5" ht="15.75" hidden="1" thickBot="1" x14ac:dyDescent="0.3">
      <c r="A98" s="610" t="s">
        <v>16</v>
      </c>
      <c r="B98" s="1251"/>
      <c r="C98" s="1252"/>
      <c r="D98" s="1252"/>
      <c r="E98" s="1631"/>
    </row>
    <row r="99" spans="1:5" ht="12.75" hidden="1" customHeight="1" x14ac:dyDescent="0.25">
      <c r="A99" s="1634"/>
      <c r="B99" s="8">
        <v>2018</v>
      </c>
      <c r="C99" s="8">
        <v>2019</v>
      </c>
      <c r="D99" s="8">
        <v>2020</v>
      </c>
      <c r="E99" s="611">
        <v>2021</v>
      </c>
    </row>
    <row r="100" spans="1:5" ht="9" hidden="1" customHeight="1" thickBot="1" x14ac:dyDescent="0.3">
      <c r="A100" s="1635"/>
      <c r="B100" s="806" t="s">
        <v>8</v>
      </c>
      <c r="C100" s="806" t="s">
        <v>9</v>
      </c>
      <c r="D100" s="806" t="s">
        <v>9</v>
      </c>
      <c r="E100" s="612" t="s">
        <v>9</v>
      </c>
    </row>
    <row r="101" spans="1:5" ht="15.75" hidden="1" thickBot="1" x14ac:dyDescent="0.3">
      <c r="A101" s="610" t="s">
        <v>17</v>
      </c>
      <c r="B101" s="41"/>
      <c r="C101" s="41"/>
      <c r="D101" s="41"/>
      <c r="E101" s="654"/>
    </row>
    <row r="102" spans="1:5" ht="15.75" hidden="1" thickBot="1" x14ac:dyDescent="0.3">
      <c r="A102" s="610" t="s">
        <v>18</v>
      </c>
      <c r="B102" s="10">
        <f>B131</f>
        <v>0</v>
      </c>
      <c r="C102" s="10">
        <f t="shared" ref="C102:E102" si="12">C131</f>
        <v>0</v>
      </c>
      <c r="D102" s="10">
        <f t="shared" si="12"/>
        <v>0</v>
      </c>
      <c r="E102" s="655">
        <f t="shared" si="12"/>
        <v>0</v>
      </c>
    </row>
    <row r="103" spans="1:5" ht="15.75" hidden="1" thickBot="1" x14ac:dyDescent="0.3">
      <c r="A103" s="610" t="s">
        <v>19</v>
      </c>
      <c r="B103" s="10" t="e">
        <f>B102/B101</f>
        <v>#DIV/0!</v>
      </c>
      <c r="C103" s="10" t="e">
        <f>C102/C101</f>
        <v>#DIV/0!</v>
      </c>
      <c r="D103" s="10" t="e">
        <f>D102/D101</f>
        <v>#DIV/0!</v>
      </c>
      <c r="E103" s="655" t="e">
        <f>E102/E101</f>
        <v>#DIV/0!</v>
      </c>
    </row>
    <row r="104" spans="1:5" ht="15.75" hidden="1" thickBot="1" x14ac:dyDescent="0.3">
      <c r="A104" s="610" t="s">
        <v>20</v>
      </c>
      <c r="B104" s="787"/>
      <c r="C104" s="11" t="e">
        <f>C101/B101-1</f>
        <v>#DIV/0!</v>
      </c>
      <c r="D104" s="11" t="e">
        <f>D101/C101-1</f>
        <v>#DIV/0!</v>
      </c>
      <c r="E104" s="656" t="e">
        <f>E101/D101-1</f>
        <v>#DIV/0!</v>
      </c>
    </row>
    <row r="105" spans="1:5" ht="15.75" hidden="1" thickBot="1" x14ac:dyDescent="0.3">
      <c r="A105" s="610" t="s">
        <v>22</v>
      </c>
      <c r="B105" s="787"/>
      <c r="C105" s="11" t="e">
        <f>C102/B102-1</f>
        <v>#DIV/0!</v>
      </c>
      <c r="D105" s="11" t="e">
        <f t="shared" ref="D105:E106" si="13">D102/C102-1</f>
        <v>#DIV/0!</v>
      </c>
      <c r="E105" s="656" t="e">
        <f t="shared" si="13"/>
        <v>#DIV/0!</v>
      </c>
    </row>
    <row r="106" spans="1:5" ht="15.75" hidden="1" thickBot="1" x14ac:dyDescent="0.3">
      <c r="A106" s="610" t="s">
        <v>23</v>
      </c>
      <c r="B106" s="787"/>
      <c r="C106" s="11" t="e">
        <f>C103/B103-1</f>
        <v>#DIV/0!</v>
      </c>
      <c r="D106" s="11" t="e">
        <f t="shared" si="13"/>
        <v>#DIV/0!</v>
      </c>
      <c r="E106" s="656" t="e">
        <f t="shared" si="13"/>
        <v>#DIV/0!</v>
      </c>
    </row>
    <row r="107" spans="1:5" ht="24.75" hidden="1" customHeight="1" thickBot="1" x14ac:dyDescent="0.3">
      <c r="A107" s="1632" t="s">
        <v>212</v>
      </c>
      <c r="B107" s="1257"/>
      <c r="C107" s="1257"/>
      <c r="D107" s="1257"/>
      <c r="E107" s="1633"/>
    </row>
    <row r="108" spans="1:5" ht="12.75" hidden="1" customHeight="1" x14ac:dyDescent="0.25">
      <c r="A108" s="1634"/>
      <c r="B108" s="8">
        <v>2018</v>
      </c>
      <c r="C108" s="8">
        <v>2019</v>
      </c>
      <c r="D108" s="8">
        <v>2020</v>
      </c>
      <c r="E108" s="611">
        <v>2021</v>
      </c>
    </row>
    <row r="109" spans="1:5" ht="9" hidden="1" customHeight="1" thickBot="1" x14ac:dyDescent="0.3">
      <c r="A109" s="1635"/>
      <c r="B109" s="806" t="s">
        <v>8</v>
      </c>
      <c r="C109" s="806" t="s">
        <v>9</v>
      </c>
      <c r="D109" s="806" t="s">
        <v>9</v>
      </c>
      <c r="E109" s="612" t="s">
        <v>9</v>
      </c>
    </row>
    <row r="110" spans="1:5" ht="24.75" hidden="1" customHeight="1" thickBot="1" x14ac:dyDescent="0.3">
      <c r="A110" s="628" t="s">
        <v>24</v>
      </c>
      <c r="B110" s="14"/>
      <c r="C110" s="14"/>
      <c r="D110" s="14"/>
      <c r="E110" s="657"/>
    </row>
    <row r="111" spans="1:5" ht="15.75" hidden="1" thickBot="1" x14ac:dyDescent="0.3">
      <c r="A111" s="630" t="s">
        <v>279</v>
      </c>
      <c r="B111" s="15"/>
      <c r="C111" s="27"/>
      <c r="D111" s="27"/>
      <c r="E111" s="658"/>
    </row>
    <row r="112" spans="1:5" ht="15.75" hidden="1" thickBot="1" x14ac:dyDescent="0.3">
      <c r="A112" s="630" t="s">
        <v>280</v>
      </c>
      <c r="B112" s="15"/>
      <c r="C112" s="27"/>
      <c r="D112" s="27"/>
      <c r="E112" s="658"/>
    </row>
    <row r="113" spans="1:5" ht="24.75" hidden="1" customHeight="1" thickBot="1" x14ac:dyDescent="0.3">
      <c r="A113" s="628" t="s">
        <v>25</v>
      </c>
      <c r="B113" s="14"/>
      <c r="C113" s="14"/>
      <c r="D113" s="14"/>
      <c r="E113" s="657"/>
    </row>
    <row r="114" spans="1:5" ht="15.75" hidden="1" thickBot="1" x14ac:dyDescent="0.3">
      <c r="A114" s="630" t="s">
        <v>279</v>
      </c>
      <c r="B114" s="15"/>
      <c r="C114" s="14"/>
      <c r="D114" s="14"/>
      <c r="E114" s="657"/>
    </row>
    <row r="115" spans="1:5" ht="15.75" hidden="1" thickBot="1" x14ac:dyDescent="0.3">
      <c r="A115" s="630" t="s">
        <v>280</v>
      </c>
      <c r="B115" s="15"/>
      <c r="C115" s="14"/>
      <c r="D115" s="14"/>
      <c r="E115" s="657"/>
    </row>
    <row r="116" spans="1:5" ht="24.75" hidden="1" customHeight="1" thickBot="1" x14ac:dyDescent="0.3">
      <c r="A116" s="628" t="s">
        <v>26</v>
      </c>
      <c r="B116" s="42">
        <v>0</v>
      </c>
      <c r="C116" s="43">
        <v>0</v>
      </c>
      <c r="D116" s="43">
        <v>0</v>
      </c>
      <c r="E116" s="659">
        <v>0</v>
      </c>
    </row>
    <row r="117" spans="1:5" ht="15.75" hidden="1" thickBot="1" x14ac:dyDescent="0.3">
      <c r="A117" s="630" t="s">
        <v>279</v>
      </c>
      <c r="B117" s="15"/>
      <c r="C117" s="14"/>
      <c r="D117" s="14"/>
      <c r="E117" s="657"/>
    </row>
    <row r="118" spans="1:5" ht="15.75" hidden="1" thickBot="1" x14ac:dyDescent="0.3">
      <c r="A118" s="630" t="s">
        <v>280</v>
      </c>
      <c r="B118" s="15"/>
      <c r="C118" s="14"/>
      <c r="D118" s="14"/>
      <c r="E118" s="657"/>
    </row>
    <row r="119" spans="1:5" ht="15.75" hidden="1" thickBot="1" x14ac:dyDescent="0.3">
      <c r="A119" s="628" t="s">
        <v>27</v>
      </c>
      <c r="B119" s="15"/>
      <c r="C119" s="14"/>
      <c r="D119" s="14"/>
      <c r="E119" s="657"/>
    </row>
    <row r="120" spans="1:5" ht="15.75" hidden="1" thickBot="1" x14ac:dyDescent="0.3">
      <c r="A120" s="630" t="s">
        <v>279</v>
      </c>
      <c r="B120" s="15"/>
      <c r="C120" s="14"/>
      <c r="D120" s="14"/>
      <c r="E120" s="657"/>
    </row>
    <row r="121" spans="1:5" ht="15.75" hidden="1" thickBot="1" x14ac:dyDescent="0.3">
      <c r="A121" s="630" t="s">
        <v>280</v>
      </c>
      <c r="B121" s="15"/>
      <c r="C121" s="14"/>
      <c r="D121" s="14"/>
      <c r="E121" s="657"/>
    </row>
    <row r="122" spans="1:5" ht="15.75" hidden="1" thickBot="1" x14ac:dyDescent="0.3">
      <c r="A122" s="628" t="s">
        <v>28</v>
      </c>
      <c r="B122" s="15"/>
      <c r="C122" s="14"/>
      <c r="D122" s="14"/>
      <c r="E122" s="657"/>
    </row>
    <row r="123" spans="1:5" ht="15.75" hidden="1" thickBot="1" x14ac:dyDescent="0.3">
      <c r="A123" s="630" t="s">
        <v>279</v>
      </c>
      <c r="B123" s="15"/>
      <c r="C123" s="14"/>
      <c r="D123" s="14"/>
      <c r="E123" s="657"/>
    </row>
    <row r="124" spans="1:5" ht="15" hidden="1" customHeight="1" thickBot="1" x14ac:dyDescent="0.3">
      <c r="A124" s="630" t="s">
        <v>280</v>
      </c>
      <c r="B124" s="15"/>
      <c r="C124" s="14"/>
      <c r="D124" s="14"/>
      <c r="E124" s="657"/>
    </row>
    <row r="125" spans="1:5" ht="15.75" hidden="1" thickBot="1" x14ac:dyDescent="0.3">
      <c r="A125" s="628" t="s">
        <v>29</v>
      </c>
      <c r="B125" s="15">
        <v>0</v>
      </c>
      <c r="C125" s="14">
        <v>0</v>
      </c>
      <c r="D125" s="14">
        <v>0</v>
      </c>
      <c r="E125" s="657">
        <v>0</v>
      </c>
    </row>
    <row r="126" spans="1:5" ht="15.75" hidden="1" thickBot="1" x14ac:dyDescent="0.3">
      <c r="A126" s="630" t="s">
        <v>279</v>
      </c>
      <c r="B126" s="15"/>
      <c r="C126" s="14"/>
      <c r="D126" s="14"/>
      <c r="E126" s="657"/>
    </row>
    <row r="127" spans="1:5" ht="15.75" hidden="1" thickBot="1" x14ac:dyDescent="0.3">
      <c r="A127" s="630" t="s">
        <v>280</v>
      </c>
      <c r="B127" s="15"/>
      <c r="C127" s="14"/>
      <c r="D127" s="14"/>
      <c r="E127" s="657"/>
    </row>
    <row r="128" spans="1:5" ht="24.75" hidden="1" thickBot="1" x14ac:dyDescent="0.3">
      <c r="A128" s="628" t="s">
        <v>30</v>
      </c>
      <c r="B128" s="15"/>
      <c r="C128" s="14"/>
      <c r="D128" s="14"/>
      <c r="E128" s="657"/>
    </row>
    <row r="129" spans="1:6" ht="15.75" hidden="1" thickBot="1" x14ac:dyDescent="0.3">
      <c r="A129" s="630" t="s">
        <v>279</v>
      </c>
      <c r="B129" s="15"/>
      <c r="C129" s="14"/>
      <c r="D129" s="14"/>
      <c r="E129" s="657"/>
    </row>
    <row r="130" spans="1:6" ht="15.75" hidden="1" thickBot="1" x14ac:dyDescent="0.3">
      <c r="A130" s="630" t="s">
        <v>280</v>
      </c>
      <c r="B130" s="15"/>
      <c r="C130" s="14"/>
      <c r="D130" s="14"/>
      <c r="E130" s="657"/>
    </row>
    <row r="131" spans="1:6" ht="15.75" hidden="1" thickBot="1" x14ac:dyDescent="0.3">
      <c r="A131" s="660" t="s">
        <v>53</v>
      </c>
      <c r="B131" s="15">
        <f>B128+B125+B122+B119+B116+B113+B110</f>
        <v>0</v>
      </c>
      <c r="C131" s="15">
        <f t="shared" ref="C131:E131" si="14">C128+C125+C122+C119+C116+C113+C110</f>
        <v>0</v>
      </c>
      <c r="D131" s="15">
        <f t="shared" si="14"/>
        <v>0</v>
      </c>
      <c r="E131" s="661">
        <f t="shared" si="14"/>
        <v>0</v>
      </c>
    </row>
    <row r="132" spans="1:6" ht="17.25" hidden="1" customHeight="1" thickBot="1" x14ac:dyDescent="0.3">
      <c r="A132" s="652" t="s">
        <v>32</v>
      </c>
      <c r="B132" s="18">
        <f>IF(B131-B102=0,0,"Error")</f>
        <v>0</v>
      </c>
      <c r="C132" s="18">
        <f>IF(C131-C102=0,0,"Error")</f>
        <v>0</v>
      </c>
      <c r="D132" s="18">
        <f>IF(D131-D102=0,0,"Error")</f>
        <v>0</v>
      </c>
      <c r="E132" s="662">
        <f>IF(E131-E102=0,0,"Error")</f>
        <v>0</v>
      </c>
    </row>
    <row r="133" spans="1:6" ht="15.75" thickBot="1" x14ac:dyDescent="0.3">
      <c r="A133" s="1638" t="s">
        <v>39</v>
      </c>
      <c r="B133" s="1221"/>
      <c r="C133" s="1221"/>
      <c r="D133" s="1221"/>
      <c r="E133" s="1639"/>
    </row>
    <row r="134" spans="1:6" ht="15.75" thickBot="1" x14ac:dyDescent="0.3">
      <c r="A134" s="1638" t="s">
        <v>40</v>
      </c>
      <c r="B134" s="1221"/>
      <c r="C134" s="1221"/>
      <c r="D134" s="1221"/>
      <c r="E134" s="1639"/>
    </row>
    <row r="135" spans="1:6" ht="15.75" thickBot="1" x14ac:dyDescent="0.3">
      <c r="A135" s="663" t="s">
        <v>45</v>
      </c>
      <c r="B135" s="1655" t="s">
        <v>475</v>
      </c>
      <c r="C135" s="1656"/>
      <c r="D135" s="1656"/>
      <c r="E135" s="1657"/>
    </row>
    <row r="136" spans="1:6" ht="34.5" thickBot="1" x14ac:dyDescent="0.3">
      <c r="A136" s="609" t="s">
        <v>14</v>
      </c>
      <c r="B136" s="141" t="s">
        <v>1122</v>
      </c>
      <c r="C136" s="102" t="s">
        <v>289</v>
      </c>
      <c r="D136" s="1643" t="s">
        <v>219</v>
      </c>
      <c r="E136" s="1644"/>
    </row>
    <row r="137" spans="1:6" ht="33.75" customHeight="1" thickBot="1" x14ac:dyDescent="0.3">
      <c r="A137" s="610" t="s">
        <v>15</v>
      </c>
      <c r="B137" s="1663" t="s">
        <v>218</v>
      </c>
      <c r="C137" s="1553"/>
      <c r="D137" s="1553"/>
      <c r="E137" s="1664"/>
    </row>
    <row r="138" spans="1:6" ht="15.75" thickBot="1" x14ac:dyDescent="0.3">
      <c r="A138" s="610" t="s">
        <v>16</v>
      </c>
      <c r="B138" s="1652" t="s">
        <v>1123</v>
      </c>
      <c r="C138" s="1653"/>
      <c r="D138" s="1653"/>
      <c r="E138" s="1654"/>
    </row>
    <row r="139" spans="1:6" x14ac:dyDescent="0.25">
      <c r="A139" s="1634"/>
      <c r="B139" s="8">
        <v>2019</v>
      </c>
      <c r="C139" s="8">
        <v>2020</v>
      </c>
      <c r="D139" s="8">
        <v>2021</v>
      </c>
      <c r="E139" s="611">
        <v>2022</v>
      </c>
    </row>
    <row r="140" spans="1:6" ht="15.75" thickBot="1" x14ac:dyDescent="0.3">
      <c r="A140" s="1635"/>
      <c r="B140" s="806" t="s">
        <v>8</v>
      </c>
      <c r="C140" s="806" t="s">
        <v>9</v>
      </c>
      <c r="D140" s="806" t="s">
        <v>9</v>
      </c>
      <c r="E140" s="612" t="s">
        <v>9</v>
      </c>
    </row>
    <row r="141" spans="1:6" ht="15.75" thickBot="1" x14ac:dyDescent="0.3">
      <c r="A141" s="610" t="s">
        <v>17</v>
      </c>
      <c r="B141" s="779">
        <v>30</v>
      </c>
      <c r="C141" s="779">
        <v>20</v>
      </c>
      <c r="D141" s="779">
        <v>20</v>
      </c>
      <c r="E141" s="664">
        <v>20</v>
      </c>
    </row>
    <row r="142" spans="1:6" ht="15.75" thickBot="1" x14ac:dyDescent="0.3">
      <c r="A142" s="610" t="s">
        <v>18</v>
      </c>
      <c r="B142" s="125">
        <f>B160</f>
        <v>1540</v>
      </c>
      <c r="C142" s="125">
        <f t="shared" ref="C142:E142" si="15">C160</f>
        <v>1540</v>
      </c>
      <c r="D142" s="125">
        <f t="shared" si="15"/>
        <v>1540</v>
      </c>
      <c r="E142" s="613">
        <f t="shared" si="15"/>
        <v>1540</v>
      </c>
    </row>
    <row r="143" spans="1:6" ht="15.75" thickBot="1" x14ac:dyDescent="0.3">
      <c r="A143" s="610" t="s">
        <v>19</v>
      </c>
      <c r="B143" s="125">
        <f>B142/B141</f>
        <v>51.333333333333336</v>
      </c>
      <c r="C143" s="125">
        <f t="shared" ref="C143:E143" si="16">C142/C141</f>
        <v>77</v>
      </c>
      <c r="D143" s="125">
        <f t="shared" si="16"/>
        <v>77</v>
      </c>
      <c r="E143" s="613">
        <f t="shared" si="16"/>
        <v>77</v>
      </c>
      <c r="F143" s="1018"/>
    </row>
    <row r="144" spans="1:6" ht="15.75" thickBot="1" x14ac:dyDescent="0.3">
      <c r="A144" s="610" t="s">
        <v>20</v>
      </c>
      <c r="B144" s="779" t="s">
        <v>21</v>
      </c>
      <c r="C144" s="137">
        <f>C141/B141-1</f>
        <v>-0.33333333333333337</v>
      </c>
      <c r="D144" s="137">
        <f t="shared" ref="D144:E146" si="17">D141/C141-1</f>
        <v>0</v>
      </c>
      <c r="E144" s="639">
        <f t="shared" si="17"/>
        <v>0</v>
      </c>
    </row>
    <row r="145" spans="1:5" ht="15.75" thickBot="1" x14ac:dyDescent="0.3">
      <c r="A145" s="610" t="s">
        <v>22</v>
      </c>
      <c r="B145" s="779" t="s">
        <v>21</v>
      </c>
      <c r="C145" s="137">
        <f>C142/B142-1</f>
        <v>0</v>
      </c>
      <c r="D145" s="137">
        <f t="shared" si="17"/>
        <v>0</v>
      </c>
      <c r="E145" s="639">
        <f t="shared" si="17"/>
        <v>0</v>
      </c>
    </row>
    <row r="146" spans="1:5" ht="15.75" thickBot="1" x14ac:dyDescent="0.3">
      <c r="A146" s="610" t="s">
        <v>23</v>
      </c>
      <c r="B146" s="779" t="s">
        <v>21</v>
      </c>
      <c r="C146" s="137">
        <f>C143/B143-1</f>
        <v>0.5</v>
      </c>
      <c r="D146" s="137">
        <f t="shared" si="17"/>
        <v>0</v>
      </c>
      <c r="E146" s="639">
        <f t="shared" si="17"/>
        <v>0</v>
      </c>
    </row>
    <row r="147" spans="1:5" ht="15.75" customHeight="1" thickBot="1" x14ac:dyDescent="0.3">
      <c r="A147" s="1658" t="s">
        <v>160</v>
      </c>
      <c r="B147" s="1659"/>
      <c r="C147" s="1659"/>
      <c r="D147" s="1659"/>
      <c r="E147" s="1660"/>
    </row>
    <row r="148" spans="1:5" x14ac:dyDescent="0.25">
      <c r="A148" s="1651"/>
      <c r="B148" s="1002">
        <v>2019</v>
      </c>
      <c r="C148" s="1002">
        <v>2020</v>
      </c>
      <c r="D148" s="1002">
        <v>2021</v>
      </c>
      <c r="E148" s="1003">
        <v>2022</v>
      </c>
    </row>
    <row r="149" spans="1:5" ht="15.75" thickBot="1" x14ac:dyDescent="0.3">
      <c r="A149" s="1635"/>
      <c r="B149" s="806" t="s">
        <v>8</v>
      </c>
      <c r="C149" s="806" t="s">
        <v>9</v>
      </c>
      <c r="D149" s="806" t="s">
        <v>9</v>
      </c>
      <c r="E149" s="612" t="s">
        <v>9</v>
      </c>
    </row>
    <row r="150" spans="1:5" ht="15.75" thickBot="1" x14ac:dyDescent="0.3">
      <c r="A150" s="644" t="s">
        <v>42</v>
      </c>
      <c r="B150" s="138">
        <f>B151+B152+B153+B154</f>
        <v>0</v>
      </c>
      <c r="C150" s="138">
        <f t="shared" ref="C150:E150" si="18">C151+C152+C153+C154</f>
        <v>0</v>
      </c>
      <c r="D150" s="138">
        <f t="shared" si="18"/>
        <v>0</v>
      </c>
      <c r="E150" s="645">
        <f t="shared" si="18"/>
        <v>0</v>
      </c>
    </row>
    <row r="151" spans="1:5" ht="15.75" thickBot="1" x14ac:dyDescent="0.3">
      <c r="A151" s="642" t="s">
        <v>279</v>
      </c>
      <c r="B151" s="142"/>
      <c r="C151" s="142"/>
      <c r="D151" s="142"/>
      <c r="E151" s="665"/>
    </row>
    <row r="152" spans="1:5" ht="15.75" thickBot="1" x14ac:dyDescent="0.3">
      <c r="A152" s="630" t="s">
        <v>294</v>
      </c>
      <c r="B152" s="14"/>
      <c r="C152" s="14"/>
      <c r="D152" s="14"/>
      <c r="E152" s="657"/>
    </row>
    <row r="153" spans="1:5" ht="15.75" thickBot="1" x14ac:dyDescent="0.3">
      <c r="A153" s="680" t="s">
        <v>295</v>
      </c>
      <c r="B153" s="1019"/>
      <c r="C153" s="1019"/>
      <c r="D153" s="1019"/>
      <c r="E153" s="1020"/>
    </row>
    <row r="154" spans="1:5" ht="15.75" thickBot="1" x14ac:dyDescent="0.3">
      <c r="A154" s="1012" t="s">
        <v>296</v>
      </c>
      <c r="B154" s="1021"/>
      <c r="C154" s="1021"/>
      <c r="D154" s="1021"/>
      <c r="E154" s="1022"/>
    </row>
    <row r="155" spans="1:5" ht="15.75" thickBot="1" x14ac:dyDescent="0.3">
      <c r="A155" s="667" t="s">
        <v>43</v>
      </c>
      <c r="B155" s="668">
        <f>B156+B157+B158+B159</f>
        <v>1540</v>
      </c>
      <c r="C155" s="668">
        <f t="shared" ref="C155:E155" si="19">C156+C157+C158+C159</f>
        <v>1540</v>
      </c>
      <c r="D155" s="668">
        <f t="shared" si="19"/>
        <v>1540</v>
      </c>
      <c r="E155" s="669">
        <f t="shared" si="19"/>
        <v>1540</v>
      </c>
    </row>
    <row r="156" spans="1:5" ht="15.75" thickBot="1" x14ac:dyDescent="0.3">
      <c r="A156" s="630" t="s">
        <v>279</v>
      </c>
      <c r="B156" s="648">
        <v>1540</v>
      </c>
      <c r="C156" s="648">
        <v>1540</v>
      </c>
      <c r="D156" s="648">
        <v>1540</v>
      </c>
      <c r="E156" s="649">
        <v>1540</v>
      </c>
    </row>
    <row r="157" spans="1:5" ht="15.75" thickBot="1" x14ac:dyDescent="0.3">
      <c r="A157" s="630" t="s">
        <v>294</v>
      </c>
      <c r="B157" s="15"/>
      <c r="C157" s="15"/>
      <c r="D157" s="15"/>
      <c r="E157" s="661"/>
    </row>
    <row r="158" spans="1:5" ht="15.75" thickBot="1" x14ac:dyDescent="0.3">
      <c r="A158" s="666" t="s">
        <v>295</v>
      </c>
      <c r="B158" s="670"/>
      <c r="C158" s="670"/>
      <c r="D158" s="670"/>
      <c r="E158" s="671"/>
    </row>
    <row r="159" spans="1:5" ht="15.75" thickBot="1" x14ac:dyDescent="0.3">
      <c r="A159" s="642" t="s">
        <v>296</v>
      </c>
      <c r="B159" s="672"/>
      <c r="C159" s="672"/>
      <c r="D159" s="672"/>
      <c r="E159" s="673"/>
    </row>
    <row r="160" spans="1:5" ht="15.75" thickBot="1" x14ac:dyDescent="0.3">
      <c r="A160" s="674" t="s">
        <v>31</v>
      </c>
      <c r="B160" s="139">
        <f>B150+B155</f>
        <v>1540</v>
      </c>
      <c r="C160" s="139">
        <f t="shared" ref="C160:E160" si="20">C150+C155</f>
        <v>1540</v>
      </c>
      <c r="D160" s="139">
        <f t="shared" si="20"/>
        <v>1540</v>
      </c>
      <c r="E160" s="651">
        <f t="shared" si="20"/>
        <v>1540</v>
      </c>
    </row>
    <row r="161" spans="1:5" ht="15.75" thickBot="1" x14ac:dyDescent="0.3">
      <c r="A161" s="663" t="s">
        <v>45</v>
      </c>
      <c r="B161" s="1655" t="s">
        <v>475</v>
      </c>
      <c r="C161" s="1656"/>
      <c r="D161" s="1656"/>
      <c r="E161" s="1657"/>
    </row>
    <row r="162" spans="1:5" ht="34.5" thickBot="1" x14ac:dyDescent="0.3">
      <c r="A162" s="609" t="s">
        <v>33</v>
      </c>
      <c r="B162" s="141" t="s">
        <v>221</v>
      </c>
      <c r="C162" s="102" t="s">
        <v>289</v>
      </c>
      <c r="D162" s="1643" t="s">
        <v>222</v>
      </c>
      <c r="E162" s="1644"/>
    </row>
    <row r="163" spans="1:5" ht="46.5" customHeight="1" thickBot="1" x14ac:dyDescent="0.3">
      <c r="A163" s="610" t="s">
        <v>15</v>
      </c>
      <c r="B163" s="1611" t="s">
        <v>220</v>
      </c>
      <c r="C163" s="1610"/>
      <c r="D163" s="1610"/>
      <c r="E163" s="1661"/>
    </row>
    <row r="164" spans="1:5" ht="16.5" thickBot="1" x14ac:dyDescent="0.3">
      <c r="A164" s="610" t="s">
        <v>16</v>
      </c>
      <c r="B164" s="1572" t="s">
        <v>1124</v>
      </c>
      <c r="C164" s="1567"/>
      <c r="D164" s="1567"/>
      <c r="E164" s="1662"/>
    </row>
    <row r="165" spans="1:5" x14ac:dyDescent="0.25">
      <c r="A165" s="1634"/>
      <c r="B165" s="8">
        <v>2019</v>
      </c>
      <c r="C165" s="8">
        <v>2020</v>
      </c>
      <c r="D165" s="8">
        <v>2021</v>
      </c>
      <c r="E165" s="611">
        <v>2022</v>
      </c>
    </row>
    <row r="166" spans="1:5" ht="15.75" thickBot="1" x14ac:dyDescent="0.3">
      <c r="A166" s="1635"/>
      <c r="B166" s="806" t="s">
        <v>8</v>
      </c>
      <c r="C166" s="806" t="s">
        <v>9</v>
      </c>
      <c r="D166" s="806" t="s">
        <v>9</v>
      </c>
      <c r="E166" s="612" t="s">
        <v>9</v>
      </c>
    </row>
    <row r="167" spans="1:5" ht="15.75" thickBot="1" x14ac:dyDescent="0.3">
      <c r="A167" s="610" t="s">
        <v>17</v>
      </c>
      <c r="B167" s="779">
        <v>22</v>
      </c>
      <c r="C167" s="779">
        <v>22</v>
      </c>
      <c r="D167" s="779">
        <v>22</v>
      </c>
      <c r="E167" s="664">
        <v>22</v>
      </c>
    </row>
    <row r="168" spans="1:5" ht="15.75" thickBot="1" x14ac:dyDescent="0.3">
      <c r="A168" s="610" t="s">
        <v>18</v>
      </c>
      <c r="B168" s="125">
        <f>B186</f>
        <v>960</v>
      </c>
      <c r="C168" s="125">
        <f t="shared" ref="C168:E168" si="21">C186</f>
        <v>960</v>
      </c>
      <c r="D168" s="125">
        <f t="shared" si="21"/>
        <v>960</v>
      </c>
      <c r="E168" s="613">
        <f t="shared" si="21"/>
        <v>960</v>
      </c>
    </row>
    <row r="169" spans="1:5" ht="15.75" thickBot="1" x14ac:dyDescent="0.3">
      <c r="A169" s="610" t="s">
        <v>19</v>
      </c>
      <c r="B169" s="125">
        <f>B168/B167</f>
        <v>43.636363636363633</v>
      </c>
      <c r="C169" s="125">
        <f t="shared" ref="C169:E169" si="22">C168/C167</f>
        <v>43.636363636363633</v>
      </c>
      <c r="D169" s="125">
        <f t="shared" si="22"/>
        <v>43.636363636363633</v>
      </c>
      <c r="E169" s="613">
        <f t="shared" si="22"/>
        <v>43.636363636363633</v>
      </c>
    </row>
    <row r="170" spans="1:5" ht="15.75" thickBot="1" x14ac:dyDescent="0.3">
      <c r="A170" s="610" t="s">
        <v>20</v>
      </c>
      <c r="B170" s="779" t="s">
        <v>21</v>
      </c>
      <c r="C170" s="137">
        <f>C167/B167-1</f>
        <v>0</v>
      </c>
      <c r="D170" s="137">
        <f t="shared" ref="D170:E172" si="23">D167/C167-1</f>
        <v>0</v>
      </c>
      <c r="E170" s="639">
        <f t="shared" si="23"/>
        <v>0</v>
      </c>
    </row>
    <row r="171" spans="1:5" ht="15.75" thickBot="1" x14ac:dyDescent="0.3">
      <c r="A171" s="610" t="s">
        <v>22</v>
      </c>
      <c r="B171" s="779" t="s">
        <v>21</v>
      </c>
      <c r="C171" s="137">
        <f>C168/B168-1</f>
        <v>0</v>
      </c>
      <c r="D171" s="137">
        <f t="shared" si="23"/>
        <v>0</v>
      </c>
      <c r="E171" s="639">
        <f t="shared" si="23"/>
        <v>0</v>
      </c>
    </row>
    <row r="172" spans="1:5" ht="15.75" thickBot="1" x14ac:dyDescent="0.3">
      <c r="A172" s="610" t="s">
        <v>23</v>
      </c>
      <c r="B172" s="779" t="s">
        <v>21</v>
      </c>
      <c r="C172" s="137">
        <f>C169/B169-1</f>
        <v>0</v>
      </c>
      <c r="D172" s="137">
        <f t="shared" si="23"/>
        <v>0</v>
      </c>
      <c r="E172" s="639">
        <f t="shared" si="23"/>
        <v>0</v>
      </c>
    </row>
    <row r="173" spans="1:5" ht="15.75" thickBot="1" x14ac:dyDescent="0.3">
      <c r="A173" s="1632" t="s">
        <v>216</v>
      </c>
      <c r="B173" s="1257"/>
      <c r="C173" s="1257"/>
      <c r="D173" s="1257"/>
      <c r="E173" s="1633"/>
    </row>
    <row r="174" spans="1:5" x14ac:dyDescent="0.25">
      <c r="A174" s="1634"/>
      <c r="B174" s="8">
        <v>2019</v>
      </c>
      <c r="C174" s="8">
        <v>2020</v>
      </c>
      <c r="D174" s="8">
        <v>2021</v>
      </c>
      <c r="E174" s="611">
        <v>2022</v>
      </c>
    </row>
    <row r="175" spans="1:5" ht="15.75" thickBot="1" x14ac:dyDescent="0.3">
      <c r="A175" s="1635"/>
      <c r="B175" s="806" t="s">
        <v>8</v>
      </c>
      <c r="C175" s="806" t="s">
        <v>9</v>
      </c>
      <c r="D175" s="806" t="s">
        <v>9</v>
      </c>
      <c r="E175" s="612" t="s">
        <v>9</v>
      </c>
    </row>
    <row r="176" spans="1:5" ht="15.75" thickBot="1" x14ac:dyDescent="0.3">
      <c r="A176" s="628" t="s">
        <v>42</v>
      </c>
      <c r="B176" s="140">
        <f>B177+B178+B179+B180</f>
        <v>0</v>
      </c>
      <c r="C176" s="140">
        <f t="shared" ref="C176:E176" si="24">C177+C178+C179+C180</f>
        <v>0</v>
      </c>
      <c r="D176" s="140">
        <f t="shared" si="24"/>
        <v>0</v>
      </c>
      <c r="E176" s="647">
        <f t="shared" si="24"/>
        <v>0</v>
      </c>
    </row>
    <row r="177" spans="1:5" ht="15.75" thickBot="1" x14ac:dyDescent="0.3">
      <c r="A177" s="630" t="s">
        <v>279</v>
      </c>
      <c r="B177" s="14"/>
      <c r="C177" s="14"/>
      <c r="D177" s="14"/>
      <c r="E177" s="657"/>
    </row>
    <row r="178" spans="1:5" ht="15.75" thickBot="1" x14ac:dyDescent="0.3">
      <c r="A178" s="630" t="s">
        <v>294</v>
      </c>
      <c r="B178" s="14"/>
      <c r="C178" s="14"/>
      <c r="D178" s="14"/>
      <c r="E178" s="657"/>
    </row>
    <row r="179" spans="1:5" ht="15.75" thickBot="1" x14ac:dyDescent="0.3">
      <c r="A179" s="630" t="s">
        <v>295</v>
      </c>
      <c r="B179" s="14"/>
      <c r="C179" s="14"/>
      <c r="D179" s="14"/>
      <c r="E179" s="657"/>
    </row>
    <row r="180" spans="1:5" ht="15.75" thickBot="1" x14ac:dyDescent="0.3">
      <c r="A180" s="630" t="s">
        <v>296</v>
      </c>
      <c r="B180" s="14"/>
      <c r="C180" s="14"/>
      <c r="D180" s="14"/>
      <c r="E180" s="657"/>
    </row>
    <row r="181" spans="1:5" ht="15.75" thickBot="1" x14ac:dyDescent="0.3">
      <c r="A181" s="628" t="s">
        <v>43</v>
      </c>
      <c r="B181" s="140">
        <f>B182+B183+B184+B185</f>
        <v>960</v>
      </c>
      <c r="C181" s="140">
        <f t="shared" ref="C181:E181" si="25">C182+C183+C184+C185</f>
        <v>960</v>
      </c>
      <c r="D181" s="140">
        <f t="shared" si="25"/>
        <v>960</v>
      </c>
      <c r="E181" s="647">
        <f t="shared" si="25"/>
        <v>960</v>
      </c>
    </row>
    <row r="182" spans="1:5" ht="15.75" thickBot="1" x14ac:dyDescent="0.3">
      <c r="A182" s="630" t="s">
        <v>279</v>
      </c>
      <c r="B182" s="648">
        <v>960</v>
      </c>
      <c r="C182" s="648">
        <v>960</v>
      </c>
      <c r="D182" s="648">
        <v>960</v>
      </c>
      <c r="E182" s="649">
        <v>960</v>
      </c>
    </row>
    <row r="183" spans="1:5" ht="15.75" thickBot="1" x14ac:dyDescent="0.3">
      <c r="A183" s="630" t="s">
        <v>294</v>
      </c>
      <c r="B183" s="15"/>
      <c r="C183" s="15"/>
      <c r="D183" s="15"/>
      <c r="E183" s="661"/>
    </row>
    <row r="184" spans="1:5" ht="15.75" thickBot="1" x14ac:dyDescent="0.3">
      <c r="A184" s="630" t="s">
        <v>295</v>
      </c>
      <c r="B184" s="15"/>
      <c r="C184" s="15"/>
      <c r="D184" s="15"/>
      <c r="E184" s="661"/>
    </row>
    <row r="185" spans="1:5" ht="15.75" thickBot="1" x14ac:dyDescent="0.3">
      <c r="A185" s="630" t="s">
        <v>296</v>
      </c>
      <c r="B185" s="15"/>
      <c r="C185" s="15"/>
      <c r="D185" s="15"/>
      <c r="E185" s="661"/>
    </row>
    <row r="186" spans="1:5" ht="15.75" thickBot="1" x14ac:dyDescent="0.3">
      <c r="A186" s="675" t="s">
        <v>34</v>
      </c>
      <c r="B186" s="139">
        <f>B176+B181</f>
        <v>960</v>
      </c>
      <c r="C186" s="139">
        <f t="shared" ref="C186:E186" si="26">C176+C181</f>
        <v>960</v>
      </c>
      <c r="D186" s="139">
        <f t="shared" si="26"/>
        <v>960</v>
      </c>
      <c r="E186" s="651">
        <f t="shared" si="26"/>
        <v>960</v>
      </c>
    </row>
    <row r="187" spans="1:5" ht="15.75" thickBot="1" x14ac:dyDescent="0.3">
      <c r="A187" s="663" t="s">
        <v>45</v>
      </c>
      <c r="B187" s="1655" t="s">
        <v>475</v>
      </c>
      <c r="C187" s="1656"/>
      <c r="D187" s="1656"/>
      <c r="E187" s="1657"/>
    </row>
    <row r="188" spans="1:5" ht="34.5" thickBot="1" x14ac:dyDescent="0.3">
      <c r="A188" s="609" t="s">
        <v>35</v>
      </c>
      <c r="B188" s="141" t="s">
        <v>1125</v>
      </c>
      <c r="C188" s="102" t="s">
        <v>289</v>
      </c>
      <c r="D188" s="1643" t="s">
        <v>1126</v>
      </c>
      <c r="E188" s="1644"/>
    </row>
    <row r="189" spans="1:5" ht="36.75" customHeight="1" thickBot="1" x14ac:dyDescent="0.3">
      <c r="A189" s="614" t="s">
        <v>15</v>
      </c>
      <c r="B189" s="1645" t="s">
        <v>1127</v>
      </c>
      <c r="C189" s="1646"/>
      <c r="D189" s="1646"/>
      <c r="E189" s="1647"/>
    </row>
    <row r="190" spans="1:5" ht="16.5" thickBot="1" x14ac:dyDescent="0.3">
      <c r="A190" s="614" t="s">
        <v>16</v>
      </c>
      <c r="B190" s="1648" t="s">
        <v>1128</v>
      </c>
      <c r="C190" s="1649"/>
      <c r="D190" s="1649"/>
      <c r="E190" s="1650"/>
    </row>
    <row r="191" spans="1:5" x14ac:dyDescent="0.25">
      <c r="A191" s="1651"/>
      <c r="B191" s="1002">
        <v>2019</v>
      </c>
      <c r="C191" s="1002">
        <v>2020</v>
      </c>
      <c r="D191" s="1002">
        <v>2021</v>
      </c>
      <c r="E191" s="1003">
        <v>2022</v>
      </c>
    </row>
    <row r="192" spans="1:5" ht="15.75" thickBot="1" x14ac:dyDescent="0.3">
      <c r="A192" s="1635"/>
      <c r="B192" s="806" t="s">
        <v>8</v>
      </c>
      <c r="C192" s="806" t="s">
        <v>9</v>
      </c>
      <c r="D192" s="806" t="s">
        <v>9</v>
      </c>
      <c r="E192" s="612" t="s">
        <v>9</v>
      </c>
    </row>
    <row r="193" spans="1:5" ht="16.5" customHeight="1" thickBot="1" x14ac:dyDescent="0.3">
      <c r="A193" s="610" t="s">
        <v>17</v>
      </c>
      <c r="B193" s="779">
        <v>0</v>
      </c>
      <c r="C193" s="779">
        <v>0</v>
      </c>
      <c r="D193" s="779">
        <v>0</v>
      </c>
      <c r="E193" s="664">
        <v>0</v>
      </c>
    </row>
    <row r="194" spans="1:5" ht="15.75" thickBot="1" x14ac:dyDescent="0.3">
      <c r="A194" s="614" t="s">
        <v>18</v>
      </c>
      <c r="B194" s="615">
        <f>B212</f>
        <v>0</v>
      </c>
      <c r="C194" s="615">
        <f t="shared" ref="C194:E194" si="27">C212</f>
        <v>0</v>
      </c>
      <c r="D194" s="615">
        <f t="shared" si="27"/>
        <v>0</v>
      </c>
      <c r="E194" s="616">
        <f t="shared" si="27"/>
        <v>0</v>
      </c>
    </row>
    <row r="195" spans="1:5" ht="15.75" thickBot="1" x14ac:dyDescent="0.3">
      <c r="A195" s="617" t="s">
        <v>19</v>
      </c>
      <c r="B195" s="618" t="e">
        <f>B194/B193</f>
        <v>#DIV/0!</v>
      </c>
      <c r="C195" s="618" t="e">
        <f t="shared" ref="C195:E195" si="28">C194/C193</f>
        <v>#DIV/0!</v>
      </c>
      <c r="D195" s="618" t="e">
        <f t="shared" si="28"/>
        <v>#DIV/0!</v>
      </c>
      <c r="E195" s="619" t="e">
        <f t="shared" si="28"/>
        <v>#DIV/0!</v>
      </c>
    </row>
    <row r="196" spans="1:5" ht="15.75" thickBot="1" x14ac:dyDescent="0.3">
      <c r="A196" s="610" t="s">
        <v>20</v>
      </c>
      <c r="B196" s="779" t="s">
        <v>21</v>
      </c>
      <c r="C196" s="137" t="e">
        <f>C193/B193-1</f>
        <v>#DIV/0!</v>
      </c>
      <c r="D196" s="137" t="e">
        <f t="shared" ref="D196:E198" si="29">D193/C193-1</f>
        <v>#DIV/0!</v>
      </c>
      <c r="E196" s="639" t="e">
        <f t="shared" si="29"/>
        <v>#DIV/0!</v>
      </c>
    </row>
    <row r="197" spans="1:5" ht="15.75" thickBot="1" x14ac:dyDescent="0.3">
      <c r="A197" s="610" t="s">
        <v>22</v>
      </c>
      <c r="B197" s="779" t="s">
        <v>21</v>
      </c>
      <c r="C197" s="137" t="e">
        <f>C194/B194-1</f>
        <v>#DIV/0!</v>
      </c>
      <c r="D197" s="137" t="e">
        <f t="shared" si="29"/>
        <v>#DIV/0!</v>
      </c>
      <c r="E197" s="639" t="e">
        <f t="shared" si="29"/>
        <v>#DIV/0!</v>
      </c>
    </row>
    <row r="198" spans="1:5" ht="15.75" thickBot="1" x14ac:dyDescent="0.3">
      <c r="A198" s="610" t="s">
        <v>23</v>
      </c>
      <c r="B198" s="779" t="s">
        <v>21</v>
      </c>
      <c r="C198" s="137" t="e">
        <f>C195/B195-1</f>
        <v>#DIV/0!</v>
      </c>
      <c r="D198" s="137" t="e">
        <f t="shared" si="29"/>
        <v>#DIV/0!</v>
      </c>
      <c r="E198" s="639" t="e">
        <f t="shared" si="29"/>
        <v>#DIV/0!</v>
      </c>
    </row>
    <row r="199" spans="1:5" ht="15.75" customHeight="1" thickBot="1" x14ac:dyDescent="0.3">
      <c r="A199" s="1632" t="s">
        <v>216</v>
      </c>
      <c r="B199" s="1257"/>
      <c r="C199" s="1257"/>
      <c r="D199" s="1257"/>
      <c r="E199" s="1633"/>
    </row>
    <row r="200" spans="1:5" x14ac:dyDescent="0.25">
      <c r="A200" s="1634"/>
      <c r="B200" s="8">
        <v>2019</v>
      </c>
      <c r="C200" s="8">
        <v>2020</v>
      </c>
      <c r="D200" s="8">
        <v>2021</v>
      </c>
      <c r="E200" s="611">
        <v>2022</v>
      </c>
    </row>
    <row r="201" spans="1:5" ht="15.75" thickBot="1" x14ac:dyDescent="0.3">
      <c r="A201" s="1635"/>
      <c r="B201" s="806" t="s">
        <v>8</v>
      </c>
      <c r="C201" s="806" t="s">
        <v>9</v>
      </c>
      <c r="D201" s="806" t="s">
        <v>9</v>
      </c>
      <c r="E201" s="612" t="s">
        <v>9</v>
      </c>
    </row>
    <row r="202" spans="1:5" ht="15.75" thickBot="1" x14ac:dyDescent="0.3">
      <c r="A202" s="628" t="s">
        <v>42</v>
      </c>
      <c r="B202" s="140">
        <f>B203+B204+B205+B206</f>
        <v>0</v>
      </c>
      <c r="C202" s="140">
        <f t="shared" ref="C202:E202" si="30">C203+C204+C205+C206</f>
        <v>0</v>
      </c>
      <c r="D202" s="140">
        <f t="shared" si="30"/>
        <v>0</v>
      </c>
      <c r="E202" s="647">
        <f t="shared" si="30"/>
        <v>0</v>
      </c>
    </row>
    <row r="203" spans="1:5" ht="15.75" thickBot="1" x14ac:dyDescent="0.3">
      <c r="A203" s="630" t="s">
        <v>279</v>
      </c>
      <c r="B203" s="14"/>
      <c r="C203" s="14"/>
      <c r="D203" s="14"/>
      <c r="E203" s="657"/>
    </row>
    <row r="204" spans="1:5" ht="15.75" thickBot="1" x14ac:dyDescent="0.3">
      <c r="A204" s="630" t="s">
        <v>294</v>
      </c>
      <c r="B204" s="14"/>
      <c r="C204" s="14"/>
      <c r="D204" s="14"/>
      <c r="E204" s="657"/>
    </row>
    <row r="205" spans="1:5" ht="15.75" thickBot="1" x14ac:dyDescent="0.3">
      <c r="A205" s="630" t="s">
        <v>295</v>
      </c>
      <c r="B205" s="14"/>
      <c r="C205" s="14"/>
      <c r="D205" s="14"/>
      <c r="E205" s="657"/>
    </row>
    <row r="206" spans="1:5" ht="15.75" thickBot="1" x14ac:dyDescent="0.3">
      <c r="A206" s="630" t="s">
        <v>296</v>
      </c>
      <c r="B206" s="14"/>
      <c r="C206" s="14"/>
      <c r="D206" s="14"/>
      <c r="E206" s="657"/>
    </row>
    <row r="207" spans="1:5" ht="15.75" thickBot="1" x14ac:dyDescent="0.3">
      <c r="A207" s="628" t="s">
        <v>43</v>
      </c>
      <c r="B207" s="140">
        <f>B208+B209+B210+B211</f>
        <v>0</v>
      </c>
      <c r="C207" s="140">
        <f t="shared" ref="C207:E207" si="31">C208+C209+C210+C211</f>
        <v>0</v>
      </c>
      <c r="D207" s="140">
        <f t="shared" si="31"/>
        <v>0</v>
      </c>
      <c r="E207" s="647">
        <f t="shared" si="31"/>
        <v>0</v>
      </c>
    </row>
    <row r="208" spans="1:5" ht="15.75" thickBot="1" x14ac:dyDescent="0.3">
      <c r="A208" s="630" t="s">
        <v>279</v>
      </c>
      <c r="B208" s="648">
        <v>0</v>
      </c>
      <c r="C208" s="648">
        <v>0</v>
      </c>
      <c r="D208" s="648">
        <v>0</v>
      </c>
      <c r="E208" s="649">
        <v>0</v>
      </c>
    </row>
    <row r="209" spans="1:5" ht="15.75" thickBot="1" x14ac:dyDescent="0.3">
      <c r="A209" s="630" t="s">
        <v>294</v>
      </c>
      <c r="B209" s="15"/>
      <c r="C209" s="15"/>
      <c r="D209" s="15"/>
      <c r="E209" s="661"/>
    </row>
    <row r="210" spans="1:5" ht="15.75" thickBot="1" x14ac:dyDescent="0.3">
      <c r="A210" s="630" t="s">
        <v>295</v>
      </c>
      <c r="B210" s="15"/>
      <c r="C210" s="15"/>
      <c r="D210" s="15"/>
      <c r="E210" s="661"/>
    </row>
    <row r="211" spans="1:5" ht="15.75" thickBot="1" x14ac:dyDescent="0.3">
      <c r="A211" s="630" t="s">
        <v>296</v>
      </c>
      <c r="B211" s="15"/>
      <c r="C211" s="15"/>
      <c r="D211" s="15"/>
      <c r="E211" s="661"/>
    </row>
    <row r="212" spans="1:5" ht="15.75" thickBot="1" x14ac:dyDescent="0.3">
      <c r="A212" s="675" t="s">
        <v>36</v>
      </c>
      <c r="B212" s="139">
        <f>B202+B207</f>
        <v>0</v>
      </c>
      <c r="C212" s="139">
        <f t="shared" ref="C212:E212" si="32">C202+C207</f>
        <v>0</v>
      </c>
      <c r="D212" s="139">
        <f t="shared" si="32"/>
        <v>0</v>
      </c>
      <c r="E212" s="651">
        <f t="shared" si="32"/>
        <v>0</v>
      </c>
    </row>
    <row r="213" spans="1:5" ht="15.75" thickBot="1" x14ac:dyDescent="0.3">
      <c r="A213" s="1638" t="s">
        <v>46</v>
      </c>
      <c r="B213" s="1221"/>
      <c r="C213" s="1221"/>
      <c r="D213" s="1221"/>
      <c r="E213" s="1639"/>
    </row>
    <row r="214" spans="1:5" ht="15.75" thickBot="1" x14ac:dyDescent="0.3">
      <c r="A214" s="1638" t="s">
        <v>47</v>
      </c>
      <c r="B214" s="1221"/>
      <c r="C214" s="1221"/>
      <c r="D214" s="1221"/>
      <c r="E214" s="1639"/>
    </row>
    <row r="215" spans="1:5" ht="15.75" thickBot="1" x14ac:dyDescent="0.3">
      <c r="A215" s="676" t="s">
        <v>56</v>
      </c>
      <c r="B215" s="1243"/>
      <c r="C215" s="1244"/>
      <c r="D215" s="1245"/>
      <c r="E215" s="1636"/>
    </row>
    <row r="216" spans="1:5" ht="34.5" thickBot="1" x14ac:dyDescent="0.3">
      <c r="A216" s="676" t="s">
        <v>82</v>
      </c>
      <c r="B216" s="7" t="s">
        <v>1129</v>
      </c>
      <c r="C216" s="100" t="s">
        <v>289</v>
      </c>
      <c r="D216" s="1643" t="s">
        <v>223</v>
      </c>
      <c r="E216" s="1644"/>
    </row>
    <row r="217" spans="1:5" ht="15.75" thickBot="1" x14ac:dyDescent="0.3">
      <c r="A217" s="677"/>
      <c r="B217" s="1243"/>
      <c r="C217" s="1277"/>
      <c r="D217" s="1245"/>
      <c r="E217" s="1636"/>
    </row>
    <row r="218" spans="1:5" ht="45.75" customHeight="1" thickBot="1" x14ac:dyDescent="0.3">
      <c r="A218" s="610" t="s">
        <v>15</v>
      </c>
      <c r="B218" s="1640" t="s">
        <v>88</v>
      </c>
      <c r="C218" s="1641"/>
      <c r="D218" s="1641"/>
      <c r="E218" s="1642"/>
    </row>
    <row r="219" spans="1:5" ht="15.75" thickBot="1" x14ac:dyDescent="0.3">
      <c r="A219" s="610" t="s">
        <v>16</v>
      </c>
      <c r="B219" s="1652" t="s">
        <v>1130</v>
      </c>
      <c r="C219" s="1653"/>
      <c r="D219" s="1653"/>
      <c r="E219" s="1654"/>
    </row>
    <row r="220" spans="1:5" x14ac:dyDescent="0.25">
      <c r="A220" s="1634"/>
      <c r="B220" s="8">
        <v>2019</v>
      </c>
      <c r="C220" s="8">
        <v>2020</v>
      </c>
      <c r="D220" s="8">
        <v>2021</v>
      </c>
      <c r="E220" s="611">
        <v>2022</v>
      </c>
    </row>
    <row r="221" spans="1:5" ht="15.75" thickBot="1" x14ac:dyDescent="0.3">
      <c r="A221" s="1635"/>
      <c r="B221" s="806" t="s">
        <v>8</v>
      </c>
      <c r="C221" s="806" t="s">
        <v>9</v>
      </c>
      <c r="D221" s="806" t="s">
        <v>9</v>
      </c>
      <c r="E221" s="612" t="s">
        <v>9</v>
      </c>
    </row>
    <row r="222" spans="1:5" ht="15.75" thickBot="1" x14ac:dyDescent="0.3">
      <c r="A222" s="610" t="s">
        <v>17</v>
      </c>
      <c r="B222" s="125">
        <v>1</v>
      </c>
      <c r="C222" s="125">
        <v>1</v>
      </c>
      <c r="D222" s="125">
        <v>1</v>
      </c>
      <c r="E222" s="613">
        <v>1</v>
      </c>
    </row>
    <row r="223" spans="1:5" ht="15.75" thickBot="1" x14ac:dyDescent="0.3">
      <c r="A223" s="610" t="s">
        <v>18</v>
      </c>
      <c r="B223" s="125">
        <v>1000</v>
      </c>
      <c r="C223" s="125">
        <v>1500</v>
      </c>
      <c r="D223" s="125">
        <v>1500</v>
      </c>
      <c r="E223" s="613">
        <v>1500</v>
      </c>
    </row>
    <row r="224" spans="1:5" ht="15.75" thickBot="1" x14ac:dyDescent="0.3">
      <c r="A224" s="610" t="s">
        <v>19</v>
      </c>
      <c r="B224" s="125">
        <f>B223/B222</f>
        <v>1000</v>
      </c>
      <c r="C224" s="125">
        <f t="shared" ref="C224:E224" si="33">C223/C222</f>
        <v>1500</v>
      </c>
      <c r="D224" s="125">
        <f t="shared" si="33"/>
        <v>1500</v>
      </c>
      <c r="E224" s="613">
        <f t="shared" si="33"/>
        <v>1500</v>
      </c>
    </row>
    <row r="225" spans="1:5" ht="15.75" thickBot="1" x14ac:dyDescent="0.3">
      <c r="A225" s="610" t="s">
        <v>20</v>
      </c>
      <c r="B225" s="779" t="s">
        <v>21</v>
      </c>
      <c r="C225" s="137">
        <f>C222/B222-1</f>
        <v>0</v>
      </c>
      <c r="D225" s="137">
        <f t="shared" ref="D225:E227" si="34">D222/C222-1</f>
        <v>0</v>
      </c>
      <c r="E225" s="639">
        <f t="shared" si="34"/>
        <v>0</v>
      </c>
    </row>
    <row r="226" spans="1:5" ht="15.75" thickBot="1" x14ac:dyDescent="0.3">
      <c r="A226" s="610" t="s">
        <v>22</v>
      </c>
      <c r="B226" s="779" t="s">
        <v>21</v>
      </c>
      <c r="C226" s="137">
        <f>C223/B223-1</f>
        <v>0.5</v>
      </c>
      <c r="D226" s="137">
        <f t="shared" si="34"/>
        <v>0</v>
      </c>
      <c r="E226" s="639">
        <f t="shared" si="34"/>
        <v>0</v>
      </c>
    </row>
    <row r="227" spans="1:5" ht="15.75" thickBot="1" x14ac:dyDescent="0.3">
      <c r="A227" s="610" t="s">
        <v>23</v>
      </c>
      <c r="B227" s="779" t="s">
        <v>21</v>
      </c>
      <c r="C227" s="137">
        <f>C224/B224-1</f>
        <v>0.5</v>
      </c>
      <c r="D227" s="137">
        <f t="shared" si="34"/>
        <v>0</v>
      </c>
      <c r="E227" s="639">
        <f t="shared" si="34"/>
        <v>0</v>
      </c>
    </row>
    <row r="228" spans="1:5" ht="15.75" customHeight="1" thickBot="1" x14ac:dyDescent="0.3">
      <c r="A228" s="1632" t="s">
        <v>163</v>
      </c>
      <c r="B228" s="1257"/>
      <c r="C228" s="1257"/>
      <c r="D228" s="1257"/>
      <c r="E228" s="1633"/>
    </row>
    <row r="229" spans="1:5" x14ac:dyDescent="0.25">
      <c r="A229" s="1634"/>
      <c r="B229" s="8">
        <v>2019</v>
      </c>
      <c r="C229" s="8">
        <v>2020</v>
      </c>
      <c r="D229" s="8">
        <v>2021</v>
      </c>
      <c r="E229" s="611">
        <v>2022</v>
      </c>
    </row>
    <row r="230" spans="1:5" ht="15.75" thickBot="1" x14ac:dyDescent="0.3">
      <c r="A230" s="1635"/>
      <c r="B230" s="806" t="s">
        <v>8</v>
      </c>
      <c r="C230" s="806" t="s">
        <v>9</v>
      </c>
      <c r="D230" s="806" t="s">
        <v>9</v>
      </c>
      <c r="E230" s="612" t="s">
        <v>9</v>
      </c>
    </row>
    <row r="231" spans="1:5" ht="15.75" thickBot="1" x14ac:dyDescent="0.3">
      <c r="A231" s="628" t="s">
        <v>42</v>
      </c>
      <c r="B231" s="140">
        <f>B232+B233+B234+B235</f>
        <v>0</v>
      </c>
      <c r="C231" s="140">
        <f t="shared" ref="C231:E231" si="35">C232+C233+C234+C235</f>
        <v>0</v>
      </c>
      <c r="D231" s="140">
        <f t="shared" si="35"/>
        <v>0</v>
      </c>
      <c r="E231" s="647">
        <f t="shared" si="35"/>
        <v>0</v>
      </c>
    </row>
    <row r="232" spans="1:5" ht="15.75" thickBot="1" x14ac:dyDescent="0.3">
      <c r="A232" s="666" t="s">
        <v>279</v>
      </c>
      <c r="B232" s="138"/>
      <c r="C232" s="138"/>
      <c r="D232" s="138"/>
      <c r="E232" s="645"/>
    </row>
    <row r="233" spans="1:5" ht="15.75" thickBot="1" x14ac:dyDescent="0.3">
      <c r="A233" s="666" t="s">
        <v>294</v>
      </c>
      <c r="B233" s="138"/>
      <c r="C233" s="138"/>
      <c r="D233" s="138"/>
      <c r="E233" s="645"/>
    </row>
    <row r="234" spans="1:5" ht="15.75" thickBot="1" x14ac:dyDescent="0.3">
      <c r="A234" s="642" t="s">
        <v>295</v>
      </c>
      <c r="B234" s="143"/>
      <c r="C234" s="143"/>
      <c r="D234" s="143"/>
      <c r="E234" s="646"/>
    </row>
    <row r="235" spans="1:5" ht="15.75" thickBot="1" x14ac:dyDescent="0.3">
      <c r="A235" s="630" t="s">
        <v>296</v>
      </c>
      <c r="B235" s="140"/>
      <c r="C235" s="140"/>
      <c r="D235" s="140"/>
      <c r="E235" s="647"/>
    </row>
    <row r="236" spans="1:5" ht="15.75" thickBot="1" x14ac:dyDescent="0.3">
      <c r="A236" s="628" t="s">
        <v>43</v>
      </c>
      <c r="B236" s="140">
        <f>B237+B238+B239+B240</f>
        <v>1500</v>
      </c>
      <c r="C236" s="140">
        <f t="shared" ref="C236:E236" si="36">C237+C238+C239+C240</f>
        <v>1500</v>
      </c>
      <c r="D236" s="140">
        <f t="shared" si="36"/>
        <v>1500</v>
      </c>
      <c r="E236" s="647">
        <f t="shared" si="36"/>
        <v>1500</v>
      </c>
    </row>
    <row r="237" spans="1:5" ht="15.75" thickBot="1" x14ac:dyDescent="0.3">
      <c r="A237" s="630" t="s">
        <v>279</v>
      </c>
      <c r="B237" s="648">
        <v>1500</v>
      </c>
      <c r="C237" s="678">
        <v>1500</v>
      </c>
      <c r="D237" s="678">
        <v>1500</v>
      </c>
      <c r="E237" s="679">
        <v>1500</v>
      </c>
    </row>
    <row r="238" spans="1:5" ht="15.75" thickBot="1" x14ac:dyDescent="0.3">
      <c r="A238" s="630" t="s">
        <v>294</v>
      </c>
      <c r="B238" s="139"/>
      <c r="C238" s="140"/>
      <c r="D238" s="140"/>
      <c r="E238" s="647"/>
    </row>
    <row r="239" spans="1:5" ht="15.75" thickBot="1" x14ac:dyDescent="0.3">
      <c r="A239" s="680" t="s">
        <v>295</v>
      </c>
      <c r="B239" s="681"/>
      <c r="C239" s="640"/>
      <c r="D239" s="640"/>
      <c r="E239" s="641"/>
    </row>
    <row r="240" spans="1:5" ht="15.75" thickBot="1" x14ac:dyDescent="0.3">
      <c r="A240" s="682" t="s">
        <v>296</v>
      </c>
      <c r="B240" s="683"/>
      <c r="C240" s="668"/>
      <c r="D240" s="668"/>
      <c r="E240" s="669"/>
    </row>
    <row r="241" spans="1:10" ht="15.75" thickBot="1" x14ac:dyDescent="0.3">
      <c r="A241" s="684" t="s">
        <v>31</v>
      </c>
      <c r="B241" s="139">
        <f>B231+B236</f>
        <v>1500</v>
      </c>
      <c r="C241" s="139">
        <f t="shared" ref="C241:E241" si="37">C231+C236</f>
        <v>1500</v>
      </c>
      <c r="D241" s="139">
        <f t="shared" si="37"/>
        <v>1500</v>
      </c>
      <c r="E241" s="651">
        <f t="shared" si="37"/>
        <v>1500</v>
      </c>
    </row>
    <row r="242" spans="1:10" ht="15.75" hidden="1" thickBot="1" x14ac:dyDescent="0.3">
      <c r="A242" s="1638" t="s">
        <v>46</v>
      </c>
      <c r="B242" s="1221"/>
      <c r="C242" s="1221"/>
      <c r="D242" s="1221"/>
      <c r="E242" s="1639"/>
    </row>
    <row r="243" spans="1:10" ht="15.75" hidden="1" thickBot="1" x14ac:dyDescent="0.3">
      <c r="A243" s="1638" t="s">
        <v>47</v>
      </c>
      <c r="B243" s="1221"/>
      <c r="C243" s="1221"/>
      <c r="D243" s="1221"/>
      <c r="E243" s="1639"/>
    </row>
    <row r="244" spans="1:10" ht="15.75" hidden="1" thickBot="1" x14ac:dyDescent="0.3">
      <c r="A244" s="676" t="s">
        <v>56</v>
      </c>
      <c r="B244" s="1243"/>
      <c r="C244" s="1244"/>
      <c r="D244" s="1245"/>
      <c r="E244" s="1636"/>
    </row>
    <row r="245" spans="1:10" ht="30.75" hidden="1" customHeight="1" thickBot="1" x14ac:dyDescent="0.3">
      <c r="A245" s="676" t="s">
        <v>82</v>
      </c>
      <c r="B245" s="7"/>
      <c r="C245" s="100" t="s">
        <v>289</v>
      </c>
      <c r="D245" s="1245"/>
      <c r="E245" s="1636"/>
      <c r="F245" s="1489" t="s">
        <v>291</v>
      </c>
      <c r="G245" s="1489"/>
      <c r="H245" s="1489"/>
      <c r="I245" s="1489"/>
      <c r="J245" s="1490"/>
    </row>
    <row r="246" spans="1:10" ht="15.75" hidden="1" thickBot="1" x14ac:dyDescent="0.3">
      <c r="A246" s="677"/>
      <c r="B246" s="1243"/>
      <c r="C246" s="1277"/>
      <c r="D246" s="1245"/>
      <c r="E246" s="1636"/>
      <c r="F246" s="1492"/>
      <c r="G246" s="1492"/>
      <c r="H246" s="1492"/>
      <c r="I246" s="1492"/>
      <c r="J246" s="1493"/>
    </row>
    <row r="247" spans="1:10" ht="17.25" hidden="1" customHeight="1" thickBot="1" x14ac:dyDescent="0.3">
      <c r="A247" s="610" t="s">
        <v>15</v>
      </c>
      <c r="B247" s="1247"/>
      <c r="C247" s="1249"/>
      <c r="D247" s="1249"/>
      <c r="E247" s="1637"/>
      <c r="F247" s="1495"/>
      <c r="G247" s="1495"/>
      <c r="H247" s="1495"/>
      <c r="I247" s="1495"/>
      <c r="J247" s="1496"/>
    </row>
    <row r="248" spans="1:10" ht="15.75" hidden="1" thickBot="1" x14ac:dyDescent="0.3">
      <c r="A248" s="610" t="s">
        <v>16</v>
      </c>
      <c r="B248" s="1251"/>
      <c r="C248" s="1252"/>
      <c r="D248" s="1252"/>
      <c r="E248" s="1631"/>
    </row>
    <row r="249" spans="1:10" ht="12.75" hidden="1" customHeight="1" x14ac:dyDescent="0.25">
      <c r="A249" s="1634"/>
      <c r="B249" s="8">
        <v>2018</v>
      </c>
      <c r="C249" s="8">
        <v>2019</v>
      </c>
      <c r="D249" s="8">
        <v>2020</v>
      </c>
      <c r="E249" s="611">
        <v>2021</v>
      </c>
    </row>
    <row r="250" spans="1:10" ht="9" hidden="1" customHeight="1" thickBot="1" x14ac:dyDescent="0.3">
      <c r="A250" s="1635"/>
      <c r="B250" s="806" t="s">
        <v>8</v>
      </c>
      <c r="C250" s="806" t="s">
        <v>9</v>
      </c>
      <c r="D250" s="806" t="s">
        <v>9</v>
      </c>
      <c r="E250" s="612" t="s">
        <v>9</v>
      </c>
    </row>
    <row r="251" spans="1:10" ht="15.75" hidden="1" thickBot="1" x14ac:dyDescent="0.3">
      <c r="A251" s="610" t="s">
        <v>17</v>
      </c>
      <c r="B251" s="10"/>
      <c r="C251" s="10"/>
      <c r="D251" s="10"/>
      <c r="E251" s="655"/>
    </row>
    <row r="252" spans="1:10" ht="15.75" hidden="1" thickBot="1" x14ac:dyDescent="0.3">
      <c r="A252" s="610" t="s">
        <v>18</v>
      </c>
      <c r="B252" s="10">
        <f>B315-B277</f>
        <v>0</v>
      </c>
      <c r="C252" s="10">
        <f t="shared" ref="C252:E252" si="38">C315-C277</f>
        <v>0</v>
      </c>
      <c r="D252" s="10">
        <f t="shared" si="38"/>
        <v>0</v>
      </c>
      <c r="E252" s="655">
        <f t="shared" si="38"/>
        <v>0</v>
      </c>
    </row>
    <row r="253" spans="1:10" ht="15.75" hidden="1" thickBot="1" x14ac:dyDescent="0.3">
      <c r="A253" s="610" t="s">
        <v>19</v>
      </c>
      <c r="B253" s="10" t="e">
        <f>B252/B251</f>
        <v>#DIV/0!</v>
      </c>
      <c r="C253" s="10" t="e">
        <f t="shared" ref="C253:E253" si="39">C252/C251</f>
        <v>#DIV/0!</v>
      </c>
      <c r="D253" s="10" t="e">
        <f t="shared" si="39"/>
        <v>#DIV/0!</v>
      </c>
      <c r="E253" s="655" t="e">
        <f t="shared" si="39"/>
        <v>#DIV/0!</v>
      </c>
    </row>
    <row r="254" spans="1:10" ht="15.75" hidden="1" thickBot="1" x14ac:dyDescent="0.3">
      <c r="A254" s="610" t="s">
        <v>20</v>
      </c>
      <c r="B254" s="787" t="s">
        <v>21</v>
      </c>
      <c r="C254" s="11" t="e">
        <f>C251/B251-1</f>
        <v>#DIV/0!</v>
      </c>
      <c r="D254" s="11" t="e">
        <f t="shared" ref="D254:E256" si="40">D251/C251-1</f>
        <v>#DIV/0!</v>
      </c>
      <c r="E254" s="656" t="e">
        <f t="shared" si="40"/>
        <v>#DIV/0!</v>
      </c>
      <c r="F254" s="12"/>
      <c r="G254" s="12"/>
      <c r="H254" s="12"/>
      <c r="I254" s="12"/>
      <c r="J254" s="12"/>
    </row>
    <row r="255" spans="1:10" ht="15.75" hidden="1" thickBot="1" x14ac:dyDescent="0.3">
      <c r="A255" s="610" t="s">
        <v>22</v>
      </c>
      <c r="B255" s="787" t="s">
        <v>21</v>
      </c>
      <c r="C255" s="11" t="e">
        <f>C252/B252-1</f>
        <v>#DIV/0!</v>
      </c>
      <c r="D255" s="11" t="e">
        <f t="shared" si="40"/>
        <v>#DIV/0!</v>
      </c>
      <c r="E255" s="656" t="e">
        <f t="shared" si="40"/>
        <v>#DIV/0!</v>
      </c>
    </row>
    <row r="256" spans="1:10" ht="15.75" hidden="1" thickBot="1" x14ac:dyDescent="0.3">
      <c r="A256" s="610" t="s">
        <v>23</v>
      </c>
      <c r="B256" s="787" t="s">
        <v>21</v>
      </c>
      <c r="C256" s="11" t="e">
        <f>C253/B253-1</f>
        <v>#DIV/0!</v>
      </c>
      <c r="D256" s="11" t="e">
        <f t="shared" si="40"/>
        <v>#DIV/0!</v>
      </c>
      <c r="E256" s="656" t="e">
        <f t="shared" si="40"/>
        <v>#DIV/0!</v>
      </c>
    </row>
    <row r="257" spans="1:5" ht="15.75" hidden="1" thickBot="1" x14ac:dyDescent="0.3">
      <c r="A257" s="1632" t="s">
        <v>163</v>
      </c>
      <c r="B257" s="1257"/>
      <c r="C257" s="1257"/>
      <c r="D257" s="1257"/>
      <c r="E257" s="1633"/>
    </row>
    <row r="258" spans="1:5" ht="12.75" hidden="1" customHeight="1" x14ac:dyDescent="0.25">
      <c r="A258" s="1634"/>
      <c r="B258" s="8">
        <v>2018</v>
      </c>
      <c r="C258" s="8">
        <v>2019</v>
      </c>
      <c r="D258" s="8">
        <v>2020</v>
      </c>
      <c r="E258" s="611">
        <v>2021</v>
      </c>
    </row>
    <row r="259" spans="1:5" ht="9" hidden="1" customHeight="1" thickBot="1" x14ac:dyDescent="0.3">
      <c r="A259" s="1635"/>
      <c r="B259" s="806" t="s">
        <v>8</v>
      </c>
      <c r="C259" s="806" t="s">
        <v>9</v>
      </c>
      <c r="D259" s="806" t="s">
        <v>9</v>
      </c>
      <c r="E259" s="612" t="s">
        <v>9</v>
      </c>
    </row>
    <row r="260" spans="1:5" ht="15.75" hidden="1" thickBot="1" x14ac:dyDescent="0.3">
      <c r="A260" s="628" t="s">
        <v>42</v>
      </c>
      <c r="B260" s="14">
        <f>B261+B262+B263+B264</f>
        <v>0</v>
      </c>
      <c r="C260" s="14">
        <f t="shared" ref="C260:E260" si="41">C261+C262+C263+C264</f>
        <v>0</v>
      </c>
      <c r="D260" s="14">
        <f t="shared" si="41"/>
        <v>0</v>
      </c>
      <c r="E260" s="657">
        <f t="shared" si="41"/>
        <v>0</v>
      </c>
    </row>
    <row r="261" spans="1:5" ht="15.75" hidden="1" thickBot="1" x14ac:dyDescent="0.3">
      <c r="A261" s="630" t="s">
        <v>279</v>
      </c>
      <c r="B261" s="14"/>
      <c r="C261" s="14"/>
      <c r="D261" s="14"/>
      <c r="E261" s="657"/>
    </row>
    <row r="262" spans="1:5" ht="15.75" hidden="1" thickBot="1" x14ac:dyDescent="0.3">
      <c r="A262" s="630" t="s">
        <v>294</v>
      </c>
      <c r="B262" s="14"/>
      <c r="C262" s="14"/>
      <c r="D262" s="14"/>
      <c r="E262" s="657"/>
    </row>
    <row r="263" spans="1:5" ht="15.75" hidden="1" thickBot="1" x14ac:dyDescent="0.3">
      <c r="A263" s="630" t="s">
        <v>295</v>
      </c>
      <c r="B263" s="14"/>
      <c r="C263" s="14"/>
      <c r="D263" s="14"/>
      <c r="E263" s="657"/>
    </row>
    <row r="264" spans="1:5" ht="15.75" hidden="1" thickBot="1" x14ac:dyDescent="0.3">
      <c r="A264" s="630" t="s">
        <v>296</v>
      </c>
      <c r="B264" s="14"/>
      <c r="C264" s="14"/>
      <c r="D264" s="14"/>
      <c r="E264" s="657"/>
    </row>
    <row r="265" spans="1:5" ht="15.75" hidden="1" thickBot="1" x14ac:dyDescent="0.3">
      <c r="A265" s="628" t="s">
        <v>43</v>
      </c>
      <c r="B265" s="15">
        <f>B266+B267+B268+B269</f>
        <v>0</v>
      </c>
      <c r="C265" s="15">
        <f t="shared" ref="C265:E265" si="42">C266+C267+C268+C269</f>
        <v>0</v>
      </c>
      <c r="D265" s="15">
        <f t="shared" si="42"/>
        <v>0</v>
      </c>
      <c r="E265" s="661">
        <f t="shared" si="42"/>
        <v>0</v>
      </c>
    </row>
    <row r="266" spans="1:5" ht="15.75" hidden="1" thickBot="1" x14ac:dyDescent="0.3">
      <c r="A266" s="630" t="s">
        <v>279</v>
      </c>
      <c r="B266" s="15"/>
      <c r="C266" s="14"/>
      <c r="D266" s="14"/>
      <c r="E266" s="657"/>
    </row>
    <row r="267" spans="1:5" ht="15.75" hidden="1" thickBot="1" x14ac:dyDescent="0.3">
      <c r="A267" s="630" t="s">
        <v>294</v>
      </c>
      <c r="B267" s="15"/>
      <c r="C267" s="14"/>
      <c r="D267" s="14"/>
      <c r="E267" s="657"/>
    </row>
    <row r="268" spans="1:5" ht="15.75" hidden="1" thickBot="1" x14ac:dyDescent="0.3">
      <c r="A268" s="630" t="s">
        <v>295</v>
      </c>
      <c r="B268" s="15"/>
      <c r="C268" s="14"/>
      <c r="D268" s="14"/>
      <c r="E268" s="657"/>
    </row>
    <row r="269" spans="1:5" ht="15.75" hidden="1" thickBot="1" x14ac:dyDescent="0.3">
      <c r="A269" s="630" t="s">
        <v>296</v>
      </c>
      <c r="B269" s="15"/>
      <c r="C269" s="14"/>
      <c r="D269" s="14"/>
      <c r="E269" s="657"/>
    </row>
    <row r="270" spans="1:5" ht="15.75" hidden="1" thickBot="1" x14ac:dyDescent="0.3">
      <c r="A270" s="684" t="s">
        <v>31</v>
      </c>
      <c r="B270" s="15">
        <f>B260+B265</f>
        <v>0</v>
      </c>
      <c r="C270" s="15">
        <f t="shared" ref="C270:E270" si="43">C260+C265</f>
        <v>0</v>
      </c>
      <c r="D270" s="15">
        <f t="shared" si="43"/>
        <v>0</v>
      </c>
      <c r="E270" s="661">
        <f t="shared" si="43"/>
        <v>0</v>
      </c>
    </row>
    <row r="271" spans="1:5" ht="34.5" hidden="1" thickBot="1" x14ac:dyDescent="0.3">
      <c r="A271" s="676" t="s">
        <v>33</v>
      </c>
      <c r="B271" s="7"/>
      <c r="C271" s="100" t="s">
        <v>289</v>
      </c>
      <c r="D271" s="1245"/>
      <c r="E271" s="1636"/>
    </row>
    <row r="272" spans="1:5" ht="17.25" hidden="1" customHeight="1" thickBot="1" x14ac:dyDescent="0.3">
      <c r="A272" s="610" t="s">
        <v>15</v>
      </c>
      <c r="B272" s="1247"/>
      <c r="C272" s="1249"/>
      <c r="D272" s="1249"/>
      <c r="E272" s="1637"/>
    </row>
    <row r="273" spans="1:10" ht="15.75" hidden="1" thickBot="1" x14ac:dyDescent="0.3">
      <c r="A273" s="610" t="s">
        <v>16</v>
      </c>
      <c r="B273" s="1251"/>
      <c r="C273" s="1252"/>
      <c r="D273" s="1252"/>
      <c r="E273" s="1631"/>
    </row>
    <row r="274" spans="1:10" ht="12.75" hidden="1" customHeight="1" x14ac:dyDescent="0.25">
      <c r="A274" s="1634"/>
      <c r="B274" s="8">
        <v>2018</v>
      </c>
      <c r="C274" s="8">
        <v>2019</v>
      </c>
      <c r="D274" s="8">
        <v>2020</v>
      </c>
      <c r="E274" s="611">
        <v>2021</v>
      </c>
    </row>
    <row r="275" spans="1:10" ht="9" hidden="1" customHeight="1" thickBot="1" x14ac:dyDescent="0.3">
      <c r="A275" s="1635"/>
      <c r="B275" s="806" t="s">
        <v>8</v>
      </c>
      <c r="C275" s="806" t="s">
        <v>9</v>
      </c>
      <c r="D275" s="806" t="s">
        <v>9</v>
      </c>
      <c r="E275" s="612" t="s">
        <v>9</v>
      </c>
    </row>
    <row r="276" spans="1:10" ht="15.75" hidden="1" thickBot="1" x14ac:dyDescent="0.3">
      <c r="A276" s="610" t="s">
        <v>17</v>
      </c>
      <c r="B276" s="5"/>
      <c r="C276" s="5"/>
      <c r="D276" s="5"/>
      <c r="E276" s="685"/>
    </row>
    <row r="277" spans="1:10" ht="15.75" hidden="1" thickBot="1" x14ac:dyDescent="0.3">
      <c r="A277" s="610" t="s">
        <v>18</v>
      </c>
      <c r="B277" s="10"/>
      <c r="C277" s="10"/>
      <c r="D277" s="10"/>
      <c r="E277" s="655"/>
    </row>
    <row r="278" spans="1:10" ht="15.75" hidden="1" thickBot="1" x14ac:dyDescent="0.3">
      <c r="A278" s="610" t="s">
        <v>19</v>
      </c>
      <c r="B278" s="10" t="e">
        <f>B277/B276</f>
        <v>#DIV/0!</v>
      </c>
      <c r="C278" s="10" t="e">
        <f t="shared" ref="C278:E278" si="44">C277/C276</f>
        <v>#DIV/0!</v>
      </c>
      <c r="D278" s="10" t="e">
        <f t="shared" si="44"/>
        <v>#DIV/0!</v>
      </c>
      <c r="E278" s="655" t="e">
        <f t="shared" si="44"/>
        <v>#DIV/0!</v>
      </c>
    </row>
    <row r="279" spans="1:10" ht="15.75" hidden="1" thickBot="1" x14ac:dyDescent="0.3">
      <c r="A279" s="610" t="s">
        <v>20</v>
      </c>
      <c r="B279" s="787" t="s">
        <v>21</v>
      </c>
      <c r="C279" s="11" t="e">
        <f>C276/B276-1</f>
        <v>#DIV/0!</v>
      </c>
      <c r="D279" s="11" t="e">
        <f t="shared" ref="D279:E281" si="45">D276/C276-1</f>
        <v>#DIV/0!</v>
      </c>
      <c r="E279" s="656" t="e">
        <f t="shared" si="45"/>
        <v>#DIV/0!</v>
      </c>
      <c r="F279" s="12"/>
      <c r="G279" s="12"/>
      <c r="H279" s="12"/>
      <c r="I279" s="12"/>
      <c r="J279" s="12"/>
    </row>
    <row r="280" spans="1:10" ht="15.75" hidden="1" thickBot="1" x14ac:dyDescent="0.3">
      <c r="A280" s="610" t="s">
        <v>22</v>
      </c>
      <c r="B280" s="787" t="s">
        <v>21</v>
      </c>
      <c r="C280" s="11" t="e">
        <f>C277/B277-1</f>
        <v>#DIV/0!</v>
      </c>
      <c r="D280" s="11" t="e">
        <f t="shared" si="45"/>
        <v>#DIV/0!</v>
      </c>
      <c r="E280" s="656" t="e">
        <f t="shared" si="45"/>
        <v>#DIV/0!</v>
      </c>
    </row>
    <row r="281" spans="1:10" ht="15.75" hidden="1" thickBot="1" x14ac:dyDescent="0.3">
      <c r="A281" s="610" t="s">
        <v>23</v>
      </c>
      <c r="B281" s="787" t="s">
        <v>21</v>
      </c>
      <c r="C281" s="11" t="e">
        <f>C278/B278-1</f>
        <v>#DIV/0!</v>
      </c>
      <c r="D281" s="11" t="e">
        <f t="shared" si="45"/>
        <v>#DIV/0!</v>
      </c>
      <c r="E281" s="656" t="e">
        <f t="shared" si="45"/>
        <v>#DIV/0!</v>
      </c>
    </row>
    <row r="282" spans="1:10" ht="15.75" hidden="1" thickBot="1" x14ac:dyDescent="0.3">
      <c r="A282" s="1632" t="s">
        <v>215</v>
      </c>
      <c r="B282" s="1257"/>
      <c r="C282" s="1257"/>
      <c r="D282" s="1257"/>
      <c r="E282" s="1633"/>
    </row>
    <row r="283" spans="1:10" ht="12.75" hidden="1" customHeight="1" x14ac:dyDescent="0.25">
      <c r="A283" s="1634"/>
      <c r="B283" s="8">
        <v>2018</v>
      </c>
      <c r="C283" s="8">
        <v>2019</v>
      </c>
      <c r="D283" s="8">
        <v>2020</v>
      </c>
      <c r="E283" s="611">
        <v>2021</v>
      </c>
    </row>
    <row r="284" spans="1:10" ht="9" hidden="1" customHeight="1" thickBot="1" x14ac:dyDescent="0.3">
      <c r="A284" s="1635"/>
      <c r="B284" s="806" t="s">
        <v>8</v>
      </c>
      <c r="C284" s="806" t="s">
        <v>9</v>
      </c>
      <c r="D284" s="806" t="s">
        <v>9</v>
      </c>
      <c r="E284" s="612" t="s">
        <v>9</v>
      </c>
    </row>
    <row r="285" spans="1:10" ht="15.75" hidden="1" thickBot="1" x14ac:dyDescent="0.3">
      <c r="A285" s="628" t="s">
        <v>42</v>
      </c>
      <c r="B285" s="14">
        <f>B286+B287+B288+B289</f>
        <v>0</v>
      </c>
      <c r="C285" s="14">
        <f t="shared" ref="C285:E285" si="46">C286+C287+C288+C289</f>
        <v>0</v>
      </c>
      <c r="D285" s="14">
        <f t="shared" si="46"/>
        <v>0</v>
      </c>
      <c r="E285" s="657">
        <f t="shared" si="46"/>
        <v>0</v>
      </c>
    </row>
    <row r="286" spans="1:10" ht="15.75" hidden="1" thickBot="1" x14ac:dyDescent="0.3">
      <c r="A286" s="630" t="s">
        <v>279</v>
      </c>
      <c r="B286" s="14"/>
      <c r="C286" s="14"/>
      <c r="D286" s="14"/>
      <c r="E286" s="657"/>
    </row>
    <row r="287" spans="1:10" ht="15.75" hidden="1" thickBot="1" x14ac:dyDescent="0.3">
      <c r="A287" s="630" t="s">
        <v>294</v>
      </c>
      <c r="B287" s="14"/>
      <c r="C287" s="14"/>
      <c r="D287" s="14"/>
      <c r="E287" s="657"/>
    </row>
    <row r="288" spans="1:10" ht="15.75" hidden="1" thickBot="1" x14ac:dyDescent="0.3">
      <c r="A288" s="630" t="s">
        <v>295</v>
      </c>
      <c r="B288" s="14"/>
      <c r="C288" s="14"/>
      <c r="D288" s="14"/>
      <c r="E288" s="657"/>
    </row>
    <row r="289" spans="1:10" ht="15.75" hidden="1" thickBot="1" x14ac:dyDescent="0.3">
      <c r="A289" s="630" t="s">
        <v>296</v>
      </c>
      <c r="B289" s="14"/>
      <c r="C289" s="14"/>
      <c r="D289" s="14"/>
      <c r="E289" s="657"/>
    </row>
    <row r="290" spans="1:10" ht="15.75" hidden="1" thickBot="1" x14ac:dyDescent="0.3">
      <c r="A290" s="628" t="s">
        <v>43</v>
      </c>
      <c r="B290" s="15">
        <f>B291+B292+B293+B294</f>
        <v>0</v>
      </c>
      <c r="C290" s="15">
        <f t="shared" ref="C290:E290" si="47">C291+C292+C293+C294</f>
        <v>0</v>
      </c>
      <c r="D290" s="15">
        <f t="shared" si="47"/>
        <v>0</v>
      </c>
      <c r="E290" s="661">
        <f t="shared" si="47"/>
        <v>0</v>
      </c>
    </row>
    <row r="291" spans="1:10" ht="15.75" hidden="1" thickBot="1" x14ac:dyDescent="0.3">
      <c r="A291" s="630" t="s">
        <v>279</v>
      </c>
      <c r="B291" s="15"/>
      <c r="C291" s="14"/>
      <c r="D291" s="14"/>
      <c r="E291" s="657"/>
    </row>
    <row r="292" spans="1:10" ht="15.75" hidden="1" thickBot="1" x14ac:dyDescent="0.3">
      <c r="A292" s="630" t="s">
        <v>294</v>
      </c>
      <c r="B292" s="15"/>
      <c r="C292" s="14"/>
      <c r="D292" s="14"/>
      <c r="E292" s="657"/>
    </row>
    <row r="293" spans="1:10" ht="15.75" hidden="1" thickBot="1" x14ac:dyDescent="0.3">
      <c r="A293" s="630" t="s">
        <v>295</v>
      </c>
      <c r="B293" s="15"/>
      <c r="C293" s="14"/>
      <c r="D293" s="14"/>
      <c r="E293" s="657"/>
    </row>
    <row r="294" spans="1:10" ht="15.75" hidden="1" thickBot="1" x14ac:dyDescent="0.3">
      <c r="A294" s="630" t="s">
        <v>296</v>
      </c>
      <c r="B294" s="15"/>
      <c r="C294" s="14"/>
      <c r="D294" s="14"/>
      <c r="E294" s="657"/>
    </row>
    <row r="295" spans="1:10" ht="15.75" hidden="1" thickBot="1" x14ac:dyDescent="0.3">
      <c r="A295" s="684" t="s">
        <v>298</v>
      </c>
      <c r="B295" s="15">
        <f>B285+B290</f>
        <v>0</v>
      </c>
      <c r="C295" s="15">
        <f t="shared" ref="C295:E295" si="48">C285+C290</f>
        <v>0</v>
      </c>
      <c r="D295" s="15">
        <f t="shared" si="48"/>
        <v>0</v>
      </c>
      <c r="E295" s="661">
        <f t="shared" si="48"/>
        <v>0</v>
      </c>
    </row>
    <row r="296" spans="1:10" ht="34.5" hidden="1" thickBot="1" x14ac:dyDescent="0.3">
      <c r="A296" s="676" t="s">
        <v>74</v>
      </c>
      <c r="B296" s="104"/>
      <c r="C296" s="102" t="s">
        <v>289</v>
      </c>
      <c r="D296" s="105"/>
      <c r="E296" s="686"/>
    </row>
    <row r="297" spans="1:10" ht="17.25" hidden="1" customHeight="1" thickBot="1" x14ac:dyDescent="0.3">
      <c r="A297" s="610" t="s">
        <v>15</v>
      </c>
      <c r="B297" s="1247"/>
      <c r="C297" s="1249"/>
      <c r="D297" s="1249"/>
      <c r="E297" s="1637"/>
    </row>
    <row r="298" spans="1:10" ht="15.75" hidden="1" thickBot="1" x14ac:dyDescent="0.3">
      <c r="A298" s="610" t="s">
        <v>16</v>
      </c>
      <c r="B298" s="1251"/>
      <c r="C298" s="1252"/>
      <c r="D298" s="1252"/>
      <c r="E298" s="1631"/>
    </row>
    <row r="299" spans="1:10" ht="12.75" hidden="1" customHeight="1" x14ac:dyDescent="0.25">
      <c r="A299" s="1634"/>
      <c r="B299" s="8">
        <v>2018</v>
      </c>
      <c r="C299" s="8">
        <v>2019</v>
      </c>
      <c r="D299" s="8">
        <v>2020</v>
      </c>
      <c r="E299" s="611">
        <v>2021</v>
      </c>
    </row>
    <row r="300" spans="1:10" ht="9" hidden="1" customHeight="1" thickBot="1" x14ac:dyDescent="0.3">
      <c r="A300" s="1635"/>
      <c r="B300" s="806" t="s">
        <v>8</v>
      </c>
      <c r="C300" s="806" t="s">
        <v>9</v>
      </c>
      <c r="D300" s="806" t="s">
        <v>9</v>
      </c>
      <c r="E300" s="612" t="s">
        <v>9</v>
      </c>
    </row>
    <row r="301" spans="1:10" ht="15.75" hidden="1" thickBot="1" x14ac:dyDescent="0.3">
      <c r="A301" s="610" t="s">
        <v>17</v>
      </c>
      <c r="B301" s="5"/>
      <c r="C301" s="5"/>
      <c r="D301" s="5"/>
      <c r="E301" s="685"/>
    </row>
    <row r="302" spans="1:10" ht="15.75" hidden="1" thickBot="1" x14ac:dyDescent="0.3">
      <c r="A302" s="610" t="s">
        <v>18</v>
      </c>
      <c r="B302" s="10">
        <f>B320</f>
        <v>0</v>
      </c>
      <c r="C302" s="10">
        <f t="shared" ref="C302:E302" si="49">C320</f>
        <v>0</v>
      </c>
      <c r="D302" s="10">
        <f t="shared" si="49"/>
        <v>0</v>
      </c>
      <c r="E302" s="655">
        <f t="shared" si="49"/>
        <v>0</v>
      </c>
    </row>
    <row r="303" spans="1:10" ht="15.75" hidden="1" thickBot="1" x14ac:dyDescent="0.3">
      <c r="A303" s="610" t="s">
        <v>19</v>
      </c>
      <c r="B303" s="10" t="e">
        <f>B302/B301</f>
        <v>#DIV/0!</v>
      </c>
      <c r="C303" s="10" t="e">
        <f t="shared" ref="C303:E303" si="50">C302/C301</f>
        <v>#DIV/0!</v>
      </c>
      <c r="D303" s="10" t="e">
        <f t="shared" si="50"/>
        <v>#DIV/0!</v>
      </c>
      <c r="E303" s="655" t="e">
        <f t="shared" si="50"/>
        <v>#DIV/0!</v>
      </c>
    </row>
    <row r="304" spans="1:10" ht="15.75" hidden="1" thickBot="1" x14ac:dyDescent="0.3">
      <c r="A304" s="610" t="s">
        <v>20</v>
      </c>
      <c r="B304" s="787" t="s">
        <v>21</v>
      </c>
      <c r="C304" s="11" t="e">
        <f>C301/B301-1</f>
        <v>#DIV/0!</v>
      </c>
      <c r="D304" s="11" t="e">
        <f t="shared" ref="D304:E306" si="51">D301/C301-1</f>
        <v>#DIV/0!</v>
      </c>
      <c r="E304" s="656" t="e">
        <f t="shared" si="51"/>
        <v>#DIV/0!</v>
      </c>
      <c r="F304" s="12"/>
      <c r="G304" s="12"/>
      <c r="H304" s="12"/>
      <c r="I304" s="12"/>
      <c r="J304" s="12"/>
    </row>
    <row r="305" spans="1:5" ht="15.75" hidden="1" thickBot="1" x14ac:dyDescent="0.3">
      <c r="A305" s="610" t="s">
        <v>22</v>
      </c>
      <c r="B305" s="787" t="s">
        <v>21</v>
      </c>
      <c r="C305" s="11" t="e">
        <f>C302/B302-1</f>
        <v>#DIV/0!</v>
      </c>
      <c r="D305" s="11" t="e">
        <f t="shared" si="51"/>
        <v>#DIV/0!</v>
      </c>
      <c r="E305" s="656" t="e">
        <f t="shared" si="51"/>
        <v>#DIV/0!</v>
      </c>
    </row>
    <row r="306" spans="1:5" ht="15.75" hidden="1" thickBot="1" x14ac:dyDescent="0.3">
      <c r="A306" s="610" t="s">
        <v>23</v>
      </c>
      <c r="B306" s="787" t="s">
        <v>21</v>
      </c>
      <c r="C306" s="11" t="e">
        <f>C303/B303-1</f>
        <v>#DIV/0!</v>
      </c>
      <c r="D306" s="11" t="e">
        <f t="shared" si="51"/>
        <v>#DIV/0!</v>
      </c>
      <c r="E306" s="656" t="e">
        <f t="shared" si="51"/>
        <v>#DIV/0!</v>
      </c>
    </row>
    <row r="307" spans="1:5" ht="15.75" hidden="1" thickBot="1" x14ac:dyDescent="0.3">
      <c r="A307" s="1632" t="s">
        <v>362</v>
      </c>
      <c r="B307" s="1257"/>
      <c r="C307" s="1257"/>
      <c r="D307" s="1257"/>
      <c r="E307" s="1633"/>
    </row>
    <row r="308" spans="1:5" ht="12.75" hidden="1" customHeight="1" x14ac:dyDescent="0.25">
      <c r="A308" s="1634"/>
      <c r="B308" s="8">
        <v>2018</v>
      </c>
      <c r="C308" s="8">
        <v>2019</v>
      </c>
      <c r="D308" s="8">
        <v>2020</v>
      </c>
      <c r="E308" s="611">
        <v>2021</v>
      </c>
    </row>
    <row r="309" spans="1:5" ht="9" hidden="1" customHeight="1" thickBot="1" x14ac:dyDescent="0.3">
      <c r="A309" s="1635"/>
      <c r="B309" s="806" t="s">
        <v>8</v>
      </c>
      <c r="C309" s="806" t="s">
        <v>9</v>
      </c>
      <c r="D309" s="806" t="s">
        <v>9</v>
      </c>
      <c r="E309" s="612" t="s">
        <v>9</v>
      </c>
    </row>
    <row r="310" spans="1:5" ht="15.75" hidden="1" thickBot="1" x14ac:dyDescent="0.3">
      <c r="A310" s="628" t="s">
        <v>42</v>
      </c>
      <c r="B310" s="14">
        <f>B311+B312+B313+B314</f>
        <v>0</v>
      </c>
      <c r="C310" s="14">
        <f t="shared" ref="C310:E310" si="52">C311+C312+C313+C314</f>
        <v>0</v>
      </c>
      <c r="D310" s="14">
        <f t="shared" si="52"/>
        <v>0</v>
      </c>
      <c r="E310" s="657">
        <f t="shared" si="52"/>
        <v>0</v>
      </c>
    </row>
    <row r="311" spans="1:5" ht="15.75" hidden="1" thickBot="1" x14ac:dyDescent="0.3">
      <c r="A311" s="630" t="s">
        <v>279</v>
      </c>
      <c r="B311" s="14"/>
      <c r="C311" s="14"/>
      <c r="D311" s="14"/>
      <c r="E311" s="657"/>
    </row>
    <row r="312" spans="1:5" ht="15.75" hidden="1" thickBot="1" x14ac:dyDescent="0.3">
      <c r="A312" s="630" t="s">
        <v>294</v>
      </c>
      <c r="B312" s="14"/>
      <c r="C312" s="14"/>
      <c r="D312" s="14"/>
      <c r="E312" s="657"/>
    </row>
    <row r="313" spans="1:5" ht="15.75" hidden="1" thickBot="1" x14ac:dyDescent="0.3">
      <c r="A313" s="630" t="s">
        <v>295</v>
      </c>
      <c r="B313" s="14"/>
      <c r="C313" s="14"/>
      <c r="D313" s="14"/>
      <c r="E313" s="657"/>
    </row>
    <row r="314" spans="1:5" ht="15.75" hidden="1" thickBot="1" x14ac:dyDescent="0.3">
      <c r="A314" s="630" t="s">
        <v>296</v>
      </c>
      <c r="B314" s="14"/>
      <c r="C314" s="14"/>
      <c r="D314" s="14"/>
      <c r="E314" s="657"/>
    </row>
    <row r="315" spans="1:5" ht="15.75" hidden="1" thickBot="1" x14ac:dyDescent="0.3">
      <c r="A315" s="628" t="s">
        <v>43</v>
      </c>
      <c r="B315" s="15">
        <f>B316+B317+B318+B319</f>
        <v>0</v>
      </c>
      <c r="C315" s="15">
        <f t="shared" ref="C315:E315" si="53">C316+C317+C318+C319</f>
        <v>0</v>
      </c>
      <c r="D315" s="15">
        <f t="shared" si="53"/>
        <v>0</v>
      </c>
      <c r="E315" s="661">
        <f t="shared" si="53"/>
        <v>0</v>
      </c>
    </row>
    <row r="316" spans="1:5" ht="15.75" hidden="1" thickBot="1" x14ac:dyDescent="0.3">
      <c r="A316" s="630" t="s">
        <v>279</v>
      </c>
      <c r="B316" s="15"/>
      <c r="C316" s="14"/>
      <c r="D316" s="14"/>
      <c r="E316" s="657"/>
    </row>
    <row r="317" spans="1:5" ht="15.75" hidden="1" thickBot="1" x14ac:dyDescent="0.3">
      <c r="A317" s="630" t="s">
        <v>294</v>
      </c>
      <c r="B317" s="15"/>
      <c r="C317" s="14"/>
      <c r="D317" s="14"/>
      <c r="E317" s="657"/>
    </row>
    <row r="318" spans="1:5" ht="15.75" hidden="1" thickBot="1" x14ac:dyDescent="0.3">
      <c r="A318" s="630" t="s">
        <v>295</v>
      </c>
      <c r="B318" s="15"/>
      <c r="C318" s="14"/>
      <c r="D318" s="14"/>
      <c r="E318" s="657"/>
    </row>
    <row r="319" spans="1:5" ht="15.75" hidden="1" thickBot="1" x14ac:dyDescent="0.3">
      <c r="A319" s="630" t="s">
        <v>296</v>
      </c>
      <c r="B319" s="15"/>
      <c r="C319" s="14"/>
      <c r="D319" s="14"/>
      <c r="E319" s="657"/>
    </row>
    <row r="320" spans="1:5" ht="15.75" hidden="1" thickBot="1" x14ac:dyDescent="0.3">
      <c r="A320" s="674" t="s">
        <v>301</v>
      </c>
      <c r="B320" s="15">
        <f>B310+B315</f>
        <v>0</v>
      </c>
      <c r="C320" s="15">
        <f t="shared" ref="C320:E320" si="54">C310+C315</f>
        <v>0</v>
      </c>
      <c r="D320" s="15">
        <f t="shared" si="54"/>
        <v>0</v>
      </c>
      <c r="E320" s="661">
        <f t="shared" si="54"/>
        <v>0</v>
      </c>
    </row>
    <row r="321" spans="1:10" ht="25.5" hidden="1" customHeight="1" thickBot="1" x14ac:dyDescent="0.3">
      <c r="A321" s="663" t="s">
        <v>45</v>
      </c>
      <c r="B321" s="1243"/>
      <c r="C321" s="1245"/>
      <c r="D321" s="1245"/>
      <c r="E321" s="1636"/>
    </row>
    <row r="322" spans="1:10" ht="34.5" hidden="1" thickBot="1" x14ac:dyDescent="0.3">
      <c r="A322" s="676" t="s">
        <v>74</v>
      </c>
      <c r="B322" s="104"/>
      <c r="C322" s="102" t="s">
        <v>289</v>
      </c>
      <c r="D322" s="105"/>
      <c r="E322" s="686"/>
    </row>
    <row r="323" spans="1:10" ht="17.25" hidden="1" customHeight="1" thickBot="1" x14ac:dyDescent="0.3">
      <c r="A323" s="610" t="s">
        <v>15</v>
      </c>
      <c r="B323" s="1247"/>
      <c r="C323" s="1249"/>
      <c r="D323" s="1249"/>
      <c r="E323" s="1637"/>
    </row>
    <row r="324" spans="1:10" ht="15.75" hidden="1" thickBot="1" x14ac:dyDescent="0.3">
      <c r="A324" s="610" t="s">
        <v>16</v>
      </c>
      <c r="B324" s="1251"/>
      <c r="C324" s="1252"/>
      <c r="D324" s="1252"/>
      <c r="E324" s="1631"/>
    </row>
    <row r="325" spans="1:10" ht="12.75" hidden="1" customHeight="1" x14ac:dyDescent="0.25">
      <c r="A325" s="1634"/>
      <c r="B325" s="8">
        <v>2018</v>
      </c>
      <c r="C325" s="8">
        <v>2019</v>
      </c>
      <c r="D325" s="8">
        <v>2020</v>
      </c>
      <c r="E325" s="611">
        <v>2021</v>
      </c>
    </row>
    <row r="326" spans="1:10" ht="9" hidden="1" customHeight="1" thickBot="1" x14ac:dyDescent="0.3">
      <c r="A326" s="1635"/>
      <c r="B326" s="806" t="s">
        <v>8</v>
      </c>
      <c r="C326" s="806" t="s">
        <v>9</v>
      </c>
      <c r="D326" s="806" t="s">
        <v>9</v>
      </c>
      <c r="E326" s="612" t="s">
        <v>9</v>
      </c>
    </row>
    <row r="327" spans="1:10" ht="15.75" hidden="1" thickBot="1" x14ac:dyDescent="0.3">
      <c r="A327" s="610" t="s">
        <v>17</v>
      </c>
      <c r="B327" s="5"/>
      <c r="C327" s="5"/>
      <c r="D327" s="5"/>
      <c r="E327" s="685"/>
    </row>
    <row r="328" spans="1:10" ht="15.75" hidden="1" thickBot="1" x14ac:dyDescent="0.3">
      <c r="A328" s="610" t="s">
        <v>18</v>
      </c>
      <c r="B328" s="10">
        <f>B346</f>
        <v>0</v>
      </c>
      <c r="C328" s="10">
        <f t="shared" ref="C328:E328" si="55">C346</f>
        <v>0</v>
      </c>
      <c r="D328" s="10">
        <f t="shared" si="55"/>
        <v>0</v>
      </c>
      <c r="E328" s="655">
        <f t="shared" si="55"/>
        <v>0</v>
      </c>
    </row>
    <row r="329" spans="1:10" ht="15.75" hidden="1" thickBot="1" x14ac:dyDescent="0.3">
      <c r="A329" s="610" t="s">
        <v>19</v>
      </c>
      <c r="B329" s="10" t="e">
        <f>B328/B327</f>
        <v>#DIV/0!</v>
      </c>
      <c r="C329" s="10" t="e">
        <f t="shared" ref="C329:E329" si="56">C328/C327</f>
        <v>#DIV/0!</v>
      </c>
      <c r="D329" s="10" t="e">
        <f t="shared" si="56"/>
        <v>#DIV/0!</v>
      </c>
      <c r="E329" s="655" t="e">
        <f t="shared" si="56"/>
        <v>#DIV/0!</v>
      </c>
    </row>
    <row r="330" spans="1:10" ht="15.75" hidden="1" thickBot="1" x14ac:dyDescent="0.3">
      <c r="A330" s="610" t="s">
        <v>20</v>
      </c>
      <c r="B330" s="787" t="s">
        <v>21</v>
      </c>
      <c r="C330" s="11" t="e">
        <f>C327/B327-1</f>
        <v>#DIV/0!</v>
      </c>
      <c r="D330" s="11" t="e">
        <f t="shared" ref="D330:E332" si="57">D327/C327-1</f>
        <v>#DIV/0!</v>
      </c>
      <c r="E330" s="656" t="e">
        <f t="shared" si="57"/>
        <v>#DIV/0!</v>
      </c>
      <c r="F330" s="12"/>
      <c r="G330" s="12"/>
      <c r="H330" s="12"/>
      <c r="I330" s="12"/>
      <c r="J330" s="12"/>
    </row>
    <row r="331" spans="1:10" ht="15.75" hidden="1" thickBot="1" x14ac:dyDescent="0.3">
      <c r="A331" s="610" t="s">
        <v>22</v>
      </c>
      <c r="B331" s="787" t="s">
        <v>21</v>
      </c>
      <c r="C331" s="11" t="e">
        <f>C328/B328-1</f>
        <v>#DIV/0!</v>
      </c>
      <c r="D331" s="11" t="e">
        <f t="shared" si="57"/>
        <v>#DIV/0!</v>
      </c>
      <c r="E331" s="656" t="e">
        <f t="shared" si="57"/>
        <v>#DIV/0!</v>
      </c>
    </row>
    <row r="332" spans="1:10" ht="15.75" hidden="1" thickBot="1" x14ac:dyDescent="0.3">
      <c r="A332" s="610" t="s">
        <v>23</v>
      </c>
      <c r="B332" s="787" t="s">
        <v>21</v>
      </c>
      <c r="C332" s="11" t="e">
        <f>C329/B329-1</f>
        <v>#DIV/0!</v>
      </c>
      <c r="D332" s="11" t="e">
        <f t="shared" si="57"/>
        <v>#DIV/0!</v>
      </c>
      <c r="E332" s="656" t="e">
        <f t="shared" si="57"/>
        <v>#DIV/0!</v>
      </c>
    </row>
    <row r="333" spans="1:10" ht="15.75" hidden="1" thickBot="1" x14ac:dyDescent="0.3">
      <c r="A333" s="1632" t="s">
        <v>162</v>
      </c>
      <c r="B333" s="1257"/>
      <c r="C333" s="1257"/>
      <c r="D333" s="1257"/>
      <c r="E333" s="1633"/>
    </row>
    <row r="334" spans="1:10" ht="12.75" hidden="1" customHeight="1" x14ac:dyDescent="0.25">
      <c r="A334" s="1634"/>
      <c r="B334" s="8">
        <v>2018</v>
      </c>
      <c r="C334" s="8">
        <v>2019</v>
      </c>
      <c r="D334" s="8">
        <v>2020</v>
      </c>
      <c r="E334" s="611">
        <v>2021</v>
      </c>
    </row>
    <row r="335" spans="1:10" ht="9" hidden="1" customHeight="1" thickBot="1" x14ac:dyDescent="0.3">
      <c r="A335" s="1635"/>
      <c r="B335" s="806" t="s">
        <v>8</v>
      </c>
      <c r="C335" s="806" t="s">
        <v>9</v>
      </c>
      <c r="D335" s="806" t="s">
        <v>9</v>
      </c>
      <c r="E335" s="612" t="s">
        <v>9</v>
      </c>
    </row>
    <row r="336" spans="1:10" ht="15.75" hidden="1" thickBot="1" x14ac:dyDescent="0.3">
      <c r="A336" s="628" t="s">
        <v>42</v>
      </c>
      <c r="B336" s="14">
        <f>B337+B338+B339+B340</f>
        <v>0</v>
      </c>
      <c r="C336" s="14">
        <f t="shared" ref="C336:E336" si="58">C337+C338+C339+C340</f>
        <v>0</v>
      </c>
      <c r="D336" s="14">
        <f t="shared" si="58"/>
        <v>0</v>
      </c>
      <c r="E336" s="657">
        <f t="shared" si="58"/>
        <v>0</v>
      </c>
    </row>
    <row r="337" spans="1:9" ht="15.75" hidden="1" thickBot="1" x14ac:dyDescent="0.3">
      <c r="A337" s="630" t="s">
        <v>279</v>
      </c>
      <c r="B337" s="14"/>
      <c r="C337" s="14"/>
      <c r="D337" s="14"/>
      <c r="E337" s="657"/>
    </row>
    <row r="338" spans="1:9" ht="15.75" hidden="1" thickBot="1" x14ac:dyDescent="0.3">
      <c r="A338" s="630" t="s">
        <v>294</v>
      </c>
      <c r="B338" s="14"/>
      <c r="C338" s="14"/>
      <c r="D338" s="14"/>
      <c r="E338" s="657"/>
    </row>
    <row r="339" spans="1:9" ht="15.75" hidden="1" thickBot="1" x14ac:dyDescent="0.3">
      <c r="A339" s="630" t="s">
        <v>295</v>
      </c>
      <c r="B339" s="14"/>
      <c r="C339" s="14"/>
      <c r="D339" s="14"/>
      <c r="E339" s="657"/>
    </row>
    <row r="340" spans="1:9" ht="15.75" hidden="1" thickBot="1" x14ac:dyDescent="0.3">
      <c r="A340" s="630" t="s">
        <v>296</v>
      </c>
      <c r="B340" s="14"/>
      <c r="C340" s="14"/>
      <c r="D340" s="14"/>
      <c r="E340" s="657"/>
    </row>
    <row r="341" spans="1:9" ht="15.75" hidden="1" thickBot="1" x14ac:dyDescent="0.3">
      <c r="A341" s="628" t="s">
        <v>43</v>
      </c>
      <c r="B341" s="15">
        <f>B342+B343+B344+B345</f>
        <v>0</v>
      </c>
      <c r="C341" s="15">
        <f t="shared" ref="C341:E341" si="59">C342+C343+C344+C345</f>
        <v>0</v>
      </c>
      <c r="D341" s="15">
        <f t="shared" si="59"/>
        <v>0</v>
      </c>
      <c r="E341" s="661">
        <f t="shared" si="59"/>
        <v>0</v>
      </c>
    </row>
    <row r="342" spans="1:9" ht="15.75" hidden="1" thickBot="1" x14ac:dyDescent="0.3">
      <c r="A342" s="630" t="s">
        <v>279</v>
      </c>
      <c r="B342" s="15"/>
      <c r="C342" s="15"/>
      <c r="D342" s="15"/>
      <c r="E342" s="661"/>
    </row>
    <row r="343" spans="1:9" ht="15.75" hidden="1" thickBot="1" x14ac:dyDescent="0.3">
      <c r="A343" s="630" t="s">
        <v>294</v>
      </c>
      <c r="B343" s="15"/>
      <c r="C343" s="15"/>
      <c r="D343" s="15"/>
      <c r="E343" s="661"/>
    </row>
    <row r="344" spans="1:9" ht="15.75" hidden="1" thickBot="1" x14ac:dyDescent="0.3">
      <c r="A344" s="630" t="s">
        <v>295</v>
      </c>
      <c r="B344" s="15"/>
      <c r="C344" s="15"/>
      <c r="D344" s="15"/>
      <c r="E344" s="661"/>
    </row>
    <row r="345" spans="1:9" ht="15.75" hidden="1" thickBot="1" x14ac:dyDescent="0.3">
      <c r="A345" s="630" t="s">
        <v>296</v>
      </c>
      <c r="B345" s="15"/>
      <c r="C345" s="15"/>
      <c r="D345" s="15"/>
      <c r="E345" s="661"/>
    </row>
    <row r="346" spans="1:9" ht="15.75" hidden="1" thickBot="1" x14ac:dyDescent="0.3">
      <c r="A346" s="674" t="s">
        <v>53</v>
      </c>
      <c r="B346" s="69">
        <f>B336+B341</f>
        <v>0</v>
      </c>
      <c r="C346" s="69">
        <f t="shared" ref="C346:E346" si="60">C336+C341</f>
        <v>0</v>
      </c>
      <c r="D346" s="69">
        <f t="shared" si="60"/>
        <v>0</v>
      </c>
      <c r="E346" s="687">
        <f t="shared" si="60"/>
        <v>0</v>
      </c>
    </row>
    <row r="347" spans="1:9" ht="15.75" thickBot="1" x14ac:dyDescent="0.3">
      <c r="A347" s="688"/>
      <c r="B347" s="689"/>
      <c r="C347" s="689"/>
      <c r="D347" s="689"/>
      <c r="E347" s="690"/>
    </row>
    <row r="348" spans="1:9" ht="27" customHeight="1" thickBot="1" x14ac:dyDescent="0.3">
      <c r="A348" s="607" t="s">
        <v>57</v>
      </c>
      <c r="B348" s="22">
        <f>B57+B94+B160+B186+B212+B241</f>
        <v>162700</v>
      </c>
      <c r="C348" s="22">
        <f t="shared" ref="C348:E348" si="61">C57+C94+C160+C186+C212+C241</f>
        <v>164000</v>
      </c>
      <c r="D348" s="22">
        <f t="shared" si="61"/>
        <v>165000</v>
      </c>
      <c r="E348" s="22">
        <f t="shared" si="61"/>
        <v>165500</v>
      </c>
    </row>
    <row r="349" spans="1:9" ht="24.75" thickBot="1" x14ac:dyDescent="0.3">
      <c r="A349" s="607" t="s">
        <v>58</v>
      </c>
      <c r="B349" s="22">
        <f>B350+B353+B356+B359+B362+B365+B368+B376</f>
        <v>162700</v>
      </c>
      <c r="C349" s="22">
        <f t="shared" ref="C349:E349" si="62">C350+C353+C356+C359+C362+C365+C368+C376</f>
        <v>164000</v>
      </c>
      <c r="D349" s="22">
        <f>D350+D353+D356+D359+D362+D365+D368+D376</f>
        <v>165000</v>
      </c>
      <c r="E349" s="22">
        <f t="shared" si="62"/>
        <v>165500</v>
      </c>
    </row>
    <row r="350" spans="1:9" ht="15.75" thickBot="1" x14ac:dyDescent="0.3">
      <c r="A350" s="628" t="s">
        <v>24</v>
      </c>
      <c r="B350" s="36">
        <f>B351+B352</f>
        <v>112200</v>
      </c>
      <c r="C350" s="36">
        <f t="shared" ref="C350:E350" si="63">C351+C352</f>
        <v>113000</v>
      </c>
      <c r="D350" s="36">
        <f t="shared" si="63"/>
        <v>113000</v>
      </c>
      <c r="E350" s="691">
        <f t="shared" si="63"/>
        <v>113000</v>
      </c>
      <c r="G350" s="12"/>
      <c r="H350" s="12"/>
      <c r="I350" s="12"/>
    </row>
    <row r="351" spans="1:9" ht="15.75" thickBot="1" x14ac:dyDescent="0.3">
      <c r="A351" s="630" t="s">
        <v>279</v>
      </c>
      <c r="B351" s="15">
        <f t="shared" ref="B351:E352" si="64">B37+B74+B111</f>
        <v>112200</v>
      </c>
      <c r="C351" s="15">
        <f t="shared" si="64"/>
        <v>113000</v>
      </c>
      <c r="D351" s="15">
        <f t="shared" si="64"/>
        <v>113000</v>
      </c>
      <c r="E351" s="661">
        <f t="shared" si="64"/>
        <v>113000</v>
      </c>
    </row>
    <row r="352" spans="1:9" ht="15.75" thickBot="1" x14ac:dyDescent="0.3">
      <c r="A352" s="630" t="s">
        <v>302</v>
      </c>
      <c r="B352" s="15">
        <f t="shared" si="64"/>
        <v>0</v>
      </c>
      <c r="C352" s="15">
        <f t="shared" si="64"/>
        <v>0</v>
      </c>
      <c r="D352" s="15">
        <f t="shared" si="64"/>
        <v>0</v>
      </c>
      <c r="E352" s="661">
        <f t="shared" si="64"/>
        <v>0</v>
      </c>
    </row>
    <row r="353" spans="1:9" ht="24.75" thickBot="1" x14ac:dyDescent="0.3">
      <c r="A353" s="628" t="s">
        <v>25</v>
      </c>
      <c r="B353" s="36">
        <f>B354+B355</f>
        <v>11500</v>
      </c>
      <c r="C353" s="36">
        <f t="shared" ref="C353:E353" si="65">C354+C355</f>
        <v>12000</v>
      </c>
      <c r="D353" s="36">
        <f t="shared" si="65"/>
        <v>12000</v>
      </c>
      <c r="E353" s="691">
        <f t="shared" si="65"/>
        <v>12000</v>
      </c>
      <c r="G353" s="12"/>
      <c r="H353" s="12"/>
      <c r="I353" s="12"/>
    </row>
    <row r="354" spans="1:9" ht="15.75" thickBot="1" x14ac:dyDescent="0.3">
      <c r="A354" s="630" t="s">
        <v>279</v>
      </c>
      <c r="B354" s="14">
        <f>B40+B77+B114</f>
        <v>11500</v>
      </c>
      <c r="C354" s="14">
        <f>C40+C77+C114</f>
        <v>12000</v>
      </c>
      <c r="D354" s="14">
        <f>D40+D77+D114</f>
        <v>12000</v>
      </c>
      <c r="E354" s="657">
        <f>E40+E77+E114</f>
        <v>12000</v>
      </c>
      <c r="G354" s="12"/>
      <c r="H354" s="12"/>
      <c r="I354" s="12"/>
    </row>
    <row r="355" spans="1:9" ht="15.75" thickBot="1" x14ac:dyDescent="0.3">
      <c r="A355" s="630" t="s">
        <v>302</v>
      </c>
      <c r="B355" s="15">
        <f>B41+B78+B112</f>
        <v>0</v>
      </c>
      <c r="C355" s="15">
        <f>C41+C78+C112</f>
        <v>0</v>
      </c>
      <c r="D355" s="15">
        <f>D41+D78+D112</f>
        <v>0</v>
      </c>
      <c r="E355" s="661">
        <f>E41+E78+E112</f>
        <v>0</v>
      </c>
    </row>
    <row r="356" spans="1:9" ht="15.75" thickBot="1" x14ac:dyDescent="0.3">
      <c r="A356" s="628" t="s">
        <v>26</v>
      </c>
      <c r="B356" s="36">
        <f>B357+B358</f>
        <v>34500</v>
      </c>
      <c r="C356" s="36">
        <f t="shared" ref="C356:E356" si="66">C357+C358</f>
        <v>34500</v>
      </c>
      <c r="D356" s="36">
        <f t="shared" si="66"/>
        <v>35500</v>
      </c>
      <c r="E356" s="691">
        <f t="shared" si="66"/>
        <v>35500</v>
      </c>
      <c r="G356" s="12"/>
      <c r="H356" s="12"/>
      <c r="I356" s="12"/>
    </row>
    <row r="357" spans="1:9" ht="15.75" thickBot="1" x14ac:dyDescent="0.3">
      <c r="A357" s="630" t="s">
        <v>279</v>
      </c>
      <c r="B357" s="15">
        <f t="shared" ref="B357:E358" si="67">B43+B80+B117</f>
        <v>34500</v>
      </c>
      <c r="C357" s="15">
        <f t="shared" si="67"/>
        <v>34500</v>
      </c>
      <c r="D357" s="15">
        <f t="shared" si="67"/>
        <v>35500</v>
      </c>
      <c r="E357" s="661">
        <f t="shared" si="67"/>
        <v>35500</v>
      </c>
    </row>
    <row r="358" spans="1:9" ht="15.75" thickBot="1" x14ac:dyDescent="0.3">
      <c r="A358" s="630" t="s">
        <v>302</v>
      </c>
      <c r="B358" s="15">
        <f t="shared" si="67"/>
        <v>0</v>
      </c>
      <c r="C358" s="15">
        <f t="shared" si="67"/>
        <v>0</v>
      </c>
      <c r="D358" s="15">
        <f t="shared" si="67"/>
        <v>0</v>
      </c>
      <c r="E358" s="661">
        <f t="shared" si="67"/>
        <v>0</v>
      </c>
    </row>
    <row r="359" spans="1:9" ht="15.75" thickBot="1" x14ac:dyDescent="0.3">
      <c r="A359" s="628" t="s">
        <v>27</v>
      </c>
      <c r="B359" s="36">
        <f>B360+B361</f>
        <v>0</v>
      </c>
      <c r="C359" s="36">
        <f t="shared" ref="C359:E359" si="68">C360+C361</f>
        <v>0</v>
      </c>
      <c r="D359" s="36">
        <f t="shared" si="68"/>
        <v>0</v>
      </c>
      <c r="E359" s="691">
        <f t="shared" si="68"/>
        <v>0</v>
      </c>
    </row>
    <row r="360" spans="1:9" ht="15.75" thickBot="1" x14ac:dyDescent="0.3">
      <c r="A360" s="630" t="s">
        <v>279</v>
      </c>
      <c r="B360" s="14">
        <f t="shared" ref="B360:E361" si="69">B46+B83+B120</f>
        <v>0</v>
      </c>
      <c r="C360" s="14">
        <f t="shared" si="69"/>
        <v>0</v>
      </c>
      <c r="D360" s="14">
        <f t="shared" si="69"/>
        <v>0</v>
      </c>
      <c r="E360" s="657">
        <f t="shared" si="69"/>
        <v>0</v>
      </c>
    </row>
    <row r="361" spans="1:9" ht="15.75" thickBot="1" x14ac:dyDescent="0.3">
      <c r="A361" s="630" t="s">
        <v>302</v>
      </c>
      <c r="B361" s="15">
        <f t="shared" si="69"/>
        <v>0</v>
      </c>
      <c r="C361" s="15">
        <f t="shared" si="69"/>
        <v>0</v>
      </c>
      <c r="D361" s="15">
        <f t="shared" si="69"/>
        <v>0</v>
      </c>
      <c r="E361" s="661">
        <f t="shared" si="69"/>
        <v>0</v>
      </c>
    </row>
    <row r="362" spans="1:9" ht="15.75" thickBot="1" x14ac:dyDescent="0.3">
      <c r="A362" s="628" t="s">
        <v>28</v>
      </c>
      <c r="B362" s="36">
        <f>B363+B364</f>
        <v>0</v>
      </c>
      <c r="C362" s="36">
        <f t="shared" ref="C362:E362" si="70">C363+C364</f>
        <v>0</v>
      </c>
      <c r="D362" s="36">
        <f t="shared" si="70"/>
        <v>0</v>
      </c>
      <c r="E362" s="691">
        <f t="shared" si="70"/>
        <v>0</v>
      </c>
    </row>
    <row r="363" spans="1:9" ht="15.75" thickBot="1" x14ac:dyDescent="0.3">
      <c r="A363" s="630" t="s">
        <v>279</v>
      </c>
      <c r="B363" s="14">
        <f t="shared" ref="B363:E364" si="71">B49+B86+B123</f>
        <v>0</v>
      </c>
      <c r="C363" s="14">
        <f t="shared" si="71"/>
        <v>0</v>
      </c>
      <c r="D363" s="14">
        <f t="shared" si="71"/>
        <v>0</v>
      </c>
      <c r="E363" s="657">
        <f t="shared" si="71"/>
        <v>0</v>
      </c>
    </row>
    <row r="364" spans="1:9" ht="15.75" thickBot="1" x14ac:dyDescent="0.3">
      <c r="A364" s="630" t="s">
        <v>302</v>
      </c>
      <c r="B364" s="15">
        <f t="shared" si="71"/>
        <v>0</v>
      </c>
      <c r="C364" s="15">
        <f t="shared" si="71"/>
        <v>0</v>
      </c>
      <c r="D364" s="15">
        <f t="shared" si="71"/>
        <v>0</v>
      </c>
      <c r="E364" s="661">
        <f t="shared" si="71"/>
        <v>0</v>
      </c>
    </row>
    <row r="365" spans="1:9" ht="15.75" thickBot="1" x14ac:dyDescent="0.3">
      <c r="A365" s="628" t="s">
        <v>29</v>
      </c>
      <c r="B365" s="36">
        <f>B366+B367</f>
        <v>500</v>
      </c>
      <c r="C365" s="36">
        <f>C366+C367</f>
        <v>500</v>
      </c>
      <c r="D365" s="36">
        <f>D366+D367</f>
        <v>500</v>
      </c>
      <c r="E365" s="691">
        <f t="shared" ref="E365" si="72">E366+E367</f>
        <v>1000</v>
      </c>
      <c r="G365" s="12"/>
      <c r="H365" s="12"/>
      <c r="I365" s="12"/>
    </row>
    <row r="366" spans="1:9" ht="15.75" thickBot="1" x14ac:dyDescent="0.3">
      <c r="A366" s="630" t="s">
        <v>279</v>
      </c>
      <c r="B366" s="14">
        <f t="shared" ref="B366:E367" si="73">B52+B89+B126</f>
        <v>500</v>
      </c>
      <c r="C366" s="14">
        <f t="shared" si="73"/>
        <v>500</v>
      </c>
      <c r="D366" s="14">
        <f>D52+D89+D126</f>
        <v>500</v>
      </c>
      <c r="E366" s="657">
        <f t="shared" si="73"/>
        <v>1000</v>
      </c>
    </row>
    <row r="367" spans="1:9" ht="15.75" thickBot="1" x14ac:dyDescent="0.3">
      <c r="A367" s="630" t="s">
        <v>302</v>
      </c>
      <c r="B367" s="15">
        <f t="shared" si="73"/>
        <v>0</v>
      </c>
      <c r="C367" s="15">
        <f t="shared" si="73"/>
        <v>0</v>
      </c>
      <c r="D367" s="15">
        <f t="shared" si="73"/>
        <v>0</v>
      </c>
      <c r="E367" s="661">
        <f t="shared" si="73"/>
        <v>0</v>
      </c>
    </row>
    <row r="368" spans="1:9" ht="25.9" customHeight="1" thickBot="1" x14ac:dyDescent="0.3">
      <c r="A368" s="628" t="s">
        <v>30</v>
      </c>
      <c r="B368" s="36">
        <f>B91+B54</f>
        <v>0</v>
      </c>
      <c r="C368" s="36">
        <f>C91+C54</f>
        <v>0</v>
      </c>
      <c r="D368" s="36">
        <f>D91+D54</f>
        <v>0</v>
      </c>
      <c r="E368" s="691">
        <f>E91+E54</f>
        <v>0</v>
      </c>
    </row>
    <row r="369" spans="1:9" ht="15.75" thickBot="1" x14ac:dyDescent="0.3">
      <c r="A369" s="630" t="s">
        <v>279</v>
      </c>
      <c r="B369" s="14">
        <f t="shared" ref="B369:E370" si="74">B55+B92+B129</f>
        <v>0</v>
      </c>
      <c r="C369" s="14">
        <f t="shared" si="74"/>
        <v>0</v>
      </c>
      <c r="D369" s="14">
        <f t="shared" si="74"/>
        <v>0</v>
      </c>
      <c r="E369" s="657">
        <f t="shared" si="74"/>
        <v>0</v>
      </c>
    </row>
    <row r="370" spans="1:9" ht="15.75" thickBot="1" x14ac:dyDescent="0.3">
      <c r="A370" s="630" t="s">
        <v>302</v>
      </c>
      <c r="B370" s="15">
        <f t="shared" si="74"/>
        <v>0</v>
      </c>
      <c r="C370" s="15">
        <f t="shared" si="74"/>
        <v>0</v>
      </c>
      <c r="D370" s="15">
        <f t="shared" si="74"/>
        <v>0</v>
      </c>
      <c r="E370" s="661">
        <f t="shared" si="74"/>
        <v>0</v>
      </c>
    </row>
    <row r="371" spans="1:9" ht="15.75" thickBot="1" x14ac:dyDescent="0.3">
      <c r="A371" s="628" t="s">
        <v>59</v>
      </c>
      <c r="B371" s="36">
        <f>B372+B373+B374+B375</f>
        <v>0</v>
      </c>
      <c r="C371" s="36">
        <f t="shared" ref="C371:E371" si="75">C372+C373+C374+C375</f>
        <v>0</v>
      </c>
      <c r="D371" s="36">
        <f t="shared" si="75"/>
        <v>0</v>
      </c>
      <c r="E371" s="691">
        <f t="shared" si="75"/>
        <v>0</v>
      </c>
    </row>
    <row r="372" spans="1:9" ht="15.75" thickBot="1" x14ac:dyDescent="0.3">
      <c r="A372" s="630" t="s">
        <v>279</v>
      </c>
      <c r="B372" s="14">
        <f>B151+B177+B203+B232</f>
        <v>0</v>
      </c>
      <c r="C372" s="14">
        <f t="shared" ref="C372:E372" si="76">C151+C177+C203+C232</f>
        <v>0</v>
      </c>
      <c r="D372" s="14">
        <f t="shared" si="76"/>
        <v>0</v>
      </c>
      <c r="E372" s="657">
        <f t="shared" si="76"/>
        <v>0</v>
      </c>
    </row>
    <row r="373" spans="1:9" ht="15.75" thickBot="1" x14ac:dyDescent="0.3">
      <c r="A373" s="630" t="s">
        <v>303</v>
      </c>
      <c r="B373" s="14">
        <f t="shared" ref="B373:E375" si="77">B152+B178+B204+B233</f>
        <v>0</v>
      </c>
      <c r="C373" s="14">
        <f t="shared" si="77"/>
        <v>0</v>
      </c>
      <c r="D373" s="14">
        <f t="shared" si="77"/>
        <v>0</v>
      </c>
      <c r="E373" s="657">
        <f t="shared" si="77"/>
        <v>0</v>
      </c>
    </row>
    <row r="374" spans="1:9" ht="15.75" thickBot="1" x14ac:dyDescent="0.3">
      <c r="A374" s="630" t="s">
        <v>295</v>
      </c>
      <c r="B374" s="14">
        <f t="shared" si="77"/>
        <v>0</v>
      </c>
      <c r="C374" s="14">
        <f t="shared" si="77"/>
        <v>0</v>
      </c>
      <c r="D374" s="14">
        <f t="shared" si="77"/>
        <v>0</v>
      </c>
      <c r="E374" s="657">
        <f t="shared" si="77"/>
        <v>0</v>
      </c>
    </row>
    <row r="375" spans="1:9" ht="15.75" thickBot="1" x14ac:dyDescent="0.3">
      <c r="A375" s="630" t="s">
        <v>296</v>
      </c>
      <c r="B375" s="14">
        <f t="shared" si="77"/>
        <v>0</v>
      </c>
      <c r="C375" s="14">
        <f t="shared" si="77"/>
        <v>0</v>
      </c>
      <c r="D375" s="14">
        <f t="shared" si="77"/>
        <v>0</v>
      </c>
      <c r="E375" s="657">
        <f t="shared" si="77"/>
        <v>0</v>
      </c>
    </row>
    <row r="376" spans="1:9" ht="15.75" thickBot="1" x14ac:dyDescent="0.3">
      <c r="A376" s="628" t="s">
        <v>60</v>
      </c>
      <c r="B376" s="36">
        <f>B377+B378+B379+B380</f>
        <v>4000</v>
      </c>
      <c r="C376" s="36">
        <f t="shared" ref="C376:E376" si="78">C377+C378+C379+C380</f>
        <v>4000</v>
      </c>
      <c r="D376" s="36">
        <f t="shared" si="78"/>
        <v>4000</v>
      </c>
      <c r="E376" s="691">
        <f t="shared" si="78"/>
        <v>4000</v>
      </c>
      <c r="G376" s="12"/>
      <c r="H376" s="12"/>
      <c r="I376" s="12"/>
    </row>
    <row r="377" spans="1:9" ht="15.75" thickBot="1" x14ac:dyDescent="0.3">
      <c r="A377" s="630" t="s">
        <v>279</v>
      </c>
      <c r="B377" s="14">
        <f>B156+B182+B208+B237</f>
        <v>4000</v>
      </c>
      <c r="C377" s="14">
        <f t="shared" ref="C377:E377" si="79">C156+C182+C208+C237</f>
        <v>4000</v>
      </c>
      <c r="D377" s="14">
        <f t="shared" si="79"/>
        <v>4000</v>
      </c>
      <c r="E377" s="657">
        <f t="shared" si="79"/>
        <v>4000</v>
      </c>
    </row>
    <row r="378" spans="1:9" ht="15.75" thickBot="1" x14ac:dyDescent="0.3">
      <c r="A378" s="630" t="s">
        <v>303</v>
      </c>
      <c r="B378" s="14">
        <f t="shared" ref="B378:E380" si="80">B157+B183+B209+B238</f>
        <v>0</v>
      </c>
      <c r="C378" s="14">
        <f t="shared" si="80"/>
        <v>0</v>
      </c>
      <c r="D378" s="14">
        <f t="shared" si="80"/>
        <v>0</v>
      </c>
      <c r="E378" s="657">
        <f t="shared" si="80"/>
        <v>0</v>
      </c>
    </row>
    <row r="379" spans="1:9" ht="15.75" thickBot="1" x14ac:dyDescent="0.3">
      <c r="A379" s="630" t="s">
        <v>295</v>
      </c>
      <c r="B379" s="14">
        <f t="shared" si="80"/>
        <v>0</v>
      </c>
      <c r="C379" s="14">
        <f t="shared" si="80"/>
        <v>0</v>
      </c>
      <c r="D379" s="14">
        <f t="shared" si="80"/>
        <v>0</v>
      </c>
      <c r="E379" s="657">
        <f t="shared" si="80"/>
        <v>0</v>
      </c>
    </row>
    <row r="380" spans="1:9" ht="15.75" thickBot="1" x14ac:dyDescent="0.3">
      <c r="A380" s="630" t="s">
        <v>296</v>
      </c>
      <c r="B380" s="14">
        <f t="shared" si="80"/>
        <v>0</v>
      </c>
      <c r="C380" s="14">
        <f t="shared" si="80"/>
        <v>0</v>
      </c>
      <c r="D380" s="14">
        <f t="shared" si="80"/>
        <v>0</v>
      </c>
      <c r="E380" s="657">
        <f t="shared" si="80"/>
        <v>0</v>
      </c>
    </row>
    <row r="381" spans="1:9" ht="15.75" thickBot="1" x14ac:dyDescent="0.3">
      <c r="A381" s="692" t="s">
        <v>32</v>
      </c>
      <c r="B381" s="144">
        <f>IF(B349-B348=0,0,"Error")</f>
        <v>0</v>
      </c>
      <c r="C381" s="144">
        <f t="shared" ref="C381:E381" si="81">IF(C349-C348=0,0,"Error")</f>
        <v>0</v>
      </c>
      <c r="D381" s="144">
        <f>IF(D349-D348=0,0,"Error")</f>
        <v>0</v>
      </c>
      <c r="E381" s="144">
        <f t="shared" si="81"/>
        <v>0</v>
      </c>
    </row>
    <row r="382" spans="1:9" ht="23.25" thickBot="1" x14ac:dyDescent="0.3">
      <c r="A382" s="1023" t="s">
        <v>829</v>
      </c>
      <c r="B382" s="36">
        <v>62</v>
      </c>
      <c r="C382" s="36">
        <v>62</v>
      </c>
      <c r="D382" s="36">
        <v>62</v>
      </c>
      <c r="E382" s="691">
        <v>62</v>
      </c>
    </row>
    <row r="383" spans="1:9" ht="23.25" thickBot="1" x14ac:dyDescent="0.3">
      <c r="A383" s="1024" t="s">
        <v>830</v>
      </c>
      <c r="B383" s="1025">
        <v>4</v>
      </c>
      <c r="C383" s="1025">
        <v>3</v>
      </c>
      <c r="D383" s="1025">
        <v>3</v>
      </c>
      <c r="E383" s="1026">
        <v>3</v>
      </c>
    </row>
  </sheetData>
  <mergeCells count="93">
    <mergeCell ref="A2:E2"/>
    <mergeCell ref="A1:E1"/>
    <mergeCell ref="A20:E20"/>
    <mergeCell ref="A3:E3"/>
    <mergeCell ref="B4:E4"/>
    <mergeCell ref="B5:E5"/>
    <mergeCell ref="B6:E6"/>
    <mergeCell ref="A7:E7"/>
    <mergeCell ref="A8:E10"/>
    <mergeCell ref="B11:E11"/>
    <mergeCell ref="A12:A13"/>
    <mergeCell ref="B15:E15"/>
    <mergeCell ref="A16:E16"/>
    <mergeCell ref="A70:E70"/>
    <mergeCell ref="A21:E21"/>
    <mergeCell ref="B22:E22"/>
    <mergeCell ref="B23:E23"/>
    <mergeCell ref="B24:E24"/>
    <mergeCell ref="A25:A26"/>
    <mergeCell ref="A33:E33"/>
    <mergeCell ref="A34:A35"/>
    <mergeCell ref="B59:E59"/>
    <mergeCell ref="B60:E60"/>
    <mergeCell ref="B61:E61"/>
    <mergeCell ref="A62:A63"/>
    <mergeCell ref="B137:E137"/>
    <mergeCell ref="A71:A72"/>
    <mergeCell ref="B96:E96"/>
    <mergeCell ref="B97:E97"/>
    <mergeCell ref="B98:E98"/>
    <mergeCell ref="A99:A100"/>
    <mergeCell ref="A107:E107"/>
    <mergeCell ref="A108:A109"/>
    <mergeCell ref="A133:E133"/>
    <mergeCell ref="A134:E134"/>
    <mergeCell ref="B135:E135"/>
    <mergeCell ref="D136:E136"/>
    <mergeCell ref="B219:E219"/>
    <mergeCell ref="B187:E187"/>
    <mergeCell ref="B138:E138"/>
    <mergeCell ref="A139:A140"/>
    <mergeCell ref="A147:E147"/>
    <mergeCell ref="A148:A149"/>
    <mergeCell ref="B161:E161"/>
    <mergeCell ref="D162:E162"/>
    <mergeCell ref="B163:E163"/>
    <mergeCell ref="B164:E164"/>
    <mergeCell ref="A165:A166"/>
    <mergeCell ref="A173:E173"/>
    <mergeCell ref="A174:A175"/>
    <mergeCell ref="B218:E218"/>
    <mergeCell ref="D188:E188"/>
    <mergeCell ref="B189:E189"/>
    <mergeCell ref="B190:E190"/>
    <mergeCell ref="A191:A192"/>
    <mergeCell ref="A199:E199"/>
    <mergeCell ref="A200:A201"/>
    <mergeCell ref="A213:E213"/>
    <mergeCell ref="A214:E214"/>
    <mergeCell ref="B215:E215"/>
    <mergeCell ref="D216:E216"/>
    <mergeCell ref="B217:E217"/>
    <mergeCell ref="A220:A221"/>
    <mergeCell ref="A228:E228"/>
    <mergeCell ref="A229:A230"/>
    <mergeCell ref="A242:E242"/>
    <mergeCell ref="F245:J247"/>
    <mergeCell ref="B246:E246"/>
    <mergeCell ref="B247:E247"/>
    <mergeCell ref="A243:E243"/>
    <mergeCell ref="B244:E244"/>
    <mergeCell ref="D245:E245"/>
    <mergeCell ref="A274:A275"/>
    <mergeCell ref="A282:E282"/>
    <mergeCell ref="A283:A284"/>
    <mergeCell ref="B297:E297"/>
    <mergeCell ref="B298:E298"/>
    <mergeCell ref="B248:E248"/>
    <mergeCell ref="A333:E333"/>
    <mergeCell ref="A334:A335"/>
    <mergeCell ref="A307:E307"/>
    <mergeCell ref="A308:A309"/>
    <mergeCell ref="B321:E321"/>
    <mergeCell ref="B323:E323"/>
    <mergeCell ref="B324:E324"/>
    <mergeCell ref="A325:A326"/>
    <mergeCell ref="A299:A300"/>
    <mergeCell ref="A249:A250"/>
    <mergeCell ref="A257:E257"/>
    <mergeCell ref="A258:A259"/>
    <mergeCell ref="D271:E271"/>
    <mergeCell ref="B272:E272"/>
    <mergeCell ref="B273:E273"/>
  </mergeCells>
  <printOptions horizontalCentered="1" verticalCentered="1"/>
  <pageMargins left="0" right="0" top="0.75" bottom="0.75" header="0.3" footer="0.3"/>
  <pageSetup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8"/>
  <sheetViews>
    <sheetView zoomScaleNormal="100" workbookViewId="0">
      <selection activeCell="J6" sqref="J6"/>
    </sheetView>
  </sheetViews>
  <sheetFormatPr defaultRowHeight="15" x14ac:dyDescent="0.25"/>
  <cols>
    <col min="1" max="1" width="38" customWidth="1"/>
    <col min="2" max="2" width="16.42578125" customWidth="1"/>
    <col min="3" max="3" width="20.42578125" customWidth="1"/>
    <col min="4" max="4" width="16.42578125" customWidth="1"/>
    <col min="5" max="5" width="24.140625" customWidth="1"/>
  </cols>
  <sheetData>
    <row r="1" spans="1:5" ht="18.75" x14ac:dyDescent="0.3">
      <c r="A1" s="1438" t="s">
        <v>1326</v>
      </c>
      <c r="B1" s="1438"/>
      <c r="C1" s="1438"/>
      <c r="D1" s="1438"/>
      <c r="E1" s="1438"/>
    </row>
    <row r="2" spans="1:5" ht="21" customHeight="1" x14ac:dyDescent="0.25">
      <c r="A2" s="1613" t="s">
        <v>750</v>
      </c>
      <c r="B2" s="1613"/>
      <c r="C2" s="1613"/>
      <c r="D2" s="1613"/>
      <c r="E2" s="1613"/>
    </row>
    <row r="3" spans="1:5" ht="26.25" customHeight="1" thickBot="1" x14ac:dyDescent="0.3">
      <c r="A3" s="1716" t="s">
        <v>731</v>
      </c>
      <c r="B3" s="1716"/>
      <c r="C3" s="1716"/>
      <c r="D3" s="1716"/>
      <c r="E3" s="1716"/>
    </row>
    <row r="4" spans="1:5" ht="29.25" customHeight="1" thickBot="1" x14ac:dyDescent="0.3">
      <c r="A4" s="570" t="s">
        <v>0</v>
      </c>
      <c r="B4" s="1461" t="s">
        <v>477</v>
      </c>
      <c r="C4" s="1461"/>
      <c r="D4" s="1461"/>
      <c r="E4" s="1461"/>
    </row>
    <row r="5" spans="1:5" ht="45" customHeight="1" thickBot="1" x14ac:dyDescent="0.3">
      <c r="A5" s="570" t="s">
        <v>1</v>
      </c>
      <c r="B5" s="1691" t="s">
        <v>478</v>
      </c>
      <c r="C5" s="1692"/>
      <c r="D5" s="1692"/>
      <c r="E5" s="1717"/>
    </row>
    <row r="6" spans="1:5" ht="37.5" customHeight="1" thickBot="1" x14ac:dyDescent="0.3">
      <c r="A6" s="570" t="s">
        <v>3</v>
      </c>
      <c r="B6" s="1561" t="s">
        <v>729</v>
      </c>
      <c r="C6" s="1562"/>
      <c r="D6" s="1562"/>
      <c r="E6" s="1563"/>
    </row>
    <row r="7" spans="1:5" ht="42.75" customHeight="1" thickBot="1" x14ac:dyDescent="0.3">
      <c r="A7" s="1614" t="s">
        <v>5</v>
      </c>
      <c r="B7" s="1615"/>
      <c r="C7" s="1615"/>
      <c r="D7" s="1615"/>
      <c r="E7" s="1616"/>
    </row>
    <row r="8" spans="1:5" ht="27.75" customHeight="1" thickBot="1" x14ac:dyDescent="0.3">
      <c r="A8" s="1607" t="s">
        <v>479</v>
      </c>
      <c r="B8" s="1608"/>
      <c r="C8" s="1608"/>
      <c r="D8" s="1608"/>
      <c r="E8" s="1609"/>
    </row>
    <row r="9" spans="1:5" ht="36.75" customHeight="1" thickBot="1" x14ac:dyDescent="0.3">
      <c r="A9" s="1607"/>
      <c r="B9" s="1608"/>
      <c r="C9" s="1608"/>
      <c r="D9" s="1608"/>
      <c r="E9" s="1609"/>
    </row>
    <row r="10" spans="1:5" ht="42" customHeight="1" thickBot="1" x14ac:dyDescent="0.3">
      <c r="A10" s="1607"/>
      <c r="B10" s="1608"/>
      <c r="C10" s="1608"/>
      <c r="D10" s="1608"/>
      <c r="E10" s="1609"/>
    </row>
    <row r="11" spans="1:5" ht="60" customHeight="1" thickBot="1" x14ac:dyDescent="0.3">
      <c r="A11" s="440" t="s">
        <v>6</v>
      </c>
      <c r="B11" s="1610" t="s">
        <v>1318</v>
      </c>
      <c r="C11" s="1554"/>
      <c r="D11" s="1554"/>
      <c r="E11" s="1555"/>
    </row>
    <row r="12" spans="1:5" ht="23.25" customHeight="1" x14ac:dyDescent="0.25">
      <c r="A12" s="1556" t="s">
        <v>7</v>
      </c>
      <c r="B12" s="441">
        <v>2019</v>
      </c>
      <c r="C12" s="441">
        <v>2020</v>
      </c>
      <c r="D12" s="441">
        <v>2021</v>
      </c>
      <c r="E12" s="441">
        <v>2022</v>
      </c>
    </row>
    <row r="13" spans="1:5" ht="16.5" thickBot="1" x14ac:dyDescent="0.3">
      <c r="A13" s="1557"/>
      <c r="B13" s="798" t="s">
        <v>8</v>
      </c>
      <c r="C13" s="798" t="s">
        <v>9</v>
      </c>
      <c r="D13" s="798" t="s">
        <v>9</v>
      </c>
      <c r="E13" s="798" t="s">
        <v>9</v>
      </c>
    </row>
    <row r="14" spans="1:5" ht="18.75" customHeight="1" thickBot="1" x14ac:dyDescent="0.3">
      <c r="A14" s="449" t="s">
        <v>91</v>
      </c>
      <c r="B14" s="595">
        <v>680</v>
      </c>
      <c r="C14" s="595">
        <v>690</v>
      </c>
      <c r="D14" s="595">
        <v>700</v>
      </c>
      <c r="E14" s="595">
        <v>715</v>
      </c>
    </row>
    <row r="15" spans="1:5" ht="16.5" thickBot="1" x14ac:dyDescent="0.3">
      <c r="A15" s="449" t="s">
        <v>92</v>
      </c>
      <c r="B15" s="595">
        <v>400</v>
      </c>
      <c r="C15" s="595">
        <v>10</v>
      </c>
      <c r="D15" s="595">
        <v>10</v>
      </c>
      <c r="E15" s="595">
        <v>10</v>
      </c>
    </row>
    <row r="16" spans="1:5" ht="32.25" thickBot="1" x14ac:dyDescent="0.3">
      <c r="A16" s="449" t="s">
        <v>67</v>
      </c>
      <c r="B16" s="595" t="s">
        <v>68</v>
      </c>
      <c r="C16" s="595" t="s">
        <v>69</v>
      </c>
      <c r="D16" s="595" t="s">
        <v>69</v>
      </c>
      <c r="E16" s="595" t="s">
        <v>69</v>
      </c>
    </row>
    <row r="17" spans="1:5" ht="42" customHeight="1" thickBot="1" x14ac:dyDescent="0.3">
      <c r="A17" s="444" t="s">
        <v>10</v>
      </c>
      <c r="B17" s="1611" t="s">
        <v>480</v>
      </c>
      <c r="C17" s="1610"/>
      <c r="D17" s="1610"/>
      <c r="E17" s="1612"/>
    </row>
    <row r="18" spans="1:5" ht="42.75" customHeight="1" thickBot="1" x14ac:dyDescent="0.3">
      <c r="A18" s="1561" t="s">
        <v>11</v>
      </c>
      <c r="B18" s="1562"/>
      <c r="C18" s="1562"/>
      <c r="D18" s="1562"/>
      <c r="E18" s="1563"/>
    </row>
    <row r="19" spans="1:5" ht="38.25" customHeight="1" thickBot="1" x14ac:dyDescent="0.3">
      <c r="A19" s="449" t="s">
        <v>91</v>
      </c>
      <c r="B19" s="823">
        <v>68000</v>
      </c>
      <c r="C19" s="824">
        <v>690</v>
      </c>
      <c r="D19" s="824">
        <v>700</v>
      </c>
      <c r="E19" s="824">
        <v>715</v>
      </c>
    </row>
    <row r="20" spans="1:5" ht="47.25" customHeight="1" thickBot="1" x14ac:dyDescent="0.3">
      <c r="A20" s="449" t="s">
        <v>67</v>
      </c>
      <c r="B20" s="825">
        <v>68000</v>
      </c>
      <c r="C20" s="824">
        <v>690</v>
      </c>
      <c r="D20" s="824">
        <v>700</v>
      </c>
      <c r="E20" s="824">
        <v>715</v>
      </c>
    </row>
    <row r="21" spans="1:5" ht="24" customHeight="1" thickBot="1" x14ac:dyDescent="0.3">
      <c r="A21" s="1564" t="s">
        <v>12</v>
      </c>
      <c r="B21" s="1565"/>
      <c r="C21" s="1565"/>
      <c r="D21" s="1565"/>
      <c r="E21" s="1566"/>
    </row>
    <row r="22" spans="1:5" ht="30.75" customHeight="1" thickBot="1" x14ac:dyDescent="0.3">
      <c r="A22" s="1564" t="s">
        <v>13</v>
      </c>
      <c r="B22" s="1565"/>
      <c r="C22" s="1565"/>
      <c r="D22" s="1565"/>
      <c r="E22" s="1566"/>
    </row>
    <row r="23" spans="1:5" ht="42.75" customHeight="1" thickBot="1" x14ac:dyDescent="0.3">
      <c r="A23" s="448" t="s">
        <v>14</v>
      </c>
      <c r="B23" s="1611" t="s">
        <v>481</v>
      </c>
      <c r="C23" s="1554"/>
      <c r="D23" s="1554"/>
      <c r="E23" s="1555"/>
    </row>
    <row r="24" spans="1:5" ht="48" customHeight="1" thickBot="1" x14ac:dyDescent="0.3">
      <c r="A24" s="449" t="s">
        <v>15</v>
      </c>
      <c r="B24" s="1569" t="s">
        <v>482</v>
      </c>
      <c r="C24" s="1570"/>
      <c r="D24" s="1570"/>
      <c r="E24" s="1571"/>
    </row>
    <row r="25" spans="1:5" ht="48.75" customHeight="1" thickBot="1" x14ac:dyDescent="0.3">
      <c r="A25" s="449" t="s">
        <v>16</v>
      </c>
      <c r="B25" s="1572" t="s">
        <v>483</v>
      </c>
      <c r="C25" s="1567"/>
      <c r="D25" s="1567"/>
      <c r="E25" s="1568"/>
    </row>
    <row r="26" spans="1:5" ht="12.75" customHeight="1" x14ac:dyDescent="0.25">
      <c r="A26" s="1556"/>
      <c r="B26" s="450">
        <v>2019</v>
      </c>
      <c r="C26" s="450">
        <v>2020</v>
      </c>
      <c r="D26" s="450">
        <v>2021</v>
      </c>
      <c r="E26" s="450">
        <v>2022</v>
      </c>
    </row>
    <row r="27" spans="1:5" ht="45" customHeight="1" thickBot="1" x14ac:dyDescent="0.3">
      <c r="A27" s="1557"/>
      <c r="B27" s="451" t="s">
        <v>8</v>
      </c>
      <c r="C27" s="451" t="s">
        <v>9</v>
      </c>
      <c r="D27" s="451" t="s">
        <v>9</v>
      </c>
      <c r="E27" s="451" t="s">
        <v>9</v>
      </c>
    </row>
    <row r="28" spans="1:5" ht="33.75" customHeight="1" thickBot="1" x14ac:dyDescent="0.3">
      <c r="A28" s="449" t="s">
        <v>17</v>
      </c>
      <c r="B28" s="452">
        <v>85700</v>
      </c>
      <c r="C28" s="452">
        <v>85700</v>
      </c>
      <c r="D28" s="452">
        <v>85700</v>
      </c>
      <c r="E28" s="452">
        <v>85700</v>
      </c>
    </row>
    <row r="29" spans="1:5" ht="30.75" customHeight="1" thickBot="1" x14ac:dyDescent="0.3">
      <c r="A29" s="449" t="s">
        <v>18</v>
      </c>
      <c r="B29" s="452">
        <f>B58</f>
        <v>68000</v>
      </c>
      <c r="C29" s="452">
        <f>C58</f>
        <v>69000</v>
      </c>
      <c r="D29" s="452">
        <f t="shared" ref="D29:E29" si="0">D58</f>
        <v>70000</v>
      </c>
      <c r="E29" s="452">
        <f t="shared" si="0"/>
        <v>71500</v>
      </c>
    </row>
    <row r="30" spans="1:5" ht="30.75" customHeight="1" thickBot="1" x14ac:dyDescent="0.3">
      <c r="A30" s="449" t="s">
        <v>19</v>
      </c>
      <c r="B30" s="452">
        <f>B29/B28</f>
        <v>0.79346557759626601</v>
      </c>
      <c r="C30" s="452">
        <f t="shared" ref="C30:E30" si="1">C29/C28</f>
        <v>0.80513418903150524</v>
      </c>
      <c r="D30" s="452">
        <f t="shared" si="1"/>
        <v>0.81680280046674447</v>
      </c>
      <c r="E30" s="452">
        <f t="shared" si="1"/>
        <v>0.83430571761960326</v>
      </c>
    </row>
    <row r="31" spans="1:5" ht="27" customHeight="1" thickBot="1" x14ac:dyDescent="0.3">
      <c r="A31" s="449" t="s">
        <v>20</v>
      </c>
      <c r="B31" s="797" t="s">
        <v>21</v>
      </c>
      <c r="C31" s="453">
        <f>C28/B28-1</f>
        <v>0</v>
      </c>
      <c r="D31" s="453">
        <f t="shared" ref="D31:E33" si="2">D28/C28-1</f>
        <v>0</v>
      </c>
      <c r="E31" s="453">
        <f t="shared" si="2"/>
        <v>0</v>
      </c>
    </row>
    <row r="32" spans="1:5" ht="21" customHeight="1" thickBot="1" x14ac:dyDescent="0.3">
      <c r="A32" s="449" t="s">
        <v>22</v>
      </c>
      <c r="B32" s="797" t="s">
        <v>21</v>
      </c>
      <c r="C32" s="453">
        <f>C29/B29-1</f>
        <v>1.4705882352941124E-2</v>
      </c>
      <c r="D32" s="453">
        <f t="shared" si="2"/>
        <v>1.449275362318847E-2</v>
      </c>
      <c r="E32" s="453">
        <f t="shared" si="2"/>
        <v>2.1428571428571352E-2</v>
      </c>
    </row>
    <row r="33" spans="1:5" ht="22.5" customHeight="1" thickBot="1" x14ac:dyDescent="0.3">
      <c r="A33" s="449" t="s">
        <v>23</v>
      </c>
      <c r="B33" s="797" t="s">
        <v>21</v>
      </c>
      <c r="C33" s="453">
        <f>C30/B30-1</f>
        <v>1.4705882352941124E-2</v>
      </c>
      <c r="D33" s="453">
        <f t="shared" si="2"/>
        <v>1.449275362318847E-2</v>
      </c>
      <c r="E33" s="453">
        <f t="shared" si="2"/>
        <v>2.1428571428571352E-2</v>
      </c>
    </row>
    <row r="34" spans="1:5" ht="45" customHeight="1" thickBot="1" x14ac:dyDescent="0.3">
      <c r="A34" s="1302" t="s">
        <v>768</v>
      </c>
      <c r="B34" s="1303"/>
      <c r="C34" s="1303"/>
      <c r="D34" s="1303"/>
      <c r="E34" s="1304"/>
    </row>
    <row r="35" spans="1:5" ht="24" customHeight="1" x14ac:dyDescent="0.25">
      <c r="A35" s="1556"/>
      <c r="B35" s="450">
        <v>2019</v>
      </c>
      <c r="C35" s="450">
        <v>2020</v>
      </c>
      <c r="D35" s="450">
        <v>2021</v>
      </c>
      <c r="E35" s="450">
        <v>2022</v>
      </c>
    </row>
    <row r="36" spans="1:5" ht="36.75" customHeight="1" thickBot="1" x14ac:dyDescent="0.3">
      <c r="A36" s="1557"/>
      <c r="B36" s="451" t="s">
        <v>8</v>
      </c>
      <c r="C36" s="451" t="s">
        <v>9</v>
      </c>
      <c r="D36" s="451" t="s">
        <v>9</v>
      </c>
      <c r="E36" s="451" t="s">
        <v>9</v>
      </c>
    </row>
    <row r="37" spans="1:5" ht="34.5" customHeight="1" thickBot="1" x14ac:dyDescent="0.3">
      <c r="A37" s="454" t="s">
        <v>24</v>
      </c>
      <c r="B37" s="374">
        <f>B38+B39</f>
        <v>42500</v>
      </c>
      <c r="C37" s="374">
        <f>C38+C39</f>
        <v>45500</v>
      </c>
      <c r="D37" s="374">
        <f t="shared" ref="D37:E37" si="3">D38+D39</f>
        <v>45500</v>
      </c>
      <c r="E37" s="374">
        <f t="shared" si="3"/>
        <v>45500</v>
      </c>
    </row>
    <row r="38" spans="1:5" ht="31.5" customHeight="1" thickBot="1" x14ac:dyDescent="0.3">
      <c r="A38" s="455" t="s">
        <v>279</v>
      </c>
      <c r="B38" s="374">
        <v>42500</v>
      </c>
      <c r="C38" s="374">
        <v>45500</v>
      </c>
      <c r="D38" s="374">
        <v>45500</v>
      </c>
      <c r="E38" s="374">
        <v>45500</v>
      </c>
    </row>
    <row r="39" spans="1:5" ht="33" customHeight="1" thickBot="1" x14ac:dyDescent="0.3">
      <c r="A39" s="455" t="s">
        <v>280</v>
      </c>
      <c r="B39" s="376"/>
      <c r="C39" s="376"/>
      <c r="D39" s="376"/>
      <c r="E39" s="376"/>
    </row>
    <row r="40" spans="1:5" ht="41.25" customHeight="1" thickBot="1" x14ac:dyDescent="0.3">
      <c r="A40" s="454" t="s">
        <v>25</v>
      </c>
      <c r="B40" s="374">
        <f>B41+B42</f>
        <v>9500</v>
      </c>
      <c r="C40" s="374">
        <f>C41+C42</f>
        <v>6500</v>
      </c>
      <c r="D40" s="374">
        <f t="shared" ref="D40:E40" si="4">D41+D42</f>
        <v>6500</v>
      </c>
      <c r="E40" s="374">
        <f t="shared" si="4"/>
        <v>6500</v>
      </c>
    </row>
    <row r="41" spans="1:5" ht="27" customHeight="1" thickBot="1" x14ac:dyDescent="0.3">
      <c r="A41" s="455" t="s">
        <v>279</v>
      </c>
      <c r="B41" s="374">
        <v>9500</v>
      </c>
      <c r="C41" s="374">
        <v>6500</v>
      </c>
      <c r="D41" s="374">
        <v>6500</v>
      </c>
      <c r="E41" s="374">
        <v>6500</v>
      </c>
    </row>
    <row r="42" spans="1:5" ht="27" customHeight="1" thickBot="1" x14ac:dyDescent="0.3">
      <c r="A42" s="455" t="s">
        <v>280</v>
      </c>
      <c r="B42" s="376"/>
      <c r="C42" s="374"/>
      <c r="D42" s="374"/>
      <c r="E42" s="374"/>
    </row>
    <row r="43" spans="1:5" ht="30" customHeight="1" thickBot="1" x14ac:dyDescent="0.3">
      <c r="A43" s="454" t="s">
        <v>26</v>
      </c>
      <c r="B43" s="376">
        <f>B44+B45</f>
        <v>12500</v>
      </c>
      <c r="C43" s="374">
        <f>C44+C45</f>
        <v>13500</v>
      </c>
      <c r="D43" s="374">
        <f t="shared" ref="D43:E43" si="5">D44+D45</f>
        <v>14500</v>
      </c>
      <c r="E43" s="374">
        <f t="shared" si="5"/>
        <v>16000</v>
      </c>
    </row>
    <row r="44" spans="1:5" ht="33.75" customHeight="1" thickBot="1" x14ac:dyDescent="0.3">
      <c r="A44" s="455" t="s">
        <v>279</v>
      </c>
      <c r="B44" s="374">
        <v>12500</v>
      </c>
      <c r="C44" s="374">
        <v>13500</v>
      </c>
      <c r="D44" s="374">
        <v>14500</v>
      </c>
      <c r="E44" s="374">
        <f>-500+16500</f>
        <v>16000</v>
      </c>
    </row>
    <row r="45" spans="1:5" ht="21.75" customHeight="1" thickBot="1" x14ac:dyDescent="0.3">
      <c r="A45" s="455" t="s">
        <v>280</v>
      </c>
      <c r="B45" s="376"/>
      <c r="C45" s="374"/>
      <c r="D45" s="374"/>
      <c r="E45" s="374"/>
    </row>
    <row r="46" spans="1:5" ht="25.5" customHeight="1" thickBot="1" x14ac:dyDescent="0.3">
      <c r="A46" s="454" t="s">
        <v>27</v>
      </c>
      <c r="B46" s="376"/>
      <c r="C46" s="374"/>
      <c r="D46" s="374"/>
      <c r="E46" s="374"/>
    </row>
    <row r="47" spans="1:5" ht="22.5" customHeight="1" thickBot="1" x14ac:dyDescent="0.3">
      <c r="A47" s="455" t="s">
        <v>279</v>
      </c>
      <c r="B47" s="376"/>
      <c r="C47" s="374"/>
      <c r="D47" s="374"/>
      <c r="E47" s="374"/>
    </row>
    <row r="48" spans="1:5" ht="20.25" customHeight="1" thickBot="1" x14ac:dyDescent="0.3">
      <c r="A48" s="455" t="s">
        <v>280</v>
      </c>
      <c r="B48" s="376"/>
      <c r="C48" s="374"/>
      <c r="D48" s="374"/>
      <c r="E48" s="374"/>
    </row>
    <row r="49" spans="1:5" ht="27" customHeight="1" thickBot="1" x14ac:dyDescent="0.3">
      <c r="A49" s="454" t="s">
        <v>28</v>
      </c>
      <c r="B49" s="376"/>
      <c r="C49" s="374"/>
      <c r="D49" s="374"/>
      <c r="E49" s="374"/>
    </row>
    <row r="50" spans="1:5" ht="25.5" customHeight="1" thickBot="1" x14ac:dyDescent="0.3">
      <c r="A50" s="455" t="s">
        <v>279</v>
      </c>
      <c r="B50" s="376"/>
      <c r="C50" s="374"/>
      <c r="D50" s="374"/>
      <c r="E50" s="374"/>
    </row>
    <row r="51" spans="1:5" ht="16.5" thickBot="1" x14ac:dyDescent="0.3">
      <c r="A51" s="455" t="s">
        <v>280</v>
      </c>
      <c r="B51" s="376"/>
      <c r="C51" s="374"/>
      <c r="D51" s="374"/>
      <c r="E51" s="374"/>
    </row>
    <row r="52" spans="1:5" ht="21" customHeight="1" thickBot="1" x14ac:dyDescent="0.3">
      <c r="A52" s="454" t="s">
        <v>29</v>
      </c>
      <c r="B52" s="376">
        <f>B53+B54</f>
        <v>3500</v>
      </c>
      <c r="C52" s="374">
        <f t="shared" ref="C52:E52" si="6">C53+C54</f>
        <v>3500</v>
      </c>
      <c r="D52" s="374">
        <f t="shared" si="6"/>
        <v>3500</v>
      </c>
      <c r="E52" s="374">
        <f t="shared" si="6"/>
        <v>3500</v>
      </c>
    </row>
    <row r="53" spans="1:5" ht="24.75" customHeight="1" thickBot="1" x14ac:dyDescent="0.3">
      <c r="A53" s="455" t="s">
        <v>279</v>
      </c>
      <c r="B53" s="374">
        <v>3500</v>
      </c>
      <c r="C53" s="374">
        <v>3500</v>
      </c>
      <c r="D53" s="374">
        <v>3500</v>
      </c>
      <c r="E53" s="374">
        <v>3500</v>
      </c>
    </row>
    <row r="54" spans="1:5" ht="23.25" customHeight="1" thickBot="1" x14ac:dyDescent="0.3">
      <c r="A54" s="455" t="s">
        <v>280</v>
      </c>
      <c r="B54" s="376"/>
      <c r="C54" s="374"/>
      <c r="D54" s="374"/>
      <c r="E54" s="374"/>
    </row>
    <row r="55" spans="1:5" ht="32.25" thickBot="1" x14ac:dyDescent="0.3">
      <c r="A55" s="454" t="s">
        <v>30</v>
      </c>
      <c r="B55" s="376">
        <v>0</v>
      </c>
      <c r="C55" s="374">
        <v>0</v>
      </c>
      <c r="D55" s="374">
        <f>C55*1.03*0.99</f>
        <v>0</v>
      </c>
      <c r="E55" s="374">
        <f>D55*1.03*0.99</f>
        <v>0</v>
      </c>
    </row>
    <row r="56" spans="1:5" ht="24.75" customHeight="1" thickBot="1" x14ac:dyDescent="0.3">
      <c r="A56" s="455" t="s">
        <v>279</v>
      </c>
      <c r="B56" s="376"/>
      <c r="C56" s="458"/>
      <c r="D56" s="458"/>
      <c r="E56" s="458"/>
    </row>
    <row r="57" spans="1:5" ht="25.5" customHeight="1" thickBot="1" x14ac:dyDescent="0.3">
      <c r="A57" s="455" t="s">
        <v>280</v>
      </c>
      <c r="B57" s="376"/>
      <c r="C57" s="459"/>
      <c r="D57" s="458"/>
      <c r="E57" s="458"/>
    </row>
    <row r="58" spans="1:5" ht="27" customHeight="1" thickBot="1" x14ac:dyDescent="0.3">
      <c r="A58" s="460" t="s">
        <v>31</v>
      </c>
      <c r="B58" s="376">
        <f>B55+B52+B49+B46+B43+B40+B37</f>
        <v>68000</v>
      </c>
      <c r="C58" s="376">
        <f>C55+C52+C49+C46+C43+C40+C37</f>
        <v>69000</v>
      </c>
      <c r="D58" s="376">
        <f t="shared" ref="D58:E58" si="7">D55+D52+D49+D46+D43+D40+D37</f>
        <v>70000</v>
      </c>
      <c r="E58" s="376">
        <f t="shared" si="7"/>
        <v>71500</v>
      </c>
    </row>
    <row r="59" spans="1:5" ht="32.25" customHeight="1" thickBot="1" x14ac:dyDescent="0.3">
      <c r="A59" s="461" t="s">
        <v>32</v>
      </c>
      <c r="B59" s="462">
        <f>IF(B58-B29=0,0,"Error")</f>
        <v>0</v>
      </c>
      <c r="C59" s="462">
        <f>IF(C58-C29=0,0,"Error")</f>
        <v>0</v>
      </c>
      <c r="D59" s="462">
        <f>IF(D58-D29=0,0,"Error")</f>
        <v>0</v>
      </c>
      <c r="E59" s="462">
        <f>IF(E58-E29=0,0,"Error")</f>
        <v>0</v>
      </c>
    </row>
    <row r="60" spans="1:5" ht="16.5" hidden="1" thickBot="1" x14ac:dyDescent="0.3">
      <c r="A60" s="463" t="s">
        <v>892</v>
      </c>
      <c r="B60" s="1573"/>
      <c r="C60" s="1554"/>
      <c r="D60" s="1554"/>
      <c r="E60" s="1555"/>
    </row>
    <row r="61" spans="1:5" ht="26.25" hidden="1" customHeight="1" thickBot="1" x14ac:dyDescent="0.3">
      <c r="A61" s="449" t="s">
        <v>15</v>
      </c>
      <c r="B61" s="1561"/>
      <c r="C61" s="1562"/>
      <c r="D61" s="1562"/>
      <c r="E61" s="1563"/>
    </row>
    <row r="62" spans="1:5" ht="16.5" hidden="1" thickBot="1" x14ac:dyDescent="0.3">
      <c r="A62" s="449" t="s">
        <v>16</v>
      </c>
      <c r="B62" s="1572"/>
      <c r="C62" s="1567"/>
      <c r="D62" s="1567"/>
      <c r="E62" s="1568"/>
    </row>
    <row r="63" spans="1:5" ht="12.75" hidden="1" customHeight="1" x14ac:dyDescent="0.25">
      <c r="A63" s="1556"/>
      <c r="B63" s="450">
        <v>2018</v>
      </c>
      <c r="C63" s="450">
        <v>2019</v>
      </c>
      <c r="D63" s="450">
        <v>2020</v>
      </c>
      <c r="E63" s="450">
        <v>2021</v>
      </c>
    </row>
    <row r="64" spans="1:5" ht="9" hidden="1" customHeight="1" thickBot="1" x14ac:dyDescent="0.3">
      <c r="A64" s="1557"/>
      <c r="B64" s="451" t="s">
        <v>8</v>
      </c>
      <c r="C64" s="451" t="s">
        <v>9</v>
      </c>
      <c r="D64" s="451" t="s">
        <v>9</v>
      </c>
      <c r="E64" s="451" t="s">
        <v>9</v>
      </c>
    </row>
    <row r="65" spans="1:5" ht="16.5" hidden="1" thickBot="1" x14ac:dyDescent="0.3">
      <c r="A65" s="449" t="s">
        <v>17</v>
      </c>
      <c r="B65" s="449"/>
      <c r="C65" s="449"/>
      <c r="D65" s="449"/>
      <c r="E65" s="449"/>
    </row>
    <row r="66" spans="1:5" ht="16.5" hidden="1" thickBot="1" x14ac:dyDescent="0.3">
      <c r="A66" s="449" t="s">
        <v>18</v>
      </c>
      <c r="B66" s="452">
        <f>B95</f>
        <v>0</v>
      </c>
      <c r="C66" s="452">
        <f t="shared" ref="C66:E66" si="8">C95</f>
        <v>0</v>
      </c>
      <c r="D66" s="452">
        <f t="shared" si="8"/>
        <v>0</v>
      </c>
      <c r="E66" s="452">
        <f t="shared" si="8"/>
        <v>0</v>
      </c>
    </row>
    <row r="67" spans="1:5" ht="16.5" hidden="1" thickBot="1" x14ac:dyDescent="0.3">
      <c r="A67" s="449" t="s">
        <v>19</v>
      </c>
      <c r="B67" s="452" t="e">
        <f>B66/B65</f>
        <v>#DIV/0!</v>
      </c>
      <c r="C67" s="452" t="e">
        <f>C66/C65</f>
        <v>#DIV/0!</v>
      </c>
      <c r="D67" s="452" t="e">
        <f>D66/D65</f>
        <v>#DIV/0!</v>
      </c>
      <c r="E67" s="452" t="e">
        <f>E66/E65</f>
        <v>#DIV/0!</v>
      </c>
    </row>
    <row r="68" spans="1:5" ht="16.5" hidden="1" thickBot="1" x14ac:dyDescent="0.3">
      <c r="A68" s="449" t="s">
        <v>20</v>
      </c>
      <c r="B68" s="797"/>
      <c r="C68" s="453" t="e">
        <f>C65/B65-1</f>
        <v>#DIV/0!</v>
      </c>
      <c r="D68" s="453" t="e">
        <f>D65/C65-1</f>
        <v>#DIV/0!</v>
      </c>
      <c r="E68" s="453" t="e">
        <f>E65/D65-1</f>
        <v>#DIV/0!</v>
      </c>
    </row>
    <row r="69" spans="1:5" ht="16.5" hidden="1" thickBot="1" x14ac:dyDescent="0.3">
      <c r="A69" s="449" t="s">
        <v>22</v>
      </c>
      <c r="B69" s="797"/>
      <c r="C69" s="453" t="e">
        <f>C66/B66-1</f>
        <v>#DIV/0!</v>
      </c>
      <c r="D69" s="453" t="e">
        <f t="shared" ref="D69:E70" si="9">D66/C66-1</f>
        <v>#DIV/0!</v>
      </c>
      <c r="E69" s="453" t="e">
        <f t="shared" si="9"/>
        <v>#DIV/0!</v>
      </c>
    </row>
    <row r="70" spans="1:5" ht="16.5" hidden="1" thickBot="1" x14ac:dyDescent="0.3">
      <c r="A70" s="449" t="s">
        <v>23</v>
      </c>
      <c r="B70" s="797"/>
      <c r="C70" s="453" t="e">
        <f>C67/B67-1</f>
        <v>#DIV/0!</v>
      </c>
      <c r="D70" s="453" t="e">
        <f t="shared" si="9"/>
        <v>#DIV/0!</v>
      </c>
      <c r="E70" s="453" t="e">
        <f t="shared" si="9"/>
        <v>#DIV/0!</v>
      </c>
    </row>
    <row r="71" spans="1:5" ht="24.75" hidden="1" customHeight="1" thickBot="1" x14ac:dyDescent="0.3">
      <c r="A71" s="1302" t="s">
        <v>893</v>
      </c>
      <c r="B71" s="1303"/>
      <c r="C71" s="1303"/>
      <c r="D71" s="1303"/>
      <c r="E71" s="1304"/>
    </row>
    <row r="72" spans="1:5" ht="12.75" hidden="1" customHeight="1" x14ac:dyDescent="0.25">
      <c r="A72" s="1556"/>
      <c r="B72" s="450">
        <v>2018</v>
      </c>
      <c r="C72" s="450">
        <v>2019</v>
      </c>
      <c r="D72" s="450">
        <v>2020</v>
      </c>
      <c r="E72" s="450">
        <v>2021</v>
      </c>
    </row>
    <row r="73" spans="1:5" ht="9" hidden="1" customHeight="1" thickBot="1" x14ac:dyDescent="0.3">
      <c r="A73" s="1557"/>
      <c r="B73" s="451" t="s">
        <v>8</v>
      </c>
      <c r="C73" s="451" t="s">
        <v>9</v>
      </c>
      <c r="D73" s="451" t="s">
        <v>9</v>
      </c>
      <c r="E73" s="451" t="s">
        <v>9</v>
      </c>
    </row>
    <row r="74" spans="1:5" ht="24.75" hidden="1" customHeight="1" thickBot="1" x14ac:dyDescent="0.3">
      <c r="A74" s="454" t="s">
        <v>24</v>
      </c>
      <c r="B74" s="374"/>
      <c r="C74" s="374"/>
      <c r="D74" s="374"/>
      <c r="E74" s="374"/>
    </row>
    <row r="75" spans="1:5" ht="38.25" hidden="1" customHeight="1" thickBot="1" x14ac:dyDescent="0.3">
      <c r="A75" s="455" t="s">
        <v>279</v>
      </c>
      <c r="B75" s="376"/>
      <c r="C75" s="464"/>
      <c r="D75" s="464"/>
      <c r="E75" s="464"/>
    </row>
    <row r="76" spans="1:5" ht="24.75" hidden="1" customHeight="1" thickBot="1" x14ac:dyDescent="0.3">
      <c r="A76" s="455" t="s">
        <v>280</v>
      </c>
      <c r="B76" s="376"/>
      <c r="C76" s="464"/>
      <c r="D76" s="464"/>
      <c r="E76" s="464"/>
    </row>
    <row r="77" spans="1:5" ht="24.75" hidden="1" customHeight="1" thickBot="1" x14ac:dyDescent="0.3">
      <c r="A77" s="454" t="s">
        <v>25</v>
      </c>
      <c r="B77" s="374"/>
      <c r="C77" s="374"/>
      <c r="D77" s="374"/>
      <c r="E77" s="374"/>
    </row>
    <row r="78" spans="1:5" ht="16.5" hidden="1" thickBot="1" x14ac:dyDescent="0.3">
      <c r="A78" s="455" t="s">
        <v>279</v>
      </c>
      <c r="B78" s="376"/>
      <c r="C78" s="374"/>
      <c r="D78" s="374"/>
      <c r="E78" s="374"/>
    </row>
    <row r="79" spans="1:5" ht="16.5" hidden="1" thickBot="1" x14ac:dyDescent="0.3">
      <c r="A79" s="455" t="s">
        <v>280</v>
      </c>
      <c r="B79" s="376"/>
      <c r="C79" s="374"/>
      <c r="D79" s="374"/>
      <c r="E79" s="374"/>
    </row>
    <row r="80" spans="1:5" ht="24.75" hidden="1" customHeight="1" thickBot="1" x14ac:dyDescent="0.3">
      <c r="A80" s="454" t="s">
        <v>26</v>
      </c>
      <c r="B80" s="376">
        <v>0</v>
      </c>
      <c r="C80" s="374">
        <v>0</v>
      </c>
      <c r="D80" s="374">
        <v>0</v>
      </c>
      <c r="E80" s="374">
        <v>0</v>
      </c>
    </row>
    <row r="81" spans="1:5" ht="16.5" hidden="1" thickBot="1" x14ac:dyDescent="0.3">
      <c r="A81" s="455" t="s">
        <v>279</v>
      </c>
      <c r="B81" s="376"/>
      <c r="C81" s="374"/>
      <c r="D81" s="374"/>
      <c r="E81" s="374"/>
    </row>
    <row r="82" spans="1:5" ht="16.5" hidden="1" thickBot="1" x14ac:dyDescent="0.3">
      <c r="A82" s="455" t="s">
        <v>280</v>
      </c>
      <c r="B82" s="376"/>
      <c r="C82" s="374"/>
      <c r="D82" s="374"/>
      <c r="E82" s="374"/>
    </row>
    <row r="83" spans="1:5" ht="16.5" hidden="1" thickBot="1" x14ac:dyDescent="0.3">
      <c r="A83" s="454" t="s">
        <v>27</v>
      </c>
      <c r="B83" s="376"/>
      <c r="C83" s="374"/>
      <c r="D83" s="374"/>
      <c r="E83" s="374"/>
    </row>
    <row r="84" spans="1:5" ht="16.5" hidden="1" thickBot="1" x14ac:dyDescent="0.3">
      <c r="A84" s="455" t="s">
        <v>279</v>
      </c>
      <c r="B84" s="376"/>
      <c r="C84" s="374"/>
      <c r="D84" s="374"/>
      <c r="E84" s="374"/>
    </row>
    <row r="85" spans="1:5" ht="16.5" hidden="1" thickBot="1" x14ac:dyDescent="0.3">
      <c r="A85" s="455" t="s">
        <v>280</v>
      </c>
      <c r="B85" s="376"/>
      <c r="C85" s="374"/>
      <c r="D85" s="374"/>
      <c r="E85" s="374"/>
    </row>
    <row r="86" spans="1:5" ht="16.5" hidden="1" thickBot="1" x14ac:dyDescent="0.3">
      <c r="A86" s="454" t="s">
        <v>28</v>
      </c>
      <c r="B86" s="376"/>
      <c r="C86" s="374"/>
      <c r="D86" s="374"/>
      <c r="E86" s="374"/>
    </row>
    <row r="87" spans="1:5" ht="16.5" hidden="1" thickBot="1" x14ac:dyDescent="0.3">
      <c r="A87" s="455" t="s">
        <v>279</v>
      </c>
      <c r="B87" s="376"/>
      <c r="C87" s="374"/>
      <c r="D87" s="374"/>
      <c r="E87" s="374"/>
    </row>
    <row r="88" spans="1:5" ht="16.5" hidden="1" thickBot="1" x14ac:dyDescent="0.3">
      <c r="A88" s="455" t="s">
        <v>280</v>
      </c>
      <c r="B88" s="376"/>
      <c r="C88" s="374"/>
      <c r="D88" s="374"/>
      <c r="E88" s="374"/>
    </row>
    <row r="89" spans="1:5" ht="16.5" hidden="1" thickBot="1" x14ac:dyDescent="0.3">
      <c r="A89" s="454" t="s">
        <v>29</v>
      </c>
      <c r="B89" s="376"/>
      <c r="C89" s="374"/>
      <c r="D89" s="374"/>
      <c r="E89" s="374"/>
    </row>
    <row r="90" spans="1:5" ht="16.5" hidden="1" thickBot="1" x14ac:dyDescent="0.3">
      <c r="A90" s="455" t="s">
        <v>279</v>
      </c>
      <c r="B90" s="376"/>
      <c r="C90" s="374"/>
      <c r="D90" s="374"/>
      <c r="E90" s="374"/>
    </row>
    <row r="91" spans="1:5" ht="16.5" hidden="1" thickBot="1" x14ac:dyDescent="0.3">
      <c r="A91" s="455" t="s">
        <v>280</v>
      </c>
      <c r="B91" s="376"/>
      <c r="C91" s="374"/>
      <c r="D91" s="374"/>
      <c r="E91" s="374"/>
    </row>
    <row r="92" spans="1:5" ht="32.25" hidden="1" thickBot="1" x14ac:dyDescent="0.3">
      <c r="A92" s="454" t="s">
        <v>30</v>
      </c>
      <c r="B92" s="376"/>
      <c r="C92" s="374"/>
      <c r="D92" s="374"/>
      <c r="E92" s="374"/>
    </row>
    <row r="93" spans="1:5" ht="16.5" hidden="1" thickBot="1" x14ac:dyDescent="0.3">
      <c r="A93" s="455" t="s">
        <v>279</v>
      </c>
      <c r="B93" s="376"/>
      <c r="C93" s="374"/>
      <c r="D93" s="374"/>
      <c r="E93" s="374"/>
    </row>
    <row r="94" spans="1:5" ht="16.5" hidden="1" thickBot="1" x14ac:dyDescent="0.3">
      <c r="A94" s="455" t="s">
        <v>280</v>
      </c>
      <c r="B94" s="376"/>
      <c r="C94" s="374"/>
      <c r="D94" s="374"/>
      <c r="E94" s="374"/>
    </row>
    <row r="95" spans="1:5" ht="16.5" hidden="1" thickBot="1" x14ac:dyDescent="0.3">
      <c r="A95" s="465" t="s">
        <v>53</v>
      </c>
      <c r="B95" s="376">
        <f>B92+B89+B86+B83+B80+B77+B74</f>
        <v>0</v>
      </c>
      <c r="C95" s="376">
        <f t="shared" ref="C95:E95" si="10">C92+C89+C86+C83+C80+C77+C74</f>
        <v>0</v>
      </c>
      <c r="D95" s="376">
        <f t="shared" si="10"/>
        <v>0</v>
      </c>
      <c r="E95" s="376">
        <f t="shared" si="10"/>
        <v>0</v>
      </c>
    </row>
    <row r="96" spans="1:5" ht="17.25" hidden="1" customHeight="1" thickBot="1" x14ac:dyDescent="0.3">
      <c r="A96" s="461" t="s">
        <v>32</v>
      </c>
      <c r="B96" s="462">
        <f>IF(B95-B66=0,0,"Error")</f>
        <v>0</v>
      </c>
      <c r="C96" s="462">
        <f>IF(C95-C66=0,0,"Error")</f>
        <v>0</v>
      </c>
      <c r="D96" s="462">
        <f>IF(D95-D66=0,0,"Error")</f>
        <v>0</v>
      </c>
      <c r="E96" s="462">
        <f>IF(E95-E66=0,0,"Error")</f>
        <v>0</v>
      </c>
    </row>
    <row r="97" spans="1:5" ht="16.5" hidden="1" thickBot="1" x14ac:dyDescent="0.3">
      <c r="A97" s="463" t="s">
        <v>894</v>
      </c>
      <c r="B97" s="1573"/>
      <c r="C97" s="1554"/>
      <c r="D97" s="1554"/>
      <c r="E97" s="1555"/>
    </row>
    <row r="98" spans="1:5" ht="26.25" hidden="1" customHeight="1" thickBot="1" x14ac:dyDescent="0.3">
      <c r="A98" s="449" t="s">
        <v>15</v>
      </c>
      <c r="B98" s="1561"/>
      <c r="C98" s="1562"/>
      <c r="D98" s="1562"/>
      <c r="E98" s="1563"/>
    </row>
    <row r="99" spans="1:5" ht="16.5" hidden="1" thickBot="1" x14ac:dyDescent="0.3">
      <c r="A99" s="449" t="s">
        <v>16</v>
      </c>
      <c r="B99" s="1572"/>
      <c r="C99" s="1567"/>
      <c r="D99" s="1567"/>
      <c r="E99" s="1568"/>
    </row>
    <row r="100" spans="1:5" ht="12.75" hidden="1" customHeight="1" x14ac:dyDescent="0.25">
      <c r="A100" s="1556"/>
      <c r="B100" s="450">
        <v>2018</v>
      </c>
      <c r="C100" s="450">
        <v>2019</v>
      </c>
      <c r="D100" s="450">
        <v>2020</v>
      </c>
      <c r="E100" s="450">
        <v>2021</v>
      </c>
    </row>
    <row r="101" spans="1:5" ht="9" hidden="1" customHeight="1" thickBot="1" x14ac:dyDescent="0.3">
      <c r="A101" s="1557"/>
      <c r="B101" s="451" t="s">
        <v>8</v>
      </c>
      <c r="C101" s="451" t="s">
        <v>9</v>
      </c>
      <c r="D101" s="451" t="s">
        <v>9</v>
      </c>
      <c r="E101" s="451" t="s">
        <v>9</v>
      </c>
    </row>
    <row r="102" spans="1:5" ht="16.5" hidden="1" thickBot="1" x14ac:dyDescent="0.3">
      <c r="A102" s="449" t="s">
        <v>17</v>
      </c>
      <c r="B102" s="466"/>
      <c r="C102" s="466"/>
      <c r="D102" s="466"/>
      <c r="E102" s="466"/>
    </row>
    <row r="103" spans="1:5" ht="16.5" hidden="1" thickBot="1" x14ac:dyDescent="0.3">
      <c r="A103" s="449" t="s">
        <v>18</v>
      </c>
      <c r="B103" s="452">
        <f>B132</f>
        <v>0</v>
      </c>
      <c r="C103" s="452">
        <f t="shared" ref="C103:E103" si="11">C132</f>
        <v>0</v>
      </c>
      <c r="D103" s="452">
        <f t="shared" si="11"/>
        <v>0</v>
      </c>
      <c r="E103" s="452">
        <f t="shared" si="11"/>
        <v>0</v>
      </c>
    </row>
    <row r="104" spans="1:5" ht="16.5" hidden="1" thickBot="1" x14ac:dyDescent="0.3">
      <c r="A104" s="449" t="s">
        <v>19</v>
      </c>
      <c r="B104" s="452" t="e">
        <f>B103/B102</f>
        <v>#DIV/0!</v>
      </c>
      <c r="C104" s="452" t="e">
        <f>C103/C102</f>
        <v>#DIV/0!</v>
      </c>
      <c r="D104" s="452" t="e">
        <f>D103/D102</f>
        <v>#DIV/0!</v>
      </c>
      <c r="E104" s="452" t="e">
        <f>E103/E102</f>
        <v>#DIV/0!</v>
      </c>
    </row>
    <row r="105" spans="1:5" ht="16.5" hidden="1" thickBot="1" x14ac:dyDescent="0.3">
      <c r="A105" s="449" t="s">
        <v>20</v>
      </c>
      <c r="B105" s="797"/>
      <c r="C105" s="453" t="e">
        <f>C102/B102-1</f>
        <v>#DIV/0!</v>
      </c>
      <c r="D105" s="453" t="e">
        <f>D102/C102-1</f>
        <v>#DIV/0!</v>
      </c>
      <c r="E105" s="453" t="e">
        <f>E102/D102-1</f>
        <v>#DIV/0!</v>
      </c>
    </row>
    <row r="106" spans="1:5" ht="16.5" hidden="1" thickBot="1" x14ac:dyDescent="0.3">
      <c r="A106" s="449" t="s">
        <v>22</v>
      </c>
      <c r="B106" s="797"/>
      <c r="C106" s="453" t="e">
        <f>C103/B103-1</f>
        <v>#DIV/0!</v>
      </c>
      <c r="D106" s="453" t="e">
        <f t="shared" ref="D106:E107" si="12">D103/C103-1</f>
        <v>#DIV/0!</v>
      </c>
      <c r="E106" s="453" t="e">
        <f t="shared" si="12"/>
        <v>#DIV/0!</v>
      </c>
    </row>
    <row r="107" spans="1:5" ht="16.5" hidden="1" thickBot="1" x14ac:dyDescent="0.3">
      <c r="A107" s="449" t="s">
        <v>23</v>
      </c>
      <c r="B107" s="797"/>
      <c r="C107" s="453" t="e">
        <f>C104/B104-1</f>
        <v>#DIV/0!</v>
      </c>
      <c r="D107" s="453" t="e">
        <f t="shared" si="12"/>
        <v>#DIV/0!</v>
      </c>
      <c r="E107" s="453" t="e">
        <f t="shared" si="12"/>
        <v>#DIV/0!</v>
      </c>
    </row>
    <row r="108" spans="1:5" ht="24.75" hidden="1" customHeight="1" thickBot="1" x14ac:dyDescent="0.3">
      <c r="A108" s="1302" t="s">
        <v>893</v>
      </c>
      <c r="B108" s="1303"/>
      <c r="C108" s="1303"/>
      <c r="D108" s="1303"/>
      <c r="E108" s="1304"/>
    </row>
    <row r="109" spans="1:5" ht="12.75" hidden="1" customHeight="1" x14ac:dyDescent="0.25">
      <c r="A109" s="1556"/>
      <c r="B109" s="450">
        <v>2018</v>
      </c>
      <c r="C109" s="450">
        <v>2019</v>
      </c>
      <c r="D109" s="450">
        <v>2020</v>
      </c>
      <c r="E109" s="450">
        <v>2021</v>
      </c>
    </row>
    <row r="110" spans="1:5" ht="9" hidden="1" customHeight="1" thickBot="1" x14ac:dyDescent="0.3">
      <c r="A110" s="1557"/>
      <c r="B110" s="451" t="s">
        <v>8</v>
      </c>
      <c r="C110" s="451" t="s">
        <v>9</v>
      </c>
      <c r="D110" s="451" t="s">
        <v>9</v>
      </c>
      <c r="E110" s="451" t="s">
        <v>9</v>
      </c>
    </row>
    <row r="111" spans="1:5" ht="24.75" hidden="1" customHeight="1" thickBot="1" x14ac:dyDescent="0.3">
      <c r="A111" s="454" t="s">
        <v>24</v>
      </c>
      <c r="B111" s="374"/>
      <c r="C111" s="374"/>
      <c r="D111" s="374"/>
      <c r="E111" s="374"/>
    </row>
    <row r="112" spans="1:5" ht="16.5" hidden="1" thickBot="1" x14ac:dyDescent="0.3">
      <c r="A112" s="455" t="s">
        <v>279</v>
      </c>
      <c r="B112" s="376"/>
      <c r="C112" s="464"/>
      <c r="D112" s="464"/>
      <c r="E112" s="464"/>
    </row>
    <row r="113" spans="1:5" ht="16.5" hidden="1" thickBot="1" x14ac:dyDescent="0.3">
      <c r="A113" s="455" t="s">
        <v>280</v>
      </c>
      <c r="B113" s="376"/>
      <c r="C113" s="464"/>
      <c r="D113" s="464"/>
      <c r="E113" s="464"/>
    </row>
    <row r="114" spans="1:5" ht="24.75" hidden="1" customHeight="1" thickBot="1" x14ac:dyDescent="0.3">
      <c r="A114" s="454" t="s">
        <v>25</v>
      </c>
      <c r="B114" s="374"/>
      <c r="C114" s="374"/>
      <c r="D114" s="374"/>
      <c r="E114" s="374"/>
    </row>
    <row r="115" spans="1:5" ht="16.5" hidden="1" thickBot="1" x14ac:dyDescent="0.3">
      <c r="A115" s="455" t="s">
        <v>279</v>
      </c>
      <c r="B115" s="376"/>
      <c r="C115" s="374"/>
      <c r="D115" s="374"/>
      <c r="E115" s="374"/>
    </row>
    <row r="116" spans="1:5" ht="16.5" hidden="1" thickBot="1" x14ac:dyDescent="0.3">
      <c r="A116" s="455" t="s">
        <v>280</v>
      </c>
      <c r="B116" s="376"/>
      <c r="C116" s="374"/>
      <c r="D116" s="374"/>
      <c r="E116" s="374"/>
    </row>
    <row r="117" spans="1:5" ht="24.75" hidden="1" customHeight="1" thickBot="1" x14ac:dyDescent="0.3">
      <c r="A117" s="454" t="s">
        <v>26</v>
      </c>
      <c r="B117" s="467">
        <v>0</v>
      </c>
      <c r="C117" s="468">
        <v>0</v>
      </c>
      <c r="D117" s="468">
        <v>0</v>
      </c>
      <c r="E117" s="468">
        <v>0</v>
      </c>
    </row>
    <row r="118" spans="1:5" ht="16.5" hidden="1" thickBot="1" x14ac:dyDescent="0.3">
      <c r="A118" s="455" t="s">
        <v>279</v>
      </c>
      <c r="B118" s="376"/>
      <c r="C118" s="374"/>
      <c r="D118" s="374"/>
      <c r="E118" s="374"/>
    </row>
    <row r="119" spans="1:5" ht="16.5" hidden="1" thickBot="1" x14ac:dyDescent="0.3">
      <c r="A119" s="455" t="s">
        <v>280</v>
      </c>
      <c r="B119" s="376"/>
      <c r="C119" s="374"/>
      <c r="D119" s="374"/>
      <c r="E119" s="374"/>
    </row>
    <row r="120" spans="1:5" ht="16.5" hidden="1" thickBot="1" x14ac:dyDescent="0.3">
      <c r="A120" s="454" t="s">
        <v>27</v>
      </c>
      <c r="B120" s="376"/>
      <c r="C120" s="374"/>
      <c r="D120" s="374"/>
      <c r="E120" s="374"/>
    </row>
    <row r="121" spans="1:5" ht="16.5" hidden="1" thickBot="1" x14ac:dyDescent="0.3">
      <c r="A121" s="455" t="s">
        <v>279</v>
      </c>
      <c r="B121" s="376"/>
      <c r="C121" s="374"/>
      <c r="D121" s="374"/>
      <c r="E121" s="374"/>
    </row>
    <row r="122" spans="1:5" ht="16.5" hidden="1" thickBot="1" x14ac:dyDescent="0.3">
      <c r="A122" s="455" t="s">
        <v>280</v>
      </c>
      <c r="B122" s="376"/>
      <c r="C122" s="374"/>
      <c r="D122" s="374"/>
      <c r="E122" s="374"/>
    </row>
    <row r="123" spans="1:5" ht="16.5" hidden="1" thickBot="1" x14ac:dyDescent="0.3">
      <c r="A123" s="454" t="s">
        <v>28</v>
      </c>
      <c r="B123" s="376"/>
      <c r="C123" s="374"/>
      <c r="D123" s="374"/>
      <c r="E123" s="374"/>
    </row>
    <row r="124" spans="1:5" ht="16.5" hidden="1" thickBot="1" x14ac:dyDescent="0.3">
      <c r="A124" s="455" t="s">
        <v>279</v>
      </c>
      <c r="B124" s="376"/>
      <c r="C124" s="374"/>
      <c r="D124" s="374"/>
      <c r="E124" s="374"/>
    </row>
    <row r="125" spans="1:5" ht="15" hidden="1" customHeight="1" thickBot="1" x14ac:dyDescent="0.3">
      <c r="A125" s="455" t="s">
        <v>280</v>
      </c>
      <c r="B125" s="376"/>
      <c r="C125" s="374"/>
      <c r="D125" s="374"/>
      <c r="E125" s="374"/>
    </row>
    <row r="126" spans="1:5" ht="16.5" hidden="1" thickBot="1" x14ac:dyDescent="0.3">
      <c r="A126" s="454" t="s">
        <v>29</v>
      </c>
      <c r="B126" s="376">
        <v>0</v>
      </c>
      <c r="C126" s="374">
        <v>0</v>
      </c>
      <c r="D126" s="374">
        <v>0</v>
      </c>
      <c r="E126" s="374">
        <v>0</v>
      </c>
    </row>
    <row r="127" spans="1:5" ht="16.5" hidden="1" thickBot="1" x14ac:dyDescent="0.3">
      <c r="A127" s="455" t="s">
        <v>279</v>
      </c>
      <c r="B127" s="376"/>
      <c r="C127" s="374"/>
      <c r="D127" s="374"/>
      <c r="E127" s="374"/>
    </row>
    <row r="128" spans="1:5" ht="16.5" hidden="1" thickBot="1" x14ac:dyDescent="0.3">
      <c r="A128" s="455" t="s">
        <v>280</v>
      </c>
      <c r="B128" s="376"/>
      <c r="C128" s="374"/>
      <c r="D128" s="374"/>
      <c r="E128" s="374"/>
    </row>
    <row r="129" spans="1:5" ht="32.25" hidden="1" thickBot="1" x14ac:dyDescent="0.3">
      <c r="A129" s="454" t="s">
        <v>30</v>
      </c>
      <c r="B129" s="376"/>
      <c r="C129" s="374"/>
      <c r="D129" s="374"/>
      <c r="E129" s="374"/>
    </row>
    <row r="130" spans="1:5" ht="16.5" hidden="1" thickBot="1" x14ac:dyDescent="0.3">
      <c r="A130" s="455" t="s">
        <v>279</v>
      </c>
      <c r="B130" s="376"/>
      <c r="C130" s="374"/>
      <c r="D130" s="374"/>
      <c r="E130" s="374"/>
    </row>
    <row r="131" spans="1:5" ht="16.5" hidden="1" thickBot="1" x14ac:dyDescent="0.3">
      <c r="A131" s="455" t="s">
        <v>280</v>
      </c>
      <c r="B131" s="376"/>
      <c r="C131" s="374"/>
      <c r="D131" s="374"/>
      <c r="E131" s="374"/>
    </row>
    <row r="132" spans="1:5" ht="16.5" hidden="1" thickBot="1" x14ac:dyDescent="0.3">
      <c r="A132" s="465" t="s">
        <v>53</v>
      </c>
      <c r="B132" s="376">
        <f>B129+B126+B123+B120+B117+B114+B111</f>
        <v>0</v>
      </c>
      <c r="C132" s="376">
        <f t="shared" ref="C132:E132" si="13">C129+C126+C123+C120+C117+C114+C111</f>
        <v>0</v>
      </c>
      <c r="D132" s="376">
        <f t="shared" si="13"/>
        <v>0</v>
      </c>
      <c r="E132" s="376">
        <f t="shared" si="13"/>
        <v>0</v>
      </c>
    </row>
    <row r="133" spans="1:5" ht="17.25" hidden="1" customHeight="1" thickBot="1" x14ac:dyDescent="0.3">
      <c r="A133" s="461" t="s">
        <v>32</v>
      </c>
      <c r="B133" s="462">
        <f>IF(B132-B103=0,0,"Error")</f>
        <v>0</v>
      </c>
      <c r="C133" s="462">
        <f>IF(C132-C103=0,0,"Error")</f>
        <v>0</v>
      </c>
      <c r="D133" s="462">
        <f>IF(D132-D103=0,0,"Error")</f>
        <v>0</v>
      </c>
      <c r="E133" s="462">
        <f>IF(E132-E103=0,0,"Error")</f>
        <v>0</v>
      </c>
    </row>
    <row r="134" spans="1:5" ht="50.25" customHeight="1" thickBot="1" x14ac:dyDescent="0.3">
      <c r="A134" s="1564" t="s">
        <v>39</v>
      </c>
      <c r="B134" s="1565"/>
      <c r="C134" s="1565"/>
      <c r="D134" s="1565"/>
      <c r="E134" s="1566"/>
    </row>
    <row r="135" spans="1:5" ht="31.5" customHeight="1" thickBot="1" x14ac:dyDescent="0.3">
      <c r="A135" s="1564" t="s">
        <v>40</v>
      </c>
      <c r="B135" s="1565"/>
      <c r="C135" s="1565"/>
      <c r="D135" s="1565"/>
      <c r="E135" s="1566"/>
    </row>
    <row r="136" spans="1:5" ht="46.5" customHeight="1" thickBot="1" x14ac:dyDescent="0.3">
      <c r="A136" s="448" t="s">
        <v>56</v>
      </c>
      <c r="B136" s="1603" t="s">
        <v>484</v>
      </c>
      <c r="C136" s="1715"/>
      <c r="D136" s="1604"/>
      <c r="E136" s="1605"/>
    </row>
    <row r="137" spans="1:5" ht="54" customHeight="1" thickBot="1" x14ac:dyDescent="0.3">
      <c r="A137" s="448" t="s">
        <v>82</v>
      </c>
      <c r="B137" s="448" t="s">
        <v>484</v>
      </c>
      <c r="C137" s="826" t="s">
        <v>289</v>
      </c>
      <c r="D137" s="1713" t="s">
        <v>1319</v>
      </c>
      <c r="E137" s="1714"/>
    </row>
    <row r="138" spans="1:5" ht="34.5" customHeight="1" thickBot="1" x14ac:dyDescent="0.3">
      <c r="A138" s="578"/>
      <c r="B138" s="1581"/>
      <c r="C138" s="1606"/>
      <c r="D138" s="1583"/>
      <c r="E138" s="1584"/>
    </row>
    <row r="139" spans="1:5" ht="17.25" customHeight="1" thickBot="1" x14ac:dyDescent="0.3">
      <c r="A139" s="449" t="s">
        <v>15</v>
      </c>
      <c r="B139" s="1561" t="s">
        <v>484</v>
      </c>
      <c r="C139" s="1562"/>
      <c r="D139" s="1562"/>
      <c r="E139" s="1563"/>
    </row>
    <row r="140" spans="1:5" ht="16.5" thickBot="1" x14ac:dyDescent="0.3">
      <c r="A140" s="449" t="s">
        <v>16</v>
      </c>
      <c r="B140" s="1572" t="s">
        <v>485</v>
      </c>
      <c r="C140" s="1567"/>
      <c r="D140" s="1567"/>
      <c r="E140" s="1568"/>
    </row>
    <row r="141" spans="1:5" ht="12.75" customHeight="1" x14ac:dyDescent="0.25">
      <c r="A141" s="1556"/>
      <c r="B141" s="450">
        <v>2019</v>
      </c>
      <c r="C141" s="450">
        <v>2020</v>
      </c>
      <c r="D141" s="450">
        <v>2021</v>
      </c>
      <c r="E141" s="450">
        <v>2022</v>
      </c>
    </row>
    <row r="142" spans="1:5" ht="27.75" customHeight="1" thickBot="1" x14ac:dyDescent="0.3">
      <c r="A142" s="1557"/>
      <c r="B142" s="451" t="s">
        <v>8</v>
      </c>
      <c r="C142" s="451" t="s">
        <v>9</v>
      </c>
      <c r="D142" s="451" t="s">
        <v>9</v>
      </c>
      <c r="E142" s="451" t="s">
        <v>9</v>
      </c>
    </row>
    <row r="143" spans="1:5" ht="29.25" customHeight="1" thickBot="1" x14ac:dyDescent="0.3">
      <c r="A143" s="449" t="s">
        <v>17</v>
      </c>
      <c r="B143" s="452">
        <v>0</v>
      </c>
      <c r="C143" s="452">
        <v>0</v>
      </c>
      <c r="D143" s="452">
        <v>0</v>
      </c>
      <c r="E143" s="452">
        <v>0</v>
      </c>
    </row>
    <row r="144" spans="1:5" ht="36" customHeight="1" thickBot="1" x14ac:dyDescent="0.3">
      <c r="A144" s="449" t="s">
        <v>18</v>
      </c>
      <c r="B144" s="452">
        <f>B162</f>
        <v>4000</v>
      </c>
      <c r="C144" s="452">
        <f t="shared" ref="C144:E144" si="14">C162</f>
        <v>0</v>
      </c>
      <c r="D144" s="452">
        <f t="shared" si="14"/>
        <v>0</v>
      </c>
      <c r="E144" s="452">
        <f t="shared" si="14"/>
        <v>0</v>
      </c>
    </row>
    <row r="145" spans="1:5" ht="46.5" customHeight="1" thickBot="1" x14ac:dyDescent="0.3">
      <c r="A145" s="449" t="s">
        <v>19</v>
      </c>
      <c r="B145" s="452" t="e">
        <f>B144/B143</f>
        <v>#DIV/0!</v>
      </c>
      <c r="C145" s="452" t="e">
        <f t="shared" ref="C145:E145" si="15">C144/C143</f>
        <v>#DIV/0!</v>
      </c>
      <c r="D145" s="452" t="e">
        <f t="shared" si="15"/>
        <v>#DIV/0!</v>
      </c>
      <c r="E145" s="452" t="e">
        <f t="shared" si="15"/>
        <v>#DIV/0!</v>
      </c>
    </row>
    <row r="146" spans="1:5" ht="30.75" customHeight="1" thickBot="1" x14ac:dyDescent="0.3">
      <c r="A146" s="449" t="s">
        <v>20</v>
      </c>
      <c r="B146" s="797" t="s">
        <v>21</v>
      </c>
      <c r="C146" s="453" t="e">
        <f>C143/B143-1</f>
        <v>#DIV/0!</v>
      </c>
      <c r="D146" s="453" t="e">
        <f t="shared" ref="D146:E148" si="16">D143/C143-1</f>
        <v>#DIV/0!</v>
      </c>
      <c r="E146" s="453" t="e">
        <f t="shared" si="16"/>
        <v>#DIV/0!</v>
      </c>
    </row>
    <row r="147" spans="1:5" ht="27" customHeight="1" thickBot="1" x14ac:dyDescent="0.3">
      <c r="A147" s="449" t="s">
        <v>22</v>
      </c>
      <c r="B147" s="797" t="s">
        <v>21</v>
      </c>
      <c r="C147" s="453">
        <f>C144/B144-1</f>
        <v>-1</v>
      </c>
      <c r="D147" s="453" t="e">
        <f t="shared" si="16"/>
        <v>#DIV/0!</v>
      </c>
      <c r="E147" s="453" t="e">
        <f t="shared" si="16"/>
        <v>#DIV/0!</v>
      </c>
    </row>
    <row r="148" spans="1:5" ht="27.75" customHeight="1" thickBot="1" x14ac:dyDescent="0.3">
      <c r="A148" s="449" t="s">
        <v>23</v>
      </c>
      <c r="B148" s="797" t="s">
        <v>21</v>
      </c>
      <c r="C148" s="453" t="e">
        <f>C145/B145-1</f>
        <v>#DIV/0!</v>
      </c>
      <c r="D148" s="453" t="e">
        <f t="shared" si="16"/>
        <v>#DIV/0!</v>
      </c>
      <c r="E148" s="453" t="e">
        <f t="shared" si="16"/>
        <v>#DIV/0!</v>
      </c>
    </row>
    <row r="149" spans="1:5" ht="33" customHeight="1" thickBot="1" x14ac:dyDescent="0.3">
      <c r="A149" s="1302" t="s">
        <v>790</v>
      </c>
      <c r="B149" s="1303"/>
      <c r="C149" s="1303"/>
      <c r="D149" s="1303"/>
      <c r="E149" s="1304"/>
    </row>
    <row r="150" spans="1:5" ht="12.75" customHeight="1" x14ac:dyDescent="0.25">
      <c r="A150" s="1556"/>
      <c r="B150" s="450">
        <v>2018</v>
      </c>
      <c r="C150" s="450">
        <v>2019</v>
      </c>
      <c r="D150" s="450">
        <v>2020</v>
      </c>
      <c r="E150" s="450">
        <v>2021</v>
      </c>
    </row>
    <row r="151" spans="1:5" ht="39.75" customHeight="1" thickBot="1" x14ac:dyDescent="0.3">
      <c r="A151" s="1557"/>
      <c r="B151" s="451" t="s">
        <v>8</v>
      </c>
      <c r="C151" s="451" t="s">
        <v>9</v>
      </c>
      <c r="D151" s="451" t="s">
        <v>9</v>
      </c>
      <c r="E151" s="451" t="s">
        <v>9</v>
      </c>
    </row>
    <row r="152" spans="1:5" ht="23.25" customHeight="1" thickBot="1" x14ac:dyDescent="0.3">
      <c r="A152" s="454" t="s">
        <v>42</v>
      </c>
      <c r="B152" s="374">
        <f>B153+B154+B155+B156</f>
        <v>0</v>
      </c>
      <c r="C152" s="374">
        <f t="shared" ref="C152:E152" si="17">C153+C154+C155+C156</f>
        <v>0</v>
      </c>
      <c r="D152" s="374">
        <f t="shared" si="17"/>
        <v>0</v>
      </c>
      <c r="E152" s="374">
        <f t="shared" si="17"/>
        <v>0</v>
      </c>
    </row>
    <row r="153" spans="1:5" ht="24.75" customHeight="1" thickBot="1" x14ac:dyDescent="0.3">
      <c r="A153" s="455" t="s">
        <v>279</v>
      </c>
      <c r="B153" s="374"/>
      <c r="C153" s="374"/>
      <c r="D153" s="374"/>
      <c r="E153" s="374"/>
    </row>
    <row r="154" spans="1:5" ht="25.5" customHeight="1" thickBot="1" x14ac:dyDescent="0.3">
      <c r="A154" s="455" t="s">
        <v>294</v>
      </c>
      <c r="B154" s="374"/>
      <c r="C154" s="374"/>
      <c r="D154" s="374"/>
      <c r="E154" s="374"/>
    </row>
    <row r="155" spans="1:5" ht="23.25" customHeight="1" thickBot="1" x14ac:dyDescent="0.3">
      <c r="A155" s="455" t="s">
        <v>295</v>
      </c>
      <c r="B155" s="374"/>
      <c r="C155" s="374"/>
      <c r="D155" s="374"/>
      <c r="E155" s="374"/>
    </row>
    <row r="156" spans="1:5" ht="27.75" customHeight="1" thickBot="1" x14ac:dyDescent="0.3">
      <c r="A156" s="455" t="s">
        <v>296</v>
      </c>
      <c r="B156" s="374"/>
      <c r="C156" s="374"/>
      <c r="D156" s="374"/>
      <c r="E156" s="374"/>
    </row>
    <row r="157" spans="1:5" ht="21.75" customHeight="1" thickBot="1" x14ac:dyDescent="0.3">
      <c r="A157" s="454" t="s">
        <v>43</v>
      </c>
      <c r="B157" s="376">
        <f>B158+B159+B160+B161</f>
        <v>4000</v>
      </c>
      <c r="C157" s="376">
        <f t="shared" ref="C157:E157" si="18">C158+C159+C160+C161</f>
        <v>0</v>
      </c>
      <c r="D157" s="376">
        <f t="shared" si="18"/>
        <v>0</v>
      </c>
      <c r="E157" s="376">
        <f t="shared" si="18"/>
        <v>0</v>
      </c>
    </row>
    <row r="158" spans="1:5" ht="22.5" customHeight="1" thickBot="1" x14ac:dyDescent="0.3">
      <c r="A158" s="455" t="s">
        <v>279</v>
      </c>
      <c r="B158" s="376">
        <v>4000</v>
      </c>
      <c r="C158" s="374"/>
      <c r="D158" s="374"/>
      <c r="E158" s="374"/>
    </row>
    <row r="159" spans="1:5" ht="22.5" customHeight="1" thickBot="1" x14ac:dyDescent="0.3">
      <c r="A159" s="455" t="s">
        <v>294</v>
      </c>
      <c r="B159" s="376"/>
      <c r="C159" s="374"/>
      <c r="D159" s="374"/>
      <c r="E159" s="374"/>
    </row>
    <row r="160" spans="1:5" ht="24.75" customHeight="1" thickBot="1" x14ac:dyDescent="0.3">
      <c r="A160" s="455" t="s">
        <v>295</v>
      </c>
      <c r="B160" s="376"/>
      <c r="C160" s="374"/>
      <c r="D160" s="374"/>
      <c r="E160" s="374"/>
    </row>
    <row r="161" spans="1:5" ht="22.5" customHeight="1" thickBot="1" x14ac:dyDescent="0.3">
      <c r="A161" s="455" t="s">
        <v>296</v>
      </c>
      <c r="B161" s="376"/>
      <c r="C161" s="374"/>
      <c r="D161" s="374"/>
      <c r="E161" s="374"/>
    </row>
    <row r="162" spans="1:5" ht="27" customHeight="1" thickBot="1" x14ac:dyDescent="0.3">
      <c r="A162" s="827" t="s">
        <v>31</v>
      </c>
      <c r="B162" s="376">
        <f>B152+B157</f>
        <v>4000</v>
      </c>
      <c r="C162" s="376">
        <f t="shared" ref="C162:E162" si="19">C152+C157</f>
        <v>0</v>
      </c>
      <c r="D162" s="376">
        <f t="shared" si="19"/>
        <v>0</v>
      </c>
      <c r="E162" s="376">
        <f t="shared" si="19"/>
        <v>0</v>
      </c>
    </row>
    <row r="163" spans="1:5" ht="44.25" customHeight="1" thickBot="1" x14ac:dyDescent="0.3">
      <c r="A163" s="448" t="s">
        <v>33</v>
      </c>
      <c r="B163" s="448" t="s">
        <v>1320</v>
      </c>
      <c r="C163" s="826" t="s">
        <v>289</v>
      </c>
      <c r="D163" s="1713" t="s">
        <v>1321</v>
      </c>
      <c r="E163" s="1714"/>
    </row>
    <row r="164" spans="1:5" ht="27" customHeight="1" thickBot="1" x14ac:dyDescent="0.3">
      <c r="A164" s="449" t="s">
        <v>15</v>
      </c>
      <c r="B164" s="1561" t="s">
        <v>1320</v>
      </c>
      <c r="C164" s="1562"/>
      <c r="D164" s="1562"/>
      <c r="E164" s="1563"/>
    </row>
    <row r="165" spans="1:5" ht="38.25" customHeight="1" thickBot="1" x14ac:dyDescent="0.3">
      <c r="A165" s="449" t="s">
        <v>16</v>
      </c>
      <c r="B165" s="1572" t="s">
        <v>345</v>
      </c>
      <c r="C165" s="1567"/>
      <c r="D165" s="1567"/>
      <c r="E165" s="1568"/>
    </row>
    <row r="166" spans="1:5" ht="12.75" customHeight="1" x14ac:dyDescent="0.25">
      <c r="A166" s="1556"/>
      <c r="B166" s="450">
        <v>2019</v>
      </c>
      <c r="C166" s="450">
        <v>2020</v>
      </c>
      <c r="D166" s="450">
        <v>2021</v>
      </c>
      <c r="E166" s="450">
        <v>2022</v>
      </c>
    </row>
    <row r="167" spans="1:5" ht="23.25" customHeight="1" thickBot="1" x14ac:dyDescent="0.3">
      <c r="A167" s="1557"/>
      <c r="B167" s="451" t="s">
        <v>8</v>
      </c>
      <c r="C167" s="451" t="s">
        <v>9</v>
      </c>
      <c r="D167" s="451" t="s">
        <v>9</v>
      </c>
      <c r="E167" s="451" t="s">
        <v>9</v>
      </c>
    </row>
    <row r="168" spans="1:5" ht="27.75" customHeight="1" thickBot="1" x14ac:dyDescent="0.3">
      <c r="A168" s="449" t="s">
        <v>17</v>
      </c>
      <c r="B168" s="449"/>
      <c r="C168" s="797">
        <v>10</v>
      </c>
      <c r="D168" s="797">
        <v>10</v>
      </c>
      <c r="E168" s="797">
        <v>10</v>
      </c>
    </row>
    <row r="169" spans="1:5" ht="28.5" customHeight="1" thickBot="1" x14ac:dyDescent="0.3">
      <c r="A169" s="449" t="s">
        <v>18</v>
      </c>
      <c r="B169" s="452"/>
      <c r="C169" s="452">
        <f>C187</f>
        <v>1000</v>
      </c>
      <c r="D169" s="452">
        <f t="shared" ref="D169:E169" si="20">D187</f>
        <v>1000</v>
      </c>
      <c r="E169" s="452">
        <f t="shared" si="20"/>
        <v>1000</v>
      </c>
    </row>
    <row r="170" spans="1:5" ht="24.75" customHeight="1" thickBot="1" x14ac:dyDescent="0.3">
      <c r="A170" s="449" t="s">
        <v>19</v>
      </c>
      <c r="B170" s="452" t="e">
        <f>B169/B168</f>
        <v>#DIV/0!</v>
      </c>
      <c r="C170" s="452">
        <f t="shared" ref="C170:E170" si="21">C169/C168</f>
        <v>100</v>
      </c>
      <c r="D170" s="452">
        <f t="shared" si="21"/>
        <v>100</v>
      </c>
      <c r="E170" s="452">
        <f t="shared" si="21"/>
        <v>100</v>
      </c>
    </row>
    <row r="171" spans="1:5" ht="26.25" customHeight="1" thickBot="1" x14ac:dyDescent="0.3">
      <c r="A171" s="449" t="s">
        <v>20</v>
      </c>
      <c r="B171" s="797" t="s">
        <v>21</v>
      </c>
      <c r="C171" s="453" t="e">
        <f>C168/B168-1</f>
        <v>#DIV/0!</v>
      </c>
      <c r="D171" s="453">
        <f t="shared" ref="D171:E173" si="22">D168/C168-1</f>
        <v>0</v>
      </c>
      <c r="E171" s="453">
        <f t="shared" si="22"/>
        <v>0</v>
      </c>
    </row>
    <row r="172" spans="1:5" ht="24.75" customHeight="1" thickBot="1" x14ac:dyDescent="0.3">
      <c r="A172" s="449" t="s">
        <v>22</v>
      </c>
      <c r="B172" s="797" t="s">
        <v>21</v>
      </c>
      <c r="C172" s="453" t="e">
        <f>C169/B169-1</f>
        <v>#DIV/0!</v>
      </c>
      <c r="D172" s="453">
        <f t="shared" si="22"/>
        <v>0</v>
      </c>
      <c r="E172" s="453">
        <f t="shared" si="22"/>
        <v>0</v>
      </c>
    </row>
    <row r="173" spans="1:5" ht="26.25" customHeight="1" thickBot="1" x14ac:dyDescent="0.3">
      <c r="A173" s="449" t="s">
        <v>23</v>
      </c>
      <c r="B173" s="797" t="s">
        <v>21</v>
      </c>
      <c r="C173" s="453" t="e">
        <f>C170/B170-1</f>
        <v>#DIV/0!</v>
      </c>
      <c r="D173" s="453">
        <f t="shared" si="22"/>
        <v>0</v>
      </c>
      <c r="E173" s="453">
        <f t="shared" si="22"/>
        <v>0</v>
      </c>
    </row>
    <row r="174" spans="1:5" ht="33" customHeight="1" thickBot="1" x14ac:dyDescent="0.3">
      <c r="A174" s="1302" t="s">
        <v>1322</v>
      </c>
      <c r="B174" s="1303"/>
      <c r="C174" s="1303"/>
      <c r="D174" s="1303"/>
      <c r="E174" s="1304"/>
    </row>
    <row r="175" spans="1:5" ht="12.75" customHeight="1" x14ac:dyDescent="0.25">
      <c r="A175" s="1556"/>
      <c r="B175" s="450">
        <v>2019</v>
      </c>
      <c r="C175" s="450">
        <v>2020</v>
      </c>
      <c r="D175" s="450">
        <v>2021</v>
      </c>
      <c r="E175" s="450">
        <v>2022</v>
      </c>
    </row>
    <row r="176" spans="1:5" ht="28.5" customHeight="1" thickBot="1" x14ac:dyDescent="0.3">
      <c r="A176" s="1557"/>
      <c r="B176" s="451" t="s">
        <v>8</v>
      </c>
      <c r="C176" s="451" t="s">
        <v>9</v>
      </c>
      <c r="D176" s="451" t="s">
        <v>9</v>
      </c>
      <c r="E176" s="451" t="s">
        <v>9</v>
      </c>
    </row>
    <row r="177" spans="1:5" ht="23.25" customHeight="1" thickBot="1" x14ac:dyDescent="0.3">
      <c r="A177" s="454" t="s">
        <v>42</v>
      </c>
      <c r="B177" s="374">
        <f>B178+B179+B180+B181</f>
        <v>0</v>
      </c>
      <c r="C177" s="374">
        <f t="shared" ref="C177:E177" si="23">C178+C179+C180+C181</f>
        <v>0</v>
      </c>
      <c r="D177" s="374">
        <f t="shared" si="23"/>
        <v>0</v>
      </c>
      <c r="E177" s="374">
        <f t="shared" si="23"/>
        <v>0</v>
      </c>
    </row>
    <row r="178" spans="1:5" ht="25.5" customHeight="1" thickBot="1" x14ac:dyDescent="0.3">
      <c r="A178" s="455" t="s">
        <v>279</v>
      </c>
      <c r="B178" s="374"/>
      <c r="C178" s="374"/>
      <c r="D178" s="374"/>
      <c r="E178" s="374"/>
    </row>
    <row r="179" spans="1:5" ht="24" customHeight="1" thickBot="1" x14ac:dyDescent="0.3">
      <c r="A179" s="455" t="s">
        <v>294</v>
      </c>
      <c r="B179" s="374"/>
      <c r="C179" s="374"/>
      <c r="D179" s="374"/>
      <c r="E179" s="374"/>
    </row>
    <row r="180" spans="1:5" ht="22.5" customHeight="1" thickBot="1" x14ac:dyDescent="0.3">
      <c r="A180" s="455" t="s">
        <v>295</v>
      </c>
      <c r="B180" s="374"/>
      <c r="C180" s="374"/>
      <c r="D180" s="374"/>
      <c r="E180" s="374"/>
    </row>
    <row r="181" spans="1:5" ht="21" customHeight="1" thickBot="1" x14ac:dyDescent="0.3">
      <c r="A181" s="455" t="s">
        <v>296</v>
      </c>
      <c r="B181" s="374"/>
      <c r="C181" s="374"/>
      <c r="D181" s="374"/>
      <c r="E181" s="374"/>
    </row>
    <row r="182" spans="1:5" ht="21.75" customHeight="1" thickBot="1" x14ac:dyDescent="0.3">
      <c r="A182" s="454" t="s">
        <v>43</v>
      </c>
      <c r="B182" s="376">
        <f>B183+B184+B185+B186</f>
        <v>0</v>
      </c>
      <c r="C182" s="376">
        <f t="shared" ref="C182:E182" si="24">C183+C184+C185+C186</f>
        <v>1000</v>
      </c>
      <c r="D182" s="376">
        <f t="shared" si="24"/>
        <v>1000</v>
      </c>
      <c r="E182" s="376">
        <f t="shared" si="24"/>
        <v>1000</v>
      </c>
    </row>
    <row r="183" spans="1:5" ht="25.5" customHeight="1" thickBot="1" x14ac:dyDescent="0.3">
      <c r="A183" s="455" t="s">
        <v>279</v>
      </c>
      <c r="B183" s="376"/>
      <c r="C183" s="457">
        <v>1000</v>
      </c>
      <c r="D183" s="374">
        <v>1000</v>
      </c>
      <c r="E183" s="374">
        <v>1000</v>
      </c>
    </row>
    <row r="184" spans="1:5" ht="21" customHeight="1" thickBot="1" x14ac:dyDescent="0.3">
      <c r="A184" s="455" t="s">
        <v>294</v>
      </c>
      <c r="B184" s="376"/>
      <c r="C184" s="374"/>
      <c r="D184" s="374"/>
      <c r="E184" s="374"/>
    </row>
    <row r="185" spans="1:5" ht="25.5" customHeight="1" thickBot="1" x14ac:dyDescent="0.3">
      <c r="A185" s="455" t="s">
        <v>295</v>
      </c>
      <c r="B185" s="376"/>
      <c r="C185" s="374"/>
      <c r="D185" s="374"/>
      <c r="E185" s="374"/>
    </row>
    <row r="186" spans="1:5" ht="27" customHeight="1" thickBot="1" x14ac:dyDescent="0.3">
      <c r="A186" s="455" t="s">
        <v>296</v>
      </c>
      <c r="B186" s="376"/>
      <c r="C186" s="374"/>
      <c r="D186" s="374"/>
      <c r="E186" s="374"/>
    </row>
    <row r="187" spans="1:5" ht="29.25" customHeight="1" thickBot="1" x14ac:dyDescent="0.3">
      <c r="A187" s="827" t="s">
        <v>298</v>
      </c>
      <c r="B187" s="376">
        <f>B177+B182</f>
        <v>0</v>
      </c>
      <c r="C187" s="376">
        <f t="shared" ref="C187:E187" si="25">C177+C182</f>
        <v>1000</v>
      </c>
      <c r="D187" s="376">
        <f t="shared" si="25"/>
        <v>1000</v>
      </c>
      <c r="E187" s="376">
        <f t="shared" si="25"/>
        <v>1000</v>
      </c>
    </row>
    <row r="188" spans="1:5" ht="48" hidden="1" thickBot="1" x14ac:dyDescent="0.3">
      <c r="A188" s="448" t="s">
        <v>74</v>
      </c>
      <c r="B188" s="476"/>
      <c r="C188" s="579" t="s">
        <v>289</v>
      </c>
      <c r="D188" s="478"/>
      <c r="E188" s="479"/>
    </row>
    <row r="189" spans="1:5" ht="17.25" hidden="1" customHeight="1" thickBot="1" x14ac:dyDescent="0.3">
      <c r="A189" s="449" t="s">
        <v>15</v>
      </c>
      <c r="B189" s="1561"/>
      <c r="C189" s="1562"/>
      <c r="D189" s="1562"/>
      <c r="E189" s="1563"/>
    </row>
    <row r="190" spans="1:5" ht="16.5" hidden="1" thickBot="1" x14ac:dyDescent="0.3">
      <c r="A190" s="449" t="s">
        <v>16</v>
      </c>
      <c r="B190" s="1572"/>
      <c r="C190" s="1567"/>
      <c r="D190" s="1567"/>
      <c r="E190" s="1568"/>
    </row>
    <row r="191" spans="1:5" ht="12.75" hidden="1" customHeight="1" x14ac:dyDescent="0.25">
      <c r="A191" s="1556"/>
      <c r="B191" s="450">
        <v>2018</v>
      </c>
      <c r="C191" s="450">
        <v>2019</v>
      </c>
      <c r="D191" s="450">
        <v>2020</v>
      </c>
      <c r="E191" s="450">
        <v>2021</v>
      </c>
    </row>
    <row r="192" spans="1:5" ht="9" hidden="1" customHeight="1" thickBot="1" x14ac:dyDescent="0.3">
      <c r="A192" s="1557"/>
      <c r="B192" s="451" t="s">
        <v>8</v>
      </c>
      <c r="C192" s="451" t="s">
        <v>9</v>
      </c>
      <c r="D192" s="451" t="s">
        <v>9</v>
      </c>
      <c r="E192" s="451" t="s">
        <v>9</v>
      </c>
    </row>
    <row r="193" spans="1:5" ht="16.5" hidden="1" thickBot="1" x14ac:dyDescent="0.3">
      <c r="A193" s="449" t="s">
        <v>17</v>
      </c>
      <c r="B193" s="449"/>
      <c r="C193" s="449"/>
      <c r="D193" s="449"/>
      <c r="E193" s="449"/>
    </row>
    <row r="194" spans="1:5" ht="16.5" hidden="1" thickBot="1" x14ac:dyDescent="0.3">
      <c r="A194" s="449" t="s">
        <v>18</v>
      </c>
      <c r="B194" s="452">
        <f>B212</f>
        <v>0</v>
      </c>
      <c r="C194" s="452">
        <f t="shared" ref="C194:E194" si="26">C212</f>
        <v>0</v>
      </c>
      <c r="D194" s="452">
        <f t="shared" si="26"/>
        <v>0</v>
      </c>
      <c r="E194" s="452">
        <f t="shared" si="26"/>
        <v>0</v>
      </c>
    </row>
    <row r="195" spans="1:5" ht="16.5" hidden="1" thickBot="1" x14ac:dyDescent="0.3">
      <c r="A195" s="449" t="s">
        <v>19</v>
      </c>
      <c r="B195" s="452" t="e">
        <f>B194/B193</f>
        <v>#DIV/0!</v>
      </c>
      <c r="C195" s="452" t="e">
        <f t="shared" ref="C195:E195" si="27">C194/C193</f>
        <v>#DIV/0!</v>
      </c>
      <c r="D195" s="452" t="e">
        <f t="shared" si="27"/>
        <v>#DIV/0!</v>
      </c>
      <c r="E195" s="452" t="e">
        <f t="shared" si="27"/>
        <v>#DIV/0!</v>
      </c>
    </row>
    <row r="196" spans="1:5" ht="16.5" hidden="1" thickBot="1" x14ac:dyDescent="0.3">
      <c r="A196" s="449" t="s">
        <v>20</v>
      </c>
      <c r="B196" s="797" t="s">
        <v>21</v>
      </c>
      <c r="C196" s="453" t="e">
        <f>C193/B193-1</f>
        <v>#DIV/0!</v>
      </c>
      <c r="D196" s="453" t="e">
        <f t="shared" ref="D196:E198" si="28">D193/C193-1</f>
        <v>#DIV/0!</v>
      </c>
      <c r="E196" s="453" t="e">
        <f t="shared" si="28"/>
        <v>#DIV/0!</v>
      </c>
    </row>
    <row r="197" spans="1:5" ht="16.5" hidden="1" thickBot="1" x14ac:dyDescent="0.3">
      <c r="A197" s="449" t="s">
        <v>22</v>
      </c>
      <c r="B197" s="797" t="s">
        <v>21</v>
      </c>
      <c r="C197" s="453" t="e">
        <f>C194/B194-1</f>
        <v>#DIV/0!</v>
      </c>
      <c r="D197" s="453" t="e">
        <f t="shared" si="28"/>
        <v>#DIV/0!</v>
      </c>
      <c r="E197" s="453" t="e">
        <f t="shared" si="28"/>
        <v>#DIV/0!</v>
      </c>
    </row>
    <row r="198" spans="1:5" ht="16.5" hidden="1" thickBot="1" x14ac:dyDescent="0.3">
      <c r="A198" s="449" t="s">
        <v>23</v>
      </c>
      <c r="B198" s="797" t="s">
        <v>21</v>
      </c>
      <c r="C198" s="453" t="e">
        <f>C195/B195-1</f>
        <v>#DIV/0!</v>
      </c>
      <c r="D198" s="453" t="e">
        <f t="shared" si="28"/>
        <v>#DIV/0!</v>
      </c>
      <c r="E198" s="453" t="e">
        <f t="shared" si="28"/>
        <v>#DIV/0!</v>
      </c>
    </row>
    <row r="199" spans="1:5" ht="16.5" hidden="1" thickBot="1" x14ac:dyDescent="0.3">
      <c r="A199" s="1302" t="s">
        <v>1323</v>
      </c>
      <c r="B199" s="1303"/>
      <c r="C199" s="1303"/>
      <c r="D199" s="1303"/>
      <c r="E199" s="1304"/>
    </row>
    <row r="200" spans="1:5" ht="12.75" hidden="1" customHeight="1" x14ac:dyDescent="0.25">
      <c r="A200" s="1556"/>
      <c r="B200" s="450">
        <v>2018</v>
      </c>
      <c r="C200" s="450">
        <v>2019</v>
      </c>
      <c r="D200" s="450">
        <v>2020</v>
      </c>
      <c r="E200" s="450">
        <v>2021</v>
      </c>
    </row>
    <row r="201" spans="1:5" ht="9" hidden="1" customHeight="1" thickBot="1" x14ac:dyDescent="0.3">
      <c r="A201" s="1557"/>
      <c r="B201" s="451" t="s">
        <v>8</v>
      </c>
      <c r="C201" s="451" t="s">
        <v>9</v>
      </c>
      <c r="D201" s="451" t="s">
        <v>9</v>
      </c>
      <c r="E201" s="451" t="s">
        <v>9</v>
      </c>
    </row>
    <row r="202" spans="1:5" ht="16.5" hidden="1" thickBot="1" x14ac:dyDescent="0.3">
      <c r="A202" s="454" t="s">
        <v>42</v>
      </c>
      <c r="B202" s="374">
        <f>B203+B204+B205+B206</f>
        <v>0</v>
      </c>
      <c r="C202" s="374">
        <f t="shared" ref="C202:E202" si="29">C203+C204+C205+C206</f>
        <v>0</v>
      </c>
      <c r="D202" s="374">
        <f t="shared" si="29"/>
        <v>0</v>
      </c>
      <c r="E202" s="374">
        <f t="shared" si="29"/>
        <v>0</v>
      </c>
    </row>
    <row r="203" spans="1:5" ht="16.5" hidden="1" thickBot="1" x14ac:dyDescent="0.3">
      <c r="A203" s="455" t="s">
        <v>279</v>
      </c>
      <c r="B203" s="374"/>
      <c r="C203" s="374"/>
      <c r="D203" s="374"/>
      <c r="E203" s="374"/>
    </row>
    <row r="204" spans="1:5" ht="16.5" hidden="1" thickBot="1" x14ac:dyDescent="0.3">
      <c r="A204" s="455" t="s">
        <v>294</v>
      </c>
      <c r="B204" s="374"/>
      <c r="C204" s="374"/>
      <c r="D204" s="374"/>
      <c r="E204" s="374"/>
    </row>
    <row r="205" spans="1:5" ht="16.5" hidden="1" thickBot="1" x14ac:dyDescent="0.3">
      <c r="A205" s="455" t="s">
        <v>295</v>
      </c>
      <c r="B205" s="374"/>
      <c r="C205" s="374"/>
      <c r="D205" s="374"/>
      <c r="E205" s="374"/>
    </row>
    <row r="206" spans="1:5" ht="16.5" hidden="1" thickBot="1" x14ac:dyDescent="0.3">
      <c r="A206" s="455" t="s">
        <v>296</v>
      </c>
      <c r="B206" s="374"/>
      <c r="C206" s="374"/>
      <c r="D206" s="374"/>
      <c r="E206" s="374"/>
    </row>
    <row r="207" spans="1:5" ht="16.5" hidden="1" thickBot="1" x14ac:dyDescent="0.3">
      <c r="A207" s="454" t="s">
        <v>43</v>
      </c>
      <c r="B207" s="376">
        <f>B208+B209+B210+B211</f>
        <v>0</v>
      </c>
      <c r="C207" s="376">
        <f t="shared" ref="C207:E207" si="30">C208+C209+C210+C211</f>
        <v>0</v>
      </c>
      <c r="D207" s="376">
        <f t="shared" si="30"/>
        <v>0</v>
      </c>
      <c r="E207" s="376">
        <f t="shared" si="30"/>
        <v>0</v>
      </c>
    </row>
    <row r="208" spans="1:5" ht="16.5" hidden="1" thickBot="1" x14ac:dyDescent="0.3">
      <c r="A208" s="455" t="s">
        <v>279</v>
      </c>
      <c r="B208" s="376"/>
      <c r="C208" s="374"/>
      <c r="D208" s="374"/>
      <c r="E208" s="374"/>
    </row>
    <row r="209" spans="1:5" ht="16.5" hidden="1" thickBot="1" x14ac:dyDescent="0.3">
      <c r="A209" s="455" t="s">
        <v>294</v>
      </c>
      <c r="B209" s="376"/>
      <c r="C209" s="374"/>
      <c r="D209" s="374"/>
      <c r="E209" s="374"/>
    </row>
    <row r="210" spans="1:5" ht="16.5" hidden="1" thickBot="1" x14ac:dyDescent="0.3">
      <c r="A210" s="455" t="s">
        <v>295</v>
      </c>
      <c r="B210" s="376"/>
      <c r="C210" s="374"/>
      <c r="D210" s="374"/>
      <c r="E210" s="374"/>
    </row>
    <row r="211" spans="1:5" ht="16.5" hidden="1" thickBot="1" x14ac:dyDescent="0.3">
      <c r="A211" s="455" t="s">
        <v>296</v>
      </c>
      <c r="B211" s="376"/>
      <c r="C211" s="374"/>
      <c r="D211" s="374"/>
      <c r="E211" s="374"/>
    </row>
    <row r="212" spans="1:5" ht="16.5" hidden="1" thickBot="1" x14ac:dyDescent="0.3">
      <c r="A212" s="460" t="s">
        <v>319</v>
      </c>
      <c r="B212" s="376">
        <f>B202+B207</f>
        <v>0</v>
      </c>
      <c r="C212" s="376">
        <f t="shared" ref="C212:E212" si="31">C202+C207</f>
        <v>0</v>
      </c>
      <c r="D212" s="376">
        <f t="shared" si="31"/>
        <v>0</v>
      </c>
      <c r="E212" s="376">
        <f t="shared" si="31"/>
        <v>0</v>
      </c>
    </row>
    <row r="213" spans="1:5" ht="25.5" hidden="1" customHeight="1" thickBot="1" x14ac:dyDescent="0.3">
      <c r="A213" s="475" t="s">
        <v>45</v>
      </c>
      <c r="B213" s="1581"/>
      <c r="C213" s="1583"/>
      <c r="D213" s="1583"/>
      <c r="E213" s="1584"/>
    </row>
    <row r="214" spans="1:5" ht="48" hidden="1" thickBot="1" x14ac:dyDescent="0.3">
      <c r="A214" s="448" t="s">
        <v>171</v>
      </c>
      <c r="B214" s="476"/>
      <c r="C214" s="579" t="s">
        <v>289</v>
      </c>
      <c r="D214" s="478"/>
      <c r="E214" s="479"/>
    </row>
    <row r="215" spans="1:5" ht="17.25" hidden="1" customHeight="1" thickBot="1" x14ac:dyDescent="0.3">
      <c r="A215" s="449" t="s">
        <v>15</v>
      </c>
      <c r="B215" s="1561"/>
      <c r="C215" s="1562"/>
      <c r="D215" s="1562"/>
      <c r="E215" s="1563"/>
    </row>
    <row r="216" spans="1:5" ht="16.5" hidden="1" thickBot="1" x14ac:dyDescent="0.3">
      <c r="A216" s="449" t="s">
        <v>16</v>
      </c>
      <c r="B216" s="1712"/>
      <c r="C216" s="1567"/>
      <c r="D216" s="1567"/>
      <c r="E216" s="1568"/>
    </row>
    <row r="217" spans="1:5" ht="12.75" hidden="1" customHeight="1" x14ac:dyDescent="0.25">
      <c r="A217" s="1556"/>
      <c r="B217" s="450">
        <v>2019</v>
      </c>
      <c r="C217" s="450">
        <v>2020</v>
      </c>
      <c r="D217" s="450">
        <v>2021</v>
      </c>
      <c r="E217" s="450">
        <v>2022</v>
      </c>
    </row>
    <row r="218" spans="1:5" ht="9" hidden="1" customHeight="1" thickBot="1" x14ac:dyDescent="0.3">
      <c r="A218" s="1557"/>
      <c r="B218" s="451" t="s">
        <v>8</v>
      </c>
      <c r="C218" s="451" t="s">
        <v>9</v>
      </c>
      <c r="D218" s="451" t="s">
        <v>9</v>
      </c>
      <c r="E218" s="451" t="s">
        <v>9</v>
      </c>
    </row>
    <row r="219" spans="1:5" ht="16.5" hidden="1" thickBot="1" x14ac:dyDescent="0.3">
      <c r="A219" s="449" t="s">
        <v>17</v>
      </c>
      <c r="B219" s="449">
        <v>0</v>
      </c>
      <c r="C219" s="797">
        <v>0</v>
      </c>
      <c r="D219" s="797">
        <v>0</v>
      </c>
      <c r="E219" s="449">
        <v>0</v>
      </c>
    </row>
    <row r="220" spans="1:5" ht="16.5" hidden="1" thickBot="1" x14ac:dyDescent="0.3">
      <c r="A220" s="449" t="s">
        <v>18</v>
      </c>
      <c r="B220" s="452">
        <f>B238</f>
        <v>0</v>
      </c>
      <c r="C220" s="452">
        <f t="shared" ref="C220:E220" si="32">C238</f>
        <v>0</v>
      </c>
      <c r="D220" s="452">
        <f t="shared" si="32"/>
        <v>0</v>
      </c>
      <c r="E220" s="452">
        <f t="shared" si="32"/>
        <v>0</v>
      </c>
    </row>
    <row r="221" spans="1:5" ht="16.5" hidden="1" thickBot="1" x14ac:dyDescent="0.3">
      <c r="A221" s="449" t="s">
        <v>19</v>
      </c>
      <c r="B221" s="452" t="e">
        <f>B220/B219</f>
        <v>#DIV/0!</v>
      </c>
      <c r="C221" s="452" t="e">
        <f t="shared" ref="C221:E221" si="33">C220/C219</f>
        <v>#DIV/0!</v>
      </c>
      <c r="D221" s="452" t="e">
        <f t="shared" si="33"/>
        <v>#DIV/0!</v>
      </c>
      <c r="E221" s="452" t="e">
        <f t="shared" si="33"/>
        <v>#DIV/0!</v>
      </c>
    </row>
    <row r="222" spans="1:5" ht="16.5" hidden="1" thickBot="1" x14ac:dyDescent="0.3">
      <c r="A222" s="449" t="s">
        <v>20</v>
      </c>
      <c r="B222" s="797" t="s">
        <v>21</v>
      </c>
      <c r="C222" s="453" t="e">
        <f>C219/B219-1</f>
        <v>#DIV/0!</v>
      </c>
      <c r="D222" s="453" t="e">
        <f t="shared" ref="D222:E224" si="34">D219/C219-1</f>
        <v>#DIV/0!</v>
      </c>
      <c r="E222" s="453" t="e">
        <f t="shared" si="34"/>
        <v>#DIV/0!</v>
      </c>
    </row>
    <row r="223" spans="1:5" ht="16.5" hidden="1" thickBot="1" x14ac:dyDescent="0.3">
      <c r="A223" s="449" t="s">
        <v>22</v>
      </c>
      <c r="B223" s="797" t="s">
        <v>21</v>
      </c>
      <c r="C223" s="453" t="e">
        <f>C220/B220-1</f>
        <v>#DIV/0!</v>
      </c>
      <c r="D223" s="453" t="e">
        <f t="shared" si="34"/>
        <v>#DIV/0!</v>
      </c>
      <c r="E223" s="453" t="e">
        <f t="shared" si="34"/>
        <v>#DIV/0!</v>
      </c>
    </row>
    <row r="224" spans="1:5" ht="16.5" hidden="1" thickBot="1" x14ac:dyDescent="0.3">
      <c r="A224" s="449" t="s">
        <v>23</v>
      </c>
      <c r="B224" s="797" t="s">
        <v>21</v>
      </c>
      <c r="C224" s="453" t="e">
        <f>C221/B221-1</f>
        <v>#DIV/0!</v>
      </c>
      <c r="D224" s="453" t="e">
        <f t="shared" si="34"/>
        <v>#DIV/0!</v>
      </c>
      <c r="E224" s="453" t="e">
        <f t="shared" si="34"/>
        <v>#DIV/0!</v>
      </c>
    </row>
    <row r="225" spans="1:5" ht="16.5" hidden="1" thickBot="1" x14ac:dyDescent="0.3">
      <c r="A225" s="1302" t="s">
        <v>1324</v>
      </c>
      <c r="B225" s="1303"/>
      <c r="C225" s="1303"/>
      <c r="D225" s="1303"/>
      <c r="E225" s="1304"/>
    </row>
    <row r="226" spans="1:5" ht="12.75" hidden="1" customHeight="1" x14ac:dyDescent="0.25">
      <c r="A226" s="1556"/>
      <c r="B226" s="450">
        <v>2019</v>
      </c>
      <c r="C226" s="450">
        <v>2020</v>
      </c>
      <c r="D226" s="450">
        <v>2021</v>
      </c>
      <c r="E226" s="450">
        <v>2022</v>
      </c>
    </row>
    <row r="227" spans="1:5" ht="9" hidden="1" customHeight="1" thickBot="1" x14ac:dyDescent="0.3">
      <c r="A227" s="1557"/>
      <c r="B227" s="451" t="s">
        <v>8</v>
      </c>
      <c r="C227" s="451" t="s">
        <v>9</v>
      </c>
      <c r="D227" s="451" t="s">
        <v>9</v>
      </c>
      <c r="E227" s="451" t="s">
        <v>9</v>
      </c>
    </row>
    <row r="228" spans="1:5" ht="16.5" hidden="1" thickBot="1" x14ac:dyDescent="0.3">
      <c r="A228" s="454" t="s">
        <v>42</v>
      </c>
      <c r="B228" s="374">
        <f>B229+B230+B231+B232</f>
        <v>0</v>
      </c>
      <c r="C228" s="374">
        <f t="shared" ref="C228:E228" si="35">C229+C230+C231+C232</f>
        <v>0</v>
      </c>
      <c r="D228" s="374">
        <f t="shared" si="35"/>
        <v>0</v>
      </c>
      <c r="E228" s="374">
        <f t="shared" si="35"/>
        <v>0</v>
      </c>
    </row>
    <row r="229" spans="1:5" ht="16.5" hidden="1" thickBot="1" x14ac:dyDescent="0.3">
      <c r="A229" s="455" t="s">
        <v>279</v>
      </c>
      <c r="B229" s="374"/>
      <c r="C229" s="374"/>
      <c r="D229" s="374"/>
      <c r="E229" s="374"/>
    </row>
    <row r="230" spans="1:5" ht="16.5" hidden="1" thickBot="1" x14ac:dyDescent="0.3">
      <c r="A230" s="455" t="s">
        <v>294</v>
      </c>
      <c r="B230" s="374"/>
      <c r="C230" s="374"/>
      <c r="D230" s="374"/>
      <c r="E230" s="374"/>
    </row>
    <row r="231" spans="1:5" ht="16.5" hidden="1" thickBot="1" x14ac:dyDescent="0.3">
      <c r="A231" s="455" t="s">
        <v>295</v>
      </c>
      <c r="B231" s="374"/>
      <c r="C231" s="374"/>
      <c r="D231" s="374"/>
      <c r="E231" s="374"/>
    </row>
    <row r="232" spans="1:5" ht="16.5" hidden="1" thickBot="1" x14ac:dyDescent="0.3">
      <c r="A232" s="455" t="s">
        <v>296</v>
      </c>
      <c r="B232" s="374"/>
      <c r="C232" s="374"/>
      <c r="D232" s="374"/>
      <c r="E232" s="374"/>
    </row>
    <row r="233" spans="1:5" ht="16.5" hidden="1" thickBot="1" x14ac:dyDescent="0.3">
      <c r="A233" s="454" t="s">
        <v>43</v>
      </c>
      <c r="B233" s="376">
        <f>B234+B235+B236+B237</f>
        <v>0</v>
      </c>
      <c r="C233" s="376">
        <f t="shared" ref="C233:E233" si="36">C234+C235+C236+C237</f>
        <v>0</v>
      </c>
      <c r="D233" s="376">
        <f t="shared" si="36"/>
        <v>0</v>
      </c>
      <c r="E233" s="376">
        <f t="shared" si="36"/>
        <v>0</v>
      </c>
    </row>
    <row r="234" spans="1:5" ht="16.5" hidden="1" thickBot="1" x14ac:dyDescent="0.3">
      <c r="A234" s="455" t="s">
        <v>279</v>
      </c>
      <c r="B234" s="376"/>
      <c r="C234" s="376">
        <v>0</v>
      </c>
      <c r="D234" s="376">
        <v>0</v>
      </c>
      <c r="E234" s="376"/>
    </row>
    <row r="235" spans="1:5" ht="16.5" hidden="1" thickBot="1" x14ac:dyDescent="0.3">
      <c r="A235" s="455" t="s">
        <v>294</v>
      </c>
      <c r="B235" s="376"/>
      <c r="C235" s="376"/>
      <c r="D235" s="376"/>
      <c r="E235" s="376"/>
    </row>
    <row r="236" spans="1:5" ht="16.5" hidden="1" thickBot="1" x14ac:dyDescent="0.3">
      <c r="A236" s="455" t="s">
        <v>295</v>
      </c>
      <c r="B236" s="376"/>
      <c r="C236" s="376"/>
      <c r="D236" s="376"/>
      <c r="E236" s="376"/>
    </row>
    <row r="237" spans="1:5" ht="16.5" hidden="1" thickBot="1" x14ac:dyDescent="0.3">
      <c r="A237" s="455" t="s">
        <v>296</v>
      </c>
      <c r="B237" s="376"/>
      <c r="C237" s="376"/>
      <c r="D237" s="376"/>
      <c r="E237" s="376"/>
    </row>
    <row r="238" spans="1:5" ht="16.5" hidden="1" thickBot="1" x14ac:dyDescent="0.3">
      <c r="A238" s="460" t="s">
        <v>53</v>
      </c>
      <c r="B238" s="376">
        <f>B228+B233</f>
        <v>0</v>
      </c>
      <c r="C238" s="376">
        <f t="shared" ref="C238:E238" si="37">C228+C233</f>
        <v>0</v>
      </c>
      <c r="D238" s="376">
        <f t="shared" si="37"/>
        <v>0</v>
      </c>
      <c r="E238" s="376">
        <f t="shared" si="37"/>
        <v>0</v>
      </c>
    </row>
    <row r="239" spans="1:5" ht="16.5" hidden="1" thickBot="1" x14ac:dyDescent="0.3">
      <c r="A239" s="1564" t="s">
        <v>46</v>
      </c>
      <c r="B239" s="1565"/>
      <c r="C239" s="1565"/>
      <c r="D239" s="1565"/>
      <c r="E239" s="1566"/>
    </row>
    <row r="240" spans="1:5" ht="16.5" hidden="1" thickBot="1" x14ac:dyDescent="0.3">
      <c r="A240" s="1564" t="s">
        <v>47</v>
      </c>
      <c r="B240" s="1565"/>
      <c r="C240" s="1565"/>
      <c r="D240" s="1565"/>
      <c r="E240" s="1566"/>
    </row>
    <row r="241" spans="1:5" ht="16.5" hidden="1" thickBot="1" x14ac:dyDescent="0.3">
      <c r="A241" s="448" t="s">
        <v>56</v>
      </c>
      <c r="B241" s="1709"/>
      <c r="C241" s="1710"/>
      <c r="D241" s="1710"/>
      <c r="E241" s="1711"/>
    </row>
    <row r="242" spans="1:5" ht="30.75" hidden="1" customHeight="1" thickBot="1" x14ac:dyDescent="0.3">
      <c r="A242" s="448" t="s">
        <v>82</v>
      </c>
      <c r="B242" s="448"/>
      <c r="C242" s="826" t="s">
        <v>289</v>
      </c>
      <c r="D242" s="1583"/>
      <c r="E242" s="1584"/>
    </row>
    <row r="243" spans="1:5" ht="16.5" hidden="1" customHeight="1" thickBot="1" x14ac:dyDescent="0.3">
      <c r="A243" s="578"/>
      <c r="B243" s="1581"/>
      <c r="C243" s="1606"/>
      <c r="D243" s="1583"/>
      <c r="E243" s="1584"/>
    </row>
    <row r="244" spans="1:5" ht="17.25" hidden="1" customHeight="1" thickBot="1" x14ac:dyDescent="0.3">
      <c r="A244" s="449" t="s">
        <v>15</v>
      </c>
      <c r="B244" s="1561"/>
      <c r="C244" s="1562"/>
      <c r="D244" s="1562"/>
      <c r="E244" s="1563"/>
    </row>
    <row r="245" spans="1:5" ht="16.5" hidden="1" thickBot="1" x14ac:dyDescent="0.3">
      <c r="A245" s="449" t="s">
        <v>16</v>
      </c>
      <c r="B245" s="1572"/>
      <c r="C245" s="1567"/>
      <c r="D245" s="1567"/>
      <c r="E245" s="1568"/>
    </row>
    <row r="246" spans="1:5" ht="12.75" hidden="1" customHeight="1" x14ac:dyDescent="0.25">
      <c r="A246" s="1556"/>
      <c r="B246" s="450">
        <v>2019</v>
      </c>
      <c r="C246" s="450">
        <v>2020</v>
      </c>
      <c r="D246" s="450">
        <v>2021</v>
      </c>
      <c r="E246" s="450">
        <v>2022</v>
      </c>
    </row>
    <row r="247" spans="1:5" ht="9" hidden="1" customHeight="1" thickBot="1" x14ac:dyDescent="0.3">
      <c r="A247" s="1557"/>
      <c r="B247" s="451" t="s">
        <v>8</v>
      </c>
      <c r="C247" s="451" t="s">
        <v>9</v>
      </c>
      <c r="D247" s="451" t="s">
        <v>9</v>
      </c>
      <c r="E247" s="451" t="s">
        <v>9</v>
      </c>
    </row>
    <row r="248" spans="1:5" ht="16.5" hidden="1" thickBot="1" x14ac:dyDescent="0.3">
      <c r="A248" s="449" t="s">
        <v>17</v>
      </c>
      <c r="B248" s="452"/>
      <c r="C248" s="452"/>
      <c r="D248" s="452"/>
      <c r="E248" s="452"/>
    </row>
    <row r="249" spans="1:5" ht="16.5" hidden="1" thickBot="1" x14ac:dyDescent="0.3">
      <c r="A249" s="449" t="s">
        <v>18</v>
      </c>
      <c r="B249" s="452">
        <f>B312-B274</f>
        <v>0</v>
      </c>
      <c r="C249" s="452">
        <f t="shared" ref="C249:D249" si="38">C312-C274</f>
        <v>0</v>
      </c>
      <c r="D249" s="452">
        <f t="shared" si="38"/>
        <v>0</v>
      </c>
      <c r="E249" s="452">
        <f>E267</f>
        <v>0</v>
      </c>
    </row>
    <row r="250" spans="1:5" ht="16.5" hidden="1" thickBot="1" x14ac:dyDescent="0.3">
      <c r="A250" s="449" t="s">
        <v>19</v>
      </c>
      <c r="B250" s="452" t="e">
        <f>B249/B248</f>
        <v>#DIV/0!</v>
      </c>
      <c r="C250" s="452" t="e">
        <f t="shared" ref="C250:E250" si="39">C249/C248</f>
        <v>#DIV/0!</v>
      </c>
      <c r="D250" s="452" t="e">
        <f t="shared" si="39"/>
        <v>#DIV/0!</v>
      </c>
      <c r="E250" s="452" t="e">
        <f t="shared" si="39"/>
        <v>#DIV/0!</v>
      </c>
    </row>
    <row r="251" spans="1:5" ht="16.5" hidden="1" thickBot="1" x14ac:dyDescent="0.3">
      <c r="A251" s="449" t="s">
        <v>20</v>
      </c>
      <c r="B251" s="797" t="s">
        <v>21</v>
      </c>
      <c r="C251" s="453" t="e">
        <f>C248/B248-1</f>
        <v>#DIV/0!</v>
      </c>
      <c r="D251" s="453" t="e">
        <f t="shared" ref="D251:E253" si="40">D248/C248-1</f>
        <v>#DIV/0!</v>
      </c>
      <c r="E251" s="453" t="e">
        <f t="shared" si="40"/>
        <v>#DIV/0!</v>
      </c>
    </row>
    <row r="252" spans="1:5" ht="16.5" hidden="1" thickBot="1" x14ac:dyDescent="0.3">
      <c r="A252" s="449" t="s">
        <v>22</v>
      </c>
      <c r="B252" s="797" t="s">
        <v>21</v>
      </c>
      <c r="C252" s="453" t="e">
        <f>C249/B249-1</f>
        <v>#DIV/0!</v>
      </c>
      <c r="D252" s="453" t="e">
        <f t="shared" si="40"/>
        <v>#DIV/0!</v>
      </c>
      <c r="E252" s="453" t="e">
        <f t="shared" si="40"/>
        <v>#DIV/0!</v>
      </c>
    </row>
    <row r="253" spans="1:5" ht="16.5" hidden="1" thickBot="1" x14ac:dyDescent="0.3">
      <c r="A253" s="449" t="s">
        <v>23</v>
      </c>
      <c r="B253" s="797" t="s">
        <v>21</v>
      </c>
      <c r="C253" s="453" t="e">
        <f>C250/B250-1</f>
        <v>#DIV/0!</v>
      </c>
      <c r="D253" s="453" t="e">
        <f t="shared" si="40"/>
        <v>#DIV/0!</v>
      </c>
      <c r="E253" s="453" t="e">
        <f t="shared" si="40"/>
        <v>#DIV/0!</v>
      </c>
    </row>
    <row r="254" spans="1:5" ht="16.5" hidden="1" thickBot="1" x14ac:dyDescent="0.3">
      <c r="A254" s="1302" t="s">
        <v>790</v>
      </c>
      <c r="B254" s="1303"/>
      <c r="C254" s="1303"/>
      <c r="D254" s="1303"/>
      <c r="E254" s="1304"/>
    </row>
    <row r="255" spans="1:5" ht="12.75" hidden="1" customHeight="1" x14ac:dyDescent="0.25">
      <c r="A255" s="1556"/>
      <c r="B255" s="450">
        <v>2019</v>
      </c>
      <c r="C255" s="450">
        <v>2020</v>
      </c>
      <c r="D255" s="450">
        <v>2021</v>
      </c>
      <c r="E255" s="450">
        <v>2022</v>
      </c>
    </row>
    <row r="256" spans="1:5" ht="9" hidden="1" customHeight="1" thickBot="1" x14ac:dyDescent="0.3">
      <c r="A256" s="1557"/>
      <c r="B256" s="451" t="s">
        <v>8</v>
      </c>
      <c r="C256" s="451" t="s">
        <v>9</v>
      </c>
      <c r="D256" s="451" t="s">
        <v>9</v>
      </c>
      <c r="E256" s="451" t="s">
        <v>9</v>
      </c>
    </row>
    <row r="257" spans="1:5" ht="16.5" hidden="1" thickBot="1" x14ac:dyDescent="0.3">
      <c r="A257" s="454" t="s">
        <v>42</v>
      </c>
      <c r="B257" s="374">
        <f>B258+B259+B260+B261</f>
        <v>0</v>
      </c>
      <c r="C257" s="374">
        <f t="shared" ref="C257:E257" si="41">C258+C259+C260+C261</f>
        <v>0</v>
      </c>
      <c r="D257" s="374">
        <f t="shared" si="41"/>
        <v>0</v>
      </c>
      <c r="E257" s="374">
        <f t="shared" si="41"/>
        <v>0</v>
      </c>
    </row>
    <row r="258" spans="1:5" ht="16.5" hidden="1" thickBot="1" x14ac:dyDescent="0.3">
      <c r="A258" s="455" t="s">
        <v>279</v>
      </c>
      <c r="B258" s="374"/>
      <c r="C258" s="374"/>
      <c r="D258" s="374"/>
      <c r="E258" s="374"/>
    </row>
    <row r="259" spans="1:5" ht="16.5" hidden="1" thickBot="1" x14ac:dyDescent="0.3">
      <c r="A259" s="455" t="s">
        <v>294</v>
      </c>
      <c r="B259" s="374"/>
      <c r="C259" s="374"/>
      <c r="D259" s="374"/>
      <c r="E259" s="374"/>
    </row>
    <row r="260" spans="1:5" ht="16.5" hidden="1" thickBot="1" x14ac:dyDescent="0.3">
      <c r="A260" s="455" t="s">
        <v>295</v>
      </c>
      <c r="B260" s="374"/>
      <c r="C260" s="374"/>
      <c r="D260" s="374"/>
      <c r="E260" s="374"/>
    </row>
    <row r="261" spans="1:5" ht="16.5" hidden="1" thickBot="1" x14ac:dyDescent="0.3">
      <c r="A261" s="455" t="s">
        <v>296</v>
      </c>
      <c r="B261" s="374"/>
      <c r="C261" s="374"/>
      <c r="D261" s="374"/>
      <c r="E261" s="374"/>
    </row>
    <row r="262" spans="1:5" ht="16.5" hidden="1" thickBot="1" x14ac:dyDescent="0.3">
      <c r="A262" s="454" t="s">
        <v>43</v>
      </c>
      <c r="B262" s="376">
        <f>B263+B264+B265+B266</f>
        <v>0</v>
      </c>
      <c r="C262" s="376">
        <f t="shared" ref="C262:E262" si="42">C263+C264+C265+C266</f>
        <v>0</v>
      </c>
      <c r="D262" s="376">
        <f t="shared" si="42"/>
        <v>0</v>
      </c>
      <c r="E262" s="376">
        <f t="shared" si="42"/>
        <v>0</v>
      </c>
    </row>
    <row r="263" spans="1:5" ht="16.5" hidden="1" thickBot="1" x14ac:dyDescent="0.3">
      <c r="A263" s="455" t="s">
        <v>279</v>
      </c>
      <c r="B263" s="376"/>
      <c r="C263" s="374"/>
      <c r="D263" s="374"/>
      <c r="E263" s="374">
        <v>0</v>
      </c>
    </row>
    <row r="264" spans="1:5" ht="16.5" hidden="1" thickBot="1" x14ac:dyDescent="0.3">
      <c r="A264" s="455" t="s">
        <v>294</v>
      </c>
      <c r="B264" s="376"/>
      <c r="C264" s="374"/>
      <c r="D264" s="374"/>
      <c r="E264" s="374"/>
    </row>
    <row r="265" spans="1:5" ht="16.5" hidden="1" thickBot="1" x14ac:dyDescent="0.3">
      <c r="A265" s="455" t="s">
        <v>295</v>
      </c>
      <c r="B265" s="376"/>
      <c r="C265" s="374"/>
      <c r="D265" s="374"/>
      <c r="E265" s="374"/>
    </row>
    <row r="266" spans="1:5" ht="16.5" hidden="1" thickBot="1" x14ac:dyDescent="0.3">
      <c r="A266" s="455" t="s">
        <v>296</v>
      </c>
      <c r="B266" s="376"/>
      <c r="C266" s="374"/>
      <c r="D266" s="374"/>
      <c r="E266" s="374"/>
    </row>
    <row r="267" spans="1:5" ht="16.5" hidden="1" thickBot="1" x14ac:dyDescent="0.3">
      <c r="A267" s="827" t="s">
        <v>31</v>
      </c>
      <c r="B267" s="376">
        <f>B257+B262</f>
        <v>0</v>
      </c>
      <c r="C267" s="376">
        <f t="shared" ref="C267:E267" si="43">C257+C262</f>
        <v>0</v>
      </c>
      <c r="D267" s="376">
        <f t="shared" si="43"/>
        <v>0</v>
      </c>
      <c r="E267" s="376">
        <f t="shared" si="43"/>
        <v>0</v>
      </c>
    </row>
    <row r="268" spans="1:5" ht="48" hidden="1" thickBot="1" x14ac:dyDescent="0.3">
      <c r="A268" s="448" t="s">
        <v>33</v>
      </c>
      <c r="B268" s="448"/>
      <c r="C268" s="826" t="s">
        <v>289</v>
      </c>
      <c r="D268" s="1583"/>
      <c r="E268" s="1584"/>
    </row>
    <row r="269" spans="1:5" ht="17.25" hidden="1" customHeight="1" thickBot="1" x14ac:dyDescent="0.3">
      <c r="A269" s="449" t="s">
        <v>15</v>
      </c>
      <c r="B269" s="1561"/>
      <c r="C269" s="1562"/>
      <c r="D269" s="1562"/>
      <c r="E269" s="1563"/>
    </row>
    <row r="270" spans="1:5" ht="16.5" hidden="1" thickBot="1" x14ac:dyDescent="0.3">
      <c r="A270" s="449" t="s">
        <v>16</v>
      </c>
      <c r="B270" s="1572"/>
      <c r="C270" s="1567"/>
      <c r="D270" s="1567"/>
      <c r="E270" s="1568"/>
    </row>
    <row r="271" spans="1:5" ht="12.75" hidden="1" customHeight="1" x14ac:dyDescent="0.25">
      <c r="A271" s="1556"/>
      <c r="B271" s="450">
        <v>2019</v>
      </c>
      <c r="C271" s="450">
        <v>2020</v>
      </c>
      <c r="D271" s="450">
        <v>2021</v>
      </c>
      <c r="E271" s="450">
        <v>2022</v>
      </c>
    </row>
    <row r="272" spans="1:5" ht="9" hidden="1" customHeight="1" thickBot="1" x14ac:dyDescent="0.3">
      <c r="A272" s="1557"/>
      <c r="B272" s="451" t="s">
        <v>8</v>
      </c>
      <c r="C272" s="451" t="s">
        <v>9</v>
      </c>
      <c r="D272" s="451" t="s">
        <v>9</v>
      </c>
      <c r="E272" s="451" t="s">
        <v>9</v>
      </c>
    </row>
    <row r="273" spans="1:5" ht="16.5" hidden="1" thickBot="1" x14ac:dyDescent="0.3">
      <c r="A273" s="449" t="s">
        <v>17</v>
      </c>
      <c r="B273" s="449"/>
      <c r="C273" s="449"/>
      <c r="D273" s="449"/>
      <c r="E273" s="449"/>
    </row>
    <row r="274" spans="1:5" ht="16.5" hidden="1" thickBot="1" x14ac:dyDescent="0.3">
      <c r="A274" s="449" t="s">
        <v>18</v>
      </c>
      <c r="B274" s="452"/>
      <c r="C274" s="452"/>
      <c r="D274" s="452"/>
      <c r="E274" s="452"/>
    </row>
    <row r="275" spans="1:5" ht="16.5" hidden="1" thickBot="1" x14ac:dyDescent="0.3">
      <c r="A275" s="449" t="s">
        <v>19</v>
      </c>
      <c r="B275" s="452" t="e">
        <f>B274/B273</f>
        <v>#DIV/0!</v>
      </c>
      <c r="C275" s="452" t="e">
        <f t="shared" ref="C275:E275" si="44">C274/C273</f>
        <v>#DIV/0!</v>
      </c>
      <c r="D275" s="452" t="e">
        <f t="shared" si="44"/>
        <v>#DIV/0!</v>
      </c>
      <c r="E275" s="452" t="e">
        <f t="shared" si="44"/>
        <v>#DIV/0!</v>
      </c>
    </row>
    <row r="276" spans="1:5" ht="16.5" hidden="1" thickBot="1" x14ac:dyDescent="0.3">
      <c r="A276" s="449" t="s">
        <v>20</v>
      </c>
      <c r="B276" s="797" t="s">
        <v>21</v>
      </c>
      <c r="C276" s="453" t="e">
        <f>C273/B273-1</f>
        <v>#DIV/0!</v>
      </c>
      <c r="D276" s="453" t="e">
        <f t="shared" ref="D276:E278" si="45">D273/C273-1</f>
        <v>#DIV/0!</v>
      </c>
      <c r="E276" s="453" t="e">
        <f t="shared" si="45"/>
        <v>#DIV/0!</v>
      </c>
    </row>
    <row r="277" spans="1:5" ht="16.5" hidden="1" thickBot="1" x14ac:dyDescent="0.3">
      <c r="A277" s="449" t="s">
        <v>22</v>
      </c>
      <c r="B277" s="797" t="s">
        <v>21</v>
      </c>
      <c r="C277" s="453" t="e">
        <f>C274/B274-1</f>
        <v>#DIV/0!</v>
      </c>
      <c r="D277" s="453" t="e">
        <f t="shared" si="45"/>
        <v>#DIV/0!</v>
      </c>
      <c r="E277" s="453" t="e">
        <f t="shared" si="45"/>
        <v>#DIV/0!</v>
      </c>
    </row>
    <row r="278" spans="1:5" ht="16.5" hidden="1" thickBot="1" x14ac:dyDescent="0.3">
      <c r="A278" s="449" t="s">
        <v>23</v>
      </c>
      <c r="B278" s="797" t="s">
        <v>21</v>
      </c>
      <c r="C278" s="453" t="e">
        <f>C275/B275-1</f>
        <v>#DIV/0!</v>
      </c>
      <c r="D278" s="453" t="e">
        <f t="shared" si="45"/>
        <v>#DIV/0!</v>
      </c>
      <c r="E278" s="453" t="e">
        <f t="shared" si="45"/>
        <v>#DIV/0!</v>
      </c>
    </row>
    <row r="279" spans="1:5" ht="16.5" hidden="1" thickBot="1" x14ac:dyDescent="0.3">
      <c r="A279" s="1302" t="s">
        <v>1322</v>
      </c>
      <c r="B279" s="1303"/>
      <c r="C279" s="1303"/>
      <c r="D279" s="1303"/>
      <c r="E279" s="1304"/>
    </row>
    <row r="280" spans="1:5" ht="12.75" hidden="1" customHeight="1" x14ac:dyDescent="0.25">
      <c r="A280" s="1556"/>
      <c r="B280" s="450">
        <v>2019</v>
      </c>
      <c r="C280" s="450">
        <v>2020</v>
      </c>
      <c r="D280" s="450">
        <v>2021</v>
      </c>
      <c r="E280" s="450">
        <v>2022</v>
      </c>
    </row>
    <row r="281" spans="1:5" ht="9" hidden="1" customHeight="1" thickBot="1" x14ac:dyDescent="0.3">
      <c r="A281" s="1557"/>
      <c r="B281" s="451" t="s">
        <v>8</v>
      </c>
      <c r="C281" s="451" t="s">
        <v>9</v>
      </c>
      <c r="D281" s="451" t="s">
        <v>9</v>
      </c>
      <c r="E281" s="451" t="s">
        <v>9</v>
      </c>
    </row>
    <row r="282" spans="1:5" ht="16.5" hidden="1" thickBot="1" x14ac:dyDescent="0.3">
      <c r="A282" s="454" t="s">
        <v>42</v>
      </c>
      <c r="B282" s="374">
        <f>B283+B284+B285+B286</f>
        <v>0</v>
      </c>
      <c r="C282" s="374">
        <f t="shared" ref="C282:E282" si="46">C283+C284+C285+C286</f>
        <v>0</v>
      </c>
      <c r="D282" s="374">
        <f t="shared" si="46"/>
        <v>0</v>
      </c>
      <c r="E282" s="374">
        <f t="shared" si="46"/>
        <v>0</v>
      </c>
    </row>
    <row r="283" spans="1:5" ht="16.5" hidden="1" thickBot="1" x14ac:dyDescent="0.3">
      <c r="A283" s="455" t="s">
        <v>279</v>
      </c>
      <c r="B283" s="374"/>
      <c r="C283" s="374"/>
      <c r="D283" s="374"/>
      <c r="E283" s="374"/>
    </row>
    <row r="284" spans="1:5" ht="16.5" hidden="1" thickBot="1" x14ac:dyDescent="0.3">
      <c r="A284" s="455" t="s">
        <v>294</v>
      </c>
      <c r="B284" s="374"/>
      <c r="C284" s="374"/>
      <c r="D284" s="374"/>
      <c r="E284" s="374"/>
    </row>
    <row r="285" spans="1:5" ht="16.5" hidden="1" thickBot="1" x14ac:dyDescent="0.3">
      <c r="A285" s="455" t="s">
        <v>295</v>
      </c>
      <c r="B285" s="374"/>
      <c r="C285" s="374"/>
      <c r="D285" s="374"/>
      <c r="E285" s="374"/>
    </row>
    <row r="286" spans="1:5" ht="16.5" hidden="1" thickBot="1" x14ac:dyDescent="0.3">
      <c r="A286" s="455" t="s">
        <v>296</v>
      </c>
      <c r="B286" s="374"/>
      <c r="C286" s="374"/>
      <c r="D286" s="374"/>
      <c r="E286" s="374"/>
    </row>
    <row r="287" spans="1:5" ht="16.5" hidden="1" thickBot="1" x14ac:dyDescent="0.3">
      <c r="A287" s="454" t="s">
        <v>43</v>
      </c>
      <c r="B287" s="376">
        <f>B288+B289+B290+B291</f>
        <v>0</v>
      </c>
      <c r="C287" s="376">
        <f t="shared" ref="C287:E287" si="47">C288+C289+C290+C291</f>
        <v>0</v>
      </c>
      <c r="D287" s="376">
        <f t="shared" si="47"/>
        <v>0</v>
      </c>
      <c r="E287" s="376">
        <f t="shared" si="47"/>
        <v>0</v>
      </c>
    </row>
    <row r="288" spans="1:5" ht="16.5" hidden="1" thickBot="1" x14ac:dyDescent="0.3">
      <c r="A288" s="455" t="s">
        <v>279</v>
      </c>
      <c r="B288" s="376"/>
      <c r="C288" s="374"/>
      <c r="D288" s="374"/>
      <c r="E288" s="374"/>
    </row>
    <row r="289" spans="1:5" ht="16.5" hidden="1" thickBot="1" x14ac:dyDescent="0.3">
      <c r="A289" s="455" t="s">
        <v>294</v>
      </c>
      <c r="B289" s="376"/>
      <c r="C289" s="374"/>
      <c r="D289" s="374"/>
      <c r="E289" s="374"/>
    </row>
    <row r="290" spans="1:5" ht="16.5" hidden="1" thickBot="1" x14ac:dyDescent="0.3">
      <c r="A290" s="455" t="s">
        <v>295</v>
      </c>
      <c r="B290" s="376"/>
      <c r="C290" s="374"/>
      <c r="D290" s="374"/>
      <c r="E290" s="374"/>
    </row>
    <row r="291" spans="1:5" ht="16.5" hidden="1" thickBot="1" x14ac:dyDescent="0.3">
      <c r="A291" s="455" t="s">
        <v>296</v>
      </c>
      <c r="B291" s="376"/>
      <c r="C291" s="374"/>
      <c r="D291" s="374"/>
      <c r="E291" s="374"/>
    </row>
    <row r="292" spans="1:5" ht="16.5" hidden="1" thickBot="1" x14ac:dyDescent="0.3">
      <c r="A292" s="827" t="s">
        <v>298</v>
      </c>
      <c r="B292" s="376">
        <f>B282+B287</f>
        <v>0</v>
      </c>
      <c r="C292" s="376">
        <f t="shared" ref="C292:E292" si="48">C282+C287</f>
        <v>0</v>
      </c>
      <c r="D292" s="376">
        <f t="shared" si="48"/>
        <v>0</v>
      </c>
      <c r="E292" s="376">
        <f t="shared" si="48"/>
        <v>0</v>
      </c>
    </row>
    <row r="293" spans="1:5" ht="48" hidden="1" thickBot="1" x14ac:dyDescent="0.3">
      <c r="A293" s="448" t="s">
        <v>74</v>
      </c>
      <c r="B293" s="476"/>
      <c r="C293" s="579" t="s">
        <v>289</v>
      </c>
      <c r="D293" s="478"/>
      <c r="E293" s="479"/>
    </row>
    <row r="294" spans="1:5" ht="17.25" hidden="1" customHeight="1" thickBot="1" x14ac:dyDescent="0.3">
      <c r="A294" s="449" t="s">
        <v>15</v>
      </c>
      <c r="B294" s="1561"/>
      <c r="C294" s="1562"/>
      <c r="D294" s="1562"/>
      <c r="E294" s="1563"/>
    </row>
    <row r="295" spans="1:5" ht="16.5" hidden="1" thickBot="1" x14ac:dyDescent="0.3">
      <c r="A295" s="449" t="s">
        <v>16</v>
      </c>
      <c r="B295" s="1572"/>
      <c r="C295" s="1567"/>
      <c r="D295" s="1567"/>
      <c r="E295" s="1568"/>
    </row>
    <row r="296" spans="1:5" ht="12.75" hidden="1" customHeight="1" x14ac:dyDescent="0.25">
      <c r="A296" s="1556"/>
      <c r="B296" s="450">
        <v>2019</v>
      </c>
      <c r="C296" s="450">
        <v>2020</v>
      </c>
      <c r="D296" s="450">
        <v>2021</v>
      </c>
      <c r="E296" s="450">
        <v>2022</v>
      </c>
    </row>
    <row r="297" spans="1:5" ht="9" hidden="1" customHeight="1" thickBot="1" x14ac:dyDescent="0.3">
      <c r="A297" s="1557"/>
      <c r="B297" s="451" t="s">
        <v>8</v>
      </c>
      <c r="C297" s="451" t="s">
        <v>9</v>
      </c>
      <c r="D297" s="451" t="s">
        <v>9</v>
      </c>
      <c r="E297" s="451" t="s">
        <v>9</v>
      </c>
    </row>
    <row r="298" spans="1:5" ht="16.5" hidden="1" thickBot="1" x14ac:dyDescent="0.3">
      <c r="A298" s="449" t="s">
        <v>17</v>
      </c>
      <c r="B298" s="449"/>
      <c r="C298" s="449"/>
      <c r="D298" s="449"/>
      <c r="E298" s="449"/>
    </row>
    <row r="299" spans="1:5" ht="16.5" hidden="1" thickBot="1" x14ac:dyDescent="0.3">
      <c r="A299" s="449" t="s">
        <v>18</v>
      </c>
      <c r="B299" s="452">
        <f>B317</f>
        <v>0</v>
      </c>
      <c r="C299" s="452">
        <f t="shared" ref="C299:E299" si="49">C317</f>
        <v>0</v>
      </c>
      <c r="D299" s="452">
        <f t="shared" si="49"/>
        <v>0</v>
      </c>
      <c r="E299" s="452">
        <f t="shared" si="49"/>
        <v>0</v>
      </c>
    </row>
    <row r="300" spans="1:5" ht="16.5" hidden="1" thickBot="1" x14ac:dyDescent="0.3">
      <c r="A300" s="449" t="s">
        <v>19</v>
      </c>
      <c r="B300" s="452" t="e">
        <f>B299/B298</f>
        <v>#DIV/0!</v>
      </c>
      <c r="C300" s="452" t="e">
        <f t="shared" ref="C300:E300" si="50">C299/C298</f>
        <v>#DIV/0!</v>
      </c>
      <c r="D300" s="452" t="e">
        <f t="shared" si="50"/>
        <v>#DIV/0!</v>
      </c>
      <c r="E300" s="452" t="e">
        <f t="shared" si="50"/>
        <v>#DIV/0!</v>
      </c>
    </row>
    <row r="301" spans="1:5" ht="16.5" hidden="1" thickBot="1" x14ac:dyDescent="0.3">
      <c r="A301" s="449" t="s">
        <v>20</v>
      </c>
      <c r="B301" s="797" t="s">
        <v>21</v>
      </c>
      <c r="C301" s="453" t="e">
        <f>C298/B298-1</f>
        <v>#DIV/0!</v>
      </c>
      <c r="D301" s="453" t="e">
        <f t="shared" ref="D301:E303" si="51">D298/C298-1</f>
        <v>#DIV/0!</v>
      </c>
      <c r="E301" s="453" t="e">
        <f t="shared" si="51"/>
        <v>#DIV/0!</v>
      </c>
    </row>
    <row r="302" spans="1:5" ht="16.5" hidden="1" thickBot="1" x14ac:dyDescent="0.3">
      <c r="A302" s="449" t="s">
        <v>22</v>
      </c>
      <c r="B302" s="797" t="s">
        <v>21</v>
      </c>
      <c r="C302" s="453" t="e">
        <f>C299/B299-1</f>
        <v>#DIV/0!</v>
      </c>
      <c r="D302" s="453" t="e">
        <f t="shared" si="51"/>
        <v>#DIV/0!</v>
      </c>
      <c r="E302" s="453" t="e">
        <f t="shared" si="51"/>
        <v>#DIV/0!</v>
      </c>
    </row>
    <row r="303" spans="1:5" ht="16.5" hidden="1" thickBot="1" x14ac:dyDescent="0.3">
      <c r="A303" s="449" t="s">
        <v>23</v>
      </c>
      <c r="B303" s="797" t="s">
        <v>21</v>
      </c>
      <c r="C303" s="453" t="e">
        <f>C300/B300-1</f>
        <v>#DIV/0!</v>
      </c>
      <c r="D303" s="453" t="e">
        <f t="shared" si="51"/>
        <v>#DIV/0!</v>
      </c>
      <c r="E303" s="453" t="e">
        <f t="shared" si="51"/>
        <v>#DIV/0!</v>
      </c>
    </row>
    <row r="304" spans="1:5" ht="16.5" hidden="1" thickBot="1" x14ac:dyDescent="0.3">
      <c r="A304" s="1302" t="s">
        <v>1325</v>
      </c>
      <c r="B304" s="1303"/>
      <c r="C304" s="1303"/>
      <c r="D304" s="1303"/>
      <c r="E304" s="1304"/>
    </row>
    <row r="305" spans="1:5" ht="12.75" hidden="1" customHeight="1" x14ac:dyDescent="0.25">
      <c r="A305" s="1556"/>
      <c r="B305" s="450">
        <v>2018</v>
      </c>
      <c r="C305" s="450">
        <v>2019</v>
      </c>
      <c r="D305" s="450">
        <v>2020</v>
      </c>
      <c r="E305" s="450">
        <v>2021</v>
      </c>
    </row>
    <row r="306" spans="1:5" ht="9" hidden="1" customHeight="1" thickBot="1" x14ac:dyDescent="0.3">
      <c r="A306" s="1557"/>
      <c r="B306" s="451" t="s">
        <v>8</v>
      </c>
      <c r="C306" s="451" t="s">
        <v>9</v>
      </c>
      <c r="D306" s="451" t="s">
        <v>9</v>
      </c>
      <c r="E306" s="451" t="s">
        <v>9</v>
      </c>
    </row>
    <row r="307" spans="1:5" ht="16.5" hidden="1" thickBot="1" x14ac:dyDescent="0.3">
      <c r="A307" s="454" t="s">
        <v>42</v>
      </c>
      <c r="B307" s="374">
        <f>B308+B309+B310+B311</f>
        <v>0</v>
      </c>
      <c r="C307" s="374">
        <f t="shared" ref="C307:E307" si="52">C308+C309+C310+C311</f>
        <v>0</v>
      </c>
      <c r="D307" s="374">
        <f t="shared" si="52"/>
        <v>0</v>
      </c>
      <c r="E307" s="374">
        <f t="shared" si="52"/>
        <v>0</v>
      </c>
    </row>
    <row r="308" spans="1:5" ht="16.5" hidden="1" thickBot="1" x14ac:dyDescent="0.3">
      <c r="A308" s="455" t="s">
        <v>279</v>
      </c>
      <c r="B308" s="374"/>
      <c r="C308" s="374"/>
      <c r="D308" s="374"/>
      <c r="E308" s="374"/>
    </row>
    <row r="309" spans="1:5" ht="16.5" hidden="1" thickBot="1" x14ac:dyDescent="0.3">
      <c r="A309" s="455" t="s">
        <v>294</v>
      </c>
      <c r="B309" s="374"/>
      <c r="C309" s="374"/>
      <c r="D309" s="374"/>
      <c r="E309" s="374"/>
    </row>
    <row r="310" spans="1:5" ht="16.5" hidden="1" thickBot="1" x14ac:dyDescent="0.3">
      <c r="A310" s="455" t="s">
        <v>295</v>
      </c>
      <c r="B310" s="374"/>
      <c r="C310" s="374"/>
      <c r="D310" s="374"/>
      <c r="E310" s="374"/>
    </row>
    <row r="311" spans="1:5" ht="16.5" hidden="1" thickBot="1" x14ac:dyDescent="0.3">
      <c r="A311" s="455" t="s">
        <v>296</v>
      </c>
      <c r="B311" s="374"/>
      <c r="C311" s="374"/>
      <c r="D311" s="374"/>
      <c r="E311" s="374"/>
    </row>
    <row r="312" spans="1:5" ht="16.5" hidden="1" thickBot="1" x14ac:dyDescent="0.3">
      <c r="A312" s="454" t="s">
        <v>43</v>
      </c>
      <c r="B312" s="376">
        <f>B313+B314+B315+B316</f>
        <v>0</v>
      </c>
      <c r="C312" s="376">
        <f t="shared" ref="C312:E312" si="53">C313+C314+C315+C316</f>
        <v>0</v>
      </c>
      <c r="D312" s="376">
        <f t="shared" si="53"/>
        <v>0</v>
      </c>
      <c r="E312" s="376">
        <f t="shared" si="53"/>
        <v>0</v>
      </c>
    </row>
    <row r="313" spans="1:5" ht="16.5" hidden="1" thickBot="1" x14ac:dyDescent="0.3">
      <c r="A313" s="455" t="s">
        <v>279</v>
      </c>
      <c r="B313" s="376"/>
      <c r="C313" s="374"/>
      <c r="D313" s="374"/>
      <c r="E313" s="374"/>
    </row>
    <row r="314" spans="1:5" ht="16.5" hidden="1" thickBot="1" x14ac:dyDescent="0.3">
      <c r="A314" s="455" t="s">
        <v>294</v>
      </c>
      <c r="B314" s="376"/>
      <c r="C314" s="374"/>
      <c r="D314" s="374"/>
      <c r="E314" s="374"/>
    </row>
    <row r="315" spans="1:5" ht="16.5" hidden="1" thickBot="1" x14ac:dyDescent="0.3">
      <c r="A315" s="455" t="s">
        <v>295</v>
      </c>
      <c r="B315" s="376"/>
      <c r="C315" s="374"/>
      <c r="D315" s="374"/>
      <c r="E315" s="374"/>
    </row>
    <row r="316" spans="1:5" ht="16.5" hidden="1" thickBot="1" x14ac:dyDescent="0.3">
      <c r="A316" s="455" t="s">
        <v>296</v>
      </c>
      <c r="B316" s="376"/>
      <c r="C316" s="374"/>
      <c r="D316" s="374"/>
      <c r="E316" s="374"/>
    </row>
    <row r="317" spans="1:5" ht="16.5" hidden="1" thickBot="1" x14ac:dyDescent="0.3">
      <c r="A317" s="460" t="s">
        <v>301</v>
      </c>
      <c r="B317" s="376">
        <f>B307+B312</f>
        <v>0</v>
      </c>
      <c r="C317" s="376">
        <f t="shared" ref="C317:E317" si="54">C307+C312</f>
        <v>0</v>
      </c>
      <c r="D317" s="376">
        <f t="shared" si="54"/>
        <v>0</v>
      </c>
      <c r="E317" s="376">
        <f t="shared" si="54"/>
        <v>0</v>
      </c>
    </row>
    <row r="318" spans="1:5" ht="25.5" hidden="1" customHeight="1" thickBot="1" x14ac:dyDescent="0.3">
      <c r="A318" s="475" t="s">
        <v>45</v>
      </c>
      <c r="B318" s="1581"/>
      <c r="C318" s="1583"/>
      <c r="D318" s="1583"/>
      <c r="E318" s="1584"/>
    </row>
    <row r="319" spans="1:5" ht="48" hidden="1" thickBot="1" x14ac:dyDescent="0.3">
      <c r="A319" s="448" t="s">
        <v>74</v>
      </c>
      <c r="B319" s="476"/>
      <c r="C319" s="579" t="s">
        <v>289</v>
      </c>
      <c r="D319" s="478"/>
      <c r="E319" s="479"/>
    </row>
    <row r="320" spans="1:5" ht="17.25" hidden="1" customHeight="1" thickBot="1" x14ac:dyDescent="0.3">
      <c r="A320" s="449" t="s">
        <v>15</v>
      </c>
      <c r="B320" s="1561"/>
      <c r="C320" s="1562"/>
      <c r="D320" s="1562"/>
      <c r="E320" s="1563"/>
    </row>
    <row r="321" spans="1:5" ht="16.5" hidden="1" thickBot="1" x14ac:dyDescent="0.3">
      <c r="A321" s="449" t="s">
        <v>16</v>
      </c>
      <c r="B321" s="1572"/>
      <c r="C321" s="1567"/>
      <c r="D321" s="1567"/>
      <c r="E321" s="1568"/>
    </row>
    <row r="322" spans="1:5" ht="12.75" hidden="1" customHeight="1" x14ac:dyDescent="0.25">
      <c r="A322" s="1556"/>
      <c r="B322" s="450">
        <v>2019</v>
      </c>
      <c r="C322" s="450">
        <v>2020</v>
      </c>
      <c r="D322" s="450">
        <v>2021</v>
      </c>
      <c r="E322" s="450">
        <v>2022</v>
      </c>
    </row>
    <row r="323" spans="1:5" ht="9" hidden="1" customHeight="1" thickBot="1" x14ac:dyDescent="0.3">
      <c r="A323" s="1557"/>
      <c r="B323" s="451" t="s">
        <v>8</v>
      </c>
      <c r="C323" s="451" t="s">
        <v>9</v>
      </c>
      <c r="D323" s="451" t="s">
        <v>9</v>
      </c>
      <c r="E323" s="451" t="s">
        <v>9</v>
      </c>
    </row>
    <row r="324" spans="1:5" ht="16.5" hidden="1" thickBot="1" x14ac:dyDescent="0.3">
      <c r="A324" s="449" t="s">
        <v>17</v>
      </c>
      <c r="B324" s="449"/>
      <c r="C324" s="449"/>
      <c r="D324" s="449"/>
      <c r="E324" s="449"/>
    </row>
    <row r="325" spans="1:5" ht="16.5" hidden="1" thickBot="1" x14ac:dyDescent="0.3">
      <c r="A325" s="449" t="s">
        <v>18</v>
      </c>
      <c r="B325" s="452">
        <f>B343</f>
        <v>0</v>
      </c>
      <c r="C325" s="452">
        <f t="shared" ref="C325:E325" si="55">C343</f>
        <v>0</v>
      </c>
      <c r="D325" s="452">
        <f t="shared" si="55"/>
        <v>0</v>
      </c>
      <c r="E325" s="452">
        <f t="shared" si="55"/>
        <v>0</v>
      </c>
    </row>
    <row r="326" spans="1:5" ht="16.5" hidden="1" thickBot="1" x14ac:dyDescent="0.3">
      <c r="A326" s="449" t="s">
        <v>19</v>
      </c>
      <c r="B326" s="452" t="e">
        <f>B325/B324</f>
        <v>#DIV/0!</v>
      </c>
      <c r="C326" s="452" t="e">
        <f t="shared" ref="C326:E326" si="56">C325/C324</f>
        <v>#DIV/0!</v>
      </c>
      <c r="D326" s="452" t="e">
        <f t="shared" si="56"/>
        <v>#DIV/0!</v>
      </c>
      <c r="E326" s="452" t="e">
        <f t="shared" si="56"/>
        <v>#DIV/0!</v>
      </c>
    </row>
    <row r="327" spans="1:5" ht="16.5" hidden="1" thickBot="1" x14ac:dyDescent="0.3">
      <c r="A327" s="449" t="s">
        <v>20</v>
      </c>
      <c r="B327" s="797" t="s">
        <v>21</v>
      </c>
      <c r="C327" s="453" t="e">
        <f>C324/B324-1</f>
        <v>#DIV/0!</v>
      </c>
      <c r="D327" s="453" t="e">
        <f t="shared" ref="D327:E329" si="57">D324/C324-1</f>
        <v>#DIV/0!</v>
      </c>
      <c r="E327" s="453" t="e">
        <f t="shared" si="57"/>
        <v>#DIV/0!</v>
      </c>
    </row>
    <row r="328" spans="1:5" ht="16.5" hidden="1" thickBot="1" x14ac:dyDescent="0.3">
      <c r="A328" s="449" t="s">
        <v>22</v>
      </c>
      <c r="B328" s="797" t="s">
        <v>21</v>
      </c>
      <c r="C328" s="453" t="e">
        <f>C325/B325-1</f>
        <v>#DIV/0!</v>
      </c>
      <c r="D328" s="453" t="e">
        <f t="shared" si="57"/>
        <v>#DIV/0!</v>
      </c>
      <c r="E328" s="453" t="e">
        <f t="shared" si="57"/>
        <v>#DIV/0!</v>
      </c>
    </row>
    <row r="329" spans="1:5" ht="16.5" hidden="1" thickBot="1" x14ac:dyDescent="0.3">
      <c r="A329" s="449" t="s">
        <v>23</v>
      </c>
      <c r="B329" s="797" t="s">
        <v>21</v>
      </c>
      <c r="C329" s="453" t="e">
        <f>C326/B326-1</f>
        <v>#DIV/0!</v>
      </c>
      <c r="D329" s="453" t="e">
        <f t="shared" si="57"/>
        <v>#DIV/0!</v>
      </c>
      <c r="E329" s="453" t="e">
        <f t="shared" si="57"/>
        <v>#DIV/0!</v>
      </c>
    </row>
    <row r="330" spans="1:5" ht="16.5" hidden="1" thickBot="1" x14ac:dyDescent="0.3">
      <c r="A330" s="1302" t="s">
        <v>1324</v>
      </c>
      <c r="B330" s="1303"/>
      <c r="C330" s="1303"/>
      <c r="D330" s="1303"/>
      <c r="E330" s="1304"/>
    </row>
    <row r="331" spans="1:5" ht="12.75" hidden="1" customHeight="1" x14ac:dyDescent="0.25">
      <c r="A331" s="1556"/>
      <c r="B331" s="450">
        <v>2019</v>
      </c>
      <c r="C331" s="450">
        <v>2020</v>
      </c>
      <c r="D331" s="450">
        <v>2021</v>
      </c>
      <c r="E331" s="450">
        <v>2022</v>
      </c>
    </row>
    <row r="332" spans="1:5" ht="9" hidden="1" customHeight="1" thickBot="1" x14ac:dyDescent="0.3">
      <c r="A332" s="1557"/>
      <c r="B332" s="451" t="s">
        <v>8</v>
      </c>
      <c r="C332" s="451" t="s">
        <v>9</v>
      </c>
      <c r="D332" s="451" t="s">
        <v>9</v>
      </c>
      <c r="E332" s="451" t="s">
        <v>9</v>
      </c>
    </row>
    <row r="333" spans="1:5" ht="16.5" hidden="1" thickBot="1" x14ac:dyDescent="0.3">
      <c r="A333" s="454" t="s">
        <v>42</v>
      </c>
      <c r="B333" s="374">
        <f>B334+B335+B336+B337</f>
        <v>0</v>
      </c>
      <c r="C333" s="374">
        <f t="shared" ref="C333:E333" si="58">C334+C335+C336+C337</f>
        <v>0</v>
      </c>
      <c r="D333" s="374">
        <f t="shared" si="58"/>
        <v>0</v>
      </c>
      <c r="E333" s="374">
        <f t="shared" si="58"/>
        <v>0</v>
      </c>
    </row>
    <row r="334" spans="1:5" ht="16.5" hidden="1" thickBot="1" x14ac:dyDescent="0.3">
      <c r="A334" s="455" t="s">
        <v>279</v>
      </c>
      <c r="B334" s="374"/>
      <c r="C334" s="374"/>
      <c r="D334" s="374"/>
      <c r="E334" s="374"/>
    </row>
    <row r="335" spans="1:5" ht="16.5" hidden="1" thickBot="1" x14ac:dyDescent="0.3">
      <c r="A335" s="455" t="s">
        <v>294</v>
      </c>
      <c r="B335" s="374"/>
      <c r="C335" s="374"/>
      <c r="D335" s="374"/>
      <c r="E335" s="374"/>
    </row>
    <row r="336" spans="1:5" ht="16.5" hidden="1" thickBot="1" x14ac:dyDescent="0.3">
      <c r="A336" s="455" t="s">
        <v>295</v>
      </c>
      <c r="B336" s="374"/>
      <c r="C336" s="374"/>
      <c r="D336" s="374"/>
      <c r="E336" s="374"/>
    </row>
    <row r="337" spans="1:5" ht="16.5" hidden="1" thickBot="1" x14ac:dyDescent="0.3">
      <c r="A337" s="455" t="s">
        <v>296</v>
      </c>
      <c r="B337" s="374"/>
      <c r="C337" s="374"/>
      <c r="D337" s="374"/>
      <c r="E337" s="374"/>
    </row>
    <row r="338" spans="1:5" ht="16.5" hidden="1" thickBot="1" x14ac:dyDescent="0.3">
      <c r="A338" s="454" t="s">
        <v>43</v>
      </c>
      <c r="B338" s="376">
        <f>B339+B340+B341+B342</f>
        <v>0</v>
      </c>
      <c r="C338" s="376">
        <f t="shared" ref="C338:E338" si="59">C339+C340+C341+C342</f>
        <v>0</v>
      </c>
      <c r="D338" s="376">
        <f t="shared" si="59"/>
        <v>0</v>
      </c>
      <c r="E338" s="376">
        <f t="shared" si="59"/>
        <v>0</v>
      </c>
    </row>
    <row r="339" spans="1:5" ht="16.5" hidden="1" thickBot="1" x14ac:dyDescent="0.3">
      <c r="A339" s="455" t="s">
        <v>279</v>
      </c>
      <c r="B339" s="376"/>
      <c r="C339" s="376"/>
      <c r="D339" s="376"/>
      <c r="E339" s="376"/>
    </row>
    <row r="340" spans="1:5" ht="16.5" hidden="1" thickBot="1" x14ac:dyDescent="0.3">
      <c r="A340" s="455" t="s">
        <v>294</v>
      </c>
      <c r="B340" s="376"/>
      <c r="C340" s="376"/>
      <c r="D340" s="376"/>
      <c r="E340" s="376"/>
    </row>
    <row r="341" spans="1:5" ht="16.5" hidden="1" thickBot="1" x14ac:dyDescent="0.3">
      <c r="A341" s="455" t="s">
        <v>295</v>
      </c>
      <c r="B341" s="376"/>
      <c r="C341" s="376"/>
      <c r="D341" s="376"/>
      <c r="E341" s="376"/>
    </row>
    <row r="342" spans="1:5" ht="16.5" hidden="1" thickBot="1" x14ac:dyDescent="0.3">
      <c r="A342" s="455" t="s">
        <v>296</v>
      </c>
      <c r="B342" s="376"/>
      <c r="C342" s="376"/>
      <c r="D342" s="376"/>
      <c r="E342" s="376"/>
    </row>
    <row r="343" spans="1:5" ht="16.5" hidden="1" thickBot="1" x14ac:dyDescent="0.3">
      <c r="A343" s="460" t="s">
        <v>53</v>
      </c>
      <c r="B343" s="376">
        <f>B333+B338</f>
        <v>0</v>
      </c>
      <c r="C343" s="376">
        <f t="shared" ref="C343:E343" si="60">C333+C338</f>
        <v>0</v>
      </c>
      <c r="D343" s="376">
        <f t="shared" si="60"/>
        <v>0</v>
      </c>
      <c r="E343" s="376">
        <f t="shared" si="60"/>
        <v>0</v>
      </c>
    </row>
    <row r="344" spans="1:5" ht="16.5" thickBot="1" x14ac:dyDescent="0.3">
      <c r="A344" s="480"/>
      <c r="B344" s="481"/>
      <c r="C344" s="481"/>
      <c r="D344" s="481"/>
      <c r="E344" s="481"/>
    </row>
    <row r="345" spans="1:5" ht="44.25" customHeight="1" thickBot="1" x14ac:dyDescent="0.3">
      <c r="A345" s="444" t="s">
        <v>57</v>
      </c>
      <c r="B345" s="482">
        <f>+B220+B144+B66+B29+B169+B103+B325+B299+B274+B249+B194</f>
        <v>72000</v>
      </c>
      <c r="C345" s="482">
        <f>+C220+C144+C66+C29+C169+C103+C325+C299+C274+C249+C194</f>
        <v>70000</v>
      </c>
      <c r="D345" s="482">
        <f>+D220+D144+D66+D29+D169+D103+D325+D299+D274+D249+D194</f>
        <v>71000</v>
      </c>
      <c r="E345" s="482">
        <f>+E220+E144+E66+E29+E169+E103+E325+E299+E274+E249+E194</f>
        <v>72500</v>
      </c>
    </row>
    <row r="346" spans="1:5" ht="40.5" customHeight="1" thickBot="1" x14ac:dyDescent="0.3">
      <c r="A346" s="444" t="s">
        <v>58</v>
      </c>
      <c r="B346" s="482">
        <f>+B238+B212+B132+B95+B58+B343+B317+B292+B267+B187+B162</f>
        <v>72000</v>
      </c>
      <c r="C346" s="482">
        <f>+C238+C212+C132+C95+C58+C343+C317+C292+C267+C187+C162</f>
        <v>70000</v>
      </c>
      <c r="D346" s="482">
        <f>+D238+D212+D132+D95+D58+D343+D317+D292+D267+D187+D162</f>
        <v>71000</v>
      </c>
      <c r="E346" s="482">
        <f>+E238+E212+E132+E95+E58+E343+E317+E292+E267+E187+E162</f>
        <v>72500</v>
      </c>
    </row>
    <row r="347" spans="1:5" ht="31.5" customHeight="1" thickBot="1" x14ac:dyDescent="0.3">
      <c r="A347" s="454" t="s">
        <v>24</v>
      </c>
      <c r="B347" s="483">
        <f>B348+B349</f>
        <v>42500</v>
      </c>
      <c r="C347" s="483">
        <f t="shared" ref="C347:E347" si="61">C348+C349</f>
        <v>45500</v>
      </c>
      <c r="D347" s="483">
        <f t="shared" si="61"/>
        <v>45500</v>
      </c>
      <c r="E347" s="483">
        <f t="shared" si="61"/>
        <v>45500</v>
      </c>
    </row>
    <row r="348" spans="1:5" ht="24.75" customHeight="1" thickBot="1" x14ac:dyDescent="0.3">
      <c r="A348" s="455" t="s">
        <v>279</v>
      </c>
      <c r="B348" s="376">
        <f t="shared" ref="B348:E349" si="62">B38+B75+B112</f>
        <v>42500</v>
      </c>
      <c r="C348" s="376">
        <f t="shared" si="62"/>
        <v>45500</v>
      </c>
      <c r="D348" s="376">
        <f t="shared" si="62"/>
        <v>45500</v>
      </c>
      <c r="E348" s="376">
        <f t="shared" si="62"/>
        <v>45500</v>
      </c>
    </row>
    <row r="349" spans="1:5" ht="30.75" customHeight="1" thickBot="1" x14ac:dyDescent="0.3">
      <c r="A349" s="455" t="s">
        <v>302</v>
      </c>
      <c r="B349" s="376">
        <f t="shared" si="62"/>
        <v>0</v>
      </c>
      <c r="C349" s="376">
        <f t="shared" si="62"/>
        <v>0</v>
      </c>
      <c r="D349" s="376">
        <f t="shared" si="62"/>
        <v>0</v>
      </c>
      <c r="E349" s="376">
        <f t="shared" si="62"/>
        <v>0</v>
      </c>
    </row>
    <row r="350" spans="1:5" ht="32.25" thickBot="1" x14ac:dyDescent="0.3">
      <c r="A350" s="454" t="s">
        <v>25</v>
      </c>
      <c r="B350" s="483">
        <f>B351+B352</f>
        <v>9500</v>
      </c>
      <c r="C350" s="483">
        <f t="shared" ref="C350:E350" si="63">C351+C352</f>
        <v>6500</v>
      </c>
      <c r="D350" s="483">
        <f t="shared" si="63"/>
        <v>6500</v>
      </c>
      <c r="E350" s="483">
        <f t="shared" si="63"/>
        <v>6500</v>
      </c>
    </row>
    <row r="351" spans="1:5" ht="31.5" customHeight="1" thickBot="1" x14ac:dyDescent="0.3">
      <c r="A351" s="455" t="s">
        <v>279</v>
      </c>
      <c r="B351" s="374">
        <f>B41+B78+B115</f>
        <v>9500</v>
      </c>
      <c r="C351" s="374">
        <f>C41+C78+C115</f>
        <v>6500</v>
      </c>
      <c r="D351" s="374">
        <f>D41+D78+D115</f>
        <v>6500</v>
      </c>
      <c r="E351" s="374">
        <f>E41+E78+E115</f>
        <v>6500</v>
      </c>
    </row>
    <row r="352" spans="1:5" ht="28.5" customHeight="1" thickBot="1" x14ac:dyDescent="0.3">
      <c r="A352" s="455" t="s">
        <v>302</v>
      </c>
      <c r="B352" s="376">
        <f>B42+B79+B113</f>
        <v>0</v>
      </c>
      <c r="C352" s="376">
        <f>C42+C79+C113</f>
        <v>0</v>
      </c>
      <c r="D352" s="376">
        <f>D42+D79+D113</f>
        <v>0</v>
      </c>
      <c r="E352" s="376">
        <f>E42+E79+E113</f>
        <v>0</v>
      </c>
    </row>
    <row r="353" spans="1:5" ht="24" customHeight="1" thickBot="1" x14ac:dyDescent="0.3">
      <c r="A353" s="454" t="s">
        <v>26</v>
      </c>
      <c r="B353" s="483">
        <f>B354+B355</f>
        <v>12500</v>
      </c>
      <c r="C353" s="483">
        <f t="shared" ref="C353:E353" si="64">C354+C355</f>
        <v>13500</v>
      </c>
      <c r="D353" s="483">
        <f t="shared" si="64"/>
        <v>14500</v>
      </c>
      <c r="E353" s="483">
        <f t="shared" si="64"/>
        <v>16000</v>
      </c>
    </row>
    <row r="354" spans="1:5" ht="41.25" customHeight="1" thickBot="1" x14ac:dyDescent="0.3">
      <c r="A354" s="455" t="s">
        <v>279</v>
      </c>
      <c r="B354" s="376">
        <f t="shared" ref="B354:E355" si="65">B44+B81+B118</f>
        <v>12500</v>
      </c>
      <c r="C354" s="376">
        <f t="shared" si="65"/>
        <v>13500</v>
      </c>
      <c r="D354" s="376">
        <f t="shared" si="65"/>
        <v>14500</v>
      </c>
      <c r="E354" s="376">
        <f t="shared" si="65"/>
        <v>16000</v>
      </c>
    </row>
    <row r="355" spans="1:5" ht="27.75" customHeight="1" thickBot="1" x14ac:dyDescent="0.3">
      <c r="A355" s="455" t="s">
        <v>302</v>
      </c>
      <c r="B355" s="376">
        <f t="shared" si="65"/>
        <v>0</v>
      </c>
      <c r="C355" s="376">
        <f t="shared" si="65"/>
        <v>0</v>
      </c>
      <c r="D355" s="376">
        <f t="shared" si="65"/>
        <v>0</v>
      </c>
      <c r="E355" s="376">
        <f t="shared" si="65"/>
        <v>0</v>
      </c>
    </row>
    <row r="356" spans="1:5" ht="26.25" customHeight="1" thickBot="1" x14ac:dyDescent="0.3">
      <c r="A356" s="454" t="s">
        <v>27</v>
      </c>
      <c r="B356" s="483">
        <f>B357+B358</f>
        <v>0</v>
      </c>
      <c r="C356" s="483">
        <f t="shared" ref="C356:E356" si="66">C357+C358</f>
        <v>0</v>
      </c>
      <c r="D356" s="483">
        <f t="shared" si="66"/>
        <v>0</v>
      </c>
      <c r="E356" s="483">
        <f t="shared" si="66"/>
        <v>0</v>
      </c>
    </row>
    <row r="357" spans="1:5" ht="25.5" customHeight="1" thickBot="1" x14ac:dyDescent="0.3">
      <c r="A357" s="455" t="s">
        <v>279</v>
      </c>
      <c r="B357" s="374">
        <f t="shared" ref="B357:E358" si="67">B47+B84+B121</f>
        <v>0</v>
      </c>
      <c r="C357" s="374">
        <f t="shared" si="67"/>
        <v>0</v>
      </c>
      <c r="D357" s="374">
        <f t="shared" si="67"/>
        <v>0</v>
      </c>
      <c r="E357" s="374">
        <f t="shared" si="67"/>
        <v>0</v>
      </c>
    </row>
    <row r="358" spans="1:5" ht="24" customHeight="1" thickBot="1" x14ac:dyDescent="0.3">
      <c r="A358" s="455" t="s">
        <v>302</v>
      </c>
      <c r="B358" s="376">
        <f t="shared" si="67"/>
        <v>0</v>
      </c>
      <c r="C358" s="376">
        <f t="shared" si="67"/>
        <v>0</v>
      </c>
      <c r="D358" s="376">
        <f t="shared" si="67"/>
        <v>0</v>
      </c>
      <c r="E358" s="376">
        <f t="shared" si="67"/>
        <v>0</v>
      </c>
    </row>
    <row r="359" spans="1:5" ht="16.5" thickBot="1" x14ac:dyDescent="0.3">
      <c r="A359" s="454" t="s">
        <v>28</v>
      </c>
      <c r="B359" s="483">
        <f>B360+B361</f>
        <v>0</v>
      </c>
      <c r="C359" s="483">
        <f t="shared" ref="C359:E359" si="68">C360+C361</f>
        <v>0</v>
      </c>
      <c r="D359" s="483">
        <f t="shared" si="68"/>
        <v>0</v>
      </c>
      <c r="E359" s="483">
        <f t="shared" si="68"/>
        <v>0</v>
      </c>
    </row>
    <row r="360" spans="1:5" ht="27.75" customHeight="1" thickBot="1" x14ac:dyDescent="0.3">
      <c r="A360" s="455" t="s">
        <v>279</v>
      </c>
      <c r="B360" s="374">
        <f t="shared" ref="B360:E361" si="69">B50+B87+B124</f>
        <v>0</v>
      </c>
      <c r="C360" s="374">
        <f t="shared" si="69"/>
        <v>0</v>
      </c>
      <c r="D360" s="374">
        <f t="shared" si="69"/>
        <v>0</v>
      </c>
      <c r="E360" s="374">
        <f t="shared" si="69"/>
        <v>0</v>
      </c>
    </row>
    <row r="361" spans="1:5" ht="30" customHeight="1" thickBot="1" x14ac:dyDescent="0.3">
      <c r="A361" s="455" t="s">
        <v>302</v>
      </c>
      <c r="B361" s="376">
        <f t="shared" si="69"/>
        <v>0</v>
      </c>
      <c r="C361" s="376">
        <f t="shared" si="69"/>
        <v>0</v>
      </c>
      <c r="D361" s="376">
        <f t="shared" si="69"/>
        <v>0</v>
      </c>
      <c r="E361" s="376">
        <f t="shared" si="69"/>
        <v>0</v>
      </c>
    </row>
    <row r="362" spans="1:5" ht="27" customHeight="1" thickBot="1" x14ac:dyDescent="0.3">
      <c r="A362" s="454" t="s">
        <v>29</v>
      </c>
      <c r="B362" s="483">
        <f>B363+B364</f>
        <v>3500</v>
      </c>
      <c r="C362" s="483">
        <f>C363+C364</f>
        <v>3500</v>
      </c>
      <c r="D362" s="483">
        <f t="shared" ref="D362:E362" si="70">D363+D364</f>
        <v>3500</v>
      </c>
      <c r="E362" s="483">
        <f t="shared" si="70"/>
        <v>3500</v>
      </c>
    </row>
    <row r="363" spans="1:5" ht="29.25" customHeight="1" thickBot="1" x14ac:dyDescent="0.3">
      <c r="A363" s="455" t="s">
        <v>279</v>
      </c>
      <c r="B363" s="374">
        <f t="shared" ref="B363:E364" si="71">B53+B90+B127</f>
        <v>3500</v>
      </c>
      <c r="C363" s="374">
        <f t="shared" si="71"/>
        <v>3500</v>
      </c>
      <c r="D363" s="374">
        <f t="shared" si="71"/>
        <v>3500</v>
      </c>
      <c r="E363" s="374">
        <f t="shared" si="71"/>
        <v>3500</v>
      </c>
    </row>
    <row r="364" spans="1:5" ht="24.75" customHeight="1" thickBot="1" x14ac:dyDescent="0.3">
      <c r="A364" s="455" t="s">
        <v>302</v>
      </c>
      <c r="B364" s="376">
        <f t="shared" si="71"/>
        <v>0</v>
      </c>
      <c r="C364" s="376">
        <f t="shared" si="71"/>
        <v>0</v>
      </c>
      <c r="D364" s="376">
        <f t="shared" si="71"/>
        <v>0</v>
      </c>
      <c r="E364" s="376">
        <f t="shared" si="71"/>
        <v>0</v>
      </c>
    </row>
    <row r="365" spans="1:5" ht="27.75" customHeight="1" thickBot="1" x14ac:dyDescent="0.3">
      <c r="A365" s="454" t="s">
        <v>30</v>
      </c>
      <c r="B365" s="483">
        <f>B92+B55</f>
        <v>0</v>
      </c>
      <c r="C365" s="483">
        <f>C92+C55</f>
        <v>0</v>
      </c>
      <c r="D365" s="483">
        <f>D92+D55</f>
        <v>0</v>
      </c>
      <c r="E365" s="483">
        <f>E92+E55</f>
        <v>0</v>
      </c>
    </row>
    <row r="366" spans="1:5" ht="26.25" customHeight="1" thickBot="1" x14ac:dyDescent="0.3">
      <c r="A366" s="455" t="s">
        <v>279</v>
      </c>
      <c r="B366" s="374">
        <f t="shared" ref="B366:E367" si="72">B56+B93+B130</f>
        <v>0</v>
      </c>
      <c r="C366" s="374">
        <f t="shared" si="72"/>
        <v>0</v>
      </c>
      <c r="D366" s="374">
        <f t="shared" si="72"/>
        <v>0</v>
      </c>
      <c r="E366" s="374">
        <f t="shared" si="72"/>
        <v>0</v>
      </c>
    </row>
    <row r="367" spans="1:5" ht="27" customHeight="1" thickBot="1" x14ac:dyDescent="0.3">
      <c r="A367" s="455" t="s">
        <v>302</v>
      </c>
      <c r="B367" s="376">
        <f t="shared" si="72"/>
        <v>0</v>
      </c>
      <c r="C367" s="376">
        <f t="shared" si="72"/>
        <v>0</v>
      </c>
      <c r="D367" s="376">
        <f t="shared" si="72"/>
        <v>0</v>
      </c>
      <c r="E367" s="376">
        <f t="shared" si="72"/>
        <v>0</v>
      </c>
    </row>
    <row r="368" spans="1:5" ht="16.5" thickBot="1" x14ac:dyDescent="0.3">
      <c r="A368" s="454" t="s">
        <v>59</v>
      </c>
      <c r="B368" s="483">
        <f>B369+B370+B371+B372</f>
        <v>0</v>
      </c>
      <c r="C368" s="483">
        <f t="shared" ref="C368:E368" si="73">C369+C370+C371+C372</f>
        <v>0</v>
      </c>
      <c r="D368" s="483">
        <f t="shared" si="73"/>
        <v>0</v>
      </c>
      <c r="E368" s="483">
        <f t="shared" si="73"/>
        <v>0</v>
      </c>
    </row>
    <row r="369" spans="1:5" ht="20.25" customHeight="1" thickBot="1" x14ac:dyDescent="0.3">
      <c r="A369" s="455" t="s">
        <v>279</v>
      </c>
      <c r="B369" s="374">
        <f t="shared" ref="B369:E372" si="74">B153+B178+B203+B229+B258+B283+B308+B334</f>
        <v>0</v>
      </c>
      <c r="C369" s="374">
        <f t="shared" si="74"/>
        <v>0</v>
      </c>
      <c r="D369" s="374">
        <f t="shared" si="74"/>
        <v>0</v>
      </c>
      <c r="E369" s="374">
        <f t="shared" si="74"/>
        <v>0</v>
      </c>
    </row>
    <row r="370" spans="1:5" ht="20.25" customHeight="1" thickBot="1" x14ac:dyDescent="0.3">
      <c r="A370" s="455" t="s">
        <v>303</v>
      </c>
      <c r="B370" s="374">
        <f t="shared" si="74"/>
        <v>0</v>
      </c>
      <c r="C370" s="374">
        <f t="shared" si="74"/>
        <v>0</v>
      </c>
      <c r="D370" s="374">
        <f t="shared" si="74"/>
        <v>0</v>
      </c>
      <c r="E370" s="374">
        <f t="shared" si="74"/>
        <v>0</v>
      </c>
    </row>
    <row r="371" spans="1:5" ht="21" customHeight="1" thickBot="1" x14ac:dyDescent="0.3">
      <c r="A371" s="455" t="s">
        <v>295</v>
      </c>
      <c r="B371" s="374">
        <f t="shared" si="74"/>
        <v>0</v>
      </c>
      <c r="C371" s="374">
        <f t="shared" si="74"/>
        <v>0</v>
      </c>
      <c r="D371" s="374">
        <f t="shared" si="74"/>
        <v>0</v>
      </c>
      <c r="E371" s="374">
        <f t="shared" si="74"/>
        <v>0</v>
      </c>
    </row>
    <row r="372" spans="1:5" ht="16.5" thickBot="1" x14ac:dyDescent="0.3">
      <c r="A372" s="455" t="s">
        <v>296</v>
      </c>
      <c r="B372" s="374">
        <f t="shared" si="74"/>
        <v>0</v>
      </c>
      <c r="C372" s="374">
        <f t="shared" si="74"/>
        <v>0</v>
      </c>
      <c r="D372" s="374">
        <f t="shared" si="74"/>
        <v>0</v>
      </c>
      <c r="E372" s="374">
        <f t="shared" si="74"/>
        <v>0</v>
      </c>
    </row>
    <row r="373" spans="1:5" ht="33.75" customHeight="1" thickBot="1" x14ac:dyDescent="0.3">
      <c r="A373" s="454" t="s">
        <v>60</v>
      </c>
      <c r="B373" s="483">
        <f>B374+B375+B376+B377</f>
        <v>4000</v>
      </c>
      <c r="C373" s="483">
        <f t="shared" ref="C373:E373" si="75">C374+C375+C376+C377</f>
        <v>1000</v>
      </c>
      <c r="D373" s="483">
        <f t="shared" si="75"/>
        <v>1000</v>
      </c>
      <c r="E373" s="483">
        <f t="shared" si="75"/>
        <v>1000</v>
      </c>
    </row>
    <row r="374" spans="1:5" ht="36" customHeight="1" thickBot="1" x14ac:dyDescent="0.3">
      <c r="A374" s="455" t="s">
        <v>279</v>
      </c>
      <c r="B374" s="374">
        <f t="shared" ref="B374:E377" si="76">B158+B183+B208+B234+B263+B288+B313+B339</f>
        <v>4000</v>
      </c>
      <c r="C374" s="374">
        <f t="shared" si="76"/>
        <v>1000</v>
      </c>
      <c r="D374" s="374">
        <f t="shared" si="76"/>
        <v>1000</v>
      </c>
      <c r="E374" s="374">
        <f t="shared" si="76"/>
        <v>1000</v>
      </c>
    </row>
    <row r="375" spans="1:5" ht="33" customHeight="1" thickBot="1" x14ac:dyDescent="0.3">
      <c r="A375" s="455" t="s">
        <v>303</v>
      </c>
      <c r="B375" s="374">
        <f t="shared" si="76"/>
        <v>0</v>
      </c>
      <c r="C375" s="374">
        <f t="shared" si="76"/>
        <v>0</v>
      </c>
      <c r="D375" s="374">
        <f t="shared" si="76"/>
        <v>0</v>
      </c>
      <c r="E375" s="374">
        <f t="shared" si="76"/>
        <v>0</v>
      </c>
    </row>
    <row r="376" spans="1:5" ht="30" customHeight="1" thickBot="1" x14ac:dyDescent="0.3">
      <c r="A376" s="455" t="s">
        <v>295</v>
      </c>
      <c r="B376" s="374">
        <f t="shared" si="76"/>
        <v>0</v>
      </c>
      <c r="C376" s="374">
        <f t="shared" si="76"/>
        <v>0</v>
      </c>
      <c r="D376" s="374">
        <f t="shared" si="76"/>
        <v>0</v>
      </c>
      <c r="E376" s="374">
        <f t="shared" si="76"/>
        <v>0</v>
      </c>
    </row>
    <row r="377" spans="1:5" ht="38.25" customHeight="1" thickBot="1" x14ac:dyDescent="0.3">
      <c r="A377" s="455" t="s">
        <v>296</v>
      </c>
      <c r="B377" s="374">
        <f t="shared" si="76"/>
        <v>0</v>
      </c>
      <c r="C377" s="374">
        <f t="shared" si="76"/>
        <v>0</v>
      </c>
      <c r="D377" s="374">
        <f t="shared" si="76"/>
        <v>0</v>
      </c>
      <c r="E377" s="374">
        <f t="shared" si="76"/>
        <v>0</v>
      </c>
    </row>
    <row r="378" spans="1:5" ht="33" customHeight="1" thickBot="1" x14ac:dyDescent="0.3">
      <c r="A378" s="461" t="s">
        <v>32</v>
      </c>
      <c r="B378" s="462">
        <f>IF(B346-B345=0,0,"Error")</f>
        <v>0</v>
      </c>
      <c r="C378" s="462">
        <f>IF(C346-C345=0,0,"Error")</f>
        <v>0</v>
      </c>
      <c r="D378" s="462">
        <f>IF(D346-D345=0,0,"Error")</f>
        <v>0</v>
      </c>
      <c r="E378" s="462">
        <f>IF(E346-E345=0,0,"Error")</f>
        <v>0</v>
      </c>
    </row>
  </sheetData>
  <mergeCells count="86">
    <mergeCell ref="A1:E1"/>
    <mergeCell ref="A2:E2"/>
    <mergeCell ref="A21:E21"/>
    <mergeCell ref="A3:E3"/>
    <mergeCell ref="B4:E4"/>
    <mergeCell ref="B5:E5"/>
    <mergeCell ref="B6:E6"/>
    <mergeCell ref="A7:E7"/>
    <mergeCell ref="A8:E10"/>
    <mergeCell ref="B11:E11"/>
    <mergeCell ref="A12:A13"/>
    <mergeCell ref="B17:E17"/>
    <mergeCell ref="A18:E18"/>
    <mergeCell ref="A71:E71"/>
    <mergeCell ref="A22:E22"/>
    <mergeCell ref="B23:E23"/>
    <mergeCell ref="B24:E24"/>
    <mergeCell ref="B25:E25"/>
    <mergeCell ref="A26:A27"/>
    <mergeCell ref="A34:E34"/>
    <mergeCell ref="A35:A36"/>
    <mergeCell ref="B60:E60"/>
    <mergeCell ref="B61:E61"/>
    <mergeCell ref="B62:E62"/>
    <mergeCell ref="A63:A64"/>
    <mergeCell ref="B138:E138"/>
    <mergeCell ref="B139:E139"/>
    <mergeCell ref="A72:A73"/>
    <mergeCell ref="B97:E97"/>
    <mergeCell ref="B98:E98"/>
    <mergeCell ref="B99:E99"/>
    <mergeCell ref="A100:A101"/>
    <mergeCell ref="A108:E108"/>
    <mergeCell ref="A109:A110"/>
    <mergeCell ref="A134:E134"/>
    <mergeCell ref="A135:E135"/>
    <mergeCell ref="B136:E136"/>
    <mergeCell ref="D137:E137"/>
    <mergeCell ref="B190:E190"/>
    <mergeCell ref="B140:E140"/>
    <mergeCell ref="A141:A142"/>
    <mergeCell ref="A149:E149"/>
    <mergeCell ref="A150:A151"/>
    <mergeCell ref="D163:E163"/>
    <mergeCell ref="B164:E164"/>
    <mergeCell ref="B165:E165"/>
    <mergeCell ref="A166:A167"/>
    <mergeCell ref="A174:E174"/>
    <mergeCell ref="A175:A176"/>
    <mergeCell ref="B189:E189"/>
    <mergeCell ref="B241:E241"/>
    <mergeCell ref="A191:A192"/>
    <mergeCell ref="A199:E199"/>
    <mergeCell ref="A200:A201"/>
    <mergeCell ref="B213:E213"/>
    <mergeCell ref="B215:E215"/>
    <mergeCell ref="B216:E216"/>
    <mergeCell ref="A217:A218"/>
    <mergeCell ref="A225:E225"/>
    <mergeCell ref="A226:A227"/>
    <mergeCell ref="A239:E239"/>
    <mergeCell ref="A240:E240"/>
    <mergeCell ref="A271:A272"/>
    <mergeCell ref="D242:E242"/>
    <mergeCell ref="B243:E243"/>
    <mergeCell ref="B244:E244"/>
    <mergeCell ref="B245:E245"/>
    <mergeCell ref="A246:A247"/>
    <mergeCell ref="A254:E254"/>
    <mergeCell ref="A255:A256"/>
    <mergeCell ref="D268:E268"/>
    <mergeCell ref="B269:E269"/>
    <mergeCell ref="B270:E270"/>
    <mergeCell ref="A331:A332"/>
    <mergeCell ref="A330:E330"/>
    <mergeCell ref="A279:E279"/>
    <mergeCell ref="A280:A281"/>
    <mergeCell ref="B294:E294"/>
    <mergeCell ref="B295:E295"/>
    <mergeCell ref="A296:A297"/>
    <mergeCell ref="A304:E304"/>
    <mergeCell ref="A305:A306"/>
    <mergeCell ref="B318:E318"/>
    <mergeCell ref="B320:E320"/>
    <mergeCell ref="B321:E321"/>
    <mergeCell ref="A322:A323"/>
  </mergeCells>
  <pageMargins left="0.81" right="0.47" top="0.61" bottom="0.52" header="0.3" footer="0.3"/>
  <pageSetup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50"/>
  <sheetViews>
    <sheetView topLeftCell="B1" zoomScale="120" zoomScaleNormal="120" workbookViewId="0">
      <selection activeCell="I20" sqref="I20"/>
    </sheetView>
  </sheetViews>
  <sheetFormatPr defaultRowHeight="15" x14ac:dyDescent="0.25"/>
  <cols>
    <col min="1" max="1" width="11.5703125" hidden="1" customWidth="1"/>
    <col min="2" max="2" width="28.5703125" customWidth="1"/>
    <col min="3" max="3" width="11.7109375" customWidth="1"/>
    <col min="4" max="4" width="17.85546875" customWidth="1"/>
    <col min="5" max="5" width="11.7109375" customWidth="1"/>
    <col min="6" max="6" width="13.28515625" customWidth="1"/>
    <col min="9" max="9" width="11" customWidth="1"/>
    <col min="10" max="10" width="11" bestFit="1" customWidth="1"/>
  </cols>
  <sheetData>
    <row r="1" spans="1:6" x14ac:dyDescent="0.25">
      <c r="A1" s="34"/>
      <c r="B1" s="1718" t="s">
        <v>1222</v>
      </c>
      <c r="C1" s="1718"/>
      <c r="D1" s="1718"/>
      <c r="E1" s="1718"/>
      <c r="F1" s="34"/>
    </row>
    <row r="2" spans="1:6" ht="18" customHeight="1" x14ac:dyDescent="0.25">
      <c r="A2" s="1759" t="s">
        <v>732</v>
      </c>
      <c r="B2" s="1759"/>
      <c r="C2" s="1759"/>
      <c r="D2" s="1759"/>
      <c r="E2" s="1759"/>
      <c r="F2" s="1759"/>
    </row>
    <row r="3" spans="1:6" ht="18" customHeight="1" x14ac:dyDescent="0.25">
      <c r="A3" s="858"/>
      <c r="B3" s="1760"/>
      <c r="C3" s="1760"/>
      <c r="D3" s="1760"/>
      <c r="E3" s="1760"/>
      <c r="F3" s="1760"/>
    </row>
    <row r="4" spans="1:6" ht="15.75" thickBot="1" x14ac:dyDescent="0.3">
      <c r="A4" s="34"/>
      <c r="B4" s="34"/>
      <c r="C4" s="34"/>
      <c r="D4" s="34"/>
      <c r="E4" s="34"/>
      <c r="F4" s="34"/>
    </row>
    <row r="5" spans="1:6" ht="15.75" thickBot="1" x14ac:dyDescent="0.3">
      <c r="A5" s="34"/>
      <c r="B5" s="712" t="s">
        <v>0</v>
      </c>
      <c r="C5" s="1761" t="s">
        <v>567</v>
      </c>
      <c r="D5" s="1761"/>
      <c r="E5" s="1761"/>
      <c r="F5" s="1761"/>
    </row>
    <row r="6" spans="1:6" ht="15.75" thickBot="1" x14ac:dyDescent="0.3">
      <c r="A6" s="34"/>
      <c r="B6" s="712" t="s">
        <v>1</v>
      </c>
      <c r="C6" s="1762" t="s">
        <v>2</v>
      </c>
      <c r="D6" s="1763"/>
      <c r="E6" s="1763"/>
      <c r="F6" s="1764"/>
    </row>
    <row r="7" spans="1:6" ht="15.75" thickBot="1" x14ac:dyDescent="0.3">
      <c r="A7" s="34"/>
      <c r="B7" s="712" t="s">
        <v>3</v>
      </c>
      <c r="C7" s="1225" t="s">
        <v>729</v>
      </c>
      <c r="D7" s="1226"/>
      <c r="E7" s="1226"/>
      <c r="F7" s="1227"/>
    </row>
    <row r="8" spans="1:6" ht="15.75" thickBot="1" x14ac:dyDescent="0.3">
      <c r="A8" s="34"/>
      <c r="B8" s="1750" t="s">
        <v>5</v>
      </c>
      <c r="C8" s="1751"/>
      <c r="D8" s="1751"/>
      <c r="E8" s="1751"/>
      <c r="F8" s="1752"/>
    </row>
    <row r="9" spans="1:6" ht="40.5" customHeight="1" thickBot="1" x14ac:dyDescent="0.3">
      <c r="A9" s="34"/>
      <c r="B9" s="1753" t="s">
        <v>1198</v>
      </c>
      <c r="C9" s="1754"/>
      <c r="D9" s="1754"/>
      <c r="E9" s="1754"/>
      <c r="F9" s="1755"/>
    </row>
    <row r="10" spans="1:6" ht="36.6" hidden="1" customHeight="1" x14ac:dyDescent="0.25">
      <c r="A10" s="34"/>
      <c r="B10" s="1753"/>
      <c r="C10" s="1754"/>
      <c r="D10" s="1754"/>
      <c r="E10" s="1754"/>
      <c r="F10" s="1755"/>
    </row>
    <row r="11" spans="1:6" ht="52.5" customHeight="1" thickBot="1" x14ac:dyDescent="0.3">
      <c r="B11" s="713" t="s">
        <v>6</v>
      </c>
      <c r="C11" s="1756" t="s">
        <v>1199</v>
      </c>
      <c r="D11" s="1757"/>
      <c r="E11" s="1757"/>
      <c r="F11" s="1758"/>
    </row>
    <row r="12" spans="1:6" ht="23.25" customHeight="1" x14ac:dyDescent="0.25">
      <c r="A12" s="34"/>
      <c r="B12" s="1719" t="s">
        <v>7</v>
      </c>
      <c r="C12" s="714">
        <v>2019</v>
      </c>
      <c r="D12" s="714">
        <v>2020</v>
      </c>
      <c r="E12" s="714">
        <v>2021</v>
      </c>
      <c r="F12" s="714">
        <v>2022</v>
      </c>
    </row>
    <row r="13" spans="1:6" ht="15.75" thickBot="1" x14ac:dyDescent="0.3">
      <c r="A13" s="34"/>
      <c r="B13" s="1720"/>
      <c r="C13" s="715" t="s">
        <v>8</v>
      </c>
      <c r="D13" s="715" t="s">
        <v>9</v>
      </c>
      <c r="E13" s="715" t="s">
        <v>9</v>
      </c>
      <c r="F13" s="715" t="s">
        <v>9</v>
      </c>
    </row>
    <row r="14" spans="1:6" ht="68.25" thickBot="1" x14ac:dyDescent="0.3">
      <c r="A14" s="34"/>
      <c r="B14" s="87" t="s">
        <v>1552</v>
      </c>
      <c r="C14" s="52" t="s">
        <v>68</v>
      </c>
      <c r="D14" s="52" t="s">
        <v>69</v>
      </c>
      <c r="E14" s="52" t="s">
        <v>69</v>
      </c>
      <c r="F14" s="52" t="s">
        <v>69</v>
      </c>
    </row>
    <row r="15" spans="1:6" ht="15.75" thickBot="1" x14ac:dyDescent="0.3">
      <c r="A15" s="34"/>
      <c r="B15" s="66" t="s">
        <v>92</v>
      </c>
      <c r="C15" s="52" t="s">
        <v>68</v>
      </c>
      <c r="D15" s="52" t="s">
        <v>69</v>
      </c>
      <c r="E15" s="52" t="s">
        <v>69</v>
      </c>
      <c r="F15" s="52" t="s">
        <v>69</v>
      </c>
    </row>
    <row r="16" spans="1:6" ht="23.25" thickBot="1" x14ac:dyDescent="0.3">
      <c r="A16" s="34"/>
      <c r="B16" s="66" t="s">
        <v>67</v>
      </c>
      <c r="C16" s="52" t="s">
        <v>68</v>
      </c>
      <c r="D16" s="52" t="s">
        <v>69</v>
      </c>
      <c r="E16" s="52" t="s">
        <v>69</v>
      </c>
      <c r="F16" s="52" t="s">
        <v>69</v>
      </c>
    </row>
    <row r="17" spans="1:12" ht="39.75" customHeight="1" thickBot="1" x14ac:dyDescent="0.3">
      <c r="A17" s="34"/>
      <c r="B17" s="61" t="s">
        <v>10</v>
      </c>
      <c r="C17" s="1735" t="s">
        <v>1200</v>
      </c>
      <c r="D17" s="1736"/>
      <c r="E17" s="1736"/>
      <c r="F17" s="1737"/>
    </row>
    <row r="18" spans="1:12" ht="23.25" customHeight="1" thickBot="1" x14ac:dyDescent="0.3">
      <c r="A18" s="34"/>
      <c r="B18" s="1392" t="s">
        <v>11</v>
      </c>
      <c r="C18" s="1393"/>
      <c r="D18" s="1393"/>
      <c r="E18" s="1393"/>
      <c r="F18" s="1394"/>
      <c r="K18" s="30"/>
    </row>
    <row r="19" spans="1:12" ht="23.25" thickBot="1" x14ac:dyDescent="0.3">
      <c r="A19" s="34"/>
      <c r="B19" s="87" t="s">
        <v>1551</v>
      </c>
      <c r="C19" s="52">
        <v>0.35</v>
      </c>
      <c r="D19" s="52">
        <v>0.5</v>
      </c>
      <c r="E19" s="52">
        <v>0.6</v>
      </c>
      <c r="F19" s="52">
        <v>0.6</v>
      </c>
    </row>
    <row r="20" spans="1:12" ht="23.25" thickBot="1" x14ac:dyDescent="0.3">
      <c r="A20" s="34"/>
      <c r="B20" s="66" t="s">
        <v>1550</v>
      </c>
      <c r="C20" s="52">
        <v>0.25</v>
      </c>
      <c r="D20" s="52">
        <v>0.35</v>
      </c>
      <c r="E20" s="52">
        <v>0.4</v>
      </c>
      <c r="F20" s="52"/>
    </row>
    <row r="21" spans="1:12" ht="23.25" thickBot="1" x14ac:dyDescent="0.3">
      <c r="A21" s="34"/>
      <c r="B21" s="66" t="s">
        <v>1549</v>
      </c>
      <c r="C21" s="52">
        <v>0.15</v>
      </c>
      <c r="D21" s="52">
        <v>0.2</v>
      </c>
      <c r="E21" s="52">
        <v>0.25</v>
      </c>
      <c r="F21" s="52">
        <v>0.25</v>
      </c>
    </row>
    <row r="22" spans="1:12" ht="15.75" thickBot="1" x14ac:dyDescent="0.3">
      <c r="A22" s="34"/>
      <c r="B22" s="1744" t="s">
        <v>12</v>
      </c>
      <c r="C22" s="1745"/>
      <c r="D22" s="1745"/>
      <c r="E22" s="1745"/>
      <c r="F22" s="1746"/>
    </row>
    <row r="23" spans="1:12" ht="15.75" thickBot="1" x14ac:dyDescent="0.3">
      <c r="A23" s="34"/>
      <c r="B23" s="1738" t="s">
        <v>13</v>
      </c>
      <c r="C23" s="1739"/>
      <c r="D23" s="1739"/>
      <c r="E23" s="1739"/>
      <c r="F23" s="1740"/>
    </row>
    <row r="24" spans="1:12" ht="15.75" thickBot="1" x14ac:dyDescent="0.3">
      <c r="A24" s="34"/>
      <c r="B24" s="47" t="s">
        <v>14</v>
      </c>
      <c r="C24" s="1741" t="s">
        <v>1201</v>
      </c>
      <c r="D24" s="1742"/>
      <c r="E24" s="1742"/>
      <c r="F24" s="1743"/>
    </row>
    <row r="25" spans="1:12" ht="36" customHeight="1" thickBot="1" x14ac:dyDescent="0.3">
      <c r="A25" s="34"/>
      <c r="B25" s="66" t="s">
        <v>15</v>
      </c>
      <c r="C25" s="1392" t="s">
        <v>1202</v>
      </c>
      <c r="D25" s="1393"/>
      <c r="E25" s="1393"/>
      <c r="F25" s="1394"/>
    </row>
    <row r="26" spans="1:12" ht="15.75" thickBot="1" x14ac:dyDescent="0.3">
      <c r="A26" s="34"/>
      <c r="B26" s="66" t="s">
        <v>16</v>
      </c>
      <c r="C26" s="1732" t="s">
        <v>127</v>
      </c>
      <c r="D26" s="1733"/>
      <c r="E26" s="1733"/>
      <c r="F26" s="1734"/>
    </row>
    <row r="27" spans="1:12" ht="12.75" customHeight="1" x14ac:dyDescent="0.25">
      <c r="A27" s="34"/>
      <c r="B27" s="1719"/>
      <c r="C27" s="64">
        <v>2019</v>
      </c>
      <c r="D27" s="64">
        <v>2020</v>
      </c>
      <c r="E27" s="64">
        <v>2021</v>
      </c>
      <c r="F27" s="64">
        <v>2022</v>
      </c>
    </row>
    <row r="28" spans="1:12" ht="9" customHeight="1" thickBot="1" x14ac:dyDescent="0.3">
      <c r="A28" s="34"/>
      <c r="B28" s="1720"/>
      <c r="C28" s="63" t="s">
        <v>8</v>
      </c>
      <c r="D28" s="63" t="s">
        <v>9</v>
      </c>
      <c r="E28" s="63" t="s">
        <v>9</v>
      </c>
      <c r="F28" s="63" t="s">
        <v>9</v>
      </c>
    </row>
    <row r="29" spans="1:12" ht="15.75" thickBot="1" x14ac:dyDescent="0.3">
      <c r="A29" s="34"/>
      <c r="B29" s="66" t="s">
        <v>17</v>
      </c>
      <c r="C29" s="46">
        <v>150</v>
      </c>
      <c r="D29" s="46">
        <v>200</v>
      </c>
      <c r="E29" s="46">
        <v>200</v>
      </c>
      <c r="F29" s="46">
        <v>200</v>
      </c>
    </row>
    <row r="30" spans="1:12" ht="15.75" thickBot="1" x14ac:dyDescent="0.3">
      <c r="A30" s="34"/>
      <c r="B30" s="66" t="s">
        <v>18</v>
      </c>
      <c r="C30" s="46">
        <v>88000</v>
      </c>
      <c r="D30" s="46">
        <v>144000</v>
      </c>
      <c r="E30" s="46">
        <v>144000</v>
      </c>
      <c r="F30" s="46">
        <v>144000</v>
      </c>
    </row>
    <row r="31" spans="1:12" ht="15.75" thickBot="1" x14ac:dyDescent="0.3">
      <c r="A31" s="34"/>
      <c r="B31" s="66" t="s">
        <v>19</v>
      </c>
      <c r="C31" s="46">
        <f>C30/C29</f>
        <v>586.66666666666663</v>
      </c>
      <c r="D31" s="46">
        <f>D30/D29</f>
        <v>720</v>
      </c>
      <c r="E31" s="46">
        <f>E30/E29</f>
        <v>720</v>
      </c>
      <c r="F31" s="46">
        <f>F30/F29</f>
        <v>720</v>
      </c>
    </row>
    <row r="32" spans="1:12" ht="15.75" thickBot="1" x14ac:dyDescent="0.3">
      <c r="A32" s="34"/>
      <c r="B32" s="66" t="s">
        <v>20</v>
      </c>
      <c r="C32" s="799" t="s">
        <v>21</v>
      </c>
      <c r="D32" s="65">
        <f t="shared" ref="D32:F34" si="0">D29/C29-1</f>
        <v>0.33333333333333326</v>
      </c>
      <c r="E32" s="65">
        <f t="shared" si="0"/>
        <v>0</v>
      </c>
      <c r="F32" s="65">
        <f t="shared" si="0"/>
        <v>0</v>
      </c>
      <c r="J32" s="12"/>
      <c r="K32" s="12"/>
      <c r="L32" s="12"/>
    </row>
    <row r="33" spans="1:9" ht="15.75" thickBot="1" x14ac:dyDescent="0.3">
      <c r="A33" s="34"/>
      <c r="B33" s="66" t="s">
        <v>22</v>
      </c>
      <c r="C33" s="799" t="s">
        <v>21</v>
      </c>
      <c r="D33" s="65">
        <f t="shared" si="0"/>
        <v>0.63636363636363646</v>
      </c>
      <c r="E33" s="65">
        <f t="shared" si="0"/>
        <v>0</v>
      </c>
      <c r="F33" s="65">
        <f t="shared" si="0"/>
        <v>0</v>
      </c>
    </row>
    <row r="34" spans="1:9" ht="15.75" thickBot="1" x14ac:dyDescent="0.3">
      <c r="A34" s="34"/>
      <c r="B34" s="66" t="s">
        <v>23</v>
      </c>
      <c r="C34" s="799" t="s">
        <v>21</v>
      </c>
      <c r="D34" s="65">
        <f t="shared" si="0"/>
        <v>0.22727272727272729</v>
      </c>
      <c r="E34" s="65">
        <f t="shared" si="0"/>
        <v>0</v>
      </c>
      <c r="F34" s="65">
        <f t="shared" si="0"/>
        <v>0</v>
      </c>
    </row>
    <row r="35" spans="1:9" ht="15.75" thickBot="1" x14ac:dyDescent="0.3">
      <c r="A35" s="34"/>
      <c r="B35" s="1435" t="s">
        <v>70</v>
      </c>
      <c r="C35" s="1436"/>
      <c r="D35" s="1436"/>
      <c r="E35" s="1436"/>
      <c r="F35" s="1437"/>
    </row>
    <row r="36" spans="1:9" ht="12.75" customHeight="1" x14ac:dyDescent="0.25">
      <c r="A36" s="34"/>
      <c r="B36" s="1719"/>
      <c r="C36" s="64">
        <v>2019</v>
      </c>
      <c r="D36" s="64">
        <v>2020</v>
      </c>
      <c r="E36" s="64">
        <v>2021</v>
      </c>
      <c r="F36" s="64">
        <v>2022</v>
      </c>
    </row>
    <row r="37" spans="1:9" ht="9" customHeight="1" thickBot="1" x14ac:dyDescent="0.3">
      <c r="A37" s="34"/>
      <c r="B37" s="1720"/>
      <c r="C37" s="63" t="s">
        <v>8</v>
      </c>
      <c r="D37" s="63" t="s">
        <v>9</v>
      </c>
      <c r="E37" s="63" t="s">
        <v>9</v>
      </c>
      <c r="F37" s="63" t="s">
        <v>9</v>
      </c>
    </row>
    <row r="38" spans="1:9" ht="15.75" thickBot="1" x14ac:dyDescent="0.3">
      <c r="A38" s="34"/>
      <c r="B38" s="60" t="s">
        <v>24</v>
      </c>
      <c r="C38" s="44">
        <v>60000</v>
      </c>
      <c r="D38" s="44">
        <v>106676</v>
      </c>
      <c r="E38" s="44">
        <v>106676</v>
      </c>
      <c r="F38" s="44">
        <v>106676</v>
      </c>
    </row>
    <row r="39" spans="1:9" ht="24.75" thickBot="1" x14ac:dyDescent="0.3">
      <c r="A39" s="34"/>
      <c r="B39" s="716" t="s">
        <v>1050</v>
      </c>
      <c r="C39" s="53"/>
      <c r="D39" s="717"/>
      <c r="E39" s="717">
        <v>0</v>
      </c>
      <c r="F39" s="717">
        <v>0</v>
      </c>
    </row>
    <row r="40" spans="1:9" ht="24.75" thickBot="1" x14ac:dyDescent="0.3">
      <c r="A40" s="34"/>
      <c r="B40" s="716" t="s">
        <v>1203</v>
      </c>
      <c r="C40" s="53"/>
      <c r="D40" s="718"/>
      <c r="E40" s="718">
        <v>0</v>
      </c>
      <c r="F40" s="718">
        <v>0</v>
      </c>
      <c r="I40" s="12"/>
    </row>
    <row r="41" spans="1:9" ht="24.75" thickBot="1" x14ac:dyDescent="0.3">
      <c r="A41" s="34"/>
      <c r="B41" s="60" t="s">
        <v>25</v>
      </c>
      <c r="C41" s="44">
        <v>8000</v>
      </c>
      <c r="D41" s="44">
        <v>13241</v>
      </c>
      <c r="E41" s="44">
        <v>13241</v>
      </c>
      <c r="F41" s="44">
        <v>13241</v>
      </c>
    </row>
    <row r="42" spans="1:9" ht="36.75" thickBot="1" x14ac:dyDescent="0.3">
      <c r="A42" s="34"/>
      <c r="B42" s="716" t="s">
        <v>1052</v>
      </c>
      <c r="C42" s="53"/>
      <c r="D42" s="44"/>
      <c r="E42" s="44">
        <v>0</v>
      </c>
      <c r="F42" s="44">
        <v>0</v>
      </c>
    </row>
    <row r="43" spans="1:9" ht="36.75" thickBot="1" x14ac:dyDescent="0.3">
      <c r="A43" s="34"/>
      <c r="B43" s="716" t="s">
        <v>1204</v>
      </c>
      <c r="C43" s="53"/>
      <c r="D43" s="44"/>
      <c r="E43" s="44">
        <v>0</v>
      </c>
      <c r="F43" s="44">
        <v>0</v>
      </c>
    </row>
    <row r="44" spans="1:9" ht="15.75" thickBot="1" x14ac:dyDescent="0.3">
      <c r="A44" s="34"/>
      <c r="B44" s="60" t="s">
        <v>26</v>
      </c>
      <c r="C44" s="53">
        <v>20000</v>
      </c>
      <c r="D44" s="719">
        <v>24083</v>
      </c>
      <c r="E44" s="720">
        <v>24083</v>
      </c>
      <c r="F44" s="44">
        <v>24083</v>
      </c>
    </row>
    <row r="45" spans="1:9" ht="36.75" thickBot="1" x14ac:dyDescent="0.3">
      <c r="A45" s="34"/>
      <c r="B45" s="716" t="s">
        <v>1054</v>
      </c>
      <c r="C45" s="53"/>
      <c r="D45" s="44"/>
      <c r="E45" s="44"/>
      <c r="F45" s="44"/>
    </row>
    <row r="46" spans="1:9" ht="36.75" thickBot="1" x14ac:dyDescent="0.3">
      <c r="A46" s="34"/>
      <c r="B46" s="716" t="s">
        <v>1205</v>
      </c>
      <c r="C46" s="53"/>
      <c r="D46" s="44"/>
      <c r="E46" s="44"/>
      <c r="F46" s="44"/>
    </row>
    <row r="47" spans="1:9" ht="15.75" thickBot="1" x14ac:dyDescent="0.3">
      <c r="A47" s="34"/>
      <c r="B47" s="60" t="s">
        <v>27</v>
      </c>
      <c r="C47" s="53">
        <v>0</v>
      </c>
      <c r="D47" s="44">
        <v>0</v>
      </c>
      <c r="E47" s="44">
        <v>0</v>
      </c>
      <c r="F47" s="44">
        <v>0</v>
      </c>
    </row>
    <row r="48" spans="1:9" ht="24.75" thickBot="1" x14ac:dyDescent="0.3">
      <c r="A48" s="34"/>
      <c r="B48" s="716" t="s">
        <v>1056</v>
      </c>
      <c r="C48" s="53"/>
      <c r="D48" s="44"/>
      <c r="E48" s="44"/>
      <c r="F48" s="44"/>
    </row>
    <row r="49" spans="1:6" ht="24.75" thickBot="1" x14ac:dyDescent="0.3">
      <c r="A49" s="34"/>
      <c r="B49" s="716" t="s">
        <v>1206</v>
      </c>
      <c r="C49" s="53"/>
      <c r="D49" s="44"/>
      <c r="E49" s="44"/>
      <c r="F49" s="44"/>
    </row>
    <row r="50" spans="1:6" ht="15.75" thickBot="1" x14ac:dyDescent="0.3">
      <c r="A50" s="34"/>
      <c r="B50" s="60" t="s">
        <v>28</v>
      </c>
      <c r="C50" s="53"/>
      <c r="D50" s="44"/>
      <c r="E50" s="44"/>
      <c r="F50" s="44"/>
    </row>
    <row r="51" spans="1:6" ht="36.75" thickBot="1" x14ac:dyDescent="0.3">
      <c r="A51" s="34"/>
      <c r="B51" s="716" t="s">
        <v>1058</v>
      </c>
      <c r="C51" s="53"/>
      <c r="D51" s="44"/>
      <c r="E51" s="44"/>
      <c r="F51" s="44"/>
    </row>
    <row r="52" spans="1:6" ht="36.75" thickBot="1" x14ac:dyDescent="0.3">
      <c r="A52" s="34"/>
      <c r="B52" s="716" t="s">
        <v>1207</v>
      </c>
      <c r="C52" s="53"/>
      <c r="D52" s="44"/>
      <c r="E52" s="44"/>
      <c r="F52" s="44"/>
    </row>
    <row r="53" spans="1:6" ht="15.75" thickBot="1" x14ac:dyDescent="0.3">
      <c r="A53" s="34"/>
      <c r="B53" s="60" t="s">
        <v>29</v>
      </c>
      <c r="C53" s="53">
        <v>0</v>
      </c>
      <c r="D53" s="44">
        <v>0</v>
      </c>
      <c r="E53" s="44">
        <v>0</v>
      </c>
      <c r="F53" s="44">
        <v>0</v>
      </c>
    </row>
    <row r="54" spans="1:6" ht="36.75" thickBot="1" x14ac:dyDescent="0.3">
      <c r="A54" s="34"/>
      <c r="B54" s="716" t="s">
        <v>1060</v>
      </c>
      <c r="C54" s="53"/>
      <c r="D54" s="44"/>
      <c r="E54" s="44"/>
      <c r="F54" s="44"/>
    </row>
    <row r="55" spans="1:6" ht="36.75" thickBot="1" x14ac:dyDescent="0.3">
      <c r="A55" s="34"/>
      <c r="B55" s="716" t="s">
        <v>1208</v>
      </c>
      <c r="C55" s="53"/>
      <c r="D55" s="44"/>
      <c r="E55" s="44"/>
      <c r="F55" s="44"/>
    </row>
    <row r="56" spans="1:6" ht="24.75" thickBot="1" x14ac:dyDescent="0.3">
      <c r="A56" s="34"/>
      <c r="B56" s="60" t="s">
        <v>30</v>
      </c>
      <c r="C56" s="53">
        <v>0</v>
      </c>
      <c r="D56" s="44">
        <v>0</v>
      </c>
      <c r="E56" s="44">
        <v>0</v>
      </c>
      <c r="F56" s="44">
        <v>0</v>
      </c>
    </row>
    <row r="57" spans="1:6" ht="36.75" thickBot="1" x14ac:dyDescent="0.3">
      <c r="A57" s="34"/>
      <c r="B57" s="716" t="s">
        <v>1062</v>
      </c>
      <c r="C57" s="53"/>
      <c r="D57" s="44"/>
      <c r="E57" s="44"/>
      <c r="F57" s="44"/>
    </row>
    <row r="58" spans="1:6" ht="36.75" thickBot="1" x14ac:dyDescent="0.3">
      <c r="A58" s="34"/>
      <c r="B58" s="716" t="s">
        <v>1209</v>
      </c>
      <c r="C58" s="53"/>
      <c r="D58" s="44"/>
      <c r="E58" s="44"/>
      <c r="F58" s="44"/>
    </row>
    <row r="59" spans="1:6" x14ac:dyDescent="0.25">
      <c r="A59" s="34"/>
      <c r="B59" s="45" t="s">
        <v>31</v>
      </c>
      <c r="C59" s="68">
        <f>C56+C53+C50+C47+C44+C41+C38</f>
        <v>88000</v>
      </c>
      <c r="D59" s="68">
        <f>D56+D53+D50+D47+D44+D41+D38</f>
        <v>144000</v>
      </c>
      <c r="E59" s="68">
        <f>E56+E53+E50+E47+E44+E41+E38</f>
        <v>144000</v>
      </c>
      <c r="F59" s="68">
        <f>F56+F53+F50+F47+F44+F41+F38</f>
        <v>144000</v>
      </c>
    </row>
    <row r="60" spans="1:6" ht="14.45" customHeight="1" x14ac:dyDescent="0.25">
      <c r="A60" s="34"/>
      <c r="B60" s="1747" t="s">
        <v>1210</v>
      </c>
      <c r="C60" s="1749"/>
      <c r="D60" s="1749"/>
      <c r="E60" s="1749"/>
      <c r="F60" s="1749"/>
    </row>
    <row r="61" spans="1:6" ht="9" customHeight="1" x14ac:dyDescent="0.25">
      <c r="A61" s="34"/>
      <c r="B61" s="1748"/>
      <c r="C61" s="1749"/>
      <c r="D61" s="1749"/>
      <c r="E61" s="1749"/>
      <c r="F61" s="1749"/>
    </row>
    <row r="62" spans="1:6" ht="15.75" thickBot="1" x14ac:dyDescent="0.3">
      <c r="A62" s="34"/>
      <c r="B62" s="721" t="s">
        <v>32</v>
      </c>
      <c r="C62" s="722">
        <f>IF(C59-C30=0,0,"Error")</f>
        <v>0</v>
      </c>
      <c r="D62" s="722">
        <f>IF(D59-D30=0,0,"Error")</f>
        <v>0</v>
      </c>
      <c r="E62" s="722">
        <f>IF(E59-E30=0,0,"Error")</f>
        <v>0</v>
      </c>
      <c r="F62" s="722">
        <f>IF(F59-F30=0,0,"Error")</f>
        <v>0</v>
      </c>
    </row>
    <row r="63" spans="1:6" ht="15.75" thickBot="1" x14ac:dyDescent="0.3">
      <c r="A63" s="34"/>
      <c r="B63" s="1738" t="s">
        <v>39</v>
      </c>
      <c r="C63" s="1739"/>
      <c r="D63" s="1739"/>
      <c r="E63" s="1739"/>
      <c r="F63" s="1740"/>
    </row>
    <row r="64" spans="1:6" ht="15.75" thickBot="1" x14ac:dyDescent="0.3">
      <c r="A64" s="34"/>
      <c r="B64" s="1738" t="s">
        <v>40</v>
      </c>
      <c r="C64" s="1739"/>
      <c r="D64" s="1739"/>
      <c r="E64" s="1739"/>
      <c r="F64" s="1740"/>
    </row>
    <row r="65" spans="1:12" ht="15.75" thickBot="1" x14ac:dyDescent="0.3">
      <c r="A65" s="34"/>
      <c r="B65" s="67" t="s">
        <v>56</v>
      </c>
      <c r="C65" s="1729" t="s">
        <v>1548</v>
      </c>
      <c r="D65" s="1730"/>
      <c r="E65" s="1730"/>
      <c r="F65" s="1731"/>
    </row>
    <row r="66" spans="1:12" ht="15.75" thickBot="1" x14ac:dyDescent="0.3">
      <c r="A66" s="34"/>
      <c r="B66" s="47" t="s">
        <v>14</v>
      </c>
      <c r="C66" s="1392" t="s">
        <v>354</v>
      </c>
      <c r="D66" s="1393"/>
      <c r="E66" s="1393"/>
      <c r="F66" s="1394"/>
    </row>
    <row r="67" spans="1:12" ht="21" customHeight="1" thickBot="1" x14ac:dyDescent="0.3">
      <c r="A67" s="34"/>
      <c r="B67" s="66" t="s">
        <v>15</v>
      </c>
      <c r="C67" s="1392" t="s">
        <v>1212</v>
      </c>
      <c r="D67" s="1393"/>
      <c r="E67" s="1393"/>
      <c r="F67" s="1394"/>
    </row>
    <row r="68" spans="1:12" ht="15.75" thickBot="1" x14ac:dyDescent="0.3">
      <c r="A68" s="34"/>
      <c r="B68" s="66" t="s">
        <v>16</v>
      </c>
      <c r="C68" s="1732" t="s">
        <v>41</v>
      </c>
      <c r="D68" s="1733"/>
      <c r="E68" s="1733"/>
      <c r="F68" s="1734"/>
    </row>
    <row r="69" spans="1:12" ht="12.75" customHeight="1" x14ac:dyDescent="0.25">
      <c r="A69" s="34"/>
      <c r="B69" s="1719"/>
      <c r="C69" s="64">
        <v>2019</v>
      </c>
      <c r="D69" s="64">
        <v>2020</v>
      </c>
      <c r="E69" s="64">
        <v>2021</v>
      </c>
      <c r="F69" s="64">
        <v>2022</v>
      </c>
    </row>
    <row r="70" spans="1:12" ht="9" customHeight="1" thickBot="1" x14ac:dyDescent="0.3">
      <c r="A70" s="34"/>
      <c r="B70" s="1720"/>
      <c r="C70" s="63" t="s">
        <v>8</v>
      </c>
      <c r="D70" s="63" t="s">
        <v>9</v>
      </c>
      <c r="E70" s="63" t="s">
        <v>9</v>
      </c>
      <c r="F70" s="63" t="s">
        <v>9</v>
      </c>
    </row>
    <row r="71" spans="1:12" ht="15.75" thickBot="1" x14ac:dyDescent="0.3">
      <c r="A71" s="34"/>
      <c r="B71" s="66" t="s">
        <v>17</v>
      </c>
      <c r="C71" s="46">
        <v>3</v>
      </c>
      <c r="D71" s="46">
        <v>8</v>
      </c>
      <c r="E71" s="46">
        <v>0</v>
      </c>
      <c r="F71" s="46">
        <v>0</v>
      </c>
    </row>
    <row r="72" spans="1:12" ht="15.75" thickBot="1" x14ac:dyDescent="0.3">
      <c r="A72" s="34"/>
      <c r="B72" s="66" t="s">
        <v>18</v>
      </c>
      <c r="C72" s="46">
        <v>11000</v>
      </c>
      <c r="D72" s="46">
        <v>21384</v>
      </c>
      <c r="E72" s="46">
        <v>0</v>
      </c>
      <c r="F72" s="46">
        <v>0</v>
      </c>
    </row>
    <row r="73" spans="1:12" ht="15.75" thickBot="1" x14ac:dyDescent="0.3">
      <c r="A73" s="34"/>
      <c r="B73" s="66" t="s">
        <v>19</v>
      </c>
      <c r="C73" s="46">
        <f>C72/C71</f>
        <v>3666.6666666666665</v>
      </c>
      <c r="D73" s="46">
        <f>D72/D71</f>
        <v>2673</v>
      </c>
      <c r="E73" s="46" t="e">
        <f>E72/E71</f>
        <v>#DIV/0!</v>
      </c>
      <c r="F73" s="46"/>
    </row>
    <row r="74" spans="1:12" ht="15.75" thickBot="1" x14ac:dyDescent="0.3">
      <c r="A74" s="34"/>
      <c r="B74" s="66" t="s">
        <v>20</v>
      </c>
      <c r="C74" s="799" t="s">
        <v>21</v>
      </c>
      <c r="D74" s="65">
        <f t="shared" ref="D74:E76" si="1">D71/C71-1</f>
        <v>1.6666666666666665</v>
      </c>
      <c r="E74" s="65">
        <f t="shared" si="1"/>
        <v>-1</v>
      </c>
      <c r="F74" s="65"/>
      <c r="J74" s="12"/>
      <c r="K74" s="12"/>
      <c r="L74" s="12"/>
    </row>
    <row r="75" spans="1:12" ht="15.75" thickBot="1" x14ac:dyDescent="0.3">
      <c r="A75" s="34"/>
      <c r="B75" s="66" t="s">
        <v>22</v>
      </c>
      <c r="C75" s="799" t="s">
        <v>21</v>
      </c>
      <c r="D75" s="65">
        <f t="shared" si="1"/>
        <v>0.94399999999999995</v>
      </c>
      <c r="E75" s="65">
        <f t="shared" si="1"/>
        <v>-1</v>
      </c>
      <c r="F75" s="65"/>
    </row>
    <row r="76" spans="1:12" ht="15.75" thickBot="1" x14ac:dyDescent="0.3">
      <c r="A76" s="34"/>
      <c r="B76" s="66" t="s">
        <v>23</v>
      </c>
      <c r="C76" s="799" t="s">
        <v>21</v>
      </c>
      <c r="D76" s="65">
        <f t="shared" si="1"/>
        <v>-0.27100000000000002</v>
      </c>
      <c r="E76" s="65" t="e">
        <f t="shared" si="1"/>
        <v>#DIV/0!</v>
      </c>
      <c r="F76" s="65"/>
    </row>
    <row r="77" spans="1:12" ht="15.75" thickBot="1" x14ac:dyDescent="0.3">
      <c r="A77" s="34"/>
      <c r="B77" s="1435" t="s">
        <v>70</v>
      </c>
      <c r="C77" s="1436"/>
      <c r="D77" s="1436"/>
      <c r="E77" s="1436"/>
      <c r="F77" s="1437"/>
    </row>
    <row r="78" spans="1:12" ht="12.75" customHeight="1" x14ac:dyDescent="0.25">
      <c r="A78" s="34"/>
      <c r="B78" s="1719"/>
      <c r="C78" s="64">
        <v>2019</v>
      </c>
      <c r="D78" s="64">
        <v>2020</v>
      </c>
      <c r="E78" s="64">
        <v>2021</v>
      </c>
      <c r="F78" s="64">
        <v>2022</v>
      </c>
    </row>
    <row r="79" spans="1:12" ht="9" customHeight="1" thickBot="1" x14ac:dyDescent="0.3">
      <c r="A79" s="34"/>
      <c r="B79" s="1720"/>
      <c r="C79" s="63" t="s">
        <v>8</v>
      </c>
      <c r="D79" s="63" t="s">
        <v>9</v>
      </c>
      <c r="E79" s="63" t="s">
        <v>9</v>
      </c>
      <c r="F79" s="63" t="s">
        <v>9</v>
      </c>
    </row>
    <row r="80" spans="1:12" ht="15.75" thickBot="1" x14ac:dyDescent="0.3">
      <c r="A80" s="34"/>
      <c r="B80" s="60" t="s">
        <v>42</v>
      </c>
      <c r="C80" s="44"/>
      <c r="D80" s="44"/>
      <c r="E80" s="44"/>
      <c r="F80" s="44"/>
    </row>
    <row r="81" spans="1:12" ht="15.75" thickBot="1" x14ac:dyDescent="0.3">
      <c r="A81" s="34"/>
      <c r="B81" s="60" t="s">
        <v>43</v>
      </c>
      <c r="C81" s="53">
        <v>11000</v>
      </c>
      <c r="D81" s="44">
        <v>21384</v>
      </c>
      <c r="E81" s="44"/>
      <c r="F81" s="44"/>
    </row>
    <row r="82" spans="1:12" ht="15.75" thickBot="1" x14ac:dyDescent="0.3">
      <c r="A82" s="34"/>
      <c r="B82" s="45" t="s">
        <v>31</v>
      </c>
      <c r="C82" s="53">
        <f>C81+C80</f>
        <v>11000</v>
      </c>
      <c r="D82" s="53">
        <f>D81+D80</f>
        <v>21384</v>
      </c>
      <c r="E82" s="53">
        <f>E81+E80</f>
        <v>0</v>
      </c>
      <c r="F82" s="53">
        <f>F81+F80</f>
        <v>0</v>
      </c>
    </row>
    <row r="83" spans="1:12" x14ac:dyDescent="0.25">
      <c r="A83" s="34"/>
      <c r="B83" s="1721" t="s">
        <v>44</v>
      </c>
      <c r="C83" s="1723"/>
      <c r="D83" s="1724"/>
      <c r="E83" s="1724"/>
      <c r="F83" s="1725"/>
    </row>
    <row r="84" spans="1:12" ht="15.75" thickBot="1" x14ac:dyDescent="0.3">
      <c r="A84" s="34"/>
      <c r="B84" s="1722"/>
      <c r="C84" s="1726"/>
      <c r="D84" s="1727"/>
      <c r="E84" s="1727"/>
      <c r="F84" s="1728"/>
    </row>
    <row r="85" spans="1:12" ht="15.75" thickBot="1" x14ac:dyDescent="0.3">
      <c r="A85" s="34"/>
      <c r="B85" s="67" t="s">
        <v>45</v>
      </c>
      <c r="C85" s="1729" t="s">
        <v>1070</v>
      </c>
      <c r="D85" s="1730"/>
      <c r="E85" s="1730"/>
      <c r="F85" s="1731"/>
    </row>
    <row r="86" spans="1:12" ht="15" customHeight="1" thickBot="1" x14ac:dyDescent="0.3">
      <c r="A86" s="34"/>
      <c r="B86" s="47" t="s">
        <v>143</v>
      </c>
      <c r="C86" s="1392" t="s">
        <v>449</v>
      </c>
      <c r="D86" s="1393"/>
      <c r="E86" s="1393"/>
      <c r="F86" s="1394"/>
    </row>
    <row r="87" spans="1:12" ht="22.15" customHeight="1" thickBot="1" x14ac:dyDescent="0.3">
      <c r="A87" s="34"/>
      <c r="B87" s="66" t="s">
        <v>15</v>
      </c>
      <c r="C87" s="1392" t="s">
        <v>1547</v>
      </c>
      <c r="D87" s="1393"/>
      <c r="E87" s="1393"/>
      <c r="F87" s="1394"/>
    </row>
    <row r="88" spans="1:12" ht="26.45" customHeight="1" thickBot="1" x14ac:dyDescent="0.3">
      <c r="A88" s="34"/>
      <c r="B88" s="66" t="s">
        <v>16</v>
      </c>
      <c r="C88" s="1392" t="s">
        <v>41</v>
      </c>
      <c r="D88" s="1393"/>
      <c r="E88" s="1393"/>
      <c r="F88" s="1394"/>
    </row>
    <row r="89" spans="1:12" ht="12.75" customHeight="1" x14ac:dyDescent="0.25">
      <c r="A89" s="34"/>
      <c r="B89" s="1719"/>
      <c r="C89" s="64">
        <v>2019</v>
      </c>
      <c r="D89" s="64">
        <v>2020</v>
      </c>
      <c r="E89" s="64">
        <v>2021</v>
      </c>
      <c r="F89" s="64">
        <v>2022</v>
      </c>
    </row>
    <row r="90" spans="1:12" ht="9" customHeight="1" thickBot="1" x14ac:dyDescent="0.3">
      <c r="A90" s="34"/>
      <c r="B90" s="1720"/>
      <c r="C90" s="63" t="s">
        <v>8</v>
      </c>
      <c r="D90" s="63" t="s">
        <v>9</v>
      </c>
      <c r="E90" s="63" t="s">
        <v>9</v>
      </c>
      <c r="F90" s="63" t="s">
        <v>9</v>
      </c>
    </row>
    <row r="91" spans="1:12" ht="15.75" thickBot="1" x14ac:dyDescent="0.3">
      <c r="A91" s="34"/>
      <c r="B91" s="66" t="s">
        <v>17</v>
      </c>
      <c r="C91" s="46">
        <v>35</v>
      </c>
      <c r="D91" s="46">
        <v>109</v>
      </c>
      <c r="E91" s="46"/>
      <c r="F91" s="46">
        <v>0</v>
      </c>
    </row>
    <row r="92" spans="1:12" ht="15.75" thickBot="1" x14ac:dyDescent="0.3">
      <c r="A92" s="34"/>
      <c r="B92" s="66" t="s">
        <v>18</v>
      </c>
      <c r="C92" s="46">
        <v>6000</v>
      </c>
      <c r="D92" s="46">
        <v>3616</v>
      </c>
      <c r="E92" s="46"/>
      <c r="F92" s="46"/>
    </row>
    <row r="93" spans="1:12" ht="15.75" thickBot="1" x14ac:dyDescent="0.3">
      <c r="A93" s="34"/>
      <c r="B93" s="66" t="s">
        <v>19</v>
      </c>
      <c r="C93" s="46">
        <f>C92/C91</f>
        <v>171.42857142857142</v>
      </c>
      <c r="D93" s="46">
        <f>D92/D91</f>
        <v>33.174311926605505</v>
      </c>
      <c r="E93" s="46"/>
      <c r="F93" s="46"/>
    </row>
    <row r="94" spans="1:12" ht="15.75" thickBot="1" x14ac:dyDescent="0.3">
      <c r="A94" s="34"/>
      <c r="B94" s="66" t="s">
        <v>20</v>
      </c>
      <c r="C94" s="799" t="s">
        <v>21</v>
      </c>
      <c r="D94" s="65">
        <f>D91/C91-1</f>
        <v>2.1142857142857143</v>
      </c>
      <c r="E94" s="65"/>
      <c r="F94" s="65"/>
      <c r="J94" s="12"/>
      <c r="K94" s="12"/>
      <c r="L94" s="12"/>
    </row>
    <row r="95" spans="1:12" ht="15.75" thickBot="1" x14ac:dyDescent="0.3">
      <c r="A95" s="34"/>
      <c r="B95" s="66" t="s">
        <v>22</v>
      </c>
      <c r="C95" s="799" t="s">
        <v>21</v>
      </c>
      <c r="D95" s="65">
        <f>D92/C92-1</f>
        <v>-0.39733333333333332</v>
      </c>
      <c r="E95" s="65">
        <f>E92/D92-1</f>
        <v>-1</v>
      </c>
      <c r="F95" s="65"/>
    </row>
    <row r="96" spans="1:12" ht="15.75" thickBot="1" x14ac:dyDescent="0.3">
      <c r="A96" s="34"/>
      <c r="B96" s="66" t="s">
        <v>23</v>
      </c>
      <c r="C96" s="799" t="s">
        <v>21</v>
      </c>
      <c r="D96" s="65">
        <f>D93/C93-1</f>
        <v>-0.80648318042813449</v>
      </c>
      <c r="E96" s="65">
        <f>E93/D93-1</f>
        <v>-1</v>
      </c>
      <c r="F96" s="65"/>
    </row>
    <row r="97" spans="1:6" ht="15.75" thickBot="1" x14ac:dyDescent="0.3">
      <c r="A97" s="34"/>
      <c r="B97" s="1435" t="s">
        <v>1211</v>
      </c>
      <c r="C97" s="1436"/>
      <c r="D97" s="1436"/>
      <c r="E97" s="1436"/>
      <c r="F97" s="1437"/>
    </row>
    <row r="98" spans="1:6" ht="12.75" customHeight="1" x14ac:dyDescent="0.25">
      <c r="A98" s="34"/>
      <c r="B98" s="1719"/>
      <c r="C98" s="64">
        <v>2019</v>
      </c>
      <c r="D98" s="64">
        <v>2020</v>
      </c>
      <c r="E98" s="64">
        <v>2021</v>
      </c>
      <c r="F98" s="64">
        <v>2022</v>
      </c>
    </row>
    <row r="99" spans="1:6" ht="9" customHeight="1" thickBot="1" x14ac:dyDescent="0.3">
      <c r="A99" s="34"/>
      <c r="B99" s="1720"/>
      <c r="C99" s="63" t="s">
        <v>8</v>
      </c>
      <c r="D99" s="63" t="s">
        <v>9</v>
      </c>
      <c r="E99" s="63" t="s">
        <v>9</v>
      </c>
      <c r="F99" s="63" t="s">
        <v>9</v>
      </c>
    </row>
    <row r="100" spans="1:6" ht="15.75" thickBot="1" x14ac:dyDescent="0.3">
      <c r="A100" s="34"/>
      <c r="B100" s="60" t="s">
        <v>42</v>
      </c>
      <c r="C100" s="44"/>
      <c r="D100" s="44"/>
      <c r="E100" s="44"/>
      <c r="F100" s="44"/>
    </row>
    <row r="101" spans="1:6" ht="15.75" thickBot="1" x14ac:dyDescent="0.3">
      <c r="A101" s="34"/>
      <c r="B101" s="60" t="s">
        <v>43</v>
      </c>
      <c r="C101" s="53">
        <v>6000</v>
      </c>
      <c r="D101" s="44">
        <v>3616</v>
      </c>
      <c r="E101" s="44"/>
      <c r="F101" s="44"/>
    </row>
    <row r="102" spans="1:6" ht="15.75" thickBot="1" x14ac:dyDescent="0.3">
      <c r="A102" s="34"/>
      <c r="B102" s="45" t="s">
        <v>53</v>
      </c>
      <c r="C102" s="53">
        <f>C101+C100</f>
        <v>6000</v>
      </c>
      <c r="D102" s="53">
        <f>D101+D100</f>
        <v>3616</v>
      </c>
      <c r="E102" s="53">
        <f>E101+E100</f>
        <v>0</v>
      </c>
      <c r="F102" s="53">
        <f>F101+F100</f>
        <v>0</v>
      </c>
    </row>
    <row r="103" spans="1:6" x14ac:dyDescent="0.25">
      <c r="A103" s="34"/>
      <c r="B103" s="1721" t="s">
        <v>1066</v>
      </c>
      <c r="C103" s="1723"/>
      <c r="D103" s="1724"/>
      <c r="E103" s="1724"/>
      <c r="F103" s="1725"/>
    </row>
    <row r="104" spans="1:6" ht="15.75" thickBot="1" x14ac:dyDescent="0.3">
      <c r="A104" s="34"/>
      <c r="B104" s="1722"/>
      <c r="C104" s="1726"/>
      <c r="D104" s="1727"/>
      <c r="E104" s="1727"/>
      <c r="F104" s="1728"/>
    </row>
    <row r="105" spans="1:6" ht="15.75" thickBot="1" x14ac:dyDescent="0.3">
      <c r="A105" s="34"/>
      <c r="B105" s="67" t="s">
        <v>45</v>
      </c>
      <c r="C105" s="1729" t="s">
        <v>1070</v>
      </c>
      <c r="D105" s="1730"/>
      <c r="E105" s="1730"/>
      <c r="F105" s="1731"/>
    </row>
    <row r="106" spans="1:6" ht="15.75" thickBot="1" x14ac:dyDescent="0.3">
      <c r="A106" s="34"/>
      <c r="B106" s="47" t="s">
        <v>1546</v>
      </c>
      <c r="C106" s="1392" t="s">
        <v>639</v>
      </c>
      <c r="D106" s="1393"/>
      <c r="E106" s="1393"/>
      <c r="F106" s="1394"/>
    </row>
    <row r="107" spans="1:6" ht="20.25" customHeight="1" thickBot="1" x14ac:dyDescent="0.3">
      <c r="A107" s="34"/>
      <c r="B107" s="66" t="s">
        <v>15</v>
      </c>
      <c r="C107" s="1392" t="s">
        <v>1545</v>
      </c>
      <c r="D107" s="1393"/>
      <c r="E107" s="1393"/>
      <c r="F107" s="1394"/>
    </row>
    <row r="108" spans="1:6" ht="15.75" thickBot="1" x14ac:dyDescent="0.3">
      <c r="A108" s="34"/>
      <c r="B108" s="66" t="s">
        <v>16</v>
      </c>
      <c r="C108" s="1732" t="s">
        <v>41</v>
      </c>
      <c r="D108" s="1733"/>
      <c r="E108" s="1733"/>
      <c r="F108" s="1734"/>
    </row>
    <row r="109" spans="1:6" x14ac:dyDescent="0.25">
      <c r="A109" s="34"/>
      <c r="B109" s="1719"/>
      <c r="C109" s="64">
        <v>2019</v>
      </c>
      <c r="D109" s="64">
        <v>2020</v>
      </c>
      <c r="E109" s="64">
        <v>2021</v>
      </c>
      <c r="F109" s="64">
        <v>2022</v>
      </c>
    </row>
    <row r="110" spans="1:6" ht="15.75" thickBot="1" x14ac:dyDescent="0.3">
      <c r="A110" s="34"/>
      <c r="B110" s="1720"/>
      <c r="C110" s="63" t="s">
        <v>8</v>
      </c>
      <c r="D110" s="63" t="s">
        <v>9</v>
      </c>
      <c r="E110" s="63" t="s">
        <v>9</v>
      </c>
      <c r="F110" s="63" t="s">
        <v>9</v>
      </c>
    </row>
    <row r="111" spans="1:6" ht="15.75" thickBot="1" x14ac:dyDescent="0.3">
      <c r="A111" s="34"/>
      <c r="B111" s="66" t="s">
        <v>17</v>
      </c>
      <c r="C111" s="46">
        <v>37</v>
      </c>
      <c r="D111" s="46">
        <v>0</v>
      </c>
      <c r="E111" s="46">
        <v>6</v>
      </c>
      <c r="F111" s="46">
        <v>0</v>
      </c>
    </row>
    <row r="112" spans="1:6" ht="15.75" thickBot="1" x14ac:dyDescent="0.3">
      <c r="A112" s="34"/>
      <c r="B112" s="66" t="s">
        <v>18</v>
      </c>
      <c r="C112" s="46">
        <v>3000</v>
      </c>
      <c r="D112" s="46">
        <v>0</v>
      </c>
      <c r="E112" s="46">
        <v>10000</v>
      </c>
      <c r="F112" s="46">
        <v>0</v>
      </c>
    </row>
    <row r="113" spans="1:6" ht="15.75" thickBot="1" x14ac:dyDescent="0.3">
      <c r="A113" s="34"/>
      <c r="B113" s="66" t="s">
        <v>19</v>
      </c>
      <c r="C113" s="46">
        <f>C112/C111</f>
        <v>81.081081081081081</v>
      </c>
      <c r="D113" s="46" t="e">
        <f>D112/D111</f>
        <v>#DIV/0!</v>
      </c>
      <c r="E113" s="46">
        <f>E112/E111</f>
        <v>1666.6666666666667</v>
      </c>
      <c r="F113" s="46" t="e">
        <f>F112/F111</f>
        <v>#DIV/0!</v>
      </c>
    </row>
    <row r="114" spans="1:6" ht="15.75" thickBot="1" x14ac:dyDescent="0.3">
      <c r="A114" s="34"/>
      <c r="B114" s="66" t="s">
        <v>20</v>
      </c>
      <c r="C114" s="799" t="s">
        <v>21</v>
      </c>
      <c r="D114" s="65">
        <f t="shared" ref="D114:F116" si="2">D111/C111-1</f>
        <v>-1</v>
      </c>
      <c r="E114" s="65" t="e">
        <f t="shared" si="2"/>
        <v>#DIV/0!</v>
      </c>
      <c r="F114" s="65">
        <f t="shared" si="2"/>
        <v>-1</v>
      </c>
    </row>
    <row r="115" spans="1:6" ht="15.75" thickBot="1" x14ac:dyDescent="0.3">
      <c r="A115" s="34"/>
      <c r="B115" s="66" t="s">
        <v>22</v>
      </c>
      <c r="C115" s="799" t="s">
        <v>21</v>
      </c>
      <c r="D115" s="65">
        <f t="shared" si="2"/>
        <v>-1</v>
      </c>
      <c r="E115" s="65" t="e">
        <f t="shared" si="2"/>
        <v>#DIV/0!</v>
      </c>
      <c r="F115" s="65">
        <f t="shared" si="2"/>
        <v>-1</v>
      </c>
    </row>
    <row r="116" spans="1:6" ht="15.75" thickBot="1" x14ac:dyDescent="0.3">
      <c r="A116" s="34"/>
      <c r="B116" s="66" t="s">
        <v>23</v>
      </c>
      <c r="C116" s="799" t="s">
        <v>21</v>
      </c>
      <c r="D116" s="65" t="e">
        <f t="shared" si="2"/>
        <v>#DIV/0!</v>
      </c>
      <c r="E116" s="65" t="e">
        <f t="shared" si="2"/>
        <v>#DIV/0!</v>
      </c>
      <c r="F116" s="65" t="e">
        <f t="shared" si="2"/>
        <v>#DIV/0!</v>
      </c>
    </row>
    <row r="117" spans="1:6" ht="15.75" thickBot="1" x14ac:dyDescent="0.3">
      <c r="A117" s="34"/>
      <c r="B117" s="1435" t="s">
        <v>1211</v>
      </c>
      <c r="C117" s="1436"/>
      <c r="D117" s="1436"/>
      <c r="E117" s="1436"/>
      <c r="F117" s="1437"/>
    </row>
    <row r="118" spans="1:6" x14ac:dyDescent="0.25">
      <c r="A118" s="34"/>
      <c r="B118" s="1719"/>
      <c r="C118" s="64">
        <v>2019</v>
      </c>
      <c r="D118" s="64">
        <v>2020</v>
      </c>
      <c r="E118" s="64">
        <v>2021</v>
      </c>
      <c r="F118" s="64">
        <v>2022</v>
      </c>
    </row>
    <row r="119" spans="1:6" ht="15.75" thickBot="1" x14ac:dyDescent="0.3">
      <c r="A119" s="34"/>
      <c r="B119" s="1720"/>
      <c r="C119" s="63" t="s">
        <v>8</v>
      </c>
      <c r="D119" s="63" t="s">
        <v>9</v>
      </c>
      <c r="E119" s="63" t="s">
        <v>9</v>
      </c>
      <c r="F119" s="63" t="s">
        <v>9</v>
      </c>
    </row>
    <row r="120" spans="1:6" ht="15.75" thickBot="1" x14ac:dyDescent="0.3">
      <c r="A120" s="34"/>
      <c r="B120" s="60" t="s">
        <v>42</v>
      </c>
      <c r="C120" s="44"/>
      <c r="D120" s="44"/>
      <c r="E120" s="44"/>
      <c r="F120" s="44"/>
    </row>
    <row r="121" spans="1:6" ht="15.75" thickBot="1" x14ac:dyDescent="0.3">
      <c r="A121" s="34"/>
      <c r="B121" s="60" t="s">
        <v>43</v>
      </c>
      <c r="C121" s="53">
        <v>3000</v>
      </c>
      <c r="D121" s="44"/>
      <c r="E121" s="44">
        <v>10000</v>
      </c>
      <c r="F121" s="44"/>
    </row>
    <row r="122" spans="1:6" ht="15.75" thickBot="1" x14ac:dyDescent="0.3">
      <c r="A122" s="34"/>
      <c r="B122" s="45" t="s">
        <v>53</v>
      </c>
      <c r="C122" s="53">
        <f>SUM(C120:C121)</f>
        <v>3000</v>
      </c>
      <c r="D122" s="53">
        <f>D121+D120</f>
        <v>0</v>
      </c>
      <c r="E122" s="53">
        <f>E121+E120</f>
        <v>10000</v>
      </c>
      <c r="F122" s="53">
        <f>F121+F120</f>
        <v>0</v>
      </c>
    </row>
    <row r="123" spans="1:6" x14ac:dyDescent="0.25">
      <c r="A123" s="34"/>
      <c r="B123" s="1721" t="s">
        <v>1066</v>
      </c>
      <c r="C123" s="1723"/>
      <c r="D123" s="1724"/>
      <c r="E123" s="1724"/>
      <c r="F123" s="1725"/>
    </row>
    <row r="124" spans="1:6" x14ac:dyDescent="0.25">
      <c r="A124" s="34"/>
      <c r="B124" s="1722"/>
      <c r="C124" s="1726"/>
      <c r="D124" s="1727"/>
      <c r="E124" s="1727"/>
      <c r="F124" s="1728"/>
    </row>
    <row r="125" spans="1:6" ht="15.75" thickBot="1" x14ac:dyDescent="0.3">
      <c r="A125" s="34"/>
      <c r="B125" s="725"/>
      <c r="C125" s="726"/>
      <c r="D125" s="726"/>
      <c r="E125" s="726"/>
      <c r="F125" s="726"/>
    </row>
    <row r="126" spans="1:6" ht="27" customHeight="1" thickBot="1" x14ac:dyDescent="0.3">
      <c r="A126" s="34"/>
      <c r="B126" s="61" t="s">
        <v>57</v>
      </c>
      <c r="C126" s="727">
        <f>C92+C72+C30+C112</f>
        <v>108000</v>
      </c>
      <c r="D126" s="727">
        <f>D92+D72+D30+D112</f>
        <v>169000</v>
      </c>
      <c r="E126" s="727">
        <f>E92+E72+E30+E112</f>
        <v>154000</v>
      </c>
      <c r="F126" s="727">
        <f>F92+F72+F30+F112</f>
        <v>144000</v>
      </c>
    </row>
    <row r="127" spans="1:6" ht="24.75" thickBot="1" x14ac:dyDescent="0.3">
      <c r="A127" s="34"/>
      <c r="B127" s="61" t="s">
        <v>58</v>
      </c>
      <c r="C127" s="727">
        <f>C129+C131+C133+C135+C137+C139+C141+C143+C145</f>
        <v>108000</v>
      </c>
      <c r="D127" s="727">
        <f>D129+D131+D133+D135+D137+D139+D141+D143+D145</f>
        <v>169000</v>
      </c>
      <c r="E127" s="727">
        <f>E129+E131+E133+E135+E137+E139+E141+E143+E145</f>
        <v>154000</v>
      </c>
      <c r="F127" s="727">
        <f>F129+F131+F133+F135+F137+F139+F141+F143+F145</f>
        <v>144000</v>
      </c>
    </row>
    <row r="128" spans="1:6" ht="24.75" thickBot="1" x14ac:dyDescent="0.3">
      <c r="A128" s="34"/>
      <c r="B128" s="728" t="s">
        <v>828</v>
      </c>
      <c r="C128" s="729"/>
      <c r="D128" s="730">
        <f>D127/C127-1</f>
        <v>0.56481481481481488</v>
      </c>
      <c r="E128" s="730">
        <f>E127/D127-1</f>
        <v>-8.8757396449704151E-2</v>
      </c>
      <c r="F128" s="730">
        <f>F127/E127-1</f>
        <v>-6.4935064935064957E-2</v>
      </c>
    </row>
    <row r="129" spans="1:6" ht="15.75" thickBot="1" x14ac:dyDescent="0.3">
      <c r="A129" s="34"/>
      <c r="B129" s="60" t="s">
        <v>24</v>
      </c>
      <c r="C129" s="44">
        <f>C38</f>
        <v>60000</v>
      </c>
      <c r="D129" s="44">
        <f>D38</f>
        <v>106676</v>
      </c>
      <c r="E129" s="44">
        <f>E38</f>
        <v>106676</v>
      </c>
      <c r="F129" s="44">
        <f>F38</f>
        <v>106676</v>
      </c>
    </row>
    <row r="130" spans="1:6" ht="15.75" thickBot="1" x14ac:dyDescent="0.3">
      <c r="A130" s="34"/>
      <c r="B130" s="716" t="s">
        <v>1071</v>
      </c>
      <c r="C130" s="53"/>
      <c r="D130" s="718">
        <f>D129/C129-1</f>
        <v>0.77793333333333337</v>
      </c>
      <c r="E130" s="718">
        <f>E129/D129-1</f>
        <v>0</v>
      </c>
      <c r="F130" s="718">
        <f>F129/E129-1</f>
        <v>0</v>
      </c>
    </row>
    <row r="131" spans="1:6" ht="24.75" thickBot="1" x14ac:dyDescent="0.3">
      <c r="A131" s="34"/>
      <c r="B131" s="60" t="s">
        <v>25</v>
      </c>
      <c r="C131" s="44">
        <f>C41</f>
        <v>8000</v>
      </c>
      <c r="D131" s="44">
        <f>D41</f>
        <v>13241</v>
      </c>
      <c r="E131" s="44">
        <f>E41</f>
        <v>13241</v>
      </c>
      <c r="F131" s="44">
        <f>F41</f>
        <v>13241</v>
      </c>
    </row>
    <row r="132" spans="1:6" ht="24.75" thickBot="1" x14ac:dyDescent="0.3">
      <c r="A132" s="34"/>
      <c r="B132" s="716" t="s">
        <v>1072</v>
      </c>
      <c r="C132" s="53"/>
      <c r="D132" s="718">
        <f>D131/C131-1</f>
        <v>0.65512499999999996</v>
      </c>
      <c r="E132" s="718">
        <f>E131/D131-1</f>
        <v>0</v>
      </c>
      <c r="F132" s="718">
        <f>F131/E131-1</f>
        <v>0</v>
      </c>
    </row>
    <row r="133" spans="1:6" ht="15.75" thickBot="1" x14ac:dyDescent="0.3">
      <c r="A133" s="34"/>
      <c r="B133" s="60" t="s">
        <v>26</v>
      </c>
      <c r="C133" s="44">
        <f>C44</f>
        <v>20000</v>
      </c>
      <c r="D133" s="44">
        <f>D44</f>
        <v>24083</v>
      </c>
      <c r="E133" s="44">
        <f>E44</f>
        <v>24083</v>
      </c>
      <c r="F133" s="44">
        <f>F44</f>
        <v>24083</v>
      </c>
    </row>
    <row r="134" spans="1:6" ht="24.75" thickBot="1" x14ac:dyDescent="0.3">
      <c r="A134" s="34"/>
      <c r="B134" s="716" t="s">
        <v>1073</v>
      </c>
      <c r="C134" s="53"/>
      <c r="D134" s="718"/>
      <c r="E134" s="718"/>
      <c r="F134" s="718"/>
    </row>
    <row r="135" spans="1:6" ht="15.75" thickBot="1" x14ac:dyDescent="0.3">
      <c r="A135" s="34"/>
      <c r="B135" s="60" t="s">
        <v>27</v>
      </c>
      <c r="C135" s="44"/>
      <c r="D135" s="44"/>
      <c r="E135" s="44"/>
      <c r="F135" s="44"/>
    </row>
    <row r="136" spans="1:6" ht="15.75" thickBot="1" x14ac:dyDescent="0.3">
      <c r="A136" s="34"/>
      <c r="B136" s="716" t="s">
        <v>1074</v>
      </c>
      <c r="C136" s="53"/>
      <c r="D136" s="718"/>
      <c r="E136" s="718"/>
      <c r="F136" s="718"/>
    </row>
    <row r="137" spans="1:6" ht="15.75" thickBot="1" x14ac:dyDescent="0.3">
      <c r="A137" s="34"/>
      <c r="B137" s="60" t="s">
        <v>28</v>
      </c>
      <c r="C137" s="44"/>
      <c r="D137" s="44"/>
      <c r="E137" s="44"/>
      <c r="F137" s="44"/>
    </row>
    <row r="138" spans="1:6" ht="24.75" thickBot="1" x14ac:dyDescent="0.3">
      <c r="A138" s="34"/>
      <c r="B138" s="716" t="s">
        <v>1075</v>
      </c>
      <c r="C138" s="53"/>
      <c r="D138" s="718"/>
      <c r="E138" s="718"/>
      <c r="F138" s="718"/>
    </row>
    <row r="139" spans="1:6" ht="15.75" thickBot="1" x14ac:dyDescent="0.3">
      <c r="A139" s="34"/>
      <c r="B139" s="60" t="s">
        <v>29</v>
      </c>
      <c r="C139" s="44"/>
      <c r="D139" s="44"/>
      <c r="E139" s="44"/>
      <c r="F139" s="44"/>
    </row>
    <row r="140" spans="1:6" ht="15.75" thickBot="1" x14ac:dyDescent="0.3">
      <c r="A140" s="34"/>
      <c r="B140" s="716" t="s">
        <v>1076</v>
      </c>
      <c r="C140" s="53"/>
      <c r="D140" s="718"/>
      <c r="E140" s="718"/>
      <c r="F140" s="718"/>
    </row>
    <row r="141" spans="1:6" ht="24.75" thickBot="1" x14ac:dyDescent="0.3">
      <c r="A141" s="34"/>
      <c r="B141" s="60" t="s">
        <v>30</v>
      </c>
      <c r="C141" s="44"/>
      <c r="D141" s="44"/>
      <c r="E141" s="44"/>
      <c r="F141" s="44"/>
    </row>
    <row r="142" spans="1:6" ht="24.75" thickBot="1" x14ac:dyDescent="0.3">
      <c r="A142" s="34"/>
      <c r="B142" s="716" t="s">
        <v>1077</v>
      </c>
      <c r="C142" s="53"/>
      <c r="D142" s="718"/>
      <c r="E142" s="718"/>
      <c r="F142" s="718"/>
    </row>
    <row r="143" spans="1:6" ht="15.75" thickBot="1" x14ac:dyDescent="0.3">
      <c r="A143" s="34"/>
      <c r="B143" s="60" t="s">
        <v>59</v>
      </c>
      <c r="C143" s="44"/>
      <c r="D143" s="44"/>
      <c r="E143" s="44"/>
      <c r="F143" s="44"/>
    </row>
    <row r="144" spans="1:6" ht="24.75" thickBot="1" x14ac:dyDescent="0.3">
      <c r="A144" s="34"/>
      <c r="B144" s="716" t="s">
        <v>1078</v>
      </c>
      <c r="C144" s="53"/>
      <c r="D144" s="718"/>
      <c r="E144" s="718"/>
      <c r="F144" s="718"/>
    </row>
    <row r="145" spans="1:6" ht="15.75" thickBot="1" x14ac:dyDescent="0.3">
      <c r="A145" s="34"/>
      <c r="B145" s="60" t="s">
        <v>60</v>
      </c>
      <c r="C145" s="44">
        <f>C81+C101+C121</f>
        <v>20000</v>
      </c>
      <c r="D145" s="44">
        <f>D81+D101+D121</f>
        <v>25000</v>
      </c>
      <c r="E145" s="44">
        <f>E81+E101+E121</f>
        <v>10000</v>
      </c>
      <c r="F145" s="44">
        <f>F81+F101+F121</f>
        <v>0</v>
      </c>
    </row>
    <row r="146" spans="1:6" ht="15.75" thickBot="1" x14ac:dyDescent="0.3">
      <c r="A146" s="34"/>
      <c r="B146" s="716" t="s">
        <v>1079</v>
      </c>
      <c r="C146" s="53"/>
      <c r="D146" s="718">
        <f>D145/C145-1</f>
        <v>0.25</v>
      </c>
      <c r="E146" s="718">
        <f>E145/D145-1</f>
        <v>-0.6</v>
      </c>
      <c r="F146" s="718">
        <f>F145/E145-1</f>
        <v>-1</v>
      </c>
    </row>
    <row r="147" spans="1:6" ht="15.75" thickBot="1" x14ac:dyDescent="0.3">
      <c r="A147" s="34"/>
      <c r="B147" s="721" t="s">
        <v>32</v>
      </c>
      <c r="C147" s="722">
        <f>IF(C127-C126=0,0,"Error")</f>
        <v>0</v>
      </c>
      <c r="D147" s="722">
        <f>IF(D127-D126=0,0,"Error")</f>
        <v>0</v>
      </c>
      <c r="E147" s="722">
        <f>IF(E127-E126=0,0,"Error")</f>
        <v>0</v>
      </c>
      <c r="F147" s="722">
        <f>IF(F127-F126=0,0,"Error")</f>
        <v>0</v>
      </c>
    </row>
    <row r="148" spans="1:6" ht="24.75" thickBot="1" x14ac:dyDescent="0.3">
      <c r="A148" s="34"/>
      <c r="B148" s="731" t="s">
        <v>829</v>
      </c>
      <c r="C148" s="44">
        <v>65</v>
      </c>
      <c r="D148" s="44">
        <v>65</v>
      </c>
      <c r="E148" s="44">
        <v>65</v>
      </c>
      <c r="F148" s="44">
        <v>65</v>
      </c>
    </row>
    <row r="149" spans="1:6" ht="24.75" thickBot="1" x14ac:dyDescent="0.3">
      <c r="A149" s="34"/>
      <c r="B149" s="731" t="s">
        <v>830</v>
      </c>
      <c r="C149" s="44">
        <v>0</v>
      </c>
      <c r="D149" s="44">
        <v>0</v>
      </c>
      <c r="E149" s="44">
        <v>0</v>
      </c>
      <c r="F149" s="44">
        <v>0</v>
      </c>
    </row>
    <row r="150" spans="1:6" x14ac:dyDescent="0.25">
      <c r="A150" s="34"/>
      <c r="B150" s="34"/>
      <c r="C150" s="34"/>
      <c r="D150" s="34"/>
      <c r="E150" s="34"/>
      <c r="F150" s="34"/>
    </row>
  </sheetData>
  <mergeCells count="51">
    <mergeCell ref="B8:F8"/>
    <mergeCell ref="B9:F10"/>
    <mergeCell ref="C11:F11"/>
    <mergeCell ref="B12:B13"/>
    <mergeCell ref="A2:F2"/>
    <mergeCell ref="B3:F3"/>
    <mergeCell ref="C5:F5"/>
    <mergeCell ref="C6:F6"/>
    <mergeCell ref="C7:F7"/>
    <mergeCell ref="C17:F17"/>
    <mergeCell ref="B18:F18"/>
    <mergeCell ref="C65:F65"/>
    <mergeCell ref="B23:F23"/>
    <mergeCell ref="C24:F24"/>
    <mergeCell ref="C25:F25"/>
    <mergeCell ref="C26:F26"/>
    <mergeCell ref="B27:B28"/>
    <mergeCell ref="B35:F35"/>
    <mergeCell ref="B36:B37"/>
    <mergeCell ref="B22:F22"/>
    <mergeCell ref="B60:B61"/>
    <mergeCell ref="C60:F61"/>
    <mergeCell ref="B63:F63"/>
    <mergeCell ref="B64:F64"/>
    <mergeCell ref="C88:F88"/>
    <mergeCell ref="C66:F66"/>
    <mergeCell ref="C67:F67"/>
    <mergeCell ref="C68:F68"/>
    <mergeCell ref="B69:B70"/>
    <mergeCell ref="B77:F77"/>
    <mergeCell ref="B83:B84"/>
    <mergeCell ref="C83:F84"/>
    <mergeCell ref="C85:F85"/>
    <mergeCell ref="C86:F86"/>
    <mergeCell ref="C87:F87"/>
    <mergeCell ref="B1:E1"/>
    <mergeCell ref="B109:B110"/>
    <mergeCell ref="B117:F117"/>
    <mergeCell ref="B123:B124"/>
    <mergeCell ref="C123:F124"/>
    <mergeCell ref="B118:B119"/>
    <mergeCell ref="B89:B90"/>
    <mergeCell ref="B97:F97"/>
    <mergeCell ref="B98:B99"/>
    <mergeCell ref="B103:B104"/>
    <mergeCell ref="C103:F104"/>
    <mergeCell ref="C105:F105"/>
    <mergeCell ref="C106:F106"/>
    <mergeCell ref="C107:F107"/>
    <mergeCell ref="C108:F108"/>
    <mergeCell ref="B78:B79"/>
  </mergeCells>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3"/>
  <sheetViews>
    <sheetView topLeftCell="A75" zoomScaleNormal="100" workbookViewId="0">
      <selection activeCell="N95" sqref="N95"/>
    </sheetView>
  </sheetViews>
  <sheetFormatPr defaultRowHeight="15" x14ac:dyDescent="0.25"/>
  <cols>
    <col min="1" max="1" width="36.140625" style="33" customWidth="1"/>
    <col min="2" max="2" width="15" style="33" customWidth="1"/>
    <col min="3" max="3" width="12.28515625" style="33" customWidth="1"/>
    <col min="4" max="4" width="12.7109375" style="33" customWidth="1"/>
    <col min="5" max="5" width="11.42578125" style="33" customWidth="1"/>
  </cols>
  <sheetData>
    <row r="1" spans="1:5" ht="18.75" x14ac:dyDescent="0.3">
      <c r="A1" s="1438" t="s">
        <v>1281</v>
      </c>
      <c r="B1" s="1438"/>
      <c r="C1" s="1438"/>
      <c r="D1" s="1438"/>
      <c r="E1" s="1438"/>
    </row>
    <row r="2" spans="1:5" x14ac:dyDescent="0.25">
      <c r="A2" s="1444" t="s">
        <v>733</v>
      </c>
      <c r="B2" s="1444"/>
      <c r="C2" s="1444"/>
      <c r="D2" s="1444"/>
      <c r="E2" s="1444"/>
    </row>
    <row r="3" spans="1:5" x14ac:dyDescent="0.25">
      <c r="A3" s="1306" t="s">
        <v>734</v>
      </c>
      <c r="B3" s="1306"/>
      <c r="C3" s="1306"/>
      <c r="D3" s="1306"/>
      <c r="E3" s="1306"/>
    </row>
    <row r="4" spans="1:5" ht="15.75" thickBot="1" x14ac:dyDescent="0.3">
      <c r="A4" s="1809"/>
      <c r="B4" s="1809"/>
      <c r="C4" s="1809"/>
      <c r="D4" s="1809"/>
      <c r="E4" s="1809"/>
    </row>
    <row r="5" spans="1:5" ht="26.25" customHeight="1" thickBot="1" x14ac:dyDescent="0.3">
      <c r="A5" s="281" t="s">
        <v>0</v>
      </c>
      <c r="B5" s="1652" t="s">
        <v>735</v>
      </c>
      <c r="C5" s="1653"/>
      <c r="D5" s="1653"/>
      <c r="E5" s="1766"/>
    </row>
    <row r="6" spans="1:5" ht="15.75" customHeight="1" thickBot="1" x14ac:dyDescent="0.3">
      <c r="A6" s="281" t="s">
        <v>1</v>
      </c>
      <c r="B6" s="1810" t="s">
        <v>124</v>
      </c>
      <c r="C6" s="1811"/>
      <c r="D6" s="1811"/>
      <c r="E6" s="1812"/>
    </row>
    <row r="7" spans="1:5" ht="26.25" customHeight="1" thickBot="1" x14ac:dyDescent="0.3">
      <c r="A7" s="281" t="s">
        <v>3</v>
      </c>
      <c r="B7" s="1640" t="s">
        <v>729</v>
      </c>
      <c r="C7" s="1641"/>
      <c r="D7" s="1641"/>
      <c r="E7" s="1765"/>
    </row>
    <row r="8" spans="1:5" ht="15.75" thickBot="1" x14ac:dyDescent="0.3">
      <c r="A8" s="1794" t="s">
        <v>5</v>
      </c>
      <c r="B8" s="1795"/>
      <c r="C8" s="1795"/>
      <c r="D8" s="1795"/>
      <c r="E8" s="1796"/>
    </row>
    <row r="9" spans="1:5" ht="149.25" customHeight="1" thickBot="1" x14ac:dyDescent="0.3">
      <c r="A9" s="1797" t="s">
        <v>125</v>
      </c>
      <c r="B9" s="1798"/>
      <c r="C9" s="1798"/>
      <c r="D9" s="1798"/>
      <c r="E9" s="1799"/>
    </row>
    <row r="10" spans="1:5" ht="11.25" customHeight="1" thickBot="1" x14ac:dyDescent="0.3">
      <c r="A10" s="1797"/>
      <c r="B10" s="1798"/>
      <c r="C10" s="1798"/>
      <c r="D10" s="1798"/>
      <c r="E10" s="1799"/>
    </row>
    <row r="11" spans="1:5" ht="12" customHeight="1" thickBot="1" x14ac:dyDescent="0.3">
      <c r="A11" s="1797"/>
      <c r="B11" s="1798"/>
      <c r="C11" s="1798"/>
      <c r="D11" s="1798"/>
      <c r="E11" s="1799"/>
    </row>
    <row r="12" spans="1:5" ht="77.25" customHeight="1" thickBot="1" x14ac:dyDescent="0.3">
      <c r="A12" s="282" t="s">
        <v>6</v>
      </c>
      <c r="B12" s="1800" t="s">
        <v>736</v>
      </c>
      <c r="C12" s="1801"/>
      <c r="D12" s="1801"/>
      <c r="E12" s="1802"/>
    </row>
    <row r="13" spans="1:5" ht="15" customHeight="1" x14ac:dyDescent="0.25">
      <c r="A13" s="1767" t="s">
        <v>7</v>
      </c>
      <c r="B13" s="283">
        <v>2019</v>
      </c>
      <c r="C13" s="283">
        <v>2020</v>
      </c>
      <c r="D13" s="283">
        <v>2021</v>
      </c>
      <c r="E13" s="283">
        <v>2022</v>
      </c>
    </row>
    <row r="14" spans="1:5" ht="15.75" customHeight="1" thickBot="1" x14ac:dyDescent="0.3">
      <c r="A14" s="1768"/>
      <c r="B14" s="284" t="s">
        <v>8</v>
      </c>
      <c r="C14" s="284" t="s">
        <v>9</v>
      </c>
      <c r="D14" s="284" t="s">
        <v>9</v>
      </c>
      <c r="E14" s="284" t="s">
        <v>9</v>
      </c>
    </row>
    <row r="15" spans="1:5" ht="21.75" customHeight="1" thickBot="1" x14ac:dyDescent="0.3">
      <c r="A15" s="742" t="s">
        <v>737</v>
      </c>
      <c r="B15" s="285" t="s">
        <v>21</v>
      </c>
      <c r="C15" s="285">
        <v>0.25</v>
      </c>
      <c r="D15" s="285">
        <v>0.5</v>
      </c>
      <c r="E15" s="285">
        <v>0.65</v>
      </c>
    </row>
    <row r="16" spans="1:5" ht="17.25" customHeight="1" thickBot="1" x14ac:dyDescent="0.3">
      <c r="A16" s="286" t="s">
        <v>738</v>
      </c>
      <c r="B16" s="4" t="s">
        <v>21</v>
      </c>
      <c r="C16" s="287">
        <v>0.06</v>
      </c>
      <c r="D16" s="287">
        <v>0.08</v>
      </c>
      <c r="E16" s="287">
        <v>0.09</v>
      </c>
    </row>
    <row r="17" spans="1:5" ht="15.75" thickBot="1" x14ac:dyDescent="0.3">
      <c r="A17" s="288"/>
      <c r="B17" s="285"/>
      <c r="C17" s="285"/>
      <c r="D17" s="285"/>
      <c r="E17" s="285"/>
    </row>
    <row r="18" spans="1:5" ht="45" customHeight="1" thickBot="1" x14ac:dyDescent="0.3">
      <c r="A18" s="289" t="s">
        <v>10</v>
      </c>
      <c r="B18" s="1803" t="s">
        <v>486</v>
      </c>
      <c r="C18" s="1804"/>
      <c r="D18" s="1804"/>
      <c r="E18" s="1805"/>
    </row>
    <row r="19" spans="1:5" ht="15.75" customHeight="1" thickBot="1" x14ac:dyDescent="0.3">
      <c r="A19" s="1640" t="s">
        <v>11</v>
      </c>
      <c r="B19" s="1641"/>
      <c r="C19" s="1641"/>
      <c r="D19" s="1641"/>
      <c r="E19" s="1765"/>
    </row>
    <row r="20" spans="1:5" ht="42" customHeight="1" thickBot="1" x14ac:dyDescent="0.3">
      <c r="A20" s="290" t="s">
        <v>739</v>
      </c>
      <c r="B20" s="4" t="s">
        <v>21</v>
      </c>
      <c r="C20" s="4">
        <v>1.405</v>
      </c>
      <c r="D20" s="4">
        <v>-0.67</v>
      </c>
      <c r="E20" s="4">
        <v>0</v>
      </c>
    </row>
    <row r="21" spans="1:5" ht="15.75" customHeight="1" thickBot="1" x14ac:dyDescent="0.3">
      <c r="A21" s="290" t="s">
        <v>740</v>
      </c>
      <c r="B21" s="4" t="s">
        <v>21</v>
      </c>
      <c r="C21" s="4">
        <v>14.1</v>
      </c>
      <c r="D21" s="4">
        <v>-4.2</v>
      </c>
      <c r="E21" s="4">
        <v>6.66</v>
      </c>
    </row>
    <row r="22" spans="1:5" ht="15.75" thickBot="1" x14ac:dyDescent="0.3">
      <c r="A22" s="290" t="s">
        <v>741</v>
      </c>
      <c r="B22" s="4" t="s">
        <v>21</v>
      </c>
      <c r="C22" s="4">
        <v>0.17</v>
      </c>
      <c r="D22" s="4">
        <v>0.33</v>
      </c>
      <c r="E22" s="4">
        <v>0.45</v>
      </c>
    </row>
    <row r="23" spans="1:5" ht="15.75" thickBot="1" x14ac:dyDescent="0.3">
      <c r="A23" s="1778" t="s">
        <v>12</v>
      </c>
      <c r="B23" s="1779"/>
      <c r="C23" s="1779"/>
      <c r="D23" s="1779"/>
      <c r="E23" s="1780"/>
    </row>
    <row r="24" spans="1:5" ht="15.75" thickBot="1" x14ac:dyDescent="0.3">
      <c r="A24" s="1778" t="s">
        <v>13</v>
      </c>
      <c r="B24" s="1779"/>
      <c r="C24" s="1779"/>
      <c r="D24" s="1779"/>
      <c r="E24" s="1780"/>
    </row>
    <row r="25" spans="1:5" ht="15.75" customHeight="1" thickBot="1" x14ac:dyDescent="0.3">
      <c r="A25" s="291" t="s">
        <v>14</v>
      </c>
      <c r="B25" s="1806" t="s">
        <v>126</v>
      </c>
      <c r="C25" s="1807"/>
      <c r="D25" s="1807"/>
      <c r="E25" s="1808"/>
    </row>
    <row r="26" spans="1:5" ht="52.5" customHeight="1" thickBot="1" x14ac:dyDescent="0.3">
      <c r="A26" s="288" t="s">
        <v>15</v>
      </c>
      <c r="B26" s="1788" t="s">
        <v>487</v>
      </c>
      <c r="C26" s="1789"/>
      <c r="D26" s="1789"/>
      <c r="E26" s="1790"/>
    </row>
    <row r="27" spans="1:5" ht="15.75" customHeight="1" thickBot="1" x14ac:dyDescent="0.3">
      <c r="A27" s="288" t="s">
        <v>16</v>
      </c>
      <c r="B27" s="1652"/>
      <c r="C27" s="1653"/>
      <c r="D27" s="1653"/>
      <c r="E27" s="1766"/>
    </row>
    <row r="28" spans="1:5" ht="24.75" customHeight="1" x14ac:dyDescent="0.25">
      <c r="A28" s="1767"/>
      <c r="B28" s="283">
        <v>2019</v>
      </c>
      <c r="C28" s="283">
        <v>2020</v>
      </c>
      <c r="D28" s="283">
        <v>2021</v>
      </c>
      <c r="E28" s="283">
        <v>2022</v>
      </c>
    </row>
    <row r="29" spans="1:5" ht="15.75" customHeight="1" thickBot="1" x14ac:dyDescent="0.3">
      <c r="A29" s="1768"/>
      <c r="B29" s="292" t="s">
        <v>8</v>
      </c>
      <c r="C29" s="292" t="s">
        <v>9</v>
      </c>
      <c r="D29" s="292" t="s">
        <v>9</v>
      </c>
      <c r="E29" s="292" t="s">
        <v>9</v>
      </c>
    </row>
    <row r="30" spans="1:5" ht="15.75" thickBot="1" x14ac:dyDescent="0.3">
      <c r="A30" s="288" t="s">
        <v>17</v>
      </c>
      <c r="B30" s="293">
        <v>269487</v>
      </c>
      <c r="C30" s="293">
        <v>648150</v>
      </c>
      <c r="D30" s="293">
        <v>194204</v>
      </c>
      <c r="E30" s="293">
        <v>194204</v>
      </c>
    </row>
    <row r="31" spans="1:5" ht="15.75" thickBot="1" x14ac:dyDescent="0.3">
      <c r="A31" s="288" t="s">
        <v>18</v>
      </c>
      <c r="B31" s="293">
        <f>B60</f>
        <v>323806</v>
      </c>
      <c r="C31" s="293">
        <f>C60</f>
        <v>678150</v>
      </c>
      <c r="D31" s="293">
        <f>D60</f>
        <v>214204</v>
      </c>
      <c r="E31" s="293">
        <f>E60</f>
        <v>214204</v>
      </c>
    </row>
    <row r="32" spans="1:5" ht="15.75" thickBot="1" x14ac:dyDescent="0.3">
      <c r="A32" s="288" t="s">
        <v>19</v>
      </c>
      <c r="B32" s="293">
        <f>B31/B30</f>
        <v>1.2015644539439749</v>
      </c>
      <c r="C32" s="293">
        <f>C31/C30</f>
        <v>1.0462855820411943</v>
      </c>
      <c r="D32" s="293">
        <f>D31/D30</f>
        <v>1.1029844905357253</v>
      </c>
      <c r="E32" s="293">
        <f>E31/E30</f>
        <v>1.1029844905357253</v>
      </c>
    </row>
    <row r="33" spans="1:5" ht="15.75" thickBot="1" x14ac:dyDescent="0.3">
      <c r="A33" s="288" t="s">
        <v>20</v>
      </c>
      <c r="B33" s="741" t="s">
        <v>21</v>
      </c>
      <c r="C33" s="294">
        <f t="shared" ref="C33:E35" si="0">C30/B30-1</f>
        <v>1.4051252936134211</v>
      </c>
      <c r="D33" s="294">
        <f t="shared" si="0"/>
        <v>-0.70037182750906424</v>
      </c>
      <c r="E33" s="294">
        <f t="shared" si="0"/>
        <v>0</v>
      </c>
    </row>
    <row r="34" spans="1:5" ht="15.75" thickBot="1" x14ac:dyDescent="0.3">
      <c r="A34" s="288" t="s">
        <v>22</v>
      </c>
      <c r="B34" s="741" t="s">
        <v>21</v>
      </c>
      <c r="C34" s="294">
        <f t="shared" si="0"/>
        <v>1.0943095557216358</v>
      </c>
      <c r="D34" s="294">
        <f t="shared" si="0"/>
        <v>-0.68413477844134785</v>
      </c>
      <c r="E34" s="294">
        <f t="shared" si="0"/>
        <v>0</v>
      </c>
    </row>
    <row r="35" spans="1:5" ht="15.75" thickBot="1" x14ac:dyDescent="0.3">
      <c r="A35" s="288" t="s">
        <v>23</v>
      </c>
      <c r="B35" s="741" t="s">
        <v>21</v>
      </c>
      <c r="C35" s="294">
        <f t="shared" si="0"/>
        <v>-0.12923058050951697</v>
      </c>
      <c r="D35" s="294">
        <f t="shared" si="0"/>
        <v>5.4190662155467528E-2</v>
      </c>
      <c r="E35" s="294">
        <f t="shared" si="0"/>
        <v>0</v>
      </c>
    </row>
    <row r="36" spans="1:5" ht="30.75" customHeight="1" thickBot="1" x14ac:dyDescent="0.3">
      <c r="A36" s="1769" t="s">
        <v>742</v>
      </c>
      <c r="B36" s="1770"/>
      <c r="C36" s="1770"/>
      <c r="D36" s="1770"/>
      <c r="E36" s="1771"/>
    </row>
    <row r="37" spans="1:5" ht="12.75" customHeight="1" x14ac:dyDescent="0.25">
      <c r="A37" s="1767"/>
      <c r="B37" s="283">
        <v>2019</v>
      </c>
      <c r="C37" s="283">
        <v>2020</v>
      </c>
      <c r="D37" s="283">
        <v>2021</v>
      </c>
      <c r="E37" s="283">
        <v>2022</v>
      </c>
    </row>
    <row r="38" spans="1:5" ht="20.25" customHeight="1" thickBot="1" x14ac:dyDescent="0.3">
      <c r="A38" s="1768"/>
      <c r="B38" s="292" t="s">
        <v>8</v>
      </c>
      <c r="C38" s="292" t="s">
        <v>9</v>
      </c>
      <c r="D38" s="292" t="s">
        <v>9</v>
      </c>
      <c r="E38" s="292" t="s">
        <v>9</v>
      </c>
    </row>
    <row r="39" spans="1:5" ht="15.75" thickBot="1" x14ac:dyDescent="0.3">
      <c r="A39" s="295" t="s">
        <v>24</v>
      </c>
      <c r="B39" s="296">
        <f>SUM(B40:B41)</f>
        <v>170877</v>
      </c>
      <c r="C39" s="296">
        <f>SUM(C40:C41)</f>
        <v>458074</v>
      </c>
      <c r="D39" s="296">
        <f>SUM(D40:D41)</f>
        <v>165146</v>
      </c>
      <c r="E39" s="296">
        <f>SUM(E40:E41)</f>
        <v>165307</v>
      </c>
    </row>
    <row r="40" spans="1:5" ht="15.75" thickBot="1" x14ac:dyDescent="0.3">
      <c r="A40" s="297" t="s">
        <v>279</v>
      </c>
      <c r="B40" s="298">
        <v>160377</v>
      </c>
      <c r="C40" s="298">
        <v>426540</v>
      </c>
      <c r="D40" s="298">
        <v>130192</v>
      </c>
      <c r="E40" s="298">
        <v>133773</v>
      </c>
    </row>
    <row r="41" spans="1:5" ht="15.75" thickBot="1" x14ac:dyDescent="0.3">
      <c r="A41" s="297" t="s">
        <v>280</v>
      </c>
      <c r="B41" s="298">
        <v>10500</v>
      </c>
      <c r="C41" s="299">
        <v>31534</v>
      </c>
      <c r="D41" s="299">
        <v>34954</v>
      </c>
      <c r="E41" s="299">
        <v>31534</v>
      </c>
    </row>
    <row r="42" spans="1:5" ht="30.75" thickBot="1" x14ac:dyDescent="0.3">
      <c r="A42" s="295" t="s">
        <v>25</v>
      </c>
      <c r="B42" s="296">
        <f>SUM(B43:B44)</f>
        <v>36043</v>
      </c>
      <c r="C42" s="296">
        <f>SUM(C43:C44)</f>
        <v>76172</v>
      </c>
      <c r="D42" s="296">
        <f>SUM(D43:D44)</f>
        <v>27584</v>
      </c>
      <c r="E42" s="296">
        <f>SUM(E43:E44)</f>
        <v>27423</v>
      </c>
    </row>
    <row r="43" spans="1:5" ht="15.75" thickBot="1" x14ac:dyDescent="0.3">
      <c r="A43" s="297" t="s">
        <v>279</v>
      </c>
      <c r="B43" s="296">
        <v>34293</v>
      </c>
      <c r="C43" s="296">
        <v>70909</v>
      </c>
      <c r="D43" s="296">
        <v>21750</v>
      </c>
      <c r="E43" s="296">
        <v>22195</v>
      </c>
    </row>
    <row r="44" spans="1:5" ht="15.75" thickBot="1" x14ac:dyDescent="0.3">
      <c r="A44" s="297" t="s">
        <v>280</v>
      </c>
      <c r="B44" s="298">
        <v>1750</v>
      </c>
      <c r="C44" s="299">
        <v>5263</v>
      </c>
      <c r="D44" s="299">
        <v>5834</v>
      </c>
      <c r="E44" s="299">
        <v>5228</v>
      </c>
    </row>
    <row r="45" spans="1:5" ht="15.75" thickBot="1" x14ac:dyDescent="0.3">
      <c r="A45" s="295" t="s">
        <v>26</v>
      </c>
      <c r="B45" s="298">
        <f>SUM(B46:B47)</f>
        <v>116886</v>
      </c>
      <c r="C45" s="298">
        <f>SUM(C46:C47)</f>
        <v>143904</v>
      </c>
      <c r="D45" s="298">
        <f>SUM(D46:D47)</f>
        <v>21474</v>
      </c>
      <c r="E45" s="298">
        <f>SUM(E46:E47)</f>
        <v>21474</v>
      </c>
    </row>
    <row r="46" spans="1:5" ht="15.75" thickBot="1" x14ac:dyDescent="0.3">
      <c r="A46" s="297" t="s">
        <v>279</v>
      </c>
      <c r="B46" s="296">
        <f>114886</f>
        <v>114886</v>
      </c>
      <c r="C46" s="296">
        <v>141904</v>
      </c>
      <c r="D46" s="296">
        <v>19474</v>
      </c>
      <c r="E46" s="296">
        <v>19474</v>
      </c>
    </row>
    <row r="47" spans="1:5" ht="15.75" thickBot="1" x14ac:dyDescent="0.3">
      <c r="A47" s="297" t="s">
        <v>280</v>
      </c>
      <c r="B47" s="298">
        <v>2000</v>
      </c>
      <c r="C47" s="299">
        <v>2000</v>
      </c>
      <c r="D47" s="299">
        <v>2000</v>
      </c>
      <c r="E47" s="299">
        <v>2000</v>
      </c>
    </row>
    <row r="48" spans="1:5" ht="15.75" thickBot="1" x14ac:dyDescent="0.3">
      <c r="A48" s="295" t="s">
        <v>27</v>
      </c>
      <c r="B48" s="298"/>
      <c r="C48" s="296"/>
      <c r="D48" s="296"/>
      <c r="E48" s="296"/>
    </row>
    <row r="49" spans="1:5" ht="1.5" customHeight="1" thickBot="1" x14ac:dyDescent="0.3">
      <c r="A49" s="297" t="s">
        <v>279</v>
      </c>
      <c r="B49" s="298"/>
      <c r="C49" s="296"/>
      <c r="D49" s="296"/>
      <c r="E49" s="296"/>
    </row>
    <row r="50" spans="1:5" ht="15.75" hidden="1" thickBot="1" x14ac:dyDescent="0.3">
      <c r="A50" s="297" t="s">
        <v>280</v>
      </c>
      <c r="B50" s="298"/>
      <c r="C50" s="296"/>
      <c r="D50" s="296"/>
      <c r="E50" s="296"/>
    </row>
    <row r="51" spans="1:5" ht="15.75" thickBot="1" x14ac:dyDescent="0.3">
      <c r="A51" s="295" t="s">
        <v>28</v>
      </c>
      <c r="B51" s="298"/>
      <c r="C51" s="296"/>
      <c r="D51" s="296"/>
      <c r="E51" s="296"/>
    </row>
    <row r="52" spans="1:5" ht="0.75" customHeight="1" thickBot="1" x14ac:dyDescent="0.3">
      <c r="A52" s="297" t="s">
        <v>279</v>
      </c>
      <c r="B52" s="298"/>
      <c r="C52" s="296"/>
      <c r="D52" s="296"/>
      <c r="E52" s="296"/>
    </row>
    <row r="53" spans="1:5" ht="15.75" hidden="1" thickBot="1" x14ac:dyDescent="0.3">
      <c r="A53" s="297" t="s">
        <v>280</v>
      </c>
      <c r="B53" s="298"/>
      <c r="C53" s="296"/>
      <c r="D53" s="296"/>
      <c r="E53" s="296"/>
    </row>
    <row r="54" spans="1:5" ht="15.75" thickBot="1" x14ac:dyDescent="0.3">
      <c r="A54" s="295" t="s">
        <v>29</v>
      </c>
      <c r="B54" s="298"/>
      <c r="C54" s="296"/>
      <c r="D54" s="296"/>
      <c r="E54" s="296"/>
    </row>
    <row r="55" spans="1:5" ht="0.75" customHeight="1" thickBot="1" x14ac:dyDescent="0.3">
      <c r="A55" s="297" t="s">
        <v>279</v>
      </c>
      <c r="B55" s="298"/>
      <c r="C55" s="296"/>
      <c r="D55" s="296"/>
      <c r="E55" s="296"/>
    </row>
    <row r="56" spans="1:5" ht="15.75" hidden="1" thickBot="1" x14ac:dyDescent="0.3">
      <c r="A56" s="297" t="s">
        <v>280</v>
      </c>
      <c r="B56" s="298"/>
      <c r="C56" s="296"/>
      <c r="D56" s="296"/>
      <c r="E56" s="296"/>
    </row>
    <row r="57" spans="1:5" ht="30.75" thickBot="1" x14ac:dyDescent="0.3">
      <c r="A57" s="295" t="s">
        <v>30</v>
      </c>
      <c r="B57" s="298">
        <v>0</v>
      </c>
      <c r="C57" s="296">
        <v>0</v>
      </c>
      <c r="D57" s="296">
        <f>C57*1.03*0.99</f>
        <v>0</v>
      </c>
      <c r="E57" s="296">
        <f>D57*1.03*0.99</f>
        <v>0</v>
      </c>
    </row>
    <row r="58" spans="1:5" ht="1.5" customHeight="1" thickBot="1" x14ac:dyDescent="0.3">
      <c r="A58" s="297" t="s">
        <v>279</v>
      </c>
      <c r="B58" s="298"/>
      <c r="C58" s="300"/>
      <c r="D58" s="300"/>
      <c r="E58" s="300"/>
    </row>
    <row r="59" spans="1:5" ht="15.75" hidden="1" thickBot="1" x14ac:dyDescent="0.3">
      <c r="A59" s="297" t="s">
        <v>280</v>
      </c>
      <c r="B59" s="298"/>
      <c r="C59" s="301"/>
      <c r="D59" s="300"/>
      <c r="E59" s="300"/>
    </row>
    <row r="60" spans="1:5" ht="15.75" customHeight="1" thickBot="1" x14ac:dyDescent="0.3">
      <c r="A60" s="302" t="s">
        <v>31</v>
      </c>
      <c r="B60" s="298">
        <f>B57+B54+B51+B48+B45+B42+B39</f>
        <v>323806</v>
      </c>
      <c r="C60" s="298">
        <f>C57+C54+C51+C48+C45+C42+C39</f>
        <v>678150</v>
      </c>
      <c r="D60" s="298">
        <f>D57+D54+D51+D48+D45+D42+D39</f>
        <v>214204</v>
      </c>
      <c r="E60" s="298">
        <f>E57+E54+E51+E48+E45+E42+E39</f>
        <v>214204</v>
      </c>
    </row>
    <row r="61" spans="1:5" ht="15.75" thickBot="1" x14ac:dyDescent="0.3">
      <c r="A61" s="303" t="s">
        <v>32</v>
      </c>
      <c r="B61" s="304">
        <f>IF(B60-B31=0,0,"Error")</f>
        <v>0</v>
      </c>
      <c r="C61" s="304">
        <f>IF(C60-C31=0,0,"Error")</f>
        <v>0</v>
      </c>
      <c r="D61" s="304">
        <f>IF(D60-D31=0,0,"Error")</f>
        <v>0</v>
      </c>
      <c r="E61" s="304">
        <f>IF(E60-E31=0,0,"Error")</f>
        <v>0</v>
      </c>
    </row>
    <row r="62" spans="1:5" ht="15.75" customHeight="1" thickBot="1" x14ac:dyDescent="0.3">
      <c r="A62" s="305" t="s">
        <v>33</v>
      </c>
      <c r="B62" s="1785" t="s">
        <v>743</v>
      </c>
      <c r="C62" s="1786"/>
      <c r="D62" s="1786"/>
      <c r="E62" s="1787"/>
    </row>
    <row r="63" spans="1:5" ht="36" customHeight="1" thickBot="1" x14ac:dyDescent="0.3">
      <c r="A63" s="288" t="s">
        <v>15</v>
      </c>
      <c r="B63" s="1791" t="s">
        <v>744</v>
      </c>
      <c r="C63" s="1792"/>
      <c r="D63" s="1792"/>
      <c r="E63" s="1793"/>
    </row>
    <row r="64" spans="1:5" ht="24.75" customHeight="1" thickBot="1" x14ac:dyDescent="0.3">
      <c r="A64" s="288" t="s">
        <v>16</v>
      </c>
      <c r="B64" s="1652" t="s">
        <v>41</v>
      </c>
      <c r="C64" s="1653"/>
      <c r="D64" s="1653"/>
      <c r="E64" s="1766"/>
    </row>
    <row r="65" spans="1:5" ht="15.75" customHeight="1" x14ac:dyDescent="0.25">
      <c r="A65" s="1767"/>
      <c r="B65" s="283">
        <v>2019</v>
      </c>
      <c r="C65" s="283">
        <v>2020</v>
      </c>
      <c r="D65" s="283">
        <v>2021</v>
      </c>
      <c r="E65" s="283">
        <v>2022</v>
      </c>
    </row>
    <row r="66" spans="1:5" ht="30.75" thickBot="1" x14ac:dyDescent="0.3">
      <c r="A66" s="1768"/>
      <c r="B66" s="292" t="s">
        <v>8</v>
      </c>
      <c r="C66" s="292" t="s">
        <v>9</v>
      </c>
      <c r="D66" s="292" t="s">
        <v>9</v>
      </c>
      <c r="E66" s="292" t="s">
        <v>9</v>
      </c>
    </row>
    <row r="67" spans="1:5" ht="24.75" customHeight="1" thickBot="1" x14ac:dyDescent="0.3">
      <c r="A67" s="288" t="s">
        <v>17</v>
      </c>
      <c r="B67" s="306">
        <v>51</v>
      </c>
      <c r="C67" s="306">
        <v>55</v>
      </c>
      <c r="D67" s="306">
        <v>60</v>
      </c>
      <c r="E67" s="306">
        <v>62</v>
      </c>
    </row>
    <row r="68" spans="1:5" ht="15.75" thickBot="1" x14ac:dyDescent="0.3">
      <c r="A68" s="288" t="s">
        <v>18</v>
      </c>
      <c r="B68" s="293">
        <f>B97</f>
        <v>3490</v>
      </c>
      <c r="C68" s="293">
        <f>C97</f>
        <v>3920</v>
      </c>
      <c r="D68" s="293">
        <f>D97</f>
        <v>4440</v>
      </c>
      <c r="E68" s="293">
        <f>E97</f>
        <v>4440</v>
      </c>
    </row>
    <row r="69" spans="1:5" ht="15.75" thickBot="1" x14ac:dyDescent="0.3">
      <c r="A69" s="288" t="s">
        <v>19</v>
      </c>
      <c r="B69" s="293">
        <f>B68/B67</f>
        <v>68.431372549019613</v>
      </c>
      <c r="C69" s="293">
        <f>C68/C67</f>
        <v>71.272727272727266</v>
      </c>
      <c r="D69" s="293">
        <f>D68/D67</f>
        <v>74</v>
      </c>
      <c r="E69" s="293">
        <f>E68/E67</f>
        <v>71.612903225806448</v>
      </c>
    </row>
    <row r="70" spans="1:5" ht="15.75" thickBot="1" x14ac:dyDescent="0.3">
      <c r="A70" s="288" t="s">
        <v>20</v>
      </c>
      <c r="B70" s="741"/>
      <c r="C70" s="294">
        <f t="shared" ref="C70:E72" si="1">C67/B67-1</f>
        <v>7.8431372549019551E-2</v>
      </c>
      <c r="D70" s="294">
        <f t="shared" si="1"/>
        <v>9.0909090909090828E-2</v>
      </c>
      <c r="E70" s="294">
        <f t="shared" si="1"/>
        <v>3.3333333333333437E-2</v>
      </c>
    </row>
    <row r="71" spans="1:5" ht="15.75" thickBot="1" x14ac:dyDescent="0.3">
      <c r="A71" s="288" t="s">
        <v>22</v>
      </c>
      <c r="B71" s="741"/>
      <c r="C71" s="294">
        <f t="shared" si="1"/>
        <v>0.12320916905444124</v>
      </c>
      <c r="D71" s="294">
        <f t="shared" si="1"/>
        <v>0.13265306122448983</v>
      </c>
      <c r="E71" s="294">
        <f t="shared" si="1"/>
        <v>0</v>
      </c>
    </row>
    <row r="72" spans="1:5" ht="15.75" thickBot="1" x14ac:dyDescent="0.3">
      <c r="A72" s="288" t="s">
        <v>23</v>
      </c>
      <c r="B72" s="741"/>
      <c r="C72" s="294">
        <f t="shared" si="1"/>
        <v>4.1521229486845446E-2</v>
      </c>
      <c r="D72" s="294">
        <f t="shared" si="1"/>
        <v>3.8265306122449161E-2</v>
      </c>
      <c r="E72" s="294">
        <f t="shared" si="1"/>
        <v>-3.2258064516129115E-2</v>
      </c>
    </row>
    <row r="73" spans="1:5" ht="15.75" customHeight="1" thickBot="1" x14ac:dyDescent="0.3">
      <c r="A73" s="1769" t="s">
        <v>745</v>
      </c>
      <c r="B73" s="1770"/>
      <c r="C73" s="1770"/>
      <c r="D73" s="1770"/>
      <c r="E73" s="1771"/>
    </row>
    <row r="74" spans="1:5" ht="15" customHeight="1" x14ac:dyDescent="0.25">
      <c r="A74" s="1767"/>
      <c r="B74" s="283">
        <v>2019</v>
      </c>
      <c r="C74" s="283">
        <v>2020</v>
      </c>
      <c r="D74" s="283">
        <v>2021</v>
      </c>
      <c r="E74" s="283">
        <v>2022</v>
      </c>
    </row>
    <row r="75" spans="1:5" ht="15" customHeight="1" thickBot="1" x14ac:dyDescent="0.3">
      <c r="A75" s="1768"/>
      <c r="B75" s="292" t="s">
        <v>8</v>
      </c>
      <c r="C75" s="292" t="s">
        <v>9</v>
      </c>
      <c r="D75" s="292" t="s">
        <v>9</v>
      </c>
      <c r="E75" s="292" t="s">
        <v>9</v>
      </c>
    </row>
    <row r="76" spans="1:5" ht="15" customHeight="1" thickBot="1" x14ac:dyDescent="0.3">
      <c r="A76" s="295" t="s">
        <v>24</v>
      </c>
      <c r="B76" s="296"/>
      <c r="C76" s="296"/>
      <c r="D76" s="296"/>
      <c r="E76" s="296"/>
    </row>
    <row r="77" spans="1:5" ht="15" customHeight="1" thickBot="1" x14ac:dyDescent="0.3">
      <c r="A77" s="297" t="s">
        <v>279</v>
      </c>
      <c r="B77" s="298"/>
      <c r="C77" s="307"/>
      <c r="D77" s="307"/>
      <c r="E77" s="307"/>
    </row>
    <row r="78" spans="1:5" ht="15" customHeight="1" thickBot="1" x14ac:dyDescent="0.3">
      <c r="A78" s="297" t="s">
        <v>280</v>
      </c>
      <c r="B78" s="298"/>
      <c r="C78" s="307"/>
      <c r="D78" s="307"/>
      <c r="E78" s="307"/>
    </row>
    <row r="79" spans="1:5" ht="15" customHeight="1" thickBot="1" x14ac:dyDescent="0.3">
      <c r="A79" s="295" t="s">
        <v>25</v>
      </c>
      <c r="B79" s="296"/>
      <c r="C79" s="296"/>
      <c r="D79" s="296"/>
      <c r="E79" s="296"/>
    </row>
    <row r="80" spans="1:5" ht="15" customHeight="1" thickBot="1" x14ac:dyDescent="0.3">
      <c r="A80" s="297" t="s">
        <v>279</v>
      </c>
      <c r="B80" s="298"/>
      <c r="C80" s="296"/>
      <c r="D80" s="296"/>
      <c r="E80" s="296"/>
    </row>
    <row r="81" spans="1:5" ht="15" customHeight="1" thickBot="1" x14ac:dyDescent="0.3">
      <c r="A81" s="297" t="s">
        <v>280</v>
      </c>
      <c r="B81" s="298"/>
      <c r="C81" s="296"/>
      <c r="D81" s="296"/>
      <c r="E81" s="296"/>
    </row>
    <row r="82" spans="1:5" ht="15" customHeight="1" thickBot="1" x14ac:dyDescent="0.3">
      <c r="A82" s="295" t="s">
        <v>26</v>
      </c>
      <c r="B82" s="298">
        <f>SUM(B83:B84)</f>
        <v>3490</v>
      </c>
      <c r="C82" s="298">
        <f>SUM(C83:C84)</f>
        <v>3920</v>
      </c>
      <c r="D82" s="298">
        <f>SUM(D83:D84)</f>
        <v>4440</v>
      </c>
      <c r="E82" s="298">
        <f>SUM(E83:E84)</f>
        <v>4440</v>
      </c>
    </row>
    <row r="83" spans="1:5" ht="15" customHeight="1" thickBot="1" x14ac:dyDescent="0.3">
      <c r="A83" s="297" t="s">
        <v>279</v>
      </c>
      <c r="B83" s="293">
        <f>2240+1250</f>
        <v>3490</v>
      </c>
      <c r="C83" s="293">
        <f>2420+1500</f>
        <v>3920</v>
      </c>
      <c r="D83" s="293">
        <f>2640+1800</f>
        <v>4440</v>
      </c>
      <c r="E83" s="293">
        <f>2640+1800</f>
        <v>4440</v>
      </c>
    </row>
    <row r="84" spans="1:5" ht="15" customHeight="1" thickBot="1" x14ac:dyDescent="0.3">
      <c r="A84" s="297" t="s">
        <v>280</v>
      </c>
      <c r="B84" s="298"/>
      <c r="C84" s="296"/>
      <c r="D84" s="296"/>
      <c r="E84" s="296"/>
    </row>
    <row r="85" spans="1:5" ht="15" customHeight="1" thickBot="1" x14ac:dyDescent="0.3">
      <c r="A85" s="295" t="s">
        <v>27</v>
      </c>
      <c r="B85" s="298"/>
      <c r="C85" s="296"/>
      <c r="D85" s="296"/>
      <c r="E85" s="296"/>
    </row>
    <row r="86" spans="1:5" ht="15" customHeight="1" thickBot="1" x14ac:dyDescent="0.3">
      <c r="A86" s="297" t="s">
        <v>279</v>
      </c>
      <c r="B86" s="298"/>
      <c r="C86" s="296"/>
      <c r="D86" s="296"/>
      <c r="E86" s="296"/>
    </row>
    <row r="87" spans="1:5" ht="15" customHeight="1" thickBot="1" x14ac:dyDescent="0.3">
      <c r="A87" s="297" t="s">
        <v>280</v>
      </c>
      <c r="B87" s="298"/>
      <c r="C87" s="296"/>
      <c r="D87" s="296"/>
      <c r="E87" s="296"/>
    </row>
    <row r="88" spans="1:5" ht="15" customHeight="1" thickBot="1" x14ac:dyDescent="0.3">
      <c r="A88" s="295" t="s">
        <v>28</v>
      </c>
      <c r="B88" s="298"/>
      <c r="C88" s="296"/>
      <c r="D88" s="296"/>
      <c r="E88" s="296"/>
    </row>
    <row r="89" spans="1:5" ht="15" customHeight="1" thickBot="1" x14ac:dyDescent="0.3">
      <c r="A89" s="297" t="s">
        <v>279</v>
      </c>
      <c r="B89" s="298"/>
      <c r="C89" s="296"/>
      <c r="D89" s="296"/>
      <c r="E89" s="296"/>
    </row>
    <row r="90" spans="1:5" ht="15" customHeight="1" thickBot="1" x14ac:dyDescent="0.3">
      <c r="A90" s="297" t="s">
        <v>280</v>
      </c>
      <c r="B90" s="298"/>
      <c r="C90" s="296"/>
      <c r="D90" s="296"/>
      <c r="E90" s="296"/>
    </row>
    <row r="91" spans="1:5" ht="15" customHeight="1" thickBot="1" x14ac:dyDescent="0.3">
      <c r="A91" s="295" t="s">
        <v>29</v>
      </c>
      <c r="B91" s="298"/>
      <c r="C91" s="296"/>
      <c r="D91" s="296"/>
      <c r="E91" s="296"/>
    </row>
    <row r="92" spans="1:5" ht="15" customHeight="1" thickBot="1" x14ac:dyDescent="0.3">
      <c r="A92" s="297" t="s">
        <v>279</v>
      </c>
      <c r="B92" s="298"/>
      <c r="C92" s="296"/>
      <c r="D92" s="296"/>
      <c r="E92" s="296"/>
    </row>
    <row r="93" spans="1:5" ht="15" customHeight="1" thickBot="1" x14ac:dyDescent="0.3">
      <c r="A93" s="297" t="s">
        <v>280</v>
      </c>
      <c r="B93" s="298"/>
      <c r="C93" s="296"/>
      <c r="D93" s="296"/>
      <c r="E93" s="296"/>
    </row>
    <row r="94" spans="1:5" ht="15" customHeight="1" thickBot="1" x14ac:dyDescent="0.3">
      <c r="A94" s="295" t="s">
        <v>30</v>
      </c>
      <c r="B94" s="298"/>
      <c r="C94" s="296"/>
      <c r="D94" s="296"/>
      <c r="E94" s="296"/>
    </row>
    <row r="95" spans="1:5" ht="15" customHeight="1" thickBot="1" x14ac:dyDescent="0.3">
      <c r="A95" s="297" t="s">
        <v>279</v>
      </c>
      <c r="B95" s="298"/>
      <c r="C95" s="296"/>
      <c r="D95" s="296"/>
      <c r="E95" s="296"/>
    </row>
    <row r="96" spans="1:5" ht="15" customHeight="1" thickBot="1" x14ac:dyDescent="0.3">
      <c r="A96" s="297" t="s">
        <v>280</v>
      </c>
      <c r="B96" s="298"/>
      <c r="C96" s="296"/>
      <c r="D96" s="296"/>
      <c r="E96" s="296"/>
    </row>
    <row r="97" spans="1:5" ht="15" customHeight="1" thickBot="1" x14ac:dyDescent="0.3">
      <c r="A97" s="308" t="s">
        <v>34</v>
      </c>
      <c r="B97" s="298">
        <f>B94+B91+B88+B85+B82+B79+B76</f>
        <v>3490</v>
      </c>
      <c r="C97" s="298">
        <f>C94+C91+C88+C85+C82+C79+C76</f>
        <v>3920</v>
      </c>
      <c r="D97" s="298">
        <f>D94+D91+D88+D85+D82+D79+D76</f>
        <v>4440</v>
      </c>
      <c r="E97" s="298">
        <f>E94+E91+E88+E85+E82+E79+E76</f>
        <v>4440</v>
      </c>
    </row>
    <row r="98" spans="1:5" ht="15" customHeight="1" thickBot="1" x14ac:dyDescent="0.3">
      <c r="A98" s="303" t="s">
        <v>32</v>
      </c>
      <c r="B98" s="304">
        <f>IF(B97-B68=0,0,"Error")</f>
        <v>0</v>
      </c>
      <c r="C98" s="304">
        <f>IF(C97-C68=0,0,"Error")</f>
        <v>0</v>
      </c>
      <c r="D98" s="304">
        <f>IF(D97-D68=0,0,"Error")</f>
        <v>0</v>
      </c>
      <c r="E98" s="304">
        <f>IF(E97-E68=0,0,"Error")</f>
        <v>0</v>
      </c>
    </row>
    <row r="99" spans="1:5" ht="48" customHeight="1" thickBot="1" x14ac:dyDescent="0.3">
      <c r="A99" s="289" t="s">
        <v>49</v>
      </c>
      <c r="B99" s="1788" t="s">
        <v>488</v>
      </c>
      <c r="C99" s="1789"/>
      <c r="D99" s="1789"/>
      <c r="E99" s="1790"/>
    </row>
    <row r="100" spans="1:5" ht="26.25" customHeight="1" thickBot="1" x14ac:dyDescent="0.3">
      <c r="A100" s="1640" t="s">
        <v>50</v>
      </c>
      <c r="B100" s="1641"/>
      <c r="C100" s="1641"/>
      <c r="D100" s="1641"/>
      <c r="E100" s="1765"/>
    </row>
    <row r="101" spans="1:5" ht="15.75" customHeight="1" thickBot="1" x14ac:dyDescent="0.3">
      <c r="A101" s="309"/>
      <c r="B101" s="310"/>
      <c r="C101" s="285" t="s">
        <v>135</v>
      </c>
      <c r="D101" s="285" t="s">
        <v>135</v>
      </c>
      <c r="E101" s="285" t="s">
        <v>135</v>
      </c>
    </row>
    <row r="102" spans="1:5" ht="15.75" customHeight="1" thickBot="1" x14ac:dyDescent="0.3">
      <c r="A102" s="309" t="s">
        <v>746</v>
      </c>
      <c r="B102" s="310" t="s">
        <v>21</v>
      </c>
      <c r="C102" s="285">
        <v>0.34</v>
      </c>
      <c r="D102" s="285">
        <v>0.38</v>
      </c>
      <c r="E102" s="285">
        <v>0.42</v>
      </c>
    </row>
    <row r="103" spans="1:5" ht="15.75" thickBot="1" x14ac:dyDescent="0.3">
      <c r="A103" s="309" t="s">
        <v>747</v>
      </c>
      <c r="B103" s="310" t="s">
        <v>21</v>
      </c>
      <c r="C103" s="285">
        <v>0.28000000000000003</v>
      </c>
      <c r="D103" s="285">
        <v>0.11</v>
      </c>
      <c r="E103" s="285">
        <v>0.11</v>
      </c>
    </row>
    <row r="104" spans="1:5" ht="30.75" thickBot="1" x14ac:dyDescent="0.3">
      <c r="A104" s="311" t="s">
        <v>748</v>
      </c>
      <c r="B104" s="310" t="s">
        <v>21</v>
      </c>
      <c r="C104" s="312">
        <v>0.1</v>
      </c>
      <c r="D104" s="312">
        <v>0.14000000000000001</v>
      </c>
      <c r="E104" s="312">
        <v>0.14000000000000001</v>
      </c>
    </row>
    <row r="105" spans="1:5" ht="15.75" customHeight="1" thickBot="1" x14ac:dyDescent="0.3">
      <c r="A105" s="1778" t="s">
        <v>51</v>
      </c>
      <c r="B105" s="1779"/>
      <c r="C105" s="1779"/>
      <c r="D105" s="1779"/>
      <c r="E105" s="1780"/>
    </row>
    <row r="106" spans="1:5" ht="15.75" thickBot="1" x14ac:dyDescent="0.3">
      <c r="A106" s="1778" t="s">
        <v>13</v>
      </c>
      <c r="B106" s="1779"/>
      <c r="C106" s="1779"/>
      <c r="D106" s="1779"/>
      <c r="E106" s="1780"/>
    </row>
    <row r="107" spans="1:5" ht="15.75" customHeight="1" thickBot="1" x14ac:dyDescent="0.3">
      <c r="A107" s="291" t="s">
        <v>14</v>
      </c>
      <c r="B107" s="1785" t="s">
        <v>128</v>
      </c>
      <c r="C107" s="1786"/>
      <c r="D107" s="1786"/>
      <c r="E107" s="1787"/>
    </row>
    <row r="108" spans="1:5" ht="32.25" customHeight="1" thickBot="1" x14ac:dyDescent="0.3">
      <c r="A108" s="288" t="s">
        <v>15</v>
      </c>
      <c r="B108" s="1788" t="s">
        <v>129</v>
      </c>
      <c r="C108" s="1789"/>
      <c r="D108" s="1789"/>
      <c r="E108" s="1790"/>
    </row>
    <row r="109" spans="1:5" ht="19.5" customHeight="1" thickBot="1" x14ac:dyDescent="0.3">
      <c r="A109" s="288" t="s">
        <v>16</v>
      </c>
      <c r="B109" s="1652"/>
      <c r="C109" s="1653"/>
      <c r="D109" s="1653"/>
      <c r="E109" s="1766"/>
    </row>
    <row r="110" spans="1:5" ht="15.75" customHeight="1" x14ac:dyDescent="0.25">
      <c r="A110" s="1767"/>
      <c r="B110" s="283">
        <v>2019</v>
      </c>
      <c r="C110" s="283">
        <v>2020</v>
      </c>
      <c r="D110" s="283">
        <v>2021</v>
      </c>
      <c r="E110" s="283">
        <v>2022</v>
      </c>
    </row>
    <row r="111" spans="1:5" ht="30.75" thickBot="1" x14ac:dyDescent="0.3">
      <c r="A111" s="1768"/>
      <c r="B111" s="292" t="s">
        <v>8</v>
      </c>
      <c r="C111" s="292" t="s">
        <v>9</v>
      </c>
      <c r="D111" s="292" t="s">
        <v>9</v>
      </c>
      <c r="E111" s="292" t="s">
        <v>9</v>
      </c>
    </row>
    <row r="112" spans="1:5" ht="24.75" customHeight="1" thickBot="1" x14ac:dyDescent="0.3">
      <c r="A112" s="288" t="s">
        <v>17</v>
      </c>
      <c r="B112" s="293">
        <v>236</v>
      </c>
      <c r="C112" s="293">
        <v>236</v>
      </c>
      <c r="D112" s="293">
        <v>236</v>
      </c>
      <c r="E112" s="293">
        <v>236</v>
      </c>
    </row>
    <row r="113" spans="1:5" ht="15.75" thickBot="1" x14ac:dyDescent="0.3">
      <c r="A113" s="288" t="s">
        <v>18</v>
      </c>
      <c r="B113" s="293">
        <f>B142</f>
        <v>303874</v>
      </c>
      <c r="C113" s="293">
        <f>C142</f>
        <v>337730</v>
      </c>
      <c r="D113" s="293">
        <f>D142</f>
        <v>331136</v>
      </c>
      <c r="E113" s="293">
        <f>E142</f>
        <v>331136</v>
      </c>
    </row>
    <row r="114" spans="1:5" ht="15.75" thickBot="1" x14ac:dyDescent="0.3">
      <c r="A114" s="288" t="s">
        <v>19</v>
      </c>
      <c r="B114" s="293">
        <f>B113/B112</f>
        <v>1287.6016949152543</v>
      </c>
      <c r="C114" s="293">
        <f>C113/C112</f>
        <v>1431.0593220338983</v>
      </c>
      <c r="D114" s="293">
        <f>D113/D112</f>
        <v>1403.1186440677966</v>
      </c>
      <c r="E114" s="293">
        <f>E113/E112</f>
        <v>1403.1186440677966</v>
      </c>
    </row>
    <row r="115" spans="1:5" ht="15.75" thickBot="1" x14ac:dyDescent="0.3">
      <c r="A115" s="288" t="s">
        <v>20</v>
      </c>
      <c r="B115" s="741" t="s">
        <v>21</v>
      </c>
      <c r="C115" s="294">
        <f t="shared" ref="C115:E117" si="2">C112/B112-1</f>
        <v>0</v>
      </c>
      <c r="D115" s="294">
        <f t="shared" si="2"/>
        <v>0</v>
      </c>
      <c r="E115" s="294">
        <f t="shared" si="2"/>
        <v>0</v>
      </c>
    </row>
    <row r="116" spans="1:5" ht="15.75" thickBot="1" x14ac:dyDescent="0.3">
      <c r="A116" s="288" t="s">
        <v>22</v>
      </c>
      <c r="B116" s="741" t="s">
        <v>21</v>
      </c>
      <c r="C116" s="294">
        <f t="shared" si="2"/>
        <v>0.1114145994721496</v>
      </c>
      <c r="D116" s="294">
        <f t="shared" si="2"/>
        <v>-1.9524472211529975E-2</v>
      </c>
      <c r="E116" s="294">
        <f t="shared" si="2"/>
        <v>0</v>
      </c>
    </row>
    <row r="117" spans="1:5" ht="17.25" customHeight="1" thickBot="1" x14ac:dyDescent="0.3">
      <c r="A117" s="288" t="s">
        <v>23</v>
      </c>
      <c r="B117" s="741" t="s">
        <v>21</v>
      </c>
      <c r="C117" s="294">
        <f t="shared" si="2"/>
        <v>0.1114145994721496</v>
      </c>
      <c r="D117" s="294">
        <f t="shared" si="2"/>
        <v>-1.9524472211529975E-2</v>
      </c>
      <c r="E117" s="294">
        <f t="shared" si="2"/>
        <v>0</v>
      </c>
    </row>
    <row r="118" spans="1:5" ht="22.5" customHeight="1" thickBot="1" x14ac:dyDescent="0.3">
      <c r="A118" s="1769" t="s">
        <v>742</v>
      </c>
      <c r="B118" s="1770"/>
      <c r="C118" s="1770"/>
      <c r="D118" s="1770"/>
      <c r="E118" s="1771"/>
    </row>
    <row r="119" spans="1:5" ht="12.75" customHeight="1" x14ac:dyDescent="0.25">
      <c r="A119" s="1767"/>
      <c r="B119" s="283">
        <v>2019</v>
      </c>
      <c r="C119" s="283">
        <v>2020</v>
      </c>
      <c r="D119" s="283">
        <v>2021</v>
      </c>
      <c r="E119" s="283">
        <v>2022</v>
      </c>
    </row>
    <row r="120" spans="1:5" ht="20.25" customHeight="1" thickBot="1" x14ac:dyDescent="0.3">
      <c r="A120" s="1768"/>
      <c r="B120" s="292" t="s">
        <v>8</v>
      </c>
      <c r="C120" s="292" t="s">
        <v>9</v>
      </c>
      <c r="D120" s="292" t="s">
        <v>9</v>
      </c>
      <c r="E120" s="292" t="s">
        <v>9</v>
      </c>
    </row>
    <row r="121" spans="1:5" ht="15.75" customHeight="1" thickBot="1" x14ac:dyDescent="0.3">
      <c r="A121" s="295" t="s">
        <v>24</v>
      </c>
      <c r="B121" s="313">
        <f>SUM(B122:B123)</f>
        <v>208123</v>
      </c>
      <c r="C121" s="313">
        <f>SUM(C122:C123)</f>
        <v>228796</v>
      </c>
      <c r="D121" s="313">
        <f>SUM(D122:D123)</f>
        <v>228796</v>
      </c>
      <c r="E121" s="313">
        <f>SUM(E122:E123)</f>
        <v>228796</v>
      </c>
    </row>
    <row r="122" spans="1:5" ht="15.75" thickBot="1" x14ac:dyDescent="0.3">
      <c r="A122" s="297" t="s">
        <v>279</v>
      </c>
      <c r="B122" s="296">
        <f>205123+3000</f>
        <v>208123</v>
      </c>
      <c r="C122" s="296">
        <v>228796</v>
      </c>
      <c r="D122" s="296">
        <v>228796</v>
      </c>
      <c r="E122" s="296">
        <v>228796</v>
      </c>
    </row>
    <row r="123" spans="1:5" ht="15.75" thickBot="1" x14ac:dyDescent="0.3">
      <c r="A123" s="297" t="s">
        <v>280</v>
      </c>
      <c r="B123" s="298"/>
      <c r="C123" s="298"/>
      <c r="D123" s="298"/>
      <c r="E123" s="298"/>
    </row>
    <row r="124" spans="1:5" ht="30.75" thickBot="1" x14ac:dyDescent="0.3">
      <c r="A124" s="295" t="s">
        <v>25</v>
      </c>
      <c r="B124" s="313">
        <f>SUM(B125:B126)</f>
        <v>36307</v>
      </c>
      <c r="C124" s="313">
        <f>SUM(C125:C126)</f>
        <v>37824</v>
      </c>
      <c r="D124" s="313">
        <f>SUM(D125:D126)</f>
        <v>37824</v>
      </c>
      <c r="E124" s="313">
        <f>SUM(E125:E126)</f>
        <v>37824</v>
      </c>
    </row>
    <row r="125" spans="1:5" ht="15.75" thickBot="1" x14ac:dyDescent="0.3">
      <c r="A125" s="297" t="s">
        <v>279</v>
      </c>
      <c r="B125" s="296">
        <v>36307</v>
      </c>
      <c r="C125" s="296">
        <v>37824</v>
      </c>
      <c r="D125" s="296">
        <v>37824</v>
      </c>
      <c r="E125" s="296">
        <v>37824</v>
      </c>
    </row>
    <row r="126" spans="1:5" ht="15.75" thickBot="1" x14ac:dyDescent="0.3">
      <c r="A126" s="297" t="s">
        <v>280</v>
      </c>
      <c r="B126" s="298"/>
      <c r="C126" s="298"/>
      <c r="D126" s="298"/>
      <c r="E126" s="298"/>
    </row>
    <row r="127" spans="1:5" ht="15.75" customHeight="1" thickBot="1" x14ac:dyDescent="0.3">
      <c r="A127" s="295" t="s">
        <v>26</v>
      </c>
      <c r="B127" s="298">
        <f>SUM(B128:B129)</f>
        <v>57870</v>
      </c>
      <c r="C127" s="298">
        <f>SUM(C128:C129)</f>
        <v>69536</v>
      </c>
      <c r="D127" s="298">
        <f>SUM(D128:D129)</f>
        <v>62942</v>
      </c>
      <c r="E127" s="298">
        <f>SUM(E128:E129)</f>
        <v>62942</v>
      </c>
    </row>
    <row r="128" spans="1:5" ht="12.75" customHeight="1" thickBot="1" x14ac:dyDescent="0.3">
      <c r="A128" s="297" t="s">
        <v>279</v>
      </c>
      <c r="B128" s="296">
        <v>57870</v>
      </c>
      <c r="C128" s="296">
        <v>69536</v>
      </c>
      <c r="D128" s="296">
        <v>62942</v>
      </c>
      <c r="E128" s="296">
        <v>62942</v>
      </c>
    </row>
    <row r="129" spans="1:5" ht="9" customHeight="1" thickBot="1" x14ac:dyDescent="0.3">
      <c r="A129" s="297" t="s">
        <v>280</v>
      </c>
      <c r="B129" s="298"/>
      <c r="C129" s="298"/>
      <c r="D129" s="298"/>
      <c r="E129" s="298"/>
    </row>
    <row r="130" spans="1:5" ht="15.75" thickBot="1" x14ac:dyDescent="0.3">
      <c r="A130" s="295" t="s">
        <v>27</v>
      </c>
      <c r="B130" s="298"/>
      <c r="C130" s="296"/>
      <c r="D130" s="296"/>
      <c r="E130" s="296"/>
    </row>
    <row r="131" spans="1:5" ht="15.75" thickBot="1" x14ac:dyDescent="0.3">
      <c r="A131" s="297" t="s">
        <v>279</v>
      </c>
      <c r="B131" s="298"/>
      <c r="C131" s="296"/>
      <c r="D131" s="296"/>
      <c r="E131" s="296"/>
    </row>
    <row r="132" spans="1:5" ht="15.75" customHeight="1" thickBot="1" x14ac:dyDescent="0.3">
      <c r="A132" s="297" t="s">
        <v>280</v>
      </c>
      <c r="B132" s="298"/>
      <c r="C132" s="296"/>
      <c r="D132" s="296"/>
      <c r="E132" s="296"/>
    </row>
    <row r="133" spans="1:5" ht="15.75" thickBot="1" x14ac:dyDescent="0.3">
      <c r="A133" s="295" t="s">
        <v>28</v>
      </c>
      <c r="B133" s="299">
        <f>SUM(B134:B135)</f>
        <v>1574</v>
      </c>
      <c r="C133" s="299">
        <f>SUM(C134:C135)</f>
        <v>1574</v>
      </c>
      <c r="D133" s="299">
        <f>SUM(D134:D135)</f>
        <v>1574</v>
      </c>
      <c r="E133" s="299">
        <f>SUM(E134:E135)</f>
        <v>1574</v>
      </c>
    </row>
    <row r="134" spans="1:5" ht="15.75" thickBot="1" x14ac:dyDescent="0.3">
      <c r="A134" s="297" t="s">
        <v>279</v>
      </c>
      <c r="B134" s="296">
        <v>1574</v>
      </c>
      <c r="C134" s="296">
        <v>1574</v>
      </c>
      <c r="D134" s="296">
        <v>1574</v>
      </c>
      <c r="E134" s="296">
        <v>1574</v>
      </c>
    </row>
    <row r="135" spans="1:5" ht="17.25" customHeight="1" thickBot="1" x14ac:dyDescent="0.3">
      <c r="A135" s="297" t="s">
        <v>280</v>
      </c>
      <c r="B135" s="298"/>
      <c r="C135" s="296"/>
      <c r="D135" s="296"/>
      <c r="E135" s="296"/>
    </row>
    <row r="136" spans="1:5" ht="15.75" thickBot="1" x14ac:dyDescent="0.3">
      <c r="A136" s="295" t="s">
        <v>29</v>
      </c>
      <c r="B136" s="298"/>
      <c r="C136" s="296"/>
      <c r="D136" s="296"/>
      <c r="E136" s="296"/>
    </row>
    <row r="137" spans="1:5" ht="12.75" customHeight="1" thickBot="1" x14ac:dyDescent="0.3">
      <c r="A137" s="297" t="s">
        <v>279</v>
      </c>
      <c r="B137" s="298"/>
      <c r="C137" s="296"/>
      <c r="D137" s="296"/>
      <c r="E137" s="296"/>
    </row>
    <row r="138" spans="1:5" ht="9" customHeight="1" thickBot="1" x14ac:dyDescent="0.3">
      <c r="A138" s="297" t="s">
        <v>280</v>
      </c>
      <c r="B138" s="298"/>
      <c r="C138" s="296"/>
      <c r="D138" s="296"/>
      <c r="E138" s="296"/>
    </row>
    <row r="139" spans="1:5" ht="30.75" thickBot="1" x14ac:dyDescent="0.3">
      <c r="A139" s="295" t="s">
        <v>30</v>
      </c>
      <c r="B139" s="298">
        <v>0</v>
      </c>
      <c r="C139" s="296">
        <v>0</v>
      </c>
      <c r="D139" s="296">
        <f>C139*1.03*0.99</f>
        <v>0</v>
      </c>
      <c r="E139" s="296">
        <f>D139*1.03*0.99</f>
        <v>0</v>
      </c>
    </row>
    <row r="140" spans="1:5" ht="15.75" thickBot="1" x14ac:dyDescent="0.3">
      <c r="A140" s="297" t="s">
        <v>279</v>
      </c>
      <c r="B140" s="298"/>
      <c r="C140" s="300"/>
      <c r="D140" s="300"/>
      <c r="E140" s="300"/>
    </row>
    <row r="141" spans="1:5" ht="15.75" thickBot="1" x14ac:dyDescent="0.3">
      <c r="A141" s="297" t="s">
        <v>280</v>
      </c>
      <c r="B141" s="298"/>
      <c r="C141" s="301"/>
      <c r="D141" s="300"/>
      <c r="E141" s="300"/>
    </row>
    <row r="142" spans="1:5" ht="15.75" customHeight="1" thickBot="1" x14ac:dyDescent="0.3">
      <c r="A142" s="302" t="s">
        <v>31</v>
      </c>
      <c r="B142" s="298">
        <f>B139+B136+B133+B130+B127+B124+B121</f>
        <v>303874</v>
      </c>
      <c r="C142" s="298">
        <f>C139+C136+C133+C130+C127+C124+C121</f>
        <v>337730</v>
      </c>
      <c r="D142" s="298">
        <f>D139+D136+D133+D130+D127+D124+D121</f>
        <v>331136</v>
      </c>
      <c r="E142" s="298">
        <f>E139+E136+E133+E130+E127+E124+E121</f>
        <v>331136</v>
      </c>
    </row>
    <row r="143" spans="1:5" ht="15.75" thickBot="1" x14ac:dyDescent="0.3">
      <c r="A143" s="303" t="s">
        <v>32</v>
      </c>
      <c r="B143" s="304">
        <f>IF(B142-B113=0,0,"Error")</f>
        <v>0</v>
      </c>
      <c r="C143" s="304">
        <f>IF(C142-C113=0,0,"Error")</f>
        <v>0</v>
      </c>
      <c r="D143" s="304">
        <f>IF(D142-D113=0,0,"Error")</f>
        <v>0</v>
      </c>
      <c r="E143" s="304">
        <f>IF(E142-E113=0,0,"Error")</f>
        <v>0</v>
      </c>
    </row>
    <row r="144" spans="1:5" ht="15.75" customHeight="1" thickBot="1" x14ac:dyDescent="0.3">
      <c r="A144" s="305" t="s">
        <v>33</v>
      </c>
      <c r="B144" s="1788" t="s">
        <v>130</v>
      </c>
      <c r="C144" s="1789"/>
      <c r="D144" s="1789"/>
      <c r="E144" s="1790"/>
    </row>
    <row r="145" spans="1:5" ht="29.25" customHeight="1" thickBot="1" x14ac:dyDescent="0.3">
      <c r="A145" s="288" t="s">
        <v>15</v>
      </c>
      <c r="B145" s="1788" t="s">
        <v>131</v>
      </c>
      <c r="C145" s="1789"/>
      <c r="D145" s="1789"/>
      <c r="E145" s="1790"/>
    </row>
    <row r="146" spans="1:5" ht="15.75" customHeight="1" thickBot="1" x14ac:dyDescent="0.3">
      <c r="A146" s="288" t="s">
        <v>16</v>
      </c>
      <c r="B146" s="1652" t="s">
        <v>41</v>
      </c>
      <c r="C146" s="1653"/>
      <c r="D146" s="1653"/>
      <c r="E146" s="1766"/>
    </row>
    <row r="147" spans="1:5" ht="15.75" customHeight="1" x14ac:dyDescent="0.25">
      <c r="A147" s="1767"/>
      <c r="B147" s="283">
        <v>2019</v>
      </c>
      <c r="C147" s="283">
        <v>2020</v>
      </c>
      <c r="D147" s="283">
        <v>2021</v>
      </c>
      <c r="E147" s="283">
        <v>2022</v>
      </c>
    </row>
    <row r="148" spans="1:5" ht="30.75" thickBot="1" x14ac:dyDescent="0.3">
      <c r="A148" s="1768"/>
      <c r="B148" s="292" t="s">
        <v>8</v>
      </c>
      <c r="C148" s="292" t="s">
        <v>9</v>
      </c>
      <c r="D148" s="292" t="s">
        <v>9</v>
      </c>
      <c r="E148" s="292" t="s">
        <v>9</v>
      </c>
    </row>
    <row r="149" spans="1:5" ht="15.75" customHeight="1" thickBot="1" x14ac:dyDescent="0.3">
      <c r="A149" s="288" t="s">
        <v>17</v>
      </c>
      <c r="B149" s="293">
        <v>7</v>
      </c>
      <c r="C149" s="293">
        <v>9</v>
      </c>
      <c r="D149" s="293">
        <v>10</v>
      </c>
      <c r="E149" s="293">
        <v>11</v>
      </c>
    </row>
    <row r="150" spans="1:5" ht="15.75" thickBot="1" x14ac:dyDescent="0.3">
      <c r="A150" s="288" t="s">
        <v>18</v>
      </c>
      <c r="B150" s="293">
        <f>B179</f>
        <v>170</v>
      </c>
      <c r="C150" s="293">
        <f>C179</f>
        <v>200</v>
      </c>
      <c r="D150" s="293">
        <f>D179</f>
        <v>220</v>
      </c>
      <c r="E150" s="293">
        <f>E179</f>
        <v>220</v>
      </c>
    </row>
    <row r="151" spans="1:5" ht="15.75" thickBot="1" x14ac:dyDescent="0.3">
      <c r="A151" s="288" t="s">
        <v>19</v>
      </c>
      <c r="B151" s="293">
        <f>B150/B149</f>
        <v>24.285714285714285</v>
      </c>
      <c r="C151" s="293">
        <f>C150/C149</f>
        <v>22.222222222222221</v>
      </c>
      <c r="D151" s="293">
        <f>D150/D149</f>
        <v>22</v>
      </c>
      <c r="E151" s="293">
        <f>E150/E149</f>
        <v>20</v>
      </c>
    </row>
    <row r="152" spans="1:5" ht="15.75" thickBot="1" x14ac:dyDescent="0.3">
      <c r="A152" s="288" t="s">
        <v>20</v>
      </c>
      <c r="B152" s="741"/>
      <c r="C152" s="294">
        <f t="shared" ref="C152:E154" si="3">C149/B149-1</f>
        <v>0.28571428571428581</v>
      </c>
      <c r="D152" s="294">
        <f t="shared" si="3"/>
        <v>0.11111111111111116</v>
      </c>
      <c r="E152" s="294">
        <f t="shared" si="3"/>
        <v>0.10000000000000009</v>
      </c>
    </row>
    <row r="153" spans="1:5" ht="15.75" thickBot="1" x14ac:dyDescent="0.3">
      <c r="A153" s="288" t="s">
        <v>22</v>
      </c>
      <c r="B153" s="741"/>
      <c r="C153" s="294">
        <f t="shared" si="3"/>
        <v>0.17647058823529416</v>
      </c>
      <c r="D153" s="294">
        <f t="shared" si="3"/>
        <v>0.10000000000000009</v>
      </c>
      <c r="E153" s="294">
        <f t="shared" si="3"/>
        <v>0</v>
      </c>
    </row>
    <row r="154" spans="1:5" ht="15.75" thickBot="1" x14ac:dyDescent="0.3">
      <c r="A154" s="288" t="s">
        <v>23</v>
      </c>
      <c r="B154" s="741"/>
      <c r="C154" s="294">
        <f t="shared" si="3"/>
        <v>-8.496732026143794E-2</v>
      </c>
      <c r="D154" s="294">
        <f t="shared" si="3"/>
        <v>-1.0000000000000009E-2</v>
      </c>
      <c r="E154" s="294">
        <f t="shared" si="3"/>
        <v>-9.0909090909090939E-2</v>
      </c>
    </row>
    <row r="155" spans="1:5" ht="15.75" customHeight="1" thickBot="1" x14ac:dyDescent="0.3">
      <c r="A155" s="1769" t="s">
        <v>745</v>
      </c>
      <c r="B155" s="1770"/>
      <c r="C155" s="1770"/>
      <c r="D155" s="1770"/>
      <c r="E155" s="1771"/>
    </row>
    <row r="156" spans="1:5" ht="15.75" customHeight="1" x14ac:dyDescent="0.25">
      <c r="A156" s="1767"/>
      <c r="B156" s="283">
        <v>2019</v>
      </c>
      <c r="C156" s="283">
        <v>2020</v>
      </c>
      <c r="D156" s="283">
        <v>2021</v>
      </c>
      <c r="E156" s="283">
        <v>2022</v>
      </c>
    </row>
    <row r="157" spans="1:5" ht="19.5" customHeight="1" thickBot="1" x14ac:dyDescent="0.3">
      <c r="A157" s="1768"/>
      <c r="B157" s="292" t="s">
        <v>8</v>
      </c>
      <c r="C157" s="292" t="s">
        <v>9</v>
      </c>
      <c r="D157" s="292" t="s">
        <v>9</v>
      </c>
      <c r="E157" s="292" t="s">
        <v>9</v>
      </c>
    </row>
    <row r="158" spans="1:5" ht="15" customHeight="1" thickBot="1" x14ac:dyDescent="0.3">
      <c r="A158" s="295" t="s">
        <v>24</v>
      </c>
      <c r="B158" s="296">
        <f>SUM(B159:B160)</f>
        <v>0</v>
      </c>
      <c r="C158" s="296">
        <f>SUM(C159:C160)</f>
        <v>0</v>
      </c>
      <c r="D158" s="296">
        <f>SUM(D159:D160)</f>
        <v>0</v>
      </c>
      <c r="E158" s="296">
        <f>SUM(E159:E160)</f>
        <v>0</v>
      </c>
    </row>
    <row r="159" spans="1:5" ht="15.75" hidden="1" thickBot="1" x14ac:dyDescent="0.3">
      <c r="A159" s="297" t="s">
        <v>279</v>
      </c>
      <c r="B159" s="296"/>
      <c r="C159" s="296"/>
      <c r="D159" s="296"/>
      <c r="E159" s="296"/>
    </row>
    <row r="160" spans="1:5" ht="0.75" customHeight="1" thickBot="1" x14ac:dyDescent="0.3">
      <c r="A160" s="297" t="s">
        <v>280</v>
      </c>
      <c r="B160" s="298"/>
      <c r="C160" s="307"/>
      <c r="D160" s="307"/>
      <c r="E160" s="307"/>
    </row>
    <row r="161" spans="1:5" ht="30.75" thickBot="1" x14ac:dyDescent="0.3">
      <c r="A161" s="295" t="s">
        <v>25</v>
      </c>
      <c r="B161" s="296">
        <f>SUM(B162:B163)</f>
        <v>0</v>
      </c>
      <c r="C161" s="296">
        <f>SUM(C162:C163)</f>
        <v>0</v>
      </c>
      <c r="D161" s="296">
        <f>SUM(D162:D163)</f>
        <v>0</v>
      </c>
      <c r="E161" s="296">
        <f>SUM(E162:E163)</f>
        <v>0</v>
      </c>
    </row>
    <row r="162" spans="1:5" ht="3" hidden="1" customHeight="1" thickBot="1" x14ac:dyDescent="0.3">
      <c r="A162" s="297" t="s">
        <v>279</v>
      </c>
      <c r="B162" s="296"/>
      <c r="C162" s="296"/>
      <c r="D162" s="296"/>
      <c r="E162" s="296"/>
    </row>
    <row r="163" spans="1:5" ht="15.75" hidden="1" thickBot="1" x14ac:dyDescent="0.3">
      <c r="A163" s="297" t="s">
        <v>280</v>
      </c>
      <c r="B163" s="298"/>
      <c r="C163" s="296"/>
      <c r="D163" s="296"/>
      <c r="E163" s="296"/>
    </row>
    <row r="164" spans="1:5" ht="15.75" thickBot="1" x14ac:dyDescent="0.3">
      <c r="A164" s="295" t="s">
        <v>26</v>
      </c>
      <c r="B164" s="298">
        <f>SUM(B165:B166)</f>
        <v>170</v>
      </c>
      <c r="C164" s="298">
        <f>SUM(C165:C166)</f>
        <v>200</v>
      </c>
      <c r="D164" s="298">
        <f>SUM(D165:D166)</f>
        <v>220</v>
      </c>
      <c r="E164" s="298">
        <f>SUM(E165:E166)</f>
        <v>220</v>
      </c>
    </row>
    <row r="165" spans="1:5" ht="15.75" thickBot="1" x14ac:dyDescent="0.3">
      <c r="A165" s="297" t="s">
        <v>279</v>
      </c>
      <c r="B165" s="296">
        <v>170</v>
      </c>
      <c r="C165" s="296">
        <v>200</v>
      </c>
      <c r="D165" s="296">
        <v>220</v>
      </c>
      <c r="E165" s="296">
        <v>220</v>
      </c>
    </row>
    <row r="166" spans="1:5" ht="14.25" customHeight="1" thickBot="1" x14ac:dyDescent="0.3">
      <c r="A166" s="297" t="s">
        <v>280</v>
      </c>
      <c r="B166" s="298"/>
      <c r="C166" s="296"/>
      <c r="D166" s="296"/>
      <c r="E166" s="296"/>
    </row>
    <row r="167" spans="1:5" ht="15.75" thickBot="1" x14ac:dyDescent="0.3">
      <c r="A167" s="295" t="s">
        <v>27</v>
      </c>
      <c r="B167" s="298"/>
      <c r="C167" s="296"/>
      <c r="D167" s="296"/>
      <c r="E167" s="296"/>
    </row>
    <row r="168" spans="1:5" ht="1.5" customHeight="1" thickBot="1" x14ac:dyDescent="0.3">
      <c r="A168" s="297" t="s">
        <v>279</v>
      </c>
      <c r="B168" s="298"/>
      <c r="C168" s="296"/>
      <c r="D168" s="296"/>
      <c r="E168" s="296"/>
    </row>
    <row r="169" spans="1:5" ht="15.75" hidden="1" thickBot="1" x14ac:dyDescent="0.3">
      <c r="A169" s="297" t="s">
        <v>280</v>
      </c>
      <c r="B169" s="298"/>
      <c r="C169" s="296"/>
      <c r="D169" s="296"/>
      <c r="E169" s="296"/>
    </row>
    <row r="170" spans="1:5" ht="15" customHeight="1" thickBot="1" x14ac:dyDescent="0.3">
      <c r="A170" s="295" t="s">
        <v>28</v>
      </c>
      <c r="B170" s="298"/>
      <c r="C170" s="296"/>
      <c r="D170" s="296"/>
      <c r="E170" s="296"/>
    </row>
    <row r="171" spans="1:5" ht="15.75" hidden="1" thickBot="1" x14ac:dyDescent="0.3">
      <c r="A171" s="297" t="s">
        <v>279</v>
      </c>
      <c r="B171" s="298"/>
      <c r="C171" s="296"/>
      <c r="D171" s="296"/>
      <c r="E171" s="296"/>
    </row>
    <row r="172" spans="1:5" ht="15.75" hidden="1" thickBot="1" x14ac:dyDescent="0.3">
      <c r="A172" s="297" t="s">
        <v>280</v>
      </c>
      <c r="B172" s="298"/>
      <c r="C172" s="296"/>
      <c r="D172" s="296"/>
      <c r="E172" s="296"/>
    </row>
    <row r="173" spans="1:5" ht="15.75" customHeight="1" thickBot="1" x14ac:dyDescent="0.3">
      <c r="A173" s="295" t="s">
        <v>29</v>
      </c>
      <c r="B173" s="298"/>
      <c r="C173" s="296"/>
      <c r="D173" s="296"/>
      <c r="E173" s="296"/>
    </row>
    <row r="174" spans="1:5" ht="1.5" customHeight="1" thickBot="1" x14ac:dyDescent="0.3">
      <c r="A174" s="297" t="s">
        <v>279</v>
      </c>
      <c r="B174" s="298"/>
      <c r="C174" s="296"/>
      <c r="D174" s="296"/>
      <c r="E174" s="296"/>
    </row>
    <row r="175" spans="1:5" ht="15.75" hidden="1" thickBot="1" x14ac:dyDescent="0.3">
      <c r="A175" s="297" t="s">
        <v>280</v>
      </c>
      <c r="B175" s="298"/>
      <c r="C175" s="296"/>
      <c r="D175" s="296"/>
      <c r="E175" s="296"/>
    </row>
    <row r="176" spans="1:5" ht="21" customHeight="1" thickBot="1" x14ac:dyDescent="0.3">
      <c r="A176" s="295" t="s">
        <v>30</v>
      </c>
      <c r="B176" s="298"/>
      <c r="C176" s="296"/>
      <c r="D176" s="296"/>
      <c r="E176" s="296"/>
    </row>
    <row r="177" spans="1:5" ht="15.75" hidden="1" thickBot="1" x14ac:dyDescent="0.3">
      <c r="A177" s="297" t="s">
        <v>279</v>
      </c>
      <c r="B177" s="298"/>
      <c r="C177" s="296"/>
      <c r="D177" s="296"/>
      <c r="E177" s="296"/>
    </row>
    <row r="178" spans="1:5" ht="15.75" hidden="1" thickBot="1" x14ac:dyDescent="0.3">
      <c r="A178" s="297" t="s">
        <v>280</v>
      </c>
      <c r="B178" s="298"/>
      <c r="C178" s="296"/>
      <c r="D178" s="296"/>
      <c r="E178" s="296"/>
    </row>
    <row r="179" spans="1:5" ht="15.75" thickBot="1" x14ac:dyDescent="0.3">
      <c r="A179" s="308" t="s">
        <v>34</v>
      </c>
      <c r="B179" s="298">
        <f>B176+B173+B170+B167+B164+B161+B158</f>
        <v>170</v>
      </c>
      <c r="C179" s="298">
        <f>C176+C173+C170+C167+C164+C161+C158</f>
        <v>200</v>
      </c>
      <c r="D179" s="298">
        <f>D176+D173+D170+D167+D164+D161+D158</f>
        <v>220</v>
      </c>
      <c r="E179" s="298">
        <f>E176+E173+E170+E167+E164+E161+E158</f>
        <v>220</v>
      </c>
    </row>
    <row r="180" spans="1:5" ht="15.75" thickBot="1" x14ac:dyDescent="0.3">
      <c r="A180" s="303" t="s">
        <v>32</v>
      </c>
      <c r="B180" s="304">
        <f>IF(B179-B150=0,0,"Error")</f>
        <v>0</v>
      </c>
      <c r="C180" s="304">
        <f>IF(C179-C150=0,0,"Error")</f>
        <v>0</v>
      </c>
      <c r="D180" s="304">
        <f>IF(D179-D150=0,0,"Error")</f>
        <v>0</v>
      </c>
      <c r="E180" s="304">
        <f>IF(E179-E150=0,0,"Error")</f>
        <v>0</v>
      </c>
    </row>
    <row r="181" spans="1:5" ht="15.75" thickBot="1" x14ac:dyDescent="0.3">
      <c r="A181" s="1778" t="s">
        <v>39</v>
      </c>
      <c r="B181" s="1779"/>
      <c r="C181" s="1779"/>
      <c r="D181" s="1779"/>
      <c r="E181" s="1780"/>
    </row>
    <row r="182" spans="1:5" ht="15.75" thickBot="1" x14ac:dyDescent="0.3">
      <c r="A182" s="1778" t="s">
        <v>40</v>
      </c>
      <c r="B182" s="1779"/>
      <c r="C182" s="1779"/>
      <c r="D182" s="1779"/>
      <c r="E182" s="1780"/>
    </row>
    <row r="183" spans="1:5" ht="15.75" customHeight="1" thickBot="1" x14ac:dyDescent="0.3">
      <c r="A183" s="291" t="s">
        <v>56</v>
      </c>
      <c r="B183" s="1781" t="s">
        <v>1249</v>
      </c>
      <c r="C183" s="1782"/>
      <c r="D183" s="1782"/>
      <c r="E183" s="1783"/>
    </row>
    <row r="184" spans="1:5" ht="42" customHeight="1" thickBot="1" x14ac:dyDescent="0.3">
      <c r="A184" s="291" t="s">
        <v>82</v>
      </c>
      <c r="B184" s="764" t="s">
        <v>1250</v>
      </c>
      <c r="C184" s="765" t="s">
        <v>289</v>
      </c>
      <c r="D184" s="766" t="s">
        <v>489</v>
      </c>
      <c r="E184" s="767"/>
    </row>
    <row r="185" spans="1:5" ht="15.75" thickBot="1" x14ac:dyDescent="0.3">
      <c r="A185" s="314"/>
      <c r="B185" s="1655"/>
      <c r="C185" s="1656"/>
      <c r="D185" s="1656"/>
      <c r="E185" s="1784"/>
    </row>
    <row r="186" spans="1:5" ht="45.75" customHeight="1" thickBot="1" x14ac:dyDescent="0.3">
      <c r="A186" s="288" t="s">
        <v>15</v>
      </c>
      <c r="B186" s="1775" t="s">
        <v>132</v>
      </c>
      <c r="C186" s="1776"/>
      <c r="D186" s="1776"/>
      <c r="E186" s="1777"/>
    </row>
    <row r="187" spans="1:5" ht="15.75" customHeight="1" thickBot="1" x14ac:dyDescent="0.3">
      <c r="A187" s="288" t="s">
        <v>16</v>
      </c>
      <c r="B187" s="1652" t="s">
        <v>127</v>
      </c>
      <c r="C187" s="1653"/>
      <c r="D187" s="1653"/>
      <c r="E187" s="1766"/>
    </row>
    <row r="188" spans="1:5" ht="15.75" customHeight="1" x14ac:dyDescent="0.25">
      <c r="A188" s="1767"/>
      <c r="B188" s="283">
        <v>2019</v>
      </c>
      <c r="C188" s="283">
        <v>2020</v>
      </c>
      <c r="D188" s="283">
        <v>2021</v>
      </c>
      <c r="E188" s="283">
        <v>2022</v>
      </c>
    </row>
    <row r="189" spans="1:5" ht="21.75" customHeight="1" thickBot="1" x14ac:dyDescent="0.3">
      <c r="A189" s="1768"/>
      <c r="B189" s="292" t="s">
        <v>8</v>
      </c>
      <c r="C189" s="292" t="s">
        <v>9</v>
      </c>
      <c r="D189" s="292" t="s">
        <v>9</v>
      </c>
      <c r="E189" s="292" t="s">
        <v>9</v>
      </c>
    </row>
    <row r="190" spans="1:5" ht="15.75" customHeight="1" thickBot="1" x14ac:dyDescent="0.3">
      <c r="A190" s="288" t="s">
        <v>17</v>
      </c>
      <c r="B190" s="293">
        <f>10+2</f>
        <v>12</v>
      </c>
      <c r="C190" s="293">
        <v>10</v>
      </c>
      <c r="D190" s="293">
        <v>10</v>
      </c>
      <c r="E190" s="293">
        <v>10</v>
      </c>
    </row>
    <row r="191" spans="1:5" ht="15.75" thickBot="1" x14ac:dyDescent="0.3">
      <c r="A191" s="288" t="s">
        <v>18</v>
      </c>
      <c r="B191" s="293">
        <f>B203</f>
        <v>10270</v>
      </c>
      <c r="C191" s="293">
        <f t="shared" ref="C191:E191" si="4">C203</f>
        <v>3260</v>
      </c>
      <c r="D191" s="293">
        <f t="shared" si="4"/>
        <v>3260</v>
      </c>
      <c r="E191" s="293">
        <f t="shared" si="4"/>
        <v>3650</v>
      </c>
    </row>
    <row r="192" spans="1:5" ht="15.75" thickBot="1" x14ac:dyDescent="0.3">
      <c r="A192" s="288" t="s">
        <v>19</v>
      </c>
      <c r="B192" s="293">
        <f>B191/B190</f>
        <v>855.83333333333337</v>
      </c>
      <c r="C192" s="293">
        <f>C191/C190</f>
        <v>326</v>
      </c>
      <c r="D192" s="293">
        <f>D191/D190</f>
        <v>326</v>
      </c>
      <c r="E192" s="293">
        <f>E191/E190</f>
        <v>365</v>
      </c>
    </row>
    <row r="193" spans="1:5" ht="15.75" thickBot="1" x14ac:dyDescent="0.3">
      <c r="A193" s="288" t="s">
        <v>20</v>
      </c>
      <c r="B193" s="741" t="s">
        <v>21</v>
      </c>
      <c r="C193" s="294">
        <f t="shared" ref="C193:E195" si="5">C190/B190-1</f>
        <v>-0.16666666666666663</v>
      </c>
      <c r="D193" s="294">
        <f t="shared" si="5"/>
        <v>0</v>
      </c>
      <c r="E193" s="294">
        <f t="shared" si="5"/>
        <v>0</v>
      </c>
    </row>
    <row r="194" spans="1:5" ht="15.75" thickBot="1" x14ac:dyDescent="0.3">
      <c r="A194" s="288" t="s">
        <v>22</v>
      </c>
      <c r="B194" s="741" t="s">
        <v>21</v>
      </c>
      <c r="C194" s="294">
        <f t="shared" si="5"/>
        <v>-0.68257059396299902</v>
      </c>
      <c r="D194" s="294">
        <f t="shared" si="5"/>
        <v>0</v>
      </c>
      <c r="E194" s="294">
        <f t="shared" si="5"/>
        <v>0.11963190184049077</v>
      </c>
    </row>
    <row r="195" spans="1:5" ht="15.75" customHeight="1" thickBot="1" x14ac:dyDescent="0.3">
      <c r="A195" s="288" t="s">
        <v>23</v>
      </c>
      <c r="B195" s="741" t="s">
        <v>21</v>
      </c>
      <c r="C195" s="294">
        <f t="shared" si="5"/>
        <v>-0.61908471275559884</v>
      </c>
      <c r="D195" s="294">
        <f t="shared" si="5"/>
        <v>0</v>
      </c>
      <c r="E195" s="294">
        <f t="shared" si="5"/>
        <v>0.11963190184049077</v>
      </c>
    </row>
    <row r="196" spans="1:5" ht="15.75" customHeight="1" x14ac:dyDescent="0.25">
      <c r="A196" s="1767"/>
      <c r="B196" s="283">
        <v>2019</v>
      </c>
      <c r="C196" s="283">
        <v>2020</v>
      </c>
      <c r="D196" s="283">
        <v>2021</v>
      </c>
      <c r="E196" s="283">
        <v>2022</v>
      </c>
    </row>
    <row r="197" spans="1:5" ht="15.75" customHeight="1" thickBot="1" x14ac:dyDescent="0.3">
      <c r="A197" s="1768"/>
      <c r="B197" s="292" t="s">
        <v>8</v>
      </c>
      <c r="C197" s="292" t="s">
        <v>9</v>
      </c>
      <c r="D197" s="292" t="s">
        <v>9</v>
      </c>
      <c r="E197" s="292" t="s">
        <v>9</v>
      </c>
    </row>
    <row r="198" spans="1:5" ht="15.75" customHeight="1" thickBot="1" x14ac:dyDescent="0.3">
      <c r="A198" s="295" t="s">
        <v>42</v>
      </c>
      <c r="B198" s="296"/>
      <c r="C198" s="296"/>
      <c r="D198" s="296"/>
      <c r="E198" s="296"/>
    </row>
    <row r="199" spans="1:5" ht="15.75" customHeight="1" thickBot="1" x14ac:dyDescent="0.3">
      <c r="A199" s="295" t="s">
        <v>43</v>
      </c>
      <c r="B199" s="293">
        <f>SUM(B200:B202)</f>
        <v>10270</v>
      </c>
      <c r="C199" s="293">
        <f t="shared" ref="C199:E199" si="6">SUM(C200:C202)</f>
        <v>3260</v>
      </c>
      <c r="D199" s="293">
        <f t="shared" si="6"/>
        <v>3260</v>
      </c>
      <c r="E199" s="293">
        <f t="shared" si="6"/>
        <v>3650</v>
      </c>
    </row>
    <row r="200" spans="1:5" ht="15" customHeight="1" thickBot="1" x14ac:dyDescent="0.3">
      <c r="A200" s="297" t="s">
        <v>279</v>
      </c>
      <c r="B200" s="293">
        <v>10270</v>
      </c>
      <c r="C200" s="293">
        <v>3260</v>
      </c>
      <c r="D200" s="293">
        <v>3260</v>
      </c>
      <c r="E200" s="293">
        <v>3650</v>
      </c>
    </row>
    <row r="201" spans="1:5" ht="15.75" hidden="1" customHeight="1" thickBot="1" x14ac:dyDescent="0.3">
      <c r="A201" s="297" t="s">
        <v>303</v>
      </c>
      <c r="B201" s="768"/>
      <c r="C201" s="768"/>
      <c r="D201" s="768"/>
      <c r="E201" s="768"/>
    </row>
    <row r="202" spans="1:5" ht="15.75" hidden="1" customHeight="1" thickBot="1" x14ac:dyDescent="0.3">
      <c r="A202" s="297" t="s">
        <v>296</v>
      </c>
      <c r="B202" s="768"/>
      <c r="C202" s="768"/>
      <c r="D202" s="768"/>
      <c r="E202" s="768"/>
    </row>
    <row r="203" spans="1:5" ht="15.75" customHeight="1" thickBot="1" x14ac:dyDescent="0.3">
      <c r="A203" s="302" t="s">
        <v>31</v>
      </c>
      <c r="B203" s="298">
        <f>B199+B198</f>
        <v>10270</v>
      </c>
      <c r="C203" s="298">
        <f t="shared" ref="C203" si="7">C199+C198</f>
        <v>3260</v>
      </c>
      <c r="D203" s="298">
        <f>D199+D198</f>
        <v>3260</v>
      </c>
      <c r="E203" s="298">
        <f t="shared" ref="E203" si="8">E199+E198</f>
        <v>3650</v>
      </c>
    </row>
    <row r="204" spans="1:5" ht="62.25" customHeight="1" thickBot="1" x14ac:dyDescent="0.3">
      <c r="A204" s="291" t="s">
        <v>33</v>
      </c>
      <c r="B204" s="764" t="s">
        <v>1251</v>
      </c>
      <c r="C204" s="765" t="s">
        <v>289</v>
      </c>
      <c r="D204" s="766" t="s">
        <v>1252</v>
      </c>
      <c r="E204" s="765"/>
    </row>
    <row r="205" spans="1:5" ht="45.75" customHeight="1" thickBot="1" x14ac:dyDescent="0.3">
      <c r="A205" s="288" t="s">
        <v>15</v>
      </c>
      <c r="B205" s="1772" t="s">
        <v>749</v>
      </c>
      <c r="C205" s="1773"/>
      <c r="D205" s="1773"/>
      <c r="E205" s="1774"/>
    </row>
    <row r="206" spans="1:5" ht="15.75" customHeight="1" thickBot="1" x14ac:dyDescent="0.3">
      <c r="A206" s="288" t="s">
        <v>16</v>
      </c>
      <c r="B206" s="1652" t="s">
        <v>127</v>
      </c>
      <c r="C206" s="1653"/>
      <c r="D206" s="1653"/>
      <c r="E206" s="1766"/>
    </row>
    <row r="207" spans="1:5" ht="15.75" customHeight="1" x14ac:dyDescent="0.25">
      <c r="A207" s="1767"/>
      <c r="B207" s="283">
        <v>2019</v>
      </c>
      <c r="C207" s="283">
        <v>2020</v>
      </c>
      <c r="D207" s="283">
        <v>2021</v>
      </c>
      <c r="E207" s="283">
        <v>2022</v>
      </c>
    </row>
    <row r="208" spans="1:5" ht="30.75" thickBot="1" x14ac:dyDescent="0.3">
      <c r="A208" s="1768"/>
      <c r="B208" s="292" t="s">
        <v>8</v>
      </c>
      <c r="C208" s="292" t="s">
        <v>9</v>
      </c>
      <c r="D208" s="292" t="s">
        <v>9</v>
      </c>
      <c r="E208" s="292" t="s">
        <v>9</v>
      </c>
    </row>
    <row r="209" spans="1:5" ht="15.75" customHeight="1" thickBot="1" x14ac:dyDescent="0.3">
      <c r="A209" s="288" t="s">
        <v>17</v>
      </c>
      <c r="B209" s="293">
        <v>112</v>
      </c>
      <c r="C209" s="293">
        <v>2470</v>
      </c>
      <c r="D209" s="293">
        <v>12</v>
      </c>
      <c r="E209" s="293">
        <v>12</v>
      </c>
    </row>
    <row r="210" spans="1:5" ht="15.75" thickBot="1" x14ac:dyDescent="0.3">
      <c r="A210" s="288" t="s">
        <v>18</v>
      </c>
      <c r="B210" s="293">
        <f>B222</f>
        <v>7990</v>
      </c>
      <c r="C210" s="293">
        <f t="shared" ref="C210:E210" si="9">C222</f>
        <v>82770</v>
      </c>
      <c r="D210" s="293">
        <f t="shared" si="9"/>
        <v>3350</v>
      </c>
      <c r="E210" s="293">
        <f t="shared" si="9"/>
        <v>3350</v>
      </c>
    </row>
    <row r="211" spans="1:5" ht="15.75" thickBot="1" x14ac:dyDescent="0.3">
      <c r="A211" s="288" t="s">
        <v>19</v>
      </c>
      <c r="B211" s="293">
        <f>B210/B209</f>
        <v>71.339285714285708</v>
      </c>
      <c r="C211" s="293">
        <f>C210/C209</f>
        <v>33.51012145748988</v>
      </c>
      <c r="D211" s="293">
        <f>D210/D209</f>
        <v>279.16666666666669</v>
      </c>
      <c r="E211" s="293">
        <f>E210/E209</f>
        <v>279.16666666666669</v>
      </c>
    </row>
    <row r="212" spans="1:5" ht="15.75" thickBot="1" x14ac:dyDescent="0.3">
      <c r="A212" s="288" t="s">
        <v>20</v>
      </c>
      <c r="B212" s="741" t="s">
        <v>21</v>
      </c>
      <c r="C212" s="294">
        <f t="shared" ref="C212:E214" si="10">C209/B209-1</f>
        <v>21.053571428571427</v>
      </c>
      <c r="D212" s="294">
        <f t="shared" si="10"/>
        <v>-0.99514170040485828</v>
      </c>
      <c r="E212" s="294">
        <f t="shared" si="10"/>
        <v>0</v>
      </c>
    </row>
    <row r="213" spans="1:5" ht="15.75" customHeight="1" thickBot="1" x14ac:dyDescent="0.3">
      <c r="A213" s="288" t="s">
        <v>22</v>
      </c>
      <c r="B213" s="741" t="s">
        <v>21</v>
      </c>
      <c r="C213" s="294">
        <f t="shared" si="10"/>
        <v>9.3591989987484361</v>
      </c>
      <c r="D213" s="294">
        <f t="shared" si="10"/>
        <v>-0.95952639845354593</v>
      </c>
      <c r="E213" s="294">
        <f t="shared" si="10"/>
        <v>0</v>
      </c>
    </row>
    <row r="214" spans="1:5" ht="15.75" thickBot="1" x14ac:dyDescent="0.3">
      <c r="A214" s="288" t="s">
        <v>23</v>
      </c>
      <c r="B214" s="741" t="s">
        <v>21</v>
      </c>
      <c r="C214" s="294">
        <f t="shared" si="10"/>
        <v>-0.53027113851828944</v>
      </c>
      <c r="D214" s="294">
        <f t="shared" si="10"/>
        <v>7.330816318311788</v>
      </c>
      <c r="E214" s="294">
        <f t="shared" si="10"/>
        <v>0</v>
      </c>
    </row>
    <row r="215" spans="1:5" x14ac:dyDescent="0.25">
      <c r="A215" s="1767"/>
      <c r="B215" s="283">
        <v>2019</v>
      </c>
      <c r="C215" s="283">
        <v>2020</v>
      </c>
      <c r="D215" s="283">
        <v>2021</v>
      </c>
      <c r="E215" s="283">
        <v>2022</v>
      </c>
    </row>
    <row r="216" spans="1:5" ht="30.75" thickBot="1" x14ac:dyDescent="0.3">
      <c r="A216" s="1768"/>
      <c r="B216" s="292" t="s">
        <v>8</v>
      </c>
      <c r="C216" s="292" t="s">
        <v>9</v>
      </c>
      <c r="D216" s="292" t="s">
        <v>9</v>
      </c>
      <c r="E216" s="292" t="s">
        <v>9</v>
      </c>
    </row>
    <row r="217" spans="1:5" ht="15.75" thickBot="1" x14ac:dyDescent="0.3">
      <c r="A217" s="295" t="s">
        <v>42</v>
      </c>
      <c r="B217" s="296"/>
      <c r="C217" s="296"/>
      <c r="D217" s="296"/>
      <c r="E217" s="296"/>
    </row>
    <row r="218" spans="1:5" ht="15.75" thickBot="1" x14ac:dyDescent="0.3">
      <c r="A218" s="295" t="s">
        <v>43</v>
      </c>
      <c r="B218" s="293">
        <f>SUM(B219:B221)</f>
        <v>7990</v>
      </c>
      <c r="C218" s="293">
        <f t="shared" ref="C218:E218" si="11">SUM(C219:C221)</f>
        <v>82770</v>
      </c>
      <c r="D218" s="293">
        <f t="shared" si="11"/>
        <v>3350</v>
      </c>
      <c r="E218" s="293">
        <f t="shared" si="11"/>
        <v>3350</v>
      </c>
    </row>
    <row r="219" spans="1:5" ht="15.75" thickBot="1" x14ac:dyDescent="0.3">
      <c r="A219" s="297" t="s">
        <v>279</v>
      </c>
      <c r="B219" s="293">
        <v>7990</v>
      </c>
      <c r="C219" s="293">
        <v>82770</v>
      </c>
      <c r="D219" s="293">
        <v>3350</v>
      </c>
      <c r="E219" s="293">
        <v>3350</v>
      </c>
    </row>
    <row r="220" spans="1:5" ht="15.75" thickBot="1" x14ac:dyDescent="0.3">
      <c r="A220" s="297" t="s">
        <v>303</v>
      </c>
      <c r="B220" s="768"/>
      <c r="C220" s="768"/>
      <c r="D220" s="768"/>
      <c r="E220" s="768"/>
    </row>
    <row r="221" spans="1:5" ht="15.75" thickBot="1" x14ac:dyDescent="0.3">
      <c r="A221" s="297" t="s">
        <v>296</v>
      </c>
      <c r="B221" s="768"/>
      <c r="C221" s="768"/>
      <c r="D221" s="768"/>
      <c r="E221" s="768"/>
    </row>
    <row r="222" spans="1:5" ht="15.75" thickBot="1" x14ac:dyDescent="0.3">
      <c r="A222" s="302" t="s">
        <v>34</v>
      </c>
      <c r="B222" s="298">
        <f>B218+B217</f>
        <v>7990</v>
      </c>
      <c r="C222" s="298">
        <f t="shared" ref="C222" si="12">C218+C217</f>
        <v>82770</v>
      </c>
      <c r="D222" s="298">
        <f>D218+D217</f>
        <v>3350</v>
      </c>
      <c r="E222" s="298">
        <f t="shared" ref="E222" si="13">E218+E217</f>
        <v>3350</v>
      </c>
    </row>
    <row r="223" spans="1:5" ht="59.25" customHeight="1" thickBot="1" x14ac:dyDescent="0.3">
      <c r="A223" s="291" t="s">
        <v>35</v>
      </c>
      <c r="B223" s="764" t="s">
        <v>1253</v>
      </c>
      <c r="C223" s="765" t="s">
        <v>289</v>
      </c>
      <c r="D223" s="766" t="s">
        <v>1254</v>
      </c>
      <c r="E223" s="765"/>
    </row>
    <row r="224" spans="1:5" ht="40.5" customHeight="1" thickBot="1" x14ac:dyDescent="0.3">
      <c r="A224" s="288" t="s">
        <v>15</v>
      </c>
      <c r="B224" s="1772" t="s">
        <v>214</v>
      </c>
      <c r="C224" s="1773"/>
      <c r="D224" s="1773"/>
      <c r="E224" s="1774"/>
    </row>
    <row r="225" spans="1:5" ht="15.75" customHeight="1" thickBot="1" x14ac:dyDescent="0.3">
      <c r="A225" s="288" t="s">
        <v>16</v>
      </c>
      <c r="B225" s="1652" t="s">
        <v>127</v>
      </c>
      <c r="C225" s="1653"/>
      <c r="D225" s="1653"/>
      <c r="E225" s="1766"/>
    </row>
    <row r="226" spans="1:5" ht="15.75" customHeight="1" x14ac:dyDescent="0.25">
      <c r="A226" s="1767"/>
      <c r="B226" s="283">
        <v>2019</v>
      </c>
      <c r="C226" s="283">
        <v>2020</v>
      </c>
      <c r="D226" s="283">
        <v>2021</v>
      </c>
      <c r="E226" s="283">
        <v>2022</v>
      </c>
    </row>
    <row r="227" spans="1:5" ht="30.75" thickBot="1" x14ac:dyDescent="0.3">
      <c r="A227" s="1768"/>
      <c r="B227" s="292" t="s">
        <v>8</v>
      </c>
      <c r="C227" s="292" t="s">
        <v>9</v>
      </c>
      <c r="D227" s="292" t="s">
        <v>9</v>
      </c>
      <c r="E227" s="292" t="s">
        <v>9</v>
      </c>
    </row>
    <row r="228" spans="1:5" ht="17.25" customHeight="1" thickBot="1" x14ac:dyDescent="0.3">
      <c r="A228" s="288" t="s">
        <v>17</v>
      </c>
      <c r="B228" s="293"/>
      <c r="C228" s="293">
        <v>14</v>
      </c>
      <c r="D228" s="293">
        <v>4</v>
      </c>
      <c r="E228" s="293"/>
    </row>
    <row r="229" spans="1:5" ht="15.75" thickBot="1" x14ac:dyDescent="0.3">
      <c r="A229" s="288" t="s">
        <v>18</v>
      </c>
      <c r="B229" s="293">
        <f>B237</f>
        <v>0</v>
      </c>
      <c r="C229" s="293">
        <f>C237</f>
        <v>1740</v>
      </c>
      <c r="D229" s="293">
        <f t="shared" ref="D229:E229" si="14">D237</f>
        <v>390</v>
      </c>
      <c r="E229" s="293">
        <f t="shared" si="14"/>
        <v>0</v>
      </c>
    </row>
    <row r="230" spans="1:5" ht="12.75" customHeight="1" thickBot="1" x14ac:dyDescent="0.3">
      <c r="A230" s="288" t="s">
        <v>19</v>
      </c>
      <c r="B230" s="293" t="e">
        <f>B229/B228</f>
        <v>#DIV/0!</v>
      </c>
      <c r="C230" s="293">
        <f>C229/C228</f>
        <v>124.28571428571429</v>
      </c>
      <c r="D230" s="293">
        <f>D229/D228</f>
        <v>97.5</v>
      </c>
      <c r="E230" s="293" t="e">
        <f>E229/E228</f>
        <v>#DIV/0!</v>
      </c>
    </row>
    <row r="231" spans="1:5" ht="19.5" customHeight="1" thickBot="1" x14ac:dyDescent="0.3">
      <c r="A231" s="288" t="s">
        <v>20</v>
      </c>
      <c r="B231" s="741" t="s">
        <v>21</v>
      </c>
      <c r="C231" s="294" t="e">
        <f t="shared" ref="C231:E233" si="15">C228/B228-1</f>
        <v>#DIV/0!</v>
      </c>
      <c r="D231" s="294">
        <f t="shared" si="15"/>
        <v>-0.7142857142857143</v>
      </c>
      <c r="E231" s="294">
        <f t="shared" si="15"/>
        <v>-1</v>
      </c>
    </row>
    <row r="232" spans="1:5" ht="15.75" thickBot="1" x14ac:dyDescent="0.3">
      <c r="A232" s="288" t="s">
        <v>22</v>
      </c>
      <c r="B232" s="741" t="s">
        <v>21</v>
      </c>
      <c r="C232" s="294" t="e">
        <f t="shared" si="15"/>
        <v>#DIV/0!</v>
      </c>
      <c r="D232" s="294">
        <f t="shared" si="15"/>
        <v>-0.77586206896551724</v>
      </c>
      <c r="E232" s="294">
        <f t="shared" si="15"/>
        <v>-1</v>
      </c>
    </row>
    <row r="233" spans="1:5" ht="24.75" customHeight="1" thickBot="1" x14ac:dyDescent="0.3">
      <c r="A233" s="288" t="s">
        <v>23</v>
      </c>
      <c r="B233" s="741" t="s">
        <v>21</v>
      </c>
      <c r="C233" s="294" t="e">
        <f t="shared" si="15"/>
        <v>#DIV/0!</v>
      </c>
      <c r="D233" s="294">
        <f t="shared" si="15"/>
        <v>-0.21551724137931039</v>
      </c>
      <c r="E233" s="294" t="e">
        <f t="shared" si="15"/>
        <v>#DIV/0!</v>
      </c>
    </row>
    <row r="234" spans="1:5" x14ac:dyDescent="0.25">
      <c r="A234" s="1767"/>
      <c r="B234" s="283">
        <v>2019</v>
      </c>
      <c r="C234" s="283">
        <v>2020</v>
      </c>
      <c r="D234" s="283">
        <v>2021</v>
      </c>
      <c r="E234" s="283">
        <v>2022</v>
      </c>
    </row>
    <row r="235" spans="1:5" ht="30.75" thickBot="1" x14ac:dyDescent="0.3">
      <c r="A235" s="1768"/>
      <c r="B235" s="292" t="s">
        <v>8</v>
      </c>
      <c r="C235" s="292" t="s">
        <v>9</v>
      </c>
      <c r="D235" s="292" t="s">
        <v>9</v>
      </c>
      <c r="E235" s="292" t="s">
        <v>9</v>
      </c>
    </row>
    <row r="236" spans="1:5" ht="15.75" customHeight="1" thickBot="1" x14ac:dyDescent="0.3">
      <c r="A236" s="295" t="s">
        <v>42</v>
      </c>
      <c r="B236" s="296"/>
      <c r="C236" s="296"/>
      <c r="D236" s="296"/>
      <c r="E236" s="296"/>
    </row>
    <row r="237" spans="1:5" ht="15.75" thickBot="1" x14ac:dyDescent="0.3">
      <c r="A237" s="295" t="s">
        <v>43</v>
      </c>
      <c r="B237" s="293">
        <f>SUM(B238:B240)</f>
        <v>0</v>
      </c>
      <c r="C237" s="293">
        <f t="shared" ref="C237:E237" si="16">SUM(C238:C240)</f>
        <v>1740</v>
      </c>
      <c r="D237" s="293">
        <f t="shared" si="16"/>
        <v>390</v>
      </c>
      <c r="E237" s="293">
        <f t="shared" si="16"/>
        <v>0</v>
      </c>
    </row>
    <row r="238" spans="1:5" ht="20.25" customHeight="1" thickBot="1" x14ac:dyDescent="0.3">
      <c r="A238" s="297" t="s">
        <v>279</v>
      </c>
      <c r="B238" s="293"/>
      <c r="C238" s="293">
        <v>1740</v>
      </c>
      <c r="D238" s="293">
        <v>390</v>
      </c>
      <c r="E238" s="293"/>
    </row>
    <row r="239" spans="1:5" ht="15.75" thickBot="1" x14ac:dyDescent="0.3">
      <c r="A239" s="297" t="s">
        <v>303</v>
      </c>
      <c r="B239" s="768"/>
      <c r="C239" s="768"/>
      <c r="D239" s="768"/>
      <c r="E239" s="768"/>
    </row>
    <row r="240" spans="1:5" ht="20.25" customHeight="1" thickBot="1" x14ac:dyDescent="0.3">
      <c r="A240" s="297" t="s">
        <v>296</v>
      </c>
      <c r="B240" s="768"/>
      <c r="C240" s="768"/>
      <c r="D240" s="768"/>
      <c r="E240" s="768"/>
    </row>
    <row r="241" spans="1:5" ht="27.75" customHeight="1" thickBot="1" x14ac:dyDescent="0.3">
      <c r="A241" s="302" t="s">
        <v>36</v>
      </c>
      <c r="B241" s="298">
        <f>B237+B236</f>
        <v>0</v>
      </c>
      <c r="C241" s="298">
        <f>C237+C236</f>
        <v>1740</v>
      </c>
      <c r="D241" s="298">
        <f>D237+D236</f>
        <v>390</v>
      </c>
      <c r="E241" s="298">
        <f>E237+E236</f>
        <v>0</v>
      </c>
    </row>
    <row r="242" spans="1:5" ht="25.5" customHeight="1" thickBot="1" x14ac:dyDescent="0.3">
      <c r="A242" s="315" t="s">
        <v>45</v>
      </c>
      <c r="B242" s="1640" t="s">
        <v>1255</v>
      </c>
      <c r="C242" s="1641"/>
      <c r="D242" s="1641"/>
      <c r="E242" s="1765"/>
    </row>
    <row r="243" spans="1:5" ht="44.25" customHeight="1" thickBot="1" x14ac:dyDescent="0.3">
      <c r="A243" s="291" t="s">
        <v>171</v>
      </c>
      <c r="B243" s="316" t="s">
        <v>1256</v>
      </c>
      <c r="C243" s="317" t="s">
        <v>289</v>
      </c>
      <c r="D243" s="318" t="s">
        <v>490</v>
      </c>
      <c r="E243" s="319"/>
    </row>
    <row r="244" spans="1:5" ht="25.5" customHeight="1" thickBot="1" x14ac:dyDescent="0.3">
      <c r="A244" s="288" t="s">
        <v>15</v>
      </c>
      <c r="B244" s="1640" t="s">
        <v>1257</v>
      </c>
      <c r="C244" s="1641"/>
      <c r="D244" s="1641"/>
      <c r="E244" s="1765"/>
    </row>
    <row r="245" spans="1:5" ht="15.75" customHeight="1" thickBot="1" x14ac:dyDescent="0.3">
      <c r="A245" s="288" t="s">
        <v>16</v>
      </c>
      <c r="B245" s="1652"/>
      <c r="C245" s="1653"/>
      <c r="D245" s="1653"/>
      <c r="E245" s="1766"/>
    </row>
    <row r="246" spans="1:5" ht="24.75" customHeight="1" x14ac:dyDescent="0.25">
      <c r="A246" s="1767"/>
      <c r="B246" s="283">
        <v>2019</v>
      </c>
      <c r="C246" s="283">
        <v>2020</v>
      </c>
      <c r="D246" s="283">
        <v>2021</v>
      </c>
      <c r="E246" s="283">
        <v>2022</v>
      </c>
    </row>
    <row r="247" spans="1:5" ht="30.75" thickBot="1" x14ac:dyDescent="0.3">
      <c r="A247" s="1768"/>
      <c r="B247" s="292" t="s">
        <v>8</v>
      </c>
      <c r="C247" s="292" t="s">
        <v>9</v>
      </c>
      <c r="D247" s="292" t="s">
        <v>9</v>
      </c>
      <c r="E247" s="292" t="s">
        <v>9</v>
      </c>
    </row>
    <row r="248" spans="1:5" ht="23.25" customHeight="1" thickBot="1" x14ac:dyDescent="0.3">
      <c r="A248" s="288" t="s">
        <v>17</v>
      </c>
      <c r="B248" s="288">
        <v>1</v>
      </c>
      <c r="C248" s="288">
        <v>1</v>
      </c>
      <c r="D248" s="288">
        <v>1</v>
      </c>
      <c r="E248" s="288">
        <v>1</v>
      </c>
    </row>
    <row r="249" spans="1:5" ht="17.25" customHeight="1" thickBot="1" x14ac:dyDescent="0.3">
      <c r="A249" s="288" t="s">
        <v>18</v>
      </c>
      <c r="B249" s="293">
        <f>B262</f>
        <v>7740</v>
      </c>
      <c r="C249" s="293">
        <f t="shared" ref="C249:E249" si="17">C262</f>
        <v>6230</v>
      </c>
      <c r="D249" s="293">
        <f t="shared" si="17"/>
        <v>8600</v>
      </c>
      <c r="E249" s="293">
        <f t="shared" si="17"/>
        <v>8600</v>
      </c>
    </row>
    <row r="250" spans="1:5" ht="15.75" thickBot="1" x14ac:dyDescent="0.3">
      <c r="A250" s="288" t="s">
        <v>19</v>
      </c>
      <c r="B250" s="293">
        <f>B249/B248</f>
        <v>7740</v>
      </c>
      <c r="C250" s="293">
        <f>C249/C248</f>
        <v>6230</v>
      </c>
      <c r="D250" s="293">
        <f>D249/D248</f>
        <v>8600</v>
      </c>
      <c r="E250" s="293">
        <f>E249/E248</f>
        <v>8600</v>
      </c>
    </row>
    <row r="251" spans="1:5" ht="21.75" customHeight="1" thickBot="1" x14ac:dyDescent="0.3">
      <c r="A251" s="288" t="s">
        <v>20</v>
      </c>
      <c r="B251" s="741" t="s">
        <v>21</v>
      </c>
      <c r="C251" s="294">
        <f t="shared" ref="C251:E253" si="18">C248/B248-1</f>
        <v>0</v>
      </c>
      <c r="D251" s="294">
        <f t="shared" si="18"/>
        <v>0</v>
      </c>
      <c r="E251" s="294">
        <f t="shared" si="18"/>
        <v>0</v>
      </c>
    </row>
    <row r="252" spans="1:5" ht="22.5" customHeight="1" thickBot="1" x14ac:dyDescent="0.3">
      <c r="A252" s="288" t="s">
        <v>22</v>
      </c>
      <c r="B252" s="741" t="s">
        <v>21</v>
      </c>
      <c r="C252" s="294">
        <f t="shared" si="18"/>
        <v>-0.19509043927648584</v>
      </c>
      <c r="D252" s="294">
        <f t="shared" si="18"/>
        <v>0.38041733547351519</v>
      </c>
      <c r="E252" s="294">
        <f t="shared" si="18"/>
        <v>0</v>
      </c>
    </row>
    <row r="253" spans="1:5" ht="15.75" thickBot="1" x14ac:dyDescent="0.3">
      <c r="A253" s="288" t="s">
        <v>23</v>
      </c>
      <c r="B253" s="741" t="s">
        <v>21</v>
      </c>
      <c r="C253" s="294">
        <f t="shared" si="18"/>
        <v>-0.19509043927648584</v>
      </c>
      <c r="D253" s="294">
        <f t="shared" si="18"/>
        <v>0.38041733547351519</v>
      </c>
      <c r="E253" s="294">
        <f t="shared" si="18"/>
        <v>0</v>
      </c>
    </row>
    <row r="254" spans="1:5" ht="15.75" customHeight="1" thickBot="1" x14ac:dyDescent="0.3">
      <c r="A254" s="1769" t="s">
        <v>742</v>
      </c>
      <c r="B254" s="1770"/>
      <c r="C254" s="1770"/>
      <c r="D254" s="1770"/>
      <c r="E254" s="1771"/>
    </row>
    <row r="255" spans="1:5" ht="15.75" customHeight="1" x14ac:dyDescent="0.25">
      <c r="A255" s="1767"/>
      <c r="B255" s="283">
        <v>2019</v>
      </c>
      <c r="C255" s="283">
        <v>2020</v>
      </c>
      <c r="D255" s="283">
        <v>2021</v>
      </c>
      <c r="E255" s="283">
        <v>2022</v>
      </c>
    </row>
    <row r="256" spans="1:5" ht="30.75" customHeight="1" thickBot="1" x14ac:dyDescent="0.3">
      <c r="A256" s="1768"/>
      <c r="B256" s="292" t="s">
        <v>8</v>
      </c>
      <c r="C256" s="292" t="s">
        <v>9</v>
      </c>
      <c r="D256" s="292" t="s">
        <v>9</v>
      </c>
      <c r="E256" s="292" t="s">
        <v>9</v>
      </c>
    </row>
    <row r="257" spans="1:5" ht="15.75" customHeight="1" thickBot="1" x14ac:dyDescent="0.3">
      <c r="A257" s="295" t="s">
        <v>42</v>
      </c>
      <c r="B257" s="296"/>
      <c r="C257" s="296"/>
      <c r="D257" s="296"/>
      <c r="E257" s="296"/>
    </row>
    <row r="258" spans="1:5" ht="15.75" customHeight="1" thickBot="1" x14ac:dyDescent="0.3">
      <c r="A258" s="295" t="s">
        <v>43</v>
      </c>
      <c r="B258" s="293">
        <f>SUM(B259:B261)</f>
        <v>7740</v>
      </c>
      <c r="C258" s="293">
        <f t="shared" ref="C258:E258" si="19">SUM(C259:C261)</f>
        <v>6230</v>
      </c>
      <c r="D258" s="293">
        <f t="shared" si="19"/>
        <v>8600</v>
      </c>
      <c r="E258" s="293">
        <f t="shared" si="19"/>
        <v>8600</v>
      </c>
    </row>
    <row r="259" spans="1:5" ht="15.75" thickBot="1" x14ac:dyDescent="0.3">
      <c r="A259" s="297" t="s">
        <v>279</v>
      </c>
      <c r="B259" s="293">
        <v>7740</v>
      </c>
      <c r="C259" s="293"/>
      <c r="D259" s="293">
        <v>8600</v>
      </c>
      <c r="E259" s="293">
        <v>8600</v>
      </c>
    </row>
    <row r="260" spans="1:5" ht="15.75" customHeight="1" thickBot="1" x14ac:dyDescent="0.3">
      <c r="A260" s="297" t="s">
        <v>303</v>
      </c>
      <c r="B260" s="768"/>
      <c r="C260" s="768"/>
      <c r="D260" s="768"/>
      <c r="E260" s="768"/>
    </row>
    <row r="261" spans="1:5" ht="15.75" thickBot="1" x14ac:dyDescent="0.3">
      <c r="A261" s="297" t="s">
        <v>296</v>
      </c>
      <c r="B261" s="768"/>
      <c r="C261" s="768">
        <v>6230</v>
      </c>
      <c r="D261" s="768"/>
      <c r="E261" s="768"/>
    </row>
    <row r="262" spans="1:5" ht="15.75" customHeight="1" thickBot="1" x14ac:dyDescent="0.3">
      <c r="A262" s="302" t="s">
        <v>31</v>
      </c>
      <c r="B262" s="298">
        <f>B258+B257</f>
        <v>7740</v>
      </c>
      <c r="C262" s="298">
        <f>C258+C257</f>
        <v>6230</v>
      </c>
      <c r="D262" s="298">
        <f>D258+D257</f>
        <v>8600</v>
      </c>
      <c r="E262" s="298">
        <f>E258+E257</f>
        <v>8600</v>
      </c>
    </row>
    <row r="263" spans="1:5" ht="74.25" customHeight="1" thickBot="1" x14ac:dyDescent="0.3">
      <c r="A263" s="291" t="s">
        <v>143</v>
      </c>
      <c r="B263" s="316" t="s">
        <v>1256</v>
      </c>
      <c r="C263" s="317" t="s">
        <v>289</v>
      </c>
      <c r="D263" s="318" t="s">
        <v>490</v>
      </c>
      <c r="E263" s="319"/>
    </row>
    <row r="264" spans="1:5" ht="15.75" customHeight="1" thickBot="1" x14ac:dyDescent="0.3">
      <c r="A264" s="288" t="s">
        <v>15</v>
      </c>
      <c r="B264" s="1640" t="s">
        <v>1257</v>
      </c>
      <c r="C264" s="1641"/>
      <c r="D264" s="1641"/>
      <c r="E264" s="1765"/>
    </row>
    <row r="265" spans="1:5" ht="15.75" customHeight="1" thickBot="1" x14ac:dyDescent="0.3">
      <c r="A265" s="288" t="s">
        <v>16</v>
      </c>
      <c r="B265" s="1652"/>
      <c r="C265" s="1653"/>
      <c r="D265" s="1653"/>
      <c r="E265" s="1766"/>
    </row>
    <row r="266" spans="1:5" ht="15.75" customHeight="1" x14ac:dyDescent="0.25">
      <c r="A266" s="1767"/>
      <c r="B266" s="283">
        <v>2019</v>
      </c>
      <c r="C266" s="283">
        <v>2020</v>
      </c>
      <c r="D266" s="283">
        <v>2021</v>
      </c>
      <c r="E266" s="283">
        <v>2022</v>
      </c>
    </row>
    <row r="267" spans="1:5" ht="15.75" customHeight="1" thickBot="1" x14ac:dyDescent="0.3">
      <c r="A267" s="1768"/>
      <c r="B267" s="292" t="s">
        <v>8</v>
      </c>
      <c r="C267" s="292" t="s">
        <v>9</v>
      </c>
      <c r="D267" s="292" t="s">
        <v>9</v>
      </c>
      <c r="E267" s="292" t="s">
        <v>9</v>
      </c>
    </row>
    <row r="268" spans="1:5" ht="15.75" customHeight="1" thickBot="1" x14ac:dyDescent="0.3">
      <c r="A268" s="288" t="s">
        <v>17</v>
      </c>
      <c r="B268" s="288">
        <v>1</v>
      </c>
      <c r="C268" s="288">
        <v>1</v>
      </c>
      <c r="D268" s="288">
        <v>1</v>
      </c>
      <c r="E268" s="288">
        <v>1</v>
      </c>
    </row>
    <row r="269" spans="1:5" ht="15.75" customHeight="1" thickBot="1" x14ac:dyDescent="0.3">
      <c r="A269" s="288" t="s">
        <v>18</v>
      </c>
      <c r="B269" s="293">
        <f>B282</f>
        <v>0</v>
      </c>
      <c r="C269" s="293">
        <f t="shared" ref="C269:E269" si="20">C282</f>
        <v>0</v>
      </c>
      <c r="D269" s="293">
        <f t="shared" si="20"/>
        <v>0</v>
      </c>
      <c r="E269" s="293">
        <f t="shared" si="20"/>
        <v>0</v>
      </c>
    </row>
    <row r="270" spans="1:5" ht="15.75" customHeight="1" thickBot="1" x14ac:dyDescent="0.3">
      <c r="A270" s="288" t="s">
        <v>19</v>
      </c>
      <c r="B270" s="293">
        <f>B269/B268</f>
        <v>0</v>
      </c>
      <c r="C270" s="293">
        <f>C269/C268</f>
        <v>0</v>
      </c>
      <c r="D270" s="293">
        <f>D269/D268</f>
        <v>0</v>
      </c>
      <c r="E270" s="293">
        <f>E269/E268</f>
        <v>0</v>
      </c>
    </row>
    <row r="271" spans="1:5" ht="15.75" customHeight="1" thickBot="1" x14ac:dyDescent="0.3">
      <c r="A271" s="288" t="s">
        <v>20</v>
      </c>
      <c r="B271" s="741" t="s">
        <v>21</v>
      </c>
      <c r="C271" s="294">
        <f t="shared" ref="C271:E273" si="21">C268/B268-1</f>
        <v>0</v>
      </c>
      <c r="D271" s="294">
        <f t="shared" si="21"/>
        <v>0</v>
      </c>
      <c r="E271" s="294">
        <f t="shared" si="21"/>
        <v>0</v>
      </c>
    </row>
    <row r="272" spans="1:5" ht="15.75" customHeight="1" thickBot="1" x14ac:dyDescent="0.3">
      <c r="A272" s="288" t="s">
        <v>22</v>
      </c>
      <c r="B272" s="741" t="s">
        <v>21</v>
      </c>
      <c r="C272" s="294" t="e">
        <f t="shared" si="21"/>
        <v>#DIV/0!</v>
      </c>
      <c r="D272" s="294" t="e">
        <f t="shared" si="21"/>
        <v>#DIV/0!</v>
      </c>
      <c r="E272" s="294" t="e">
        <f t="shared" si="21"/>
        <v>#DIV/0!</v>
      </c>
    </row>
    <row r="273" spans="1:8" ht="15.75" customHeight="1" thickBot="1" x14ac:dyDescent="0.3">
      <c r="A273" s="288" t="s">
        <v>23</v>
      </c>
      <c r="B273" s="741" t="s">
        <v>21</v>
      </c>
      <c r="C273" s="294" t="e">
        <f t="shared" si="21"/>
        <v>#DIV/0!</v>
      </c>
      <c r="D273" s="294" t="e">
        <f t="shared" si="21"/>
        <v>#DIV/0!</v>
      </c>
      <c r="E273" s="294" t="e">
        <f t="shared" si="21"/>
        <v>#DIV/0!</v>
      </c>
    </row>
    <row r="274" spans="1:8" ht="15.75" customHeight="1" thickBot="1" x14ac:dyDescent="0.3">
      <c r="A274" s="1769" t="s">
        <v>1258</v>
      </c>
      <c r="B274" s="1770"/>
      <c r="C274" s="1770"/>
      <c r="D274" s="1770"/>
      <c r="E274" s="1771"/>
    </row>
    <row r="275" spans="1:8" ht="15.75" customHeight="1" x14ac:dyDescent="0.25">
      <c r="A275" s="1767"/>
      <c r="B275" s="283">
        <v>2019</v>
      </c>
      <c r="C275" s="283">
        <v>2020</v>
      </c>
      <c r="D275" s="283">
        <v>2021</v>
      </c>
      <c r="E275" s="283">
        <v>2022</v>
      </c>
    </row>
    <row r="276" spans="1:8" ht="15.75" customHeight="1" thickBot="1" x14ac:dyDescent="0.3">
      <c r="A276" s="1768"/>
      <c r="B276" s="292" t="s">
        <v>8</v>
      </c>
      <c r="C276" s="292" t="s">
        <v>9</v>
      </c>
      <c r="D276" s="292" t="s">
        <v>9</v>
      </c>
      <c r="E276" s="292" t="s">
        <v>9</v>
      </c>
    </row>
    <row r="277" spans="1:8" ht="15.75" customHeight="1" thickBot="1" x14ac:dyDescent="0.3">
      <c r="A277" s="295" t="s">
        <v>42</v>
      </c>
      <c r="B277" s="296"/>
      <c r="C277" s="296"/>
      <c r="D277" s="296"/>
      <c r="E277" s="296"/>
    </row>
    <row r="278" spans="1:8" ht="15.75" customHeight="1" thickBot="1" x14ac:dyDescent="0.3">
      <c r="A278" s="295" t="s">
        <v>43</v>
      </c>
      <c r="B278" s="293">
        <f>SUM(B279:B281)</f>
        <v>0</v>
      </c>
      <c r="C278" s="293">
        <f t="shared" ref="C278:E278" si="22">SUM(C279:C281)</f>
        <v>0</v>
      </c>
      <c r="D278" s="293">
        <f t="shared" si="22"/>
        <v>0</v>
      </c>
      <c r="E278" s="293">
        <f t="shared" si="22"/>
        <v>0</v>
      </c>
    </row>
    <row r="279" spans="1:8" ht="15.75" customHeight="1" thickBot="1" x14ac:dyDescent="0.3">
      <c r="A279" s="297" t="s">
        <v>279</v>
      </c>
      <c r="B279" s="293"/>
      <c r="C279" s="293"/>
      <c r="D279" s="293"/>
      <c r="E279" s="293"/>
    </row>
    <row r="280" spans="1:8" ht="15.75" customHeight="1" thickBot="1" x14ac:dyDescent="0.3">
      <c r="A280" s="297" t="s">
        <v>303</v>
      </c>
      <c r="B280" s="768"/>
      <c r="C280" s="768"/>
      <c r="D280" s="768"/>
      <c r="E280" s="768"/>
    </row>
    <row r="281" spans="1:8" ht="15.75" customHeight="1" thickBot="1" x14ac:dyDescent="0.3">
      <c r="A281" s="297" t="s">
        <v>296</v>
      </c>
      <c r="B281" s="768"/>
      <c r="C281" s="768"/>
      <c r="D281" s="768"/>
      <c r="E281" s="768"/>
    </row>
    <row r="282" spans="1:8" ht="15.75" customHeight="1" thickBot="1" x14ac:dyDescent="0.3">
      <c r="A282" s="302" t="s">
        <v>34</v>
      </c>
      <c r="B282" s="298">
        <f>B278+B277</f>
        <v>0</v>
      </c>
      <c r="C282" s="298">
        <f>C278+C277</f>
        <v>0</v>
      </c>
      <c r="D282" s="298">
        <f>D278+D277</f>
        <v>0</v>
      </c>
      <c r="E282" s="298">
        <f>E278+E277</f>
        <v>0</v>
      </c>
    </row>
    <row r="283" spans="1:8" ht="15.75" thickBot="1" x14ac:dyDescent="0.3">
      <c r="A283" s="320"/>
      <c r="B283" s="321"/>
      <c r="C283" s="321"/>
      <c r="D283" s="321"/>
      <c r="E283" s="321"/>
    </row>
    <row r="284" spans="1:8" ht="30.75" thickBot="1" x14ac:dyDescent="0.3">
      <c r="A284" s="289" t="s">
        <v>57</v>
      </c>
      <c r="B284" s="322">
        <f>+B31+B68+B113+B150+B191+B210+B229+B249+B269</f>
        <v>657340</v>
      </c>
      <c r="C284" s="322">
        <f t="shared" ref="C284:E284" si="23">+C31+C68+C113+C150+C191+C210+C229+C249+C269</f>
        <v>1114000</v>
      </c>
      <c r="D284" s="322">
        <f t="shared" si="23"/>
        <v>565600</v>
      </c>
      <c r="E284" s="322">
        <f t="shared" si="23"/>
        <v>565600</v>
      </c>
      <c r="G284" s="12"/>
      <c r="H284" s="12"/>
    </row>
    <row r="285" spans="1:8" ht="30.75" thickBot="1" x14ac:dyDescent="0.3">
      <c r="A285" s="289" t="s">
        <v>58</v>
      </c>
      <c r="B285" s="322">
        <f>B286+B289+B292+B295+B298+B301+B304+B308</f>
        <v>657340</v>
      </c>
      <c r="C285" s="322">
        <f t="shared" ref="C285:E285" si="24">C286+C289+C292+C295+C298+C301+C304+C308</f>
        <v>1114000</v>
      </c>
      <c r="D285" s="322">
        <f t="shared" si="24"/>
        <v>565600</v>
      </c>
      <c r="E285" s="322">
        <f t="shared" si="24"/>
        <v>565600</v>
      </c>
      <c r="G285" s="12"/>
      <c r="H285" s="12"/>
    </row>
    <row r="286" spans="1:8" ht="27" customHeight="1" thickBot="1" x14ac:dyDescent="0.3">
      <c r="A286" s="295" t="s">
        <v>24</v>
      </c>
      <c r="B286" s="323">
        <f>B287+B288</f>
        <v>379000</v>
      </c>
      <c r="C286" s="323">
        <f>C287+C288</f>
        <v>686870</v>
      </c>
      <c r="D286" s="323">
        <f>D287+D288</f>
        <v>393942</v>
      </c>
      <c r="E286" s="323">
        <f>E287+E288</f>
        <v>394103</v>
      </c>
      <c r="G286" s="12"/>
      <c r="H286" s="12"/>
    </row>
    <row r="287" spans="1:8" ht="15.75" thickBot="1" x14ac:dyDescent="0.3">
      <c r="A287" s="297" t="s">
        <v>279</v>
      </c>
      <c r="B287" s="298">
        <f t="shared" ref="B287:E288" si="25">B40+B77+B122+B159</f>
        <v>368500</v>
      </c>
      <c r="C287" s="298">
        <f t="shared" si="25"/>
        <v>655336</v>
      </c>
      <c r="D287" s="298">
        <f t="shared" si="25"/>
        <v>358988</v>
      </c>
      <c r="E287" s="298">
        <f t="shared" si="25"/>
        <v>362569</v>
      </c>
      <c r="G287" s="12"/>
      <c r="H287" s="12"/>
    </row>
    <row r="288" spans="1:8" ht="15.75" thickBot="1" x14ac:dyDescent="0.3">
      <c r="A288" s="297" t="s">
        <v>302</v>
      </c>
      <c r="B288" s="298">
        <f t="shared" si="25"/>
        <v>10500</v>
      </c>
      <c r="C288" s="298">
        <f t="shared" si="25"/>
        <v>31534</v>
      </c>
      <c r="D288" s="298">
        <f t="shared" si="25"/>
        <v>34954</v>
      </c>
      <c r="E288" s="298">
        <f t="shared" si="25"/>
        <v>31534</v>
      </c>
      <c r="G288" s="12"/>
      <c r="H288" s="12"/>
    </row>
    <row r="289" spans="1:8" ht="30.75" thickBot="1" x14ac:dyDescent="0.3">
      <c r="A289" s="295" t="s">
        <v>25</v>
      </c>
      <c r="B289" s="323">
        <f>B290+B291</f>
        <v>72350</v>
      </c>
      <c r="C289" s="323">
        <f>C290+C291</f>
        <v>113996</v>
      </c>
      <c r="D289" s="323">
        <f>D290+D291</f>
        <v>65408</v>
      </c>
      <c r="E289" s="323">
        <f>E290+E291</f>
        <v>65247</v>
      </c>
      <c r="G289" s="12"/>
      <c r="H289" s="12"/>
    </row>
    <row r="290" spans="1:8" ht="15.75" customHeight="1" thickBot="1" x14ac:dyDescent="0.3">
      <c r="A290" s="297" t="s">
        <v>279</v>
      </c>
      <c r="B290" s="296">
        <f t="shared" ref="B290:E291" si="26">B43+B77+B125+B162</f>
        <v>70600</v>
      </c>
      <c r="C290" s="296">
        <f t="shared" si="26"/>
        <v>108733</v>
      </c>
      <c r="D290" s="296">
        <f t="shared" si="26"/>
        <v>59574</v>
      </c>
      <c r="E290" s="296">
        <f t="shared" si="26"/>
        <v>60019</v>
      </c>
      <c r="G290" s="12"/>
      <c r="H290" s="12"/>
    </row>
    <row r="291" spans="1:8" ht="15.75" thickBot="1" x14ac:dyDescent="0.3">
      <c r="A291" s="297" t="s">
        <v>302</v>
      </c>
      <c r="B291" s="296">
        <f t="shared" si="26"/>
        <v>1750</v>
      </c>
      <c r="C291" s="296">
        <f t="shared" si="26"/>
        <v>5263</v>
      </c>
      <c r="D291" s="296">
        <f t="shared" si="26"/>
        <v>5834</v>
      </c>
      <c r="E291" s="296">
        <f t="shared" si="26"/>
        <v>5228</v>
      </c>
      <c r="G291" s="12"/>
      <c r="H291" s="12"/>
    </row>
    <row r="292" spans="1:8" ht="15.75" thickBot="1" x14ac:dyDescent="0.3">
      <c r="A292" s="295" t="s">
        <v>26</v>
      </c>
      <c r="B292" s="323">
        <f>B293+B294</f>
        <v>178416</v>
      </c>
      <c r="C292" s="323">
        <f>C293+C294</f>
        <v>217560</v>
      </c>
      <c r="D292" s="323">
        <f>D293+D294</f>
        <v>89076</v>
      </c>
      <c r="E292" s="323">
        <f>E293+E294</f>
        <v>89076</v>
      </c>
      <c r="G292" s="12"/>
      <c r="H292" s="12"/>
    </row>
    <row r="293" spans="1:8" ht="15.75" thickBot="1" x14ac:dyDescent="0.3">
      <c r="A293" s="297" t="s">
        <v>279</v>
      </c>
      <c r="B293" s="298">
        <f t="shared" ref="B293:E294" si="27">B46+B83+B128+B165</f>
        <v>176416</v>
      </c>
      <c r="C293" s="298">
        <f t="shared" si="27"/>
        <v>215560</v>
      </c>
      <c r="D293" s="298">
        <f t="shared" si="27"/>
        <v>87076</v>
      </c>
      <c r="E293" s="298">
        <f t="shared" si="27"/>
        <v>87076</v>
      </c>
      <c r="G293" s="12"/>
      <c r="H293" s="12"/>
    </row>
    <row r="294" spans="1:8" ht="15.75" thickBot="1" x14ac:dyDescent="0.3">
      <c r="A294" s="297" t="s">
        <v>302</v>
      </c>
      <c r="B294" s="298">
        <f t="shared" si="27"/>
        <v>2000</v>
      </c>
      <c r="C294" s="298">
        <f t="shared" si="27"/>
        <v>2000</v>
      </c>
      <c r="D294" s="298">
        <f t="shared" si="27"/>
        <v>2000</v>
      </c>
      <c r="E294" s="298">
        <f t="shared" si="27"/>
        <v>2000</v>
      </c>
      <c r="G294" s="12"/>
      <c r="H294" s="12"/>
    </row>
    <row r="295" spans="1:8" ht="15.75" thickBot="1" x14ac:dyDescent="0.3">
      <c r="A295" s="295" t="s">
        <v>27</v>
      </c>
      <c r="B295" s="323">
        <f>B296+B297</f>
        <v>0</v>
      </c>
      <c r="C295" s="323">
        <f>C296+C297</f>
        <v>0</v>
      </c>
      <c r="D295" s="323">
        <f>D296+D297</f>
        <v>0</v>
      </c>
      <c r="E295" s="323">
        <f>E296+E297</f>
        <v>0</v>
      </c>
      <c r="G295" s="12"/>
      <c r="H295" s="12"/>
    </row>
    <row r="296" spans="1:8" ht="15.75" thickBot="1" x14ac:dyDescent="0.3">
      <c r="A296" s="297" t="s">
        <v>279</v>
      </c>
      <c r="B296" s="296">
        <f t="shared" ref="B296:E297" si="28">B49+B86</f>
        <v>0</v>
      </c>
      <c r="C296" s="296">
        <f t="shared" si="28"/>
        <v>0</v>
      </c>
      <c r="D296" s="296">
        <f t="shared" si="28"/>
        <v>0</v>
      </c>
      <c r="E296" s="296">
        <f t="shared" si="28"/>
        <v>0</v>
      </c>
      <c r="G296" s="12"/>
      <c r="H296" s="12"/>
    </row>
    <row r="297" spans="1:8" ht="15" customHeight="1" thickBot="1" x14ac:dyDescent="0.3">
      <c r="A297" s="297" t="s">
        <v>302</v>
      </c>
      <c r="B297" s="298">
        <f t="shared" si="28"/>
        <v>0</v>
      </c>
      <c r="C297" s="298">
        <f t="shared" si="28"/>
        <v>0</v>
      </c>
      <c r="D297" s="298">
        <f t="shared" si="28"/>
        <v>0</v>
      </c>
      <c r="E297" s="298">
        <f t="shared" si="28"/>
        <v>0</v>
      </c>
      <c r="G297" s="12"/>
      <c r="H297" s="12"/>
    </row>
    <row r="298" spans="1:8" ht="15.75" customHeight="1" thickBot="1" x14ac:dyDescent="0.3">
      <c r="A298" s="295" t="s">
        <v>28</v>
      </c>
      <c r="B298" s="323">
        <f>B299+B300</f>
        <v>1574</v>
      </c>
      <c r="C298" s="323">
        <f>C299+C300</f>
        <v>1574</v>
      </c>
      <c r="D298" s="323">
        <f>D299+D300</f>
        <v>1574</v>
      </c>
      <c r="E298" s="323">
        <f>E299+E300</f>
        <v>1574</v>
      </c>
      <c r="G298" s="12"/>
      <c r="H298" s="12"/>
    </row>
    <row r="299" spans="1:8" ht="15.75" thickBot="1" x14ac:dyDescent="0.3">
      <c r="A299" s="297" t="s">
        <v>279</v>
      </c>
      <c r="B299" s="296">
        <f>B52+B89+B133</f>
        <v>1574</v>
      </c>
      <c r="C299" s="296">
        <f>C52+C89+C133</f>
        <v>1574</v>
      </c>
      <c r="D299" s="296">
        <f>D52+D89+D133</f>
        <v>1574</v>
      </c>
      <c r="E299" s="296">
        <f>E52+E89+E133</f>
        <v>1574</v>
      </c>
      <c r="G299" s="12"/>
      <c r="H299" s="12"/>
    </row>
    <row r="300" spans="1:8" ht="15.75" thickBot="1" x14ac:dyDescent="0.3">
      <c r="A300" s="297" t="s">
        <v>302</v>
      </c>
      <c r="B300" s="298">
        <f>B53+B90</f>
        <v>0</v>
      </c>
      <c r="C300" s="298">
        <f>C53+C90</f>
        <v>0</v>
      </c>
      <c r="D300" s="298">
        <f>D53+D90</f>
        <v>0</v>
      </c>
      <c r="E300" s="298">
        <f>E53+E90</f>
        <v>0</v>
      </c>
      <c r="G300" s="12"/>
      <c r="H300" s="12"/>
    </row>
    <row r="301" spans="1:8" ht="15.75" customHeight="1" thickBot="1" x14ac:dyDescent="0.3">
      <c r="A301" s="295" t="s">
        <v>29</v>
      </c>
      <c r="B301" s="323">
        <f>B302+B303</f>
        <v>0</v>
      </c>
      <c r="C301" s="323">
        <f>C302+C303</f>
        <v>0</v>
      </c>
      <c r="D301" s="323">
        <f>D302+D303</f>
        <v>0</v>
      </c>
      <c r="E301" s="323">
        <f>E302+E303</f>
        <v>0</v>
      </c>
      <c r="G301" s="12"/>
      <c r="H301" s="12"/>
    </row>
    <row r="302" spans="1:8" ht="24.75" customHeight="1" thickBot="1" x14ac:dyDescent="0.3">
      <c r="A302" s="297" t="s">
        <v>279</v>
      </c>
      <c r="B302" s="296">
        <f t="shared" ref="B302:E303" si="29">B55+B92</f>
        <v>0</v>
      </c>
      <c r="C302" s="296">
        <f t="shared" si="29"/>
        <v>0</v>
      </c>
      <c r="D302" s="296">
        <f t="shared" si="29"/>
        <v>0</v>
      </c>
      <c r="E302" s="296">
        <f t="shared" si="29"/>
        <v>0</v>
      </c>
      <c r="G302" s="12"/>
      <c r="H302" s="12"/>
    </row>
    <row r="303" spans="1:8" ht="15.75" thickBot="1" x14ac:dyDescent="0.3">
      <c r="A303" s="297" t="s">
        <v>302</v>
      </c>
      <c r="B303" s="298">
        <f t="shared" si="29"/>
        <v>0</v>
      </c>
      <c r="C303" s="298">
        <f t="shared" si="29"/>
        <v>0</v>
      </c>
      <c r="D303" s="298">
        <f t="shared" si="29"/>
        <v>0</v>
      </c>
      <c r="E303" s="298">
        <f t="shared" si="29"/>
        <v>0</v>
      </c>
      <c r="G303" s="12"/>
      <c r="H303" s="12"/>
    </row>
    <row r="304" spans="1:8" ht="30.75" thickBot="1" x14ac:dyDescent="0.3">
      <c r="A304" s="295" t="s">
        <v>30</v>
      </c>
      <c r="B304" s="323">
        <f>B94+B57</f>
        <v>0</v>
      </c>
      <c r="C304" s="323">
        <f>C94+C57</f>
        <v>0</v>
      </c>
      <c r="D304" s="323">
        <f>D94+D57</f>
        <v>0</v>
      </c>
      <c r="E304" s="323">
        <f>E94+E57</f>
        <v>0</v>
      </c>
      <c r="G304" s="12"/>
      <c r="H304" s="12"/>
    </row>
    <row r="305" spans="1:8" ht="15.75" thickBot="1" x14ac:dyDescent="0.3">
      <c r="A305" s="297" t="s">
        <v>279</v>
      </c>
      <c r="B305" s="296">
        <f t="shared" ref="B305:E306" si="30">B58+B95</f>
        <v>0</v>
      </c>
      <c r="C305" s="296">
        <f t="shared" si="30"/>
        <v>0</v>
      </c>
      <c r="D305" s="296">
        <f t="shared" si="30"/>
        <v>0</v>
      </c>
      <c r="E305" s="296">
        <f t="shared" si="30"/>
        <v>0</v>
      </c>
      <c r="G305" s="12"/>
      <c r="H305" s="12"/>
    </row>
    <row r="306" spans="1:8" ht="15.75" thickBot="1" x14ac:dyDescent="0.3">
      <c r="A306" s="297" t="s">
        <v>302</v>
      </c>
      <c r="B306" s="298">
        <f t="shared" si="30"/>
        <v>0</v>
      </c>
      <c r="C306" s="298">
        <f t="shared" si="30"/>
        <v>0</v>
      </c>
      <c r="D306" s="298">
        <f t="shared" si="30"/>
        <v>0</v>
      </c>
      <c r="E306" s="298">
        <f t="shared" si="30"/>
        <v>0</v>
      </c>
      <c r="G306" s="12"/>
      <c r="H306" s="12"/>
    </row>
    <row r="307" spans="1:8" ht="15.75" thickBot="1" x14ac:dyDescent="0.3">
      <c r="A307" s="295" t="s">
        <v>59</v>
      </c>
      <c r="B307" s="296">
        <f>B236+B257</f>
        <v>0</v>
      </c>
      <c r="C307" s="296">
        <f t="shared" ref="C307:E307" si="31">C236+C257</f>
        <v>0</v>
      </c>
      <c r="D307" s="296">
        <f t="shared" si="31"/>
        <v>0</v>
      </c>
      <c r="E307" s="296">
        <f t="shared" si="31"/>
        <v>0</v>
      </c>
      <c r="G307" s="12"/>
      <c r="H307" s="12"/>
    </row>
    <row r="308" spans="1:8" ht="15.75" thickBot="1" x14ac:dyDescent="0.3">
      <c r="A308" s="295" t="s">
        <v>60</v>
      </c>
      <c r="B308" s="296">
        <f>B199+B218+B237+B258+B278</f>
        <v>26000</v>
      </c>
      <c r="C308" s="296">
        <f t="shared" ref="C308:E310" si="32">C199+C218+C237+C258+C278</f>
        <v>94000</v>
      </c>
      <c r="D308" s="296">
        <f t="shared" si="32"/>
        <v>15600</v>
      </c>
      <c r="E308" s="296">
        <f t="shared" si="32"/>
        <v>15600</v>
      </c>
      <c r="G308" s="12"/>
      <c r="H308" s="12"/>
    </row>
    <row r="309" spans="1:8" ht="15.75" thickBot="1" x14ac:dyDescent="0.3">
      <c r="A309" s="297" t="s">
        <v>279</v>
      </c>
      <c r="B309" s="296">
        <f>B200+B219+B238+B259+B279</f>
        <v>26000</v>
      </c>
      <c r="C309" s="296">
        <f t="shared" si="32"/>
        <v>87770</v>
      </c>
      <c r="D309" s="296">
        <f t="shared" si="32"/>
        <v>15600</v>
      </c>
      <c r="E309" s="296">
        <f t="shared" si="32"/>
        <v>15600</v>
      </c>
      <c r="G309" s="12"/>
      <c r="H309" s="12"/>
    </row>
    <row r="310" spans="1:8" ht="15.75" thickBot="1" x14ac:dyDescent="0.3">
      <c r="A310" s="297" t="s">
        <v>303</v>
      </c>
      <c r="B310" s="296">
        <f>B201+B220+B239+B260+B280</f>
        <v>0</v>
      </c>
      <c r="C310" s="296">
        <f t="shared" si="32"/>
        <v>0</v>
      </c>
      <c r="D310" s="296">
        <f t="shared" si="32"/>
        <v>0</v>
      </c>
      <c r="E310" s="296">
        <f t="shared" si="32"/>
        <v>0</v>
      </c>
      <c r="G310" s="12"/>
      <c r="H310" s="12"/>
    </row>
    <row r="311" spans="1:8" ht="15.75" thickBot="1" x14ac:dyDescent="0.3">
      <c r="A311" s="297" t="s">
        <v>296</v>
      </c>
      <c r="B311" s="296">
        <f t="shared" ref="B311:E311" si="33">B202+B221+B240+B261+B281</f>
        <v>0</v>
      </c>
      <c r="C311" s="296">
        <f t="shared" si="33"/>
        <v>6230</v>
      </c>
      <c r="D311" s="296">
        <f t="shared" si="33"/>
        <v>0</v>
      </c>
      <c r="E311" s="296">
        <f t="shared" si="33"/>
        <v>0</v>
      </c>
      <c r="G311" s="12"/>
      <c r="H311" s="12"/>
    </row>
    <row r="312" spans="1:8" ht="15.75" thickBot="1" x14ac:dyDescent="0.3">
      <c r="A312" s="295"/>
      <c r="B312" s="296"/>
      <c r="C312" s="296"/>
      <c r="D312" s="296"/>
      <c r="E312" s="296"/>
    </row>
    <row r="313" spans="1:8" ht="15.75" thickBot="1" x14ac:dyDescent="0.3">
      <c r="A313" s="303" t="s">
        <v>32</v>
      </c>
      <c r="B313" s="304">
        <f>IF(B285-B284=0,0,"Error")</f>
        <v>0</v>
      </c>
      <c r="C313" s="304">
        <f>IF(C285-C284=0,0,"Error")</f>
        <v>0</v>
      </c>
      <c r="D313" s="304">
        <f>IF(D285-D284=0,0,"Error")</f>
        <v>0</v>
      </c>
      <c r="E313" s="304">
        <f>IF(E285-E284=0,0,"Error")</f>
        <v>0</v>
      </c>
    </row>
  </sheetData>
  <mergeCells count="72">
    <mergeCell ref="B7:E7"/>
    <mergeCell ref="A2:E2"/>
    <mergeCell ref="A3:E3"/>
    <mergeCell ref="A4:E4"/>
    <mergeCell ref="B5:E5"/>
    <mergeCell ref="B6:E6"/>
    <mergeCell ref="B26:E26"/>
    <mergeCell ref="A8:E8"/>
    <mergeCell ref="A9:E9"/>
    <mergeCell ref="A10:E10"/>
    <mergeCell ref="A11:E11"/>
    <mergeCell ref="B12:E12"/>
    <mergeCell ref="A13:A14"/>
    <mergeCell ref="B18:E18"/>
    <mergeCell ref="A19:E19"/>
    <mergeCell ref="A23:E23"/>
    <mergeCell ref="A24:E24"/>
    <mergeCell ref="B25:E25"/>
    <mergeCell ref="A100:E100"/>
    <mergeCell ref="B27:E27"/>
    <mergeCell ref="A28:A29"/>
    <mergeCell ref="A36:E36"/>
    <mergeCell ref="A37:A38"/>
    <mergeCell ref="B62:E62"/>
    <mergeCell ref="B63:E63"/>
    <mergeCell ref="B64:E64"/>
    <mergeCell ref="A65:A66"/>
    <mergeCell ref="A73:E73"/>
    <mergeCell ref="A74:A75"/>
    <mergeCell ref="B99:E99"/>
    <mergeCell ref="A147:A148"/>
    <mergeCell ref="A105:E105"/>
    <mergeCell ref="A106:E106"/>
    <mergeCell ref="B107:E107"/>
    <mergeCell ref="B108:E108"/>
    <mergeCell ref="B109:E109"/>
    <mergeCell ref="A110:A111"/>
    <mergeCell ref="A118:E118"/>
    <mergeCell ref="A119:A120"/>
    <mergeCell ref="B144:E144"/>
    <mergeCell ref="B145:E145"/>
    <mergeCell ref="B146:E146"/>
    <mergeCell ref="B206:E206"/>
    <mergeCell ref="A155:E155"/>
    <mergeCell ref="A156:A157"/>
    <mergeCell ref="A181:E181"/>
    <mergeCell ref="A182:E182"/>
    <mergeCell ref="B183:E183"/>
    <mergeCell ref="B185:E185"/>
    <mergeCell ref="A275:A276"/>
    <mergeCell ref="B242:E242"/>
    <mergeCell ref="B244:E244"/>
    <mergeCell ref="B245:E245"/>
    <mergeCell ref="A246:A247"/>
    <mergeCell ref="A254:E254"/>
    <mergeCell ref="A255:A256"/>
    <mergeCell ref="A1:E1"/>
    <mergeCell ref="B264:E264"/>
    <mergeCell ref="B265:E265"/>
    <mergeCell ref="A266:A267"/>
    <mergeCell ref="A274:E274"/>
    <mergeCell ref="A207:A208"/>
    <mergeCell ref="A215:A216"/>
    <mergeCell ref="B224:E224"/>
    <mergeCell ref="B225:E225"/>
    <mergeCell ref="A226:A227"/>
    <mergeCell ref="A234:A235"/>
    <mergeCell ref="B186:E186"/>
    <mergeCell ref="B187:E187"/>
    <mergeCell ref="A188:A189"/>
    <mergeCell ref="A196:A197"/>
    <mergeCell ref="B205:E205"/>
  </mergeCells>
  <pageMargins left="0.25" right="0.25" top="0" bottom="0"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62"/>
  <sheetViews>
    <sheetView zoomScale="170" zoomScaleNormal="170" workbookViewId="0">
      <selection activeCell="K17" sqref="K17"/>
    </sheetView>
  </sheetViews>
  <sheetFormatPr defaultRowHeight="15" x14ac:dyDescent="0.25"/>
  <cols>
    <col min="1" max="1" width="28.5703125" customWidth="1"/>
    <col min="2" max="5" width="11.7109375" customWidth="1"/>
    <col min="7" max="7" width="11.85546875" bestFit="1" customWidth="1"/>
    <col min="8" max="8" width="11" customWidth="1"/>
    <col min="9" max="9" width="11" bestFit="1" customWidth="1"/>
  </cols>
  <sheetData>
    <row r="1" spans="1:6" ht="18.75" x14ac:dyDescent="0.3">
      <c r="A1" s="1825" t="s">
        <v>1675</v>
      </c>
      <c r="B1" s="1825"/>
      <c r="C1" s="1825"/>
      <c r="D1" s="1825"/>
      <c r="E1" s="1825"/>
    </row>
    <row r="2" spans="1:6" ht="36.75" customHeight="1" x14ac:dyDescent="0.25">
      <c r="A2" s="1421" t="s">
        <v>750</v>
      </c>
      <c r="B2" s="1421"/>
      <c r="C2" s="1421"/>
      <c r="D2" s="1421"/>
      <c r="E2" s="1421"/>
      <c r="F2" s="1"/>
    </row>
    <row r="3" spans="1:6" ht="18" customHeight="1" x14ac:dyDescent="0.25">
      <c r="A3" s="1306" t="s">
        <v>1543</v>
      </c>
      <c r="B3" s="1306"/>
      <c r="C3" s="1306"/>
      <c r="D3" s="1306"/>
      <c r="E3" s="1306"/>
      <c r="F3" s="796"/>
    </row>
    <row r="4" spans="1:6" ht="15.75" thickBot="1" x14ac:dyDescent="0.3"/>
    <row r="5" spans="1:6" ht="15.75" thickBot="1" x14ac:dyDescent="0.3">
      <c r="A5" s="2" t="s">
        <v>0</v>
      </c>
      <c r="B5" s="1230" t="s">
        <v>96</v>
      </c>
      <c r="C5" s="1230"/>
      <c r="D5" s="1230"/>
      <c r="E5" s="1230"/>
    </row>
    <row r="6" spans="1:6" ht="15.75" thickBot="1" x14ac:dyDescent="0.3">
      <c r="A6" s="2" t="s">
        <v>1</v>
      </c>
      <c r="B6" s="1231" t="s">
        <v>97</v>
      </c>
      <c r="C6" s="1232"/>
      <c r="D6" s="1232"/>
      <c r="E6" s="1233"/>
    </row>
    <row r="7" spans="1:6" ht="15.75" thickBot="1" x14ac:dyDescent="0.3">
      <c r="A7" s="2" t="s">
        <v>3</v>
      </c>
      <c r="B7" s="1217" t="s">
        <v>729</v>
      </c>
      <c r="C7" s="1218"/>
      <c r="D7" s="1218"/>
      <c r="E7" s="1219"/>
    </row>
    <row r="8" spans="1:6" ht="15.75" thickBot="1" x14ac:dyDescent="0.3">
      <c r="A8" s="1234" t="s">
        <v>5</v>
      </c>
      <c r="B8" s="1235"/>
      <c r="C8" s="1235"/>
      <c r="D8" s="1235"/>
      <c r="E8" s="1236"/>
    </row>
    <row r="9" spans="1:6" ht="15.75" thickBot="1" x14ac:dyDescent="0.3">
      <c r="A9" s="1423" t="s">
        <v>98</v>
      </c>
      <c r="B9" s="1424"/>
      <c r="C9" s="1424"/>
      <c r="D9" s="1424"/>
      <c r="E9" s="1425"/>
    </row>
    <row r="10" spans="1:6" ht="36.75" customHeight="1" thickBot="1" x14ac:dyDescent="0.3">
      <c r="A10" s="1423"/>
      <c r="B10" s="1424"/>
      <c r="C10" s="1424"/>
      <c r="D10" s="1424"/>
      <c r="E10" s="1425"/>
    </row>
    <row r="11" spans="1:6" ht="15.75" thickBot="1" x14ac:dyDescent="0.3">
      <c r="A11" s="1423"/>
      <c r="B11" s="1424"/>
      <c r="C11" s="1424"/>
      <c r="D11" s="1424"/>
      <c r="E11" s="1425"/>
    </row>
    <row r="12" spans="1:6" ht="38.25" customHeight="1" thickBot="1" x14ac:dyDescent="0.3">
      <c r="A12" s="3" t="s">
        <v>6</v>
      </c>
      <c r="B12" s="1819" t="s">
        <v>227</v>
      </c>
      <c r="C12" s="1820"/>
      <c r="D12" s="1820"/>
      <c r="E12" s="1821"/>
    </row>
    <row r="13" spans="1:6" ht="23.25" customHeight="1" x14ac:dyDescent="0.25">
      <c r="A13" s="1254" t="s">
        <v>7</v>
      </c>
      <c r="B13" s="280">
        <v>2019</v>
      </c>
      <c r="C13" s="280">
        <v>2020</v>
      </c>
      <c r="D13" s="280">
        <v>2021</v>
      </c>
      <c r="E13" s="280">
        <v>2022</v>
      </c>
    </row>
    <row r="14" spans="1:6" ht="15.75" thickBot="1" x14ac:dyDescent="0.3">
      <c r="A14" s="1255"/>
      <c r="B14" s="277" t="s">
        <v>8</v>
      </c>
      <c r="C14" s="277" t="s">
        <v>9</v>
      </c>
      <c r="D14" s="277" t="s">
        <v>9</v>
      </c>
      <c r="E14" s="277" t="s">
        <v>9</v>
      </c>
    </row>
    <row r="15" spans="1:6" ht="34.5" thickBot="1" x14ac:dyDescent="0.3">
      <c r="A15" s="54" t="s">
        <v>491</v>
      </c>
      <c r="B15" s="89">
        <v>0.85</v>
      </c>
      <c r="C15" s="89">
        <v>0.9</v>
      </c>
      <c r="D15" s="89">
        <v>0.95</v>
      </c>
      <c r="E15" s="89">
        <v>1</v>
      </c>
    </row>
    <row r="16" spans="1:6" ht="15.75" thickBot="1" x14ac:dyDescent="0.3">
      <c r="A16" s="54" t="s">
        <v>492</v>
      </c>
      <c r="B16" s="89">
        <v>0.85</v>
      </c>
      <c r="C16" s="89">
        <v>0.9</v>
      </c>
      <c r="D16" s="89">
        <v>0.95</v>
      </c>
      <c r="E16" s="89">
        <v>1</v>
      </c>
    </row>
    <row r="17" spans="1:10" ht="24.75" customHeight="1" thickBot="1" x14ac:dyDescent="0.3">
      <c r="A17" s="6" t="s">
        <v>10</v>
      </c>
      <c r="B17" s="1822" t="s">
        <v>226</v>
      </c>
      <c r="C17" s="1823"/>
      <c r="D17" s="1823"/>
      <c r="E17" s="1824"/>
    </row>
    <row r="18" spans="1:10" ht="23.25" customHeight="1" thickBot="1" x14ac:dyDescent="0.3">
      <c r="A18" s="1247" t="s">
        <v>11</v>
      </c>
      <c r="B18" s="1249"/>
      <c r="C18" s="1249"/>
      <c r="D18" s="1249"/>
      <c r="E18" s="1250"/>
      <c r="H18" s="30"/>
      <c r="J18" s="30"/>
    </row>
    <row r="19" spans="1:10" ht="15.75" thickBot="1" x14ac:dyDescent="0.3">
      <c r="A19" s="54" t="s">
        <v>493</v>
      </c>
      <c r="B19" s="103">
        <v>0</v>
      </c>
      <c r="C19" s="89">
        <v>1</v>
      </c>
      <c r="D19" s="89">
        <v>0</v>
      </c>
      <c r="E19" s="89">
        <v>0</v>
      </c>
      <c r="G19" s="92"/>
    </row>
    <row r="20" spans="1:10" ht="23.25" thickBot="1" x14ac:dyDescent="0.3">
      <c r="A20" s="54" t="s">
        <v>494</v>
      </c>
      <c r="B20" s="89">
        <v>0.9</v>
      </c>
      <c r="C20" s="89">
        <v>0.9</v>
      </c>
      <c r="D20" s="89">
        <v>0.95</v>
      </c>
      <c r="E20" s="89">
        <v>1</v>
      </c>
      <c r="G20" s="92"/>
    </row>
    <row r="21" spans="1:10" ht="15.75" thickBot="1" x14ac:dyDescent="0.3">
      <c r="A21" s="54" t="s">
        <v>495</v>
      </c>
      <c r="B21" s="89">
        <v>0.6</v>
      </c>
      <c r="C21" s="89">
        <v>0.2</v>
      </c>
      <c r="D21" s="89">
        <v>0.2</v>
      </c>
      <c r="E21" s="89">
        <v>0.15</v>
      </c>
      <c r="G21" s="92"/>
    </row>
    <row r="22" spans="1:10" ht="23.25" thickBot="1" x14ac:dyDescent="0.3">
      <c r="A22" s="54" t="s">
        <v>496</v>
      </c>
      <c r="B22" s="89">
        <v>0.4</v>
      </c>
      <c r="C22" s="89">
        <v>0.75</v>
      </c>
      <c r="D22" s="89">
        <v>0.8</v>
      </c>
      <c r="E22" s="89">
        <v>0.85</v>
      </c>
      <c r="G22" s="92"/>
    </row>
    <row r="23" spans="1:10" ht="15.75" thickBot="1" x14ac:dyDescent="0.3">
      <c r="A23" s="1291" t="s">
        <v>12</v>
      </c>
      <c r="B23" s="1292"/>
      <c r="C23" s="1292"/>
      <c r="D23" s="1292"/>
      <c r="E23" s="1293"/>
    </row>
    <row r="24" spans="1:10" ht="15.75" thickBot="1" x14ac:dyDescent="0.3">
      <c r="A24" s="1220" t="s">
        <v>13</v>
      </c>
      <c r="B24" s="1221"/>
      <c r="C24" s="1221"/>
      <c r="D24" s="1221"/>
      <c r="E24" s="1222"/>
    </row>
    <row r="25" spans="1:10" ht="12.75" customHeight="1" thickBot="1" x14ac:dyDescent="0.3">
      <c r="A25" s="7" t="s">
        <v>14</v>
      </c>
      <c r="B25" s="1284" t="s">
        <v>497</v>
      </c>
      <c r="C25" s="1279"/>
      <c r="D25" s="1279"/>
      <c r="E25" s="1280"/>
    </row>
    <row r="26" spans="1:10" ht="17.25" customHeight="1" thickBot="1" x14ac:dyDescent="0.3">
      <c r="A26" s="5" t="s">
        <v>15</v>
      </c>
      <c r="B26" s="1284" t="s">
        <v>498</v>
      </c>
      <c r="C26" s="1279"/>
      <c r="D26" s="1279"/>
      <c r="E26" s="1280"/>
    </row>
    <row r="27" spans="1:10" ht="15.75" thickBot="1" x14ac:dyDescent="0.3">
      <c r="A27" s="5" t="s">
        <v>16</v>
      </c>
      <c r="B27" s="1251" t="s">
        <v>499</v>
      </c>
      <c r="C27" s="1252"/>
      <c r="D27" s="1252"/>
      <c r="E27" s="1253"/>
    </row>
    <row r="28" spans="1:10" ht="12.75" customHeight="1" x14ac:dyDescent="0.25">
      <c r="A28" s="1254"/>
      <c r="B28" s="8">
        <v>2019</v>
      </c>
      <c r="C28" s="8">
        <v>2020</v>
      </c>
      <c r="D28" s="8">
        <v>2021</v>
      </c>
      <c r="E28" s="8">
        <v>2022</v>
      </c>
    </row>
    <row r="29" spans="1:10" ht="9" customHeight="1" thickBot="1" x14ac:dyDescent="0.3">
      <c r="A29" s="1255"/>
      <c r="B29" s="806" t="s">
        <v>8</v>
      </c>
      <c r="C29" s="806" t="s">
        <v>9</v>
      </c>
      <c r="D29" s="806" t="s">
        <v>9</v>
      </c>
      <c r="E29" s="806" t="s">
        <v>9</v>
      </c>
    </row>
    <row r="30" spans="1:10" ht="15.75" thickBot="1" x14ac:dyDescent="0.3">
      <c r="A30" s="5" t="s">
        <v>17</v>
      </c>
      <c r="B30" s="10">
        <v>98</v>
      </c>
      <c r="C30" s="10">
        <v>136</v>
      </c>
      <c r="D30" s="10">
        <v>136</v>
      </c>
      <c r="E30" s="10">
        <v>135</v>
      </c>
    </row>
    <row r="31" spans="1:10" ht="15.75" thickBot="1" x14ac:dyDescent="0.3">
      <c r="A31" s="5" t="s">
        <v>18</v>
      </c>
      <c r="B31" s="10">
        <f>B60</f>
        <v>124012</v>
      </c>
      <c r="C31" s="10">
        <f t="shared" ref="C31:E31" si="0">C60</f>
        <v>173169</v>
      </c>
      <c r="D31" s="10">
        <f t="shared" si="0"/>
        <v>173670</v>
      </c>
      <c r="E31" s="10">
        <f t="shared" si="0"/>
        <v>172044</v>
      </c>
    </row>
    <row r="32" spans="1:10" ht="15.75" thickBot="1" x14ac:dyDescent="0.3">
      <c r="A32" s="5" t="s">
        <v>19</v>
      </c>
      <c r="B32" s="10">
        <f>B31/B30</f>
        <v>1265.4285714285713</v>
      </c>
      <c r="C32" s="10">
        <f t="shared" ref="C32:E32" si="1">C31/C30</f>
        <v>1273.3014705882354</v>
      </c>
      <c r="D32" s="10">
        <f t="shared" si="1"/>
        <v>1276.9852941176471</v>
      </c>
      <c r="E32" s="10">
        <f t="shared" si="1"/>
        <v>1274.4000000000001</v>
      </c>
    </row>
    <row r="33" spans="1:11" ht="15.75" thickBot="1" x14ac:dyDescent="0.3">
      <c r="A33" s="5" t="s">
        <v>20</v>
      </c>
      <c r="B33" s="787" t="s">
        <v>21</v>
      </c>
      <c r="C33" s="11">
        <f>C30/B30-1</f>
        <v>0.38775510204081631</v>
      </c>
      <c r="D33" s="11">
        <f t="shared" ref="D33:E35" si="2">D30/C30-1</f>
        <v>0</v>
      </c>
      <c r="E33" s="11">
        <f t="shared" si="2"/>
        <v>-7.3529411764705621E-3</v>
      </c>
      <c r="G33" s="12"/>
      <c r="H33" s="12"/>
      <c r="I33" s="12"/>
      <c r="J33" s="12"/>
      <c r="K33" s="12"/>
    </row>
    <row r="34" spans="1:11" ht="15.75" thickBot="1" x14ac:dyDescent="0.3">
      <c r="A34" s="5" t="s">
        <v>22</v>
      </c>
      <c r="B34" s="787" t="s">
        <v>21</v>
      </c>
      <c r="C34" s="11">
        <f>C31/B31-1</f>
        <v>0.39638905912331057</v>
      </c>
      <c r="D34" s="11">
        <f t="shared" si="2"/>
        <v>2.8931275228245568E-3</v>
      </c>
      <c r="E34" s="11">
        <f t="shared" si="2"/>
        <v>-9.3625842114354318E-3</v>
      </c>
    </row>
    <row r="35" spans="1:11" ht="15.75" thickBot="1" x14ac:dyDescent="0.3">
      <c r="A35" s="5" t="s">
        <v>23</v>
      </c>
      <c r="B35" s="787" t="s">
        <v>21</v>
      </c>
      <c r="C35" s="11">
        <f>C32/B32-1</f>
        <v>6.2215278976798238E-3</v>
      </c>
      <c r="D35" s="11">
        <f t="shared" si="2"/>
        <v>2.8931275228245568E-3</v>
      </c>
      <c r="E35" s="11">
        <f t="shared" si="2"/>
        <v>-2.0245292796682302E-3</v>
      </c>
    </row>
    <row r="36" spans="1:11" ht="15.75" thickBot="1" x14ac:dyDescent="0.3">
      <c r="A36" s="1256" t="s">
        <v>160</v>
      </c>
      <c r="B36" s="1257"/>
      <c r="C36" s="1257"/>
      <c r="D36" s="1257"/>
      <c r="E36" s="1258"/>
    </row>
    <row r="37" spans="1:11" ht="12.75" customHeight="1" x14ac:dyDescent="0.25">
      <c r="A37" s="1254"/>
      <c r="B37" s="8">
        <v>2019</v>
      </c>
      <c r="C37" s="8">
        <v>2020</v>
      </c>
      <c r="D37" s="8">
        <v>2021</v>
      </c>
      <c r="E37" s="8">
        <v>2022</v>
      </c>
    </row>
    <row r="38" spans="1:11" ht="9" customHeight="1" thickBot="1" x14ac:dyDescent="0.3">
      <c r="A38" s="1255"/>
      <c r="B38" s="806" t="s">
        <v>8</v>
      </c>
      <c r="C38" s="806" t="s">
        <v>9</v>
      </c>
      <c r="D38" s="806" t="s">
        <v>9</v>
      </c>
      <c r="E38" s="806" t="s">
        <v>9</v>
      </c>
    </row>
    <row r="39" spans="1:11" ht="15.75" thickBot="1" x14ac:dyDescent="0.3">
      <c r="A39" s="13" t="s">
        <v>24</v>
      </c>
      <c r="B39" s="14">
        <f t="shared" ref="B39:E39" si="3">B40</f>
        <v>50000</v>
      </c>
      <c r="C39" s="14">
        <f t="shared" si="3"/>
        <v>57400</v>
      </c>
      <c r="D39" s="14">
        <f t="shared" si="3"/>
        <v>57400</v>
      </c>
      <c r="E39" s="14">
        <f t="shared" si="3"/>
        <v>57400</v>
      </c>
    </row>
    <row r="40" spans="1:11" ht="15.75" thickBot="1" x14ac:dyDescent="0.3">
      <c r="A40" s="26" t="s">
        <v>279</v>
      </c>
      <c r="B40" s="14">
        <v>50000</v>
      </c>
      <c r="C40" s="14">
        <v>57400</v>
      </c>
      <c r="D40" s="14">
        <v>57400</v>
      </c>
      <c r="E40" s="14">
        <v>57400</v>
      </c>
    </row>
    <row r="41" spans="1:11" ht="15.75" thickBot="1" x14ac:dyDescent="0.3">
      <c r="A41" s="26" t="s">
        <v>280</v>
      </c>
      <c r="B41" s="14">
        <v>0</v>
      </c>
      <c r="C41" s="14"/>
      <c r="D41" s="27"/>
      <c r="E41" s="27"/>
    </row>
    <row r="42" spans="1:11" ht="24.75" thickBot="1" x14ac:dyDescent="0.3">
      <c r="A42" s="13" t="s">
        <v>25</v>
      </c>
      <c r="B42" s="14">
        <f t="shared" ref="B42:E42" si="4">B43</f>
        <v>5000</v>
      </c>
      <c r="C42" s="14">
        <f t="shared" si="4"/>
        <v>6600</v>
      </c>
      <c r="D42" s="14">
        <f>D43</f>
        <v>6600</v>
      </c>
      <c r="E42" s="14">
        <f t="shared" si="4"/>
        <v>6600</v>
      </c>
    </row>
    <row r="43" spans="1:11" ht="15.75" thickBot="1" x14ac:dyDescent="0.3">
      <c r="A43" s="26" t="s">
        <v>279</v>
      </c>
      <c r="B43" s="14">
        <v>5000</v>
      </c>
      <c r="C43" s="14">
        <v>6600</v>
      </c>
      <c r="D43" s="14">
        <v>6600</v>
      </c>
      <c r="E43" s="14">
        <v>6600</v>
      </c>
    </row>
    <row r="44" spans="1:11" ht="15.75" thickBot="1" x14ac:dyDescent="0.3">
      <c r="A44" s="26" t="s">
        <v>280</v>
      </c>
      <c r="B44" s="14"/>
      <c r="C44" s="14"/>
      <c r="D44" s="14"/>
      <c r="E44" s="14"/>
    </row>
    <row r="45" spans="1:11" ht="15.75" thickBot="1" x14ac:dyDescent="0.3">
      <c r="A45" s="13" t="s">
        <v>26</v>
      </c>
      <c r="B45" s="15">
        <f>B46+B47</f>
        <v>26001</v>
      </c>
      <c r="C45" s="15">
        <f t="shared" ref="C45:E45" si="5">C46+C47</f>
        <v>22469</v>
      </c>
      <c r="D45" s="15">
        <f t="shared" si="5"/>
        <v>24945</v>
      </c>
      <c r="E45" s="15">
        <f t="shared" si="5"/>
        <v>26053</v>
      </c>
    </row>
    <row r="46" spans="1:11" ht="15.75" thickBot="1" x14ac:dyDescent="0.3">
      <c r="A46" s="26" t="s">
        <v>279</v>
      </c>
      <c r="B46" s="14">
        <f>275+24766</f>
        <v>25041</v>
      </c>
      <c r="C46" s="14">
        <f>3190+8800+528+3130+800+6021-1860</f>
        <v>20609</v>
      </c>
      <c r="D46" s="14">
        <f>3355+12465+528+3130+800+4938-1860-145-126</f>
        <v>23085</v>
      </c>
      <c r="E46" s="14">
        <f>4216+10758+528+3130+800+6621-1860</f>
        <v>24193</v>
      </c>
    </row>
    <row r="47" spans="1:11" ht="15.75" thickBot="1" x14ac:dyDescent="0.3">
      <c r="A47" s="26" t="s">
        <v>280</v>
      </c>
      <c r="B47" s="14">
        <v>960</v>
      </c>
      <c r="C47" s="14">
        <v>1860</v>
      </c>
      <c r="D47" s="14">
        <v>1860</v>
      </c>
      <c r="E47" s="14">
        <v>1860</v>
      </c>
    </row>
    <row r="48" spans="1:11" ht="15.75" thickBot="1" x14ac:dyDescent="0.3">
      <c r="A48" s="13" t="s">
        <v>27</v>
      </c>
      <c r="B48" s="14"/>
      <c r="C48" s="14"/>
      <c r="D48" s="14"/>
      <c r="E48" s="14"/>
    </row>
    <row r="49" spans="1:12" ht="15.75" thickBot="1" x14ac:dyDescent="0.3">
      <c r="A49" s="26" t="s">
        <v>279</v>
      </c>
      <c r="B49" s="14"/>
      <c r="C49" s="14"/>
      <c r="D49" s="14"/>
      <c r="E49" s="14"/>
    </row>
    <row r="50" spans="1:12" ht="15.75" thickBot="1" x14ac:dyDescent="0.3">
      <c r="A50" s="26" t="s">
        <v>280</v>
      </c>
      <c r="B50" s="14"/>
      <c r="C50" s="14"/>
      <c r="D50" s="14"/>
      <c r="E50" s="14"/>
    </row>
    <row r="51" spans="1:12" ht="15.75" thickBot="1" x14ac:dyDescent="0.3">
      <c r="A51" s="13" t="s">
        <v>28</v>
      </c>
      <c r="B51" s="14"/>
      <c r="C51" s="14"/>
      <c r="D51" s="14"/>
      <c r="E51" s="14"/>
    </row>
    <row r="52" spans="1:12" ht="15.75" thickBot="1" x14ac:dyDescent="0.3">
      <c r="A52" s="26" t="s">
        <v>279</v>
      </c>
      <c r="B52" s="14"/>
      <c r="C52" s="14"/>
      <c r="D52" s="14"/>
      <c r="E52" s="14"/>
    </row>
    <row r="53" spans="1:12" ht="15.75" thickBot="1" x14ac:dyDescent="0.3">
      <c r="A53" s="26" t="s">
        <v>280</v>
      </c>
      <c r="B53" s="14"/>
      <c r="C53" s="14"/>
      <c r="D53" s="14"/>
      <c r="E53" s="14"/>
    </row>
    <row r="54" spans="1:12" ht="15.75" thickBot="1" x14ac:dyDescent="0.3">
      <c r="A54" s="13" t="s">
        <v>29</v>
      </c>
      <c r="B54" s="14"/>
      <c r="C54" s="14"/>
      <c r="D54" s="14"/>
      <c r="E54" s="14"/>
    </row>
    <row r="55" spans="1:12" ht="15.75" thickBot="1" x14ac:dyDescent="0.3">
      <c r="A55" s="26" t="s">
        <v>279</v>
      </c>
      <c r="B55" s="14"/>
      <c r="C55" s="14"/>
      <c r="D55" s="14"/>
      <c r="E55" s="14"/>
    </row>
    <row r="56" spans="1:12" ht="15.75" thickBot="1" x14ac:dyDescent="0.3">
      <c r="A56" s="26" t="s">
        <v>280</v>
      </c>
      <c r="B56" s="14"/>
      <c r="C56" s="14"/>
      <c r="D56" s="14"/>
      <c r="E56" s="14"/>
    </row>
    <row r="57" spans="1:12" ht="24.75" thickBot="1" x14ac:dyDescent="0.3">
      <c r="A57" s="13" t="s">
        <v>30</v>
      </c>
      <c r="B57" s="15">
        <f t="shared" ref="B57:E57" si="6">B58</f>
        <v>43011</v>
      </c>
      <c r="C57" s="15">
        <f t="shared" si="6"/>
        <v>86700</v>
      </c>
      <c r="D57" s="15">
        <f t="shared" si="6"/>
        <v>84725</v>
      </c>
      <c r="E57" s="15">
        <f t="shared" si="6"/>
        <v>81991</v>
      </c>
      <c r="H57" s="95"/>
    </row>
    <row r="58" spans="1:12" ht="15.75" thickBot="1" x14ac:dyDescent="0.3">
      <c r="A58" s="26" t="s">
        <v>279</v>
      </c>
      <c r="B58" s="14">
        <f>7864+35147</f>
        <v>43011</v>
      </c>
      <c r="C58" s="14">
        <v>86700</v>
      </c>
      <c r="D58" s="14">
        <f>150256-65531</f>
        <v>84725</v>
      </c>
      <c r="E58" s="14">
        <f>229239-147248</f>
        <v>81991</v>
      </c>
      <c r="J58" s="96"/>
      <c r="K58" s="96"/>
      <c r="L58" s="96"/>
    </row>
    <row r="59" spans="1:12" ht="15.75" thickBot="1" x14ac:dyDescent="0.3">
      <c r="A59" s="26" t="s">
        <v>280</v>
      </c>
      <c r="B59" s="97"/>
      <c r="C59" s="97"/>
      <c r="D59" s="40"/>
      <c r="E59" s="40"/>
    </row>
    <row r="60" spans="1:12" ht="15.75" thickBot="1" x14ac:dyDescent="0.3">
      <c r="A60" s="16" t="s">
        <v>31</v>
      </c>
      <c r="B60" s="15">
        <f t="shared" ref="B60:E60" si="7">B57+B54+B51+B48+B45+B42+B39</f>
        <v>124012</v>
      </c>
      <c r="C60" s="15">
        <f t="shared" si="7"/>
        <v>173169</v>
      </c>
      <c r="D60" s="15">
        <f t="shared" si="7"/>
        <v>173670</v>
      </c>
      <c r="E60" s="15">
        <f t="shared" si="7"/>
        <v>172044</v>
      </c>
    </row>
    <row r="61" spans="1:12" ht="15.75" thickBot="1" x14ac:dyDescent="0.3">
      <c r="A61" s="17" t="s">
        <v>32</v>
      </c>
      <c r="B61" s="18">
        <f>IF(B60-B31=0,0,"Error")</f>
        <v>0</v>
      </c>
      <c r="C61" s="18">
        <f>IF(C60-C31=0,0,"Error")</f>
        <v>0</v>
      </c>
      <c r="D61" s="18">
        <f>IF(D60-D31=0,0,"Error")</f>
        <v>0</v>
      </c>
      <c r="E61" s="18">
        <f>IF(E60-E31=0,0,"Error")</f>
        <v>0</v>
      </c>
    </row>
    <row r="62" spans="1:12" ht="15.75" thickBot="1" x14ac:dyDescent="0.3">
      <c r="A62" s="1220" t="s">
        <v>39</v>
      </c>
      <c r="B62" s="1221"/>
      <c r="C62" s="1221"/>
      <c r="D62" s="1221"/>
      <c r="E62" s="1222"/>
    </row>
    <row r="63" spans="1:12" ht="15.75" thickBot="1" x14ac:dyDescent="0.3">
      <c r="A63" s="1220" t="s">
        <v>40</v>
      </c>
      <c r="B63" s="1221"/>
      <c r="C63" s="1221"/>
      <c r="D63" s="1221"/>
      <c r="E63" s="1222"/>
    </row>
    <row r="64" spans="1:12" ht="15.75" thickBot="1" x14ac:dyDescent="0.3">
      <c r="A64" s="7" t="s">
        <v>56</v>
      </c>
      <c r="B64" s="1243" t="s">
        <v>500</v>
      </c>
      <c r="C64" s="1244"/>
      <c r="D64" s="1245"/>
      <c r="E64" s="1246"/>
    </row>
    <row r="65" spans="1:5" ht="34.5" thickBot="1" x14ac:dyDescent="0.3">
      <c r="A65" s="7" t="s">
        <v>82</v>
      </c>
      <c r="B65" s="47" t="s">
        <v>501</v>
      </c>
      <c r="C65" s="100" t="s">
        <v>289</v>
      </c>
      <c r="D65" s="1245" t="s">
        <v>99</v>
      </c>
      <c r="E65" s="1246"/>
    </row>
    <row r="66" spans="1:5" ht="15.75" thickBot="1" x14ac:dyDescent="0.3">
      <c r="A66" s="5" t="s">
        <v>15</v>
      </c>
      <c r="B66" s="1247" t="s">
        <v>502</v>
      </c>
      <c r="C66" s="1249"/>
      <c r="D66" s="1249"/>
      <c r="E66" s="1250"/>
    </row>
    <row r="67" spans="1:5" ht="15.75" thickBot="1" x14ac:dyDescent="0.3">
      <c r="A67" s="5" t="s">
        <v>16</v>
      </c>
      <c r="B67" s="1251" t="s">
        <v>52</v>
      </c>
      <c r="C67" s="1252"/>
      <c r="D67" s="1252"/>
      <c r="E67" s="1253"/>
    </row>
    <row r="68" spans="1:5" x14ac:dyDescent="0.25">
      <c r="A68" s="1254"/>
      <c r="B68" s="8">
        <v>2019</v>
      </c>
      <c r="C68" s="8">
        <v>2020</v>
      </c>
      <c r="D68" s="8">
        <v>2021</v>
      </c>
      <c r="E68" s="8">
        <v>2022</v>
      </c>
    </row>
    <row r="69" spans="1:5" ht="15.75" thickBot="1" x14ac:dyDescent="0.3">
      <c r="A69" s="1255"/>
      <c r="B69" s="806" t="s">
        <v>8</v>
      </c>
      <c r="C69" s="806" t="s">
        <v>9</v>
      </c>
      <c r="D69" s="806" t="s">
        <v>9</v>
      </c>
      <c r="E69" s="806" t="s">
        <v>9</v>
      </c>
    </row>
    <row r="70" spans="1:5" ht="15.75" thickBot="1" x14ac:dyDescent="0.3">
      <c r="A70" s="5" t="s">
        <v>17</v>
      </c>
      <c r="B70" s="10">
        <v>32</v>
      </c>
      <c r="C70" s="10">
        <v>47</v>
      </c>
      <c r="D70" s="10">
        <v>9</v>
      </c>
      <c r="E70" s="10">
        <v>11</v>
      </c>
    </row>
    <row r="71" spans="1:5" ht="15.75" thickBot="1" x14ac:dyDescent="0.3">
      <c r="A71" s="5" t="s">
        <v>18</v>
      </c>
      <c r="B71" s="10">
        <f>B84</f>
        <v>1700</v>
      </c>
      <c r="C71" s="10">
        <f t="shared" ref="C71:E71" si="8">C84</f>
        <v>4009</v>
      </c>
      <c r="D71" s="10">
        <f t="shared" si="8"/>
        <v>217</v>
      </c>
      <c r="E71" s="10">
        <f t="shared" si="8"/>
        <v>2846</v>
      </c>
    </row>
    <row r="72" spans="1:5" ht="15.75" thickBot="1" x14ac:dyDescent="0.3">
      <c r="A72" s="5" t="s">
        <v>19</v>
      </c>
      <c r="B72" s="10">
        <f>B71/B70</f>
        <v>53.125</v>
      </c>
      <c r="C72" s="10">
        <f t="shared" ref="C72:E72" si="9">C71/C70</f>
        <v>85.297872340425528</v>
      </c>
      <c r="D72" s="10">
        <f t="shared" si="9"/>
        <v>24.111111111111111</v>
      </c>
      <c r="E72" s="10">
        <f t="shared" si="9"/>
        <v>258.72727272727275</v>
      </c>
    </row>
    <row r="73" spans="1:5" ht="15.75" thickBot="1" x14ac:dyDescent="0.3">
      <c r="A73" s="5" t="s">
        <v>20</v>
      </c>
      <c r="B73" s="787" t="s">
        <v>21</v>
      </c>
      <c r="C73" s="11">
        <f>C70/B70-1</f>
        <v>0.46875</v>
      </c>
      <c r="D73" s="11">
        <f t="shared" ref="D73:E75" si="10">D70/C70-1</f>
        <v>-0.8085106382978724</v>
      </c>
      <c r="E73" s="11">
        <f t="shared" si="10"/>
        <v>0.22222222222222232</v>
      </c>
    </row>
    <row r="74" spans="1:5" ht="15.75" thickBot="1" x14ac:dyDescent="0.3">
      <c r="A74" s="5" t="s">
        <v>22</v>
      </c>
      <c r="B74" s="787" t="s">
        <v>21</v>
      </c>
      <c r="C74" s="11">
        <f>C71/B71-1</f>
        <v>1.3582352941176472</v>
      </c>
      <c r="D74" s="11">
        <f t="shared" si="10"/>
        <v>-0.94587178847592912</v>
      </c>
      <c r="E74" s="11">
        <f t="shared" si="10"/>
        <v>12.11520737327189</v>
      </c>
    </row>
    <row r="75" spans="1:5" ht="15.75" thickBot="1" x14ac:dyDescent="0.3">
      <c r="A75" s="5" t="s">
        <v>23</v>
      </c>
      <c r="B75" s="787" t="s">
        <v>21</v>
      </c>
      <c r="C75" s="11">
        <f>C72/B72-1</f>
        <v>0.60560700876095108</v>
      </c>
      <c r="D75" s="11">
        <f t="shared" si="10"/>
        <v>-0.71733045092985226</v>
      </c>
      <c r="E75" s="11">
        <f t="shared" si="10"/>
        <v>9.7306242144951831</v>
      </c>
    </row>
    <row r="76" spans="1:5" ht="15.75" thickBot="1" x14ac:dyDescent="0.3">
      <c r="A76" s="1256" t="s">
        <v>163</v>
      </c>
      <c r="B76" s="1257"/>
      <c r="C76" s="1257"/>
      <c r="D76" s="1257"/>
      <c r="E76" s="1258"/>
    </row>
    <row r="77" spans="1:5" x14ac:dyDescent="0.25">
      <c r="A77" s="1254"/>
      <c r="B77" s="8">
        <v>2019</v>
      </c>
      <c r="C77" s="8">
        <v>2020</v>
      </c>
      <c r="D77" s="8">
        <v>2021</v>
      </c>
      <c r="E77" s="8">
        <v>2022</v>
      </c>
    </row>
    <row r="78" spans="1:5" ht="15.75" thickBot="1" x14ac:dyDescent="0.3">
      <c r="A78" s="1255"/>
      <c r="B78" s="806" t="s">
        <v>8</v>
      </c>
      <c r="C78" s="806" t="s">
        <v>9</v>
      </c>
      <c r="D78" s="806" t="s">
        <v>9</v>
      </c>
      <c r="E78" s="806" t="s">
        <v>9</v>
      </c>
    </row>
    <row r="79" spans="1:5" ht="15.75" thickBot="1" x14ac:dyDescent="0.3">
      <c r="A79" s="13" t="s">
        <v>42</v>
      </c>
      <c r="B79" s="14">
        <f>B80+B81+B82+B83</f>
        <v>0</v>
      </c>
      <c r="C79" s="14">
        <f t="shared" ref="C79:E79" si="11">C80+C81+C82+C83</f>
        <v>0</v>
      </c>
      <c r="D79" s="14">
        <f t="shared" si="11"/>
        <v>0</v>
      </c>
      <c r="E79" s="14">
        <f t="shared" si="11"/>
        <v>0</v>
      </c>
    </row>
    <row r="80" spans="1:5" ht="15.75" thickBot="1" x14ac:dyDescent="0.3">
      <c r="A80" s="26" t="s">
        <v>279</v>
      </c>
      <c r="B80" s="14"/>
      <c r="C80" s="14"/>
      <c r="D80" s="14"/>
      <c r="E80" s="14"/>
    </row>
    <row r="81" spans="1:5" ht="15.75" thickBot="1" x14ac:dyDescent="0.3">
      <c r="A81" s="26" t="s">
        <v>294</v>
      </c>
      <c r="B81" s="14"/>
      <c r="C81" s="14"/>
      <c r="D81" s="14"/>
      <c r="E81" s="14"/>
    </row>
    <row r="82" spans="1:5" ht="15.75" thickBot="1" x14ac:dyDescent="0.3">
      <c r="A82" s="26" t="s">
        <v>295</v>
      </c>
      <c r="B82" s="14"/>
      <c r="C82" s="14"/>
      <c r="D82" s="14"/>
      <c r="E82" s="14"/>
    </row>
    <row r="83" spans="1:5" ht="15.75" thickBot="1" x14ac:dyDescent="0.3">
      <c r="A83" s="26" t="s">
        <v>296</v>
      </c>
      <c r="B83" s="14"/>
      <c r="C83" s="14"/>
      <c r="D83" s="14"/>
      <c r="E83" s="14"/>
    </row>
    <row r="84" spans="1:5" ht="15.75" thickBot="1" x14ac:dyDescent="0.3">
      <c r="A84" s="13" t="s">
        <v>43</v>
      </c>
      <c r="B84" s="15">
        <f>B85+B86+B87+B88</f>
        <v>1700</v>
      </c>
      <c r="C84" s="15">
        <f t="shared" ref="C84:E84" si="12">C85+C86+C87+C88</f>
        <v>4009</v>
      </c>
      <c r="D84" s="15">
        <f t="shared" si="12"/>
        <v>217</v>
      </c>
      <c r="E84" s="15">
        <f t="shared" si="12"/>
        <v>2846</v>
      </c>
    </row>
    <row r="85" spans="1:5" ht="15.75" thickBot="1" x14ac:dyDescent="0.3">
      <c r="A85" s="26" t="s">
        <v>279</v>
      </c>
      <c r="B85" s="14">
        <v>1700</v>
      </c>
      <c r="C85" s="14">
        <v>4009</v>
      </c>
      <c r="D85" s="14">
        <v>217</v>
      </c>
      <c r="E85" s="14">
        <v>2846</v>
      </c>
    </row>
    <row r="86" spans="1:5" ht="15.75" thickBot="1" x14ac:dyDescent="0.3">
      <c r="A86" s="26" t="s">
        <v>294</v>
      </c>
      <c r="B86" s="15"/>
      <c r="C86" s="14"/>
      <c r="D86" s="14"/>
      <c r="E86" s="14"/>
    </row>
    <row r="87" spans="1:5" ht="15.75" thickBot="1" x14ac:dyDescent="0.3">
      <c r="A87" s="26" t="s">
        <v>295</v>
      </c>
      <c r="B87" s="15"/>
      <c r="C87" s="14"/>
      <c r="D87" s="14"/>
      <c r="E87" s="14"/>
    </row>
    <row r="88" spans="1:5" ht="15.75" thickBot="1" x14ac:dyDescent="0.3">
      <c r="A88" s="26" t="s">
        <v>296</v>
      </c>
      <c r="B88" s="15"/>
      <c r="C88" s="14"/>
      <c r="D88" s="14"/>
      <c r="E88" s="14"/>
    </row>
    <row r="89" spans="1:5" ht="15.75" thickBot="1" x14ac:dyDescent="0.3">
      <c r="A89" s="101" t="s">
        <v>31</v>
      </c>
      <c r="B89" s="15">
        <f>B79+B84</f>
        <v>1700</v>
      </c>
      <c r="C89" s="15">
        <f t="shared" ref="C89:E89" si="13">C79+C84</f>
        <v>4009</v>
      </c>
      <c r="D89" s="15">
        <f t="shared" si="13"/>
        <v>217</v>
      </c>
      <c r="E89" s="15">
        <f t="shared" si="13"/>
        <v>2846</v>
      </c>
    </row>
    <row r="90" spans="1:5" ht="34.5" thickBot="1" x14ac:dyDescent="0.3">
      <c r="A90" s="7" t="s">
        <v>33</v>
      </c>
      <c r="B90" s="47" t="s">
        <v>503</v>
      </c>
      <c r="C90" s="100" t="s">
        <v>289</v>
      </c>
      <c r="D90" s="1245" t="s">
        <v>504</v>
      </c>
      <c r="E90" s="1246"/>
    </row>
    <row r="91" spans="1:5" ht="15.75" thickBot="1" x14ac:dyDescent="0.3">
      <c r="A91" s="5" t="s">
        <v>15</v>
      </c>
      <c r="B91" s="1247" t="s">
        <v>505</v>
      </c>
      <c r="C91" s="1249"/>
      <c r="D91" s="1249"/>
      <c r="E91" s="1250"/>
    </row>
    <row r="92" spans="1:5" ht="15.75" thickBot="1" x14ac:dyDescent="0.3">
      <c r="A92" s="5" t="s">
        <v>16</v>
      </c>
      <c r="B92" s="1251" t="s">
        <v>52</v>
      </c>
      <c r="C92" s="1252"/>
      <c r="D92" s="1252"/>
      <c r="E92" s="1253"/>
    </row>
    <row r="93" spans="1:5" x14ac:dyDescent="0.25">
      <c r="A93" s="1254"/>
      <c r="B93" s="8">
        <v>2019</v>
      </c>
      <c r="C93" s="8">
        <v>2020</v>
      </c>
      <c r="D93" s="8">
        <v>2021</v>
      </c>
      <c r="E93" s="8">
        <v>2022</v>
      </c>
    </row>
    <row r="94" spans="1:5" ht="15.75" thickBot="1" x14ac:dyDescent="0.3">
      <c r="A94" s="1255"/>
      <c r="B94" s="806" t="s">
        <v>8</v>
      </c>
      <c r="C94" s="806" t="s">
        <v>9</v>
      </c>
      <c r="D94" s="806" t="s">
        <v>9</v>
      </c>
      <c r="E94" s="806" t="s">
        <v>9</v>
      </c>
    </row>
    <row r="95" spans="1:5" ht="15.75" thickBot="1" x14ac:dyDescent="0.3">
      <c r="A95" s="5" t="s">
        <v>17</v>
      </c>
      <c r="B95" s="10">
        <v>32</v>
      </c>
      <c r="C95" s="10">
        <v>135</v>
      </c>
      <c r="D95" s="10"/>
      <c r="E95" s="10"/>
    </row>
    <row r="96" spans="1:5" ht="15.75" thickBot="1" x14ac:dyDescent="0.3">
      <c r="A96" s="5" t="s">
        <v>18</v>
      </c>
      <c r="B96" s="10">
        <f>B109</f>
        <v>700</v>
      </c>
      <c r="C96" s="10">
        <f>C109</f>
        <v>1735</v>
      </c>
      <c r="D96" s="10">
        <f t="shared" ref="D96:E96" si="14">D109</f>
        <v>0</v>
      </c>
      <c r="E96" s="10">
        <f t="shared" si="14"/>
        <v>0</v>
      </c>
    </row>
    <row r="97" spans="1:5" ht="15.75" thickBot="1" x14ac:dyDescent="0.3">
      <c r="A97" s="5" t="s">
        <v>19</v>
      </c>
      <c r="B97" s="10">
        <f>B96/B95</f>
        <v>21.875</v>
      </c>
      <c r="C97" s="10">
        <f t="shared" ref="C97:E97" si="15">C96/C95</f>
        <v>12.851851851851851</v>
      </c>
      <c r="D97" s="10" t="e">
        <f t="shared" si="15"/>
        <v>#DIV/0!</v>
      </c>
      <c r="E97" s="10" t="e">
        <f t="shared" si="15"/>
        <v>#DIV/0!</v>
      </c>
    </row>
    <row r="98" spans="1:5" ht="15.75" thickBot="1" x14ac:dyDescent="0.3">
      <c r="A98" s="5" t="s">
        <v>20</v>
      </c>
      <c r="B98" s="787" t="s">
        <v>21</v>
      </c>
      <c r="C98" s="11">
        <f>C95/B95-1</f>
        <v>3.21875</v>
      </c>
      <c r="D98" s="11">
        <f t="shared" ref="D98:E100" si="16">D95/C95-1</f>
        <v>-1</v>
      </c>
      <c r="E98" s="11" t="e">
        <f t="shared" si="16"/>
        <v>#DIV/0!</v>
      </c>
    </row>
    <row r="99" spans="1:5" ht="15.75" thickBot="1" x14ac:dyDescent="0.3">
      <c r="A99" s="5" t="s">
        <v>22</v>
      </c>
      <c r="B99" s="787" t="s">
        <v>21</v>
      </c>
      <c r="C99" s="11">
        <f>C96/B96-1</f>
        <v>1.4785714285714286</v>
      </c>
      <c r="D99" s="11">
        <f t="shared" si="16"/>
        <v>-1</v>
      </c>
      <c r="E99" s="11" t="e">
        <f t="shared" si="16"/>
        <v>#DIV/0!</v>
      </c>
    </row>
    <row r="100" spans="1:5" ht="15.75" thickBot="1" x14ac:dyDescent="0.3">
      <c r="A100" s="5" t="s">
        <v>23</v>
      </c>
      <c r="B100" s="787" t="s">
        <v>21</v>
      </c>
      <c r="C100" s="11">
        <f>C97/B97-1</f>
        <v>-0.41248677248677257</v>
      </c>
      <c r="D100" s="11" t="e">
        <f t="shared" si="16"/>
        <v>#DIV/0!</v>
      </c>
      <c r="E100" s="11" t="e">
        <f t="shared" si="16"/>
        <v>#DIV/0!</v>
      </c>
    </row>
    <row r="101" spans="1:5" ht="15.75" thickBot="1" x14ac:dyDescent="0.3">
      <c r="A101" s="1256" t="s">
        <v>215</v>
      </c>
      <c r="B101" s="1257"/>
      <c r="C101" s="1257"/>
      <c r="D101" s="1257"/>
      <c r="E101" s="1258"/>
    </row>
    <row r="102" spans="1:5" x14ac:dyDescent="0.25">
      <c r="A102" s="1254"/>
      <c r="B102" s="8">
        <v>2019</v>
      </c>
      <c r="C102" s="8">
        <v>2020</v>
      </c>
      <c r="D102" s="8">
        <v>2021</v>
      </c>
      <c r="E102" s="8">
        <v>2022</v>
      </c>
    </row>
    <row r="103" spans="1:5" ht="15.75" thickBot="1" x14ac:dyDescent="0.3">
      <c r="A103" s="1255"/>
      <c r="B103" s="806" t="s">
        <v>8</v>
      </c>
      <c r="C103" s="806" t="s">
        <v>9</v>
      </c>
      <c r="D103" s="806" t="s">
        <v>9</v>
      </c>
      <c r="E103" s="806" t="s">
        <v>9</v>
      </c>
    </row>
    <row r="104" spans="1:5" ht="15.75" thickBot="1" x14ac:dyDescent="0.3">
      <c r="A104" s="13" t="s">
        <v>42</v>
      </c>
      <c r="B104" s="14">
        <f>B105+B106+B107+B108</f>
        <v>0</v>
      </c>
      <c r="C104" s="14">
        <f t="shared" ref="C104:E104" si="17">C105+C106+C107+C108</f>
        <v>0</v>
      </c>
      <c r="D104" s="14">
        <f t="shared" si="17"/>
        <v>0</v>
      </c>
      <c r="E104" s="14">
        <f t="shared" si="17"/>
        <v>0</v>
      </c>
    </row>
    <row r="105" spans="1:5" ht="15.75" thickBot="1" x14ac:dyDescent="0.3">
      <c r="A105" s="26" t="s">
        <v>279</v>
      </c>
      <c r="B105" s="14"/>
      <c r="C105" s="14"/>
      <c r="D105" s="14"/>
      <c r="E105" s="14"/>
    </row>
    <row r="106" spans="1:5" ht="15.75" thickBot="1" x14ac:dyDescent="0.3">
      <c r="A106" s="26" t="s">
        <v>294</v>
      </c>
      <c r="B106" s="14"/>
      <c r="C106" s="14"/>
      <c r="D106" s="14"/>
      <c r="E106" s="14"/>
    </row>
    <row r="107" spans="1:5" ht="15.75" thickBot="1" x14ac:dyDescent="0.3">
      <c r="A107" s="26" t="s">
        <v>295</v>
      </c>
      <c r="B107" s="14"/>
      <c r="C107" s="14"/>
      <c r="D107" s="14"/>
      <c r="E107" s="14"/>
    </row>
    <row r="108" spans="1:5" ht="15.75" thickBot="1" x14ac:dyDescent="0.3">
      <c r="A108" s="26" t="s">
        <v>296</v>
      </c>
      <c r="B108" s="14"/>
      <c r="C108" s="14"/>
      <c r="D108" s="14"/>
      <c r="E108" s="14"/>
    </row>
    <row r="109" spans="1:5" ht="15.75" thickBot="1" x14ac:dyDescent="0.3">
      <c r="A109" s="13" t="s">
        <v>43</v>
      </c>
      <c r="B109" s="15">
        <f>B110+B111+B112+B113</f>
        <v>700</v>
      </c>
      <c r="C109" s="15">
        <f t="shared" ref="C109:E109" si="18">C110+C111+C112+C113</f>
        <v>1735</v>
      </c>
      <c r="D109" s="15">
        <f t="shared" si="18"/>
        <v>0</v>
      </c>
      <c r="E109" s="15">
        <f t="shared" si="18"/>
        <v>0</v>
      </c>
    </row>
    <row r="110" spans="1:5" ht="15.75" thickBot="1" x14ac:dyDescent="0.3">
      <c r="A110" s="26" t="s">
        <v>279</v>
      </c>
      <c r="B110" s="14">
        <v>700</v>
      </c>
      <c r="C110" s="14">
        <v>1735</v>
      </c>
      <c r="D110" s="14"/>
      <c r="E110" s="14"/>
    </row>
    <row r="111" spans="1:5" ht="15.75" thickBot="1" x14ac:dyDescent="0.3">
      <c r="A111" s="26" t="s">
        <v>294</v>
      </c>
      <c r="B111" s="15"/>
      <c r="C111" s="14"/>
      <c r="D111" s="14"/>
      <c r="E111" s="14"/>
    </row>
    <row r="112" spans="1:5" ht="15.75" thickBot="1" x14ac:dyDescent="0.3">
      <c r="A112" s="26" t="s">
        <v>295</v>
      </c>
      <c r="B112" s="15"/>
      <c r="C112" s="14"/>
      <c r="D112" s="14"/>
      <c r="E112" s="14"/>
    </row>
    <row r="113" spans="1:5" ht="15.75" thickBot="1" x14ac:dyDescent="0.3">
      <c r="A113" s="26" t="s">
        <v>296</v>
      </c>
      <c r="B113" s="15"/>
      <c r="C113" s="14"/>
      <c r="D113" s="14"/>
      <c r="E113" s="14"/>
    </row>
    <row r="114" spans="1:5" ht="15.75" thickBot="1" x14ac:dyDescent="0.3">
      <c r="A114" s="101" t="s">
        <v>34</v>
      </c>
      <c r="B114" s="15">
        <f>B104+B109</f>
        <v>700</v>
      </c>
      <c r="C114" s="15">
        <f t="shared" ref="C114:E114" si="19">C104+C109</f>
        <v>1735</v>
      </c>
      <c r="D114" s="15">
        <f t="shared" si="19"/>
        <v>0</v>
      </c>
      <c r="E114" s="15">
        <f t="shared" si="19"/>
        <v>0</v>
      </c>
    </row>
    <row r="115" spans="1:5" ht="15.75" thickBot="1" x14ac:dyDescent="0.3">
      <c r="A115" s="1220" t="s">
        <v>506</v>
      </c>
      <c r="B115" s="1221"/>
      <c r="C115" s="1221"/>
      <c r="D115" s="1221"/>
      <c r="E115" s="1222"/>
    </row>
    <row r="116" spans="1:5" ht="15.75" thickBot="1" x14ac:dyDescent="0.3">
      <c r="A116" s="1220" t="s">
        <v>47</v>
      </c>
      <c r="B116" s="1221"/>
      <c r="C116" s="1221"/>
      <c r="D116" s="1221"/>
      <c r="E116" s="1222"/>
    </row>
    <row r="117" spans="1:5" ht="15.75" thickBot="1" x14ac:dyDescent="0.3">
      <c r="A117" s="7" t="s">
        <v>56</v>
      </c>
      <c r="B117" s="1243" t="s">
        <v>507</v>
      </c>
      <c r="C117" s="1244"/>
      <c r="D117" s="1245"/>
      <c r="E117" s="1246"/>
    </row>
    <row r="118" spans="1:5" ht="34.5" thickBot="1" x14ac:dyDescent="0.3">
      <c r="A118" s="7" t="s">
        <v>82</v>
      </c>
      <c r="B118" s="47" t="s">
        <v>508</v>
      </c>
      <c r="C118" s="100" t="s">
        <v>289</v>
      </c>
      <c r="D118" s="1272" t="s">
        <v>509</v>
      </c>
      <c r="E118" s="1273"/>
    </row>
    <row r="119" spans="1:5" ht="15.75" thickBot="1" x14ac:dyDescent="0.3">
      <c r="A119" s="110"/>
      <c r="B119" s="1243"/>
      <c r="C119" s="1277"/>
      <c r="D119" s="1245"/>
      <c r="E119" s="1246"/>
    </row>
    <row r="120" spans="1:5" ht="15.75" thickBot="1" x14ac:dyDescent="0.3">
      <c r="A120" s="5" t="s">
        <v>15</v>
      </c>
      <c r="B120" s="1243" t="s">
        <v>508</v>
      </c>
      <c r="C120" s="1244"/>
      <c r="D120" s="1245"/>
      <c r="E120" s="1246"/>
    </row>
    <row r="121" spans="1:5" ht="15.75" thickBot="1" x14ac:dyDescent="0.3">
      <c r="A121" s="5" t="s">
        <v>16</v>
      </c>
      <c r="B121" s="1251" t="s">
        <v>267</v>
      </c>
      <c r="C121" s="1252"/>
      <c r="D121" s="1252"/>
      <c r="E121" s="1253"/>
    </row>
    <row r="122" spans="1:5" x14ac:dyDescent="0.25">
      <c r="A122" s="1254"/>
      <c r="B122" s="8">
        <v>2019</v>
      </c>
      <c r="C122" s="8">
        <v>2020</v>
      </c>
      <c r="D122" s="8">
        <v>2021</v>
      </c>
      <c r="E122" s="8">
        <v>2022</v>
      </c>
    </row>
    <row r="123" spans="1:5" ht="15.75" thickBot="1" x14ac:dyDescent="0.3">
      <c r="A123" s="1255"/>
      <c r="B123" s="806" t="s">
        <v>8</v>
      </c>
      <c r="C123" s="806" t="s">
        <v>9</v>
      </c>
      <c r="D123" s="806" t="s">
        <v>9</v>
      </c>
      <c r="E123" s="806" t="s">
        <v>9</v>
      </c>
    </row>
    <row r="124" spans="1:5" ht="15.75" thickBot="1" x14ac:dyDescent="0.3">
      <c r="A124" s="5" t="s">
        <v>17</v>
      </c>
      <c r="B124" s="10"/>
      <c r="C124" s="10">
        <v>1</v>
      </c>
      <c r="D124" s="10">
        <v>1</v>
      </c>
      <c r="E124" s="10">
        <v>1</v>
      </c>
    </row>
    <row r="125" spans="1:5" ht="15.75" thickBot="1" x14ac:dyDescent="0.3">
      <c r="A125" s="5" t="s">
        <v>18</v>
      </c>
      <c r="B125" s="10">
        <f>B138</f>
        <v>0</v>
      </c>
      <c r="C125" s="10">
        <f t="shared" ref="C125:E125" si="20">C138</f>
        <v>54256</v>
      </c>
      <c r="D125" s="10">
        <f t="shared" si="20"/>
        <v>59783</v>
      </c>
      <c r="E125" s="10">
        <f t="shared" si="20"/>
        <v>57154</v>
      </c>
    </row>
    <row r="126" spans="1:5" ht="15.75" thickBot="1" x14ac:dyDescent="0.3">
      <c r="A126" s="5" t="s">
        <v>19</v>
      </c>
      <c r="B126" s="10" t="e">
        <f>B125/B124</f>
        <v>#DIV/0!</v>
      </c>
      <c r="C126" s="10">
        <f t="shared" ref="C126:E126" si="21">C125/C124</f>
        <v>54256</v>
      </c>
      <c r="D126" s="10">
        <f t="shared" si="21"/>
        <v>59783</v>
      </c>
      <c r="E126" s="10">
        <f t="shared" si="21"/>
        <v>57154</v>
      </c>
    </row>
    <row r="127" spans="1:5" ht="15.75" thickBot="1" x14ac:dyDescent="0.3">
      <c r="A127" s="5" t="s">
        <v>20</v>
      </c>
      <c r="B127" s="787" t="s">
        <v>21</v>
      </c>
      <c r="C127" s="11" t="e">
        <f>C124/B124-1</f>
        <v>#DIV/0!</v>
      </c>
      <c r="D127" s="11">
        <f t="shared" ref="D127:E129" si="22">D124/C124-1</f>
        <v>0</v>
      </c>
      <c r="E127" s="11">
        <f t="shared" si="22"/>
        <v>0</v>
      </c>
    </row>
    <row r="128" spans="1:5" ht="15.75" thickBot="1" x14ac:dyDescent="0.3">
      <c r="A128" s="5" t="s">
        <v>22</v>
      </c>
      <c r="B128" s="787" t="s">
        <v>21</v>
      </c>
      <c r="C128" s="11" t="e">
        <f>C125/B125-1</f>
        <v>#DIV/0!</v>
      </c>
      <c r="D128" s="11">
        <f t="shared" si="22"/>
        <v>0.10186891772338535</v>
      </c>
      <c r="E128" s="11">
        <f t="shared" si="22"/>
        <v>-4.3975712158975E-2</v>
      </c>
    </row>
    <row r="129" spans="1:5" ht="15.75" thickBot="1" x14ac:dyDescent="0.3">
      <c r="A129" s="5" t="s">
        <v>23</v>
      </c>
      <c r="B129" s="787" t="s">
        <v>21</v>
      </c>
      <c r="C129" s="11" t="e">
        <f>C126/B126-1</f>
        <v>#DIV/0!</v>
      </c>
      <c r="D129" s="11">
        <f t="shared" si="22"/>
        <v>0.10186891772338535</v>
      </c>
      <c r="E129" s="11">
        <f t="shared" si="22"/>
        <v>-4.3975712158975E-2</v>
      </c>
    </row>
    <row r="130" spans="1:5" ht="15.75" thickBot="1" x14ac:dyDescent="0.3">
      <c r="A130" s="1256" t="s">
        <v>163</v>
      </c>
      <c r="B130" s="1257"/>
      <c r="C130" s="1257"/>
      <c r="D130" s="1257"/>
      <c r="E130" s="1258"/>
    </row>
    <row r="131" spans="1:5" x14ac:dyDescent="0.25">
      <c r="A131" s="1254"/>
      <c r="B131" s="8">
        <v>2019</v>
      </c>
      <c r="C131" s="8">
        <v>2020</v>
      </c>
      <c r="D131" s="8">
        <v>2021</v>
      </c>
      <c r="E131" s="8">
        <v>2022</v>
      </c>
    </row>
    <row r="132" spans="1:5" ht="15.75" thickBot="1" x14ac:dyDescent="0.3">
      <c r="A132" s="1255"/>
      <c r="B132" s="806" t="s">
        <v>8</v>
      </c>
      <c r="C132" s="806" t="s">
        <v>9</v>
      </c>
      <c r="D132" s="806" t="s">
        <v>9</v>
      </c>
      <c r="E132" s="806" t="s">
        <v>9</v>
      </c>
    </row>
    <row r="133" spans="1:5" ht="15.75" thickBot="1" x14ac:dyDescent="0.3">
      <c r="A133" s="13" t="s">
        <v>42</v>
      </c>
      <c r="B133" s="14">
        <f>B134+B135+B136+B137</f>
        <v>0</v>
      </c>
      <c r="C133" s="14">
        <f t="shared" ref="C133:E133" si="23">C134+C135+C136+C137</f>
        <v>0</v>
      </c>
      <c r="D133" s="14">
        <f t="shared" si="23"/>
        <v>0</v>
      </c>
      <c r="E133" s="14">
        <f t="shared" si="23"/>
        <v>0</v>
      </c>
    </row>
    <row r="134" spans="1:5" ht="15.75" thickBot="1" x14ac:dyDescent="0.3">
      <c r="A134" s="26" t="s">
        <v>279</v>
      </c>
      <c r="B134" s="14"/>
      <c r="C134" s="14"/>
      <c r="D134" s="14"/>
      <c r="E134" s="14"/>
    </row>
    <row r="135" spans="1:5" ht="15.75" thickBot="1" x14ac:dyDescent="0.3">
      <c r="A135" s="26" t="s">
        <v>294</v>
      </c>
      <c r="B135" s="14"/>
      <c r="C135" s="14"/>
      <c r="D135" s="14"/>
      <c r="E135" s="14"/>
    </row>
    <row r="136" spans="1:5" ht="15.75" thickBot="1" x14ac:dyDescent="0.3">
      <c r="A136" s="26" t="s">
        <v>295</v>
      </c>
      <c r="B136" s="14"/>
      <c r="C136" s="14"/>
      <c r="D136" s="14"/>
      <c r="E136" s="14"/>
    </row>
    <row r="137" spans="1:5" ht="15.75" thickBot="1" x14ac:dyDescent="0.3">
      <c r="A137" s="26" t="s">
        <v>296</v>
      </c>
      <c r="B137" s="14"/>
      <c r="C137" s="14"/>
      <c r="D137" s="14"/>
      <c r="E137" s="14"/>
    </row>
    <row r="138" spans="1:5" ht="15.75" thickBot="1" x14ac:dyDescent="0.3">
      <c r="A138" s="13" t="s">
        <v>43</v>
      </c>
      <c r="B138" s="15">
        <f>B139+B140+B141+B142</f>
        <v>0</v>
      </c>
      <c r="C138" s="15">
        <f t="shared" ref="C138:E138" si="24">C139+C140+C141+C142</f>
        <v>54256</v>
      </c>
      <c r="D138" s="15">
        <f t="shared" si="24"/>
        <v>59783</v>
      </c>
      <c r="E138" s="15">
        <f t="shared" si="24"/>
        <v>57154</v>
      </c>
    </row>
    <row r="139" spans="1:5" ht="15.75" thickBot="1" x14ac:dyDescent="0.3">
      <c r="A139" s="26" t="s">
        <v>279</v>
      </c>
      <c r="B139" s="15">
        <v>0</v>
      </c>
      <c r="C139" s="14">
        <f>60000-4009-1735</f>
        <v>54256</v>
      </c>
      <c r="D139" s="14">
        <f>60000-217</f>
        <v>59783</v>
      </c>
      <c r="E139" s="14">
        <f>60000-2846</f>
        <v>57154</v>
      </c>
    </row>
    <row r="140" spans="1:5" ht="15.75" thickBot="1" x14ac:dyDescent="0.3">
      <c r="A140" s="26" t="s">
        <v>294</v>
      </c>
      <c r="B140" s="15"/>
      <c r="C140" s="14"/>
      <c r="D140" s="14"/>
      <c r="E140" s="14"/>
    </row>
    <row r="141" spans="1:5" ht="15.75" thickBot="1" x14ac:dyDescent="0.3">
      <c r="A141" s="26" t="s">
        <v>295</v>
      </c>
      <c r="B141" s="15"/>
      <c r="C141" s="14"/>
      <c r="D141" s="14"/>
      <c r="E141" s="14"/>
    </row>
    <row r="142" spans="1:5" ht="15.75" thickBot="1" x14ac:dyDescent="0.3">
      <c r="A142" s="26" t="s">
        <v>296</v>
      </c>
      <c r="B142" s="15"/>
      <c r="C142" s="14"/>
      <c r="D142" s="14"/>
      <c r="E142" s="14"/>
    </row>
    <row r="143" spans="1:5" ht="15.75" thickBot="1" x14ac:dyDescent="0.3">
      <c r="A143" s="101" t="s">
        <v>31</v>
      </c>
      <c r="B143" s="15">
        <f>B133+B138</f>
        <v>0</v>
      </c>
      <c r="C143" s="15">
        <f t="shared" ref="C143:E143" si="25">C133+C138</f>
        <v>54256</v>
      </c>
      <c r="D143" s="15">
        <f t="shared" si="25"/>
        <v>59783</v>
      </c>
      <c r="E143" s="15">
        <f t="shared" si="25"/>
        <v>57154</v>
      </c>
    </row>
    <row r="144" spans="1:5" ht="60" customHeight="1" thickBot="1" x14ac:dyDescent="0.3">
      <c r="A144" s="6" t="s">
        <v>49</v>
      </c>
      <c r="B144" s="1816" t="s">
        <v>510</v>
      </c>
      <c r="C144" s="1817"/>
      <c r="D144" s="1817"/>
      <c r="E144" s="1818"/>
    </row>
    <row r="145" spans="1:5" ht="15.75" thickBot="1" x14ac:dyDescent="0.3">
      <c r="A145" s="1247" t="s">
        <v>50</v>
      </c>
      <c r="B145" s="1249"/>
      <c r="C145" s="1249"/>
      <c r="D145" s="1249"/>
      <c r="E145" s="1250"/>
    </row>
    <row r="146" spans="1:5" ht="15.75" thickBot="1" x14ac:dyDescent="0.3">
      <c r="A146" s="54" t="s">
        <v>511</v>
      </c>
      <c r="B146" s="89">
        <v>0.9</v>
      </c>
      <c r="C146" s="89">
        <v>0.85</v>
      </c>
      <c r="D146" s="89">
        <v>0.95</v>
      </c>
      <c r="E146" s="89">
        <v>1</v>
      </c>
    </row>
    <row r="147" spans="1:5" ht="23.25" thickBot="1" x14ac:dyDescent="0.3">
      <c r="A147" s="54" t="s">
        <v>512</v>
      </c>
      <c r="B147" s="89">
        <v>0.5</v>
      </c>
      <c r="C147" s="89">
        <v>0.5</v>
      </c>
      <c r="D147" s="89">
        <v>0.5</v>
      </c>
      <c r="E147" s="89">
        <v>0.5</v>
      </c>
    </row>
    <row r="148" spans="1:5" ht="23.25" thickBot="1" x14ac:dyDescent="0.3">
      <c r="A148" s="54" t="s">
        <v>513</v>
      </c>
      <c r="B148" s="89">
        <v>0.4</v>
      </c>
      <c r="C148" s="89">
        <v>0.45</v>
      </c>
      <c r="D148" s="89">
        <v>0.5</v>
      </c>
      <c r="E148" s="89">
        <v>0.55000000000000004</v>
      </c>
    </row>
    <row r="149" spans="1:5" ht="23.25" thickBot="1" x14ac:dyDescent="0.3">
      <c r="A149" s="54" t="s">
        <v>514</v>
      </c>
      <c r="B149" s="89">
        <v>0.6</v>
      </c>
      <c r="C149" s="89">
        <v>0.55000000000000004</v>
      </c>
      <c r="D149" s="89">
        <v>0.5</v>
      </c>
      <c r="E149" s="89">
        <v>0.45</v>
      </c>
    </row>
    <row r="150" spans="1:5" ht="15.75" thickBot="1" x14ac:dyDescent="0.3">
      <c r="A150" s="1291" t="s">
        <v>51</v>
      </c>
      <c r="B150" s="1292"/>
      <c r="C150" s="1292"/>
      <c r="D150" s="1292"/>
      <c r="E150" s="1293"/>
    </row>
    <row r="151" spans="1:5" ht="15.75" thickBot="1" x14ac:dyDescent="0.3">
      <c r="A151" s="1220" t="s">
        <v>13</v>
      </c>
      <c r="B151" s="1221"/>
      <c r="C151" s="1221"/>
      <c r="D151" s="1221"/>
      <c r="E151" s="1222"/>
    </row>
    <row r="152" spans="1:5" ht="21" customHeight="1" thickBot="1" x14ac:dyDescent="0.3">
      <c r="A152" s="7" t="s">
        <v>14</v>
      </c>
      <c r="B152" s="1284" t="s">
        <v>515</v>
      </c>
      <c r="C152" s="1279"/>
      <c r="D152" s="1279"/>
      <c r="E152" s="1280"/>
    </row>
    <row r="153" spans="1:5" ht="21" customHeight="1" thickBot="1" x14ac:dyDescent="0.3">
      <c r="A153" s="5" t="s">
        <v>15</v>
      </c>
      <c r="B153" s="1284" t="s">
        <v>515</v>
      </c>
      <c r="C153" s="1279"/>
      <c r="D153" s="1279"/>
      <c r="E153" s="1280"/>
    </row>
    <row r="154" spans="1:5" ht="15.75" thickBot="1" x14ac:dyDescent="0.3">
      <c r="A154" s="5" t="s">
        <v>16</v>
      </c>
      <c r="B154" s="1251" t="s">
        <v>516</v>
      </c>
      <c r="C154" s="1252"/>
      <c r="D154" s="1252"/>
      <c r="E154" s="1253"/>
    </row>
    <row r="155" spans="1:5" x14ac:dyDescent="0.25">
      <c r="A155" s="1254"/>
      <c r="B155" s="8">
        <v>2019</v>
      </c>
      <c r="C155" s="8">
        <v>2020</v>
      </c>
      <c r="D155" s="8">
        <v>2021</v>
      </c>
      <c r="E155" s="8">
        <v>2022</v>
      </c>
    </row>
    <row r="156" spans="1:5" ht="15.75" thickBot="1" x14ac:dyDescent="0.3">
      <c r="A156" s="1255"/>
      <c r="B156" s="806" t="s">
        <v>8</v>
      </c>
      <c r="C156" s="806" t="s">
        <v>9</v>
      </c>
      <c r="D156" s="806" t="s">
        <v>9</v>
      </c>
      <c r="E156" s="806" t="s">
        <v>9</v>
      </c>
    </row>
    <row r="157" spans="1:5" ht="15.75" thickBot="1" x14ac:dyDescent="0.3">
      <c r="A157" s="5" t="s">
        <v>17</v>
      </c>
      <c r="B157" s="10">
        <v>250</v>
      </c>
      <c r="C157" s="10">
        <v>110</v>
      </c>
      <c r="D157" s="10">
        <v>110</v>
      </c>
      <c r="E157" s="10">
        <v>120</v>
      </c>
    </row>
    <row r="158" spans="1:5" ht="15.75" thickBot="1" x14ac:dyDescent="0.3">
      <c r="A158" s="5" t="s">
        <v>18</v>
      </c>
      <c r="B158" s="10">
        <f>B187</f>
        <v>42778</v>
      </c>
      <c r="C158" s="10">
        <f t="shared" ref="C158:E158" si="26">C187</f>
        <v>20612</v>
      </c>
      <c r="D158" s="10">
        <f>D187</f>
        <v>20611</v>
      </c>
      <c r="E158" s="10">
        <f t="shared" si="26"/>
        <v>22587</v>
      </c>
    </row>
    <row r="159" spans="1:5" ht="15.75" thickBot="1" x14ac:dyDescent="0.3">
      <c r="A159" s="5" t="s">
        <v>19</v>
      </c>
      <c r="B159" s="10">
        <f>B158/B157</f>
        <v>171.11199999999999</v>
      </c>
      <c r="C159" s="10">
        <f t="shared" ref="C159:E159" si="27">C158/C157</f>
        <v>187.38181818181818</v>
      </c>
      <c r="D159" s="10">
        <f t="shared" si="27"/>
        <v>187.37272727272727</v>
      </c>
      <c r="E159" s="10">
        <f t="shared" si="27"/>
        <v>188.22499999999999</v>
      </c>
    </row>
    <row r="160" spans="1:5" ht="15.75" thickBot="1" x14ac:dyDescent="0.3">
      <c r="A160" s="5" t="s">
        <v>20</v>
      </c>
      <c r="B160" s="787" t="s">
        <v>21</v>
      </c>
      <c r="C160" s="11">
        <f>C157/B157-1</f>
        <v>-0.56000000000000005</v>
      </c>
      <c r="D160" s="11">
        <f t="shared" ref="D160:E162" si="28">D157/C157-1</f>
        <v>0</v>
      </c>
      <c r="E160" s="11">
        <f t="shared" si="28"/>
        <v>9.0909090909090828E-2</v>
      </c>
    </row>
    <row r="161" spans="1:7" ht="15.75" thickBot="1" x14ac:dyDescent="0.3">
      <c r="A161" s="5" t="s">
        <v>22</v>
      </c>
      <c r="B161" s="787" t="s">
        <v>21</v>
      </c>
      <c r="C161" s="11">
        <f>C158/B158-1</f>
        <v>-0.51816354200757397</v>
      </c>
      <c r="D161" s="11">
        <f t="shared" si="28"/>
        <v>-4.8515427906070663E-5</v>
      </c>
      <c r="E161" s="11">
        <f t="shared" si="28"/>
        <v>9.587113677162673E-2</v>
      </c>
    </row>
    <row r="162" spans="1:7" ht="15.75" thickBot="1" x14ac:dyDescent="0.3">
      <c r="A162" s="5" t="s">
        <v>23</v>
      </c>
      <c r="B162" s="787" t="s">
        <v>21</v>
      </c>
      <c r="C162" s="11">
        <f>C159/B159-1</f>
        <v>9.5082859073695403E-2</v>
      </c>
      <c r="D162" s="11">
        <f t="shared" si="28"/>
        <v>-4.8515427906070663E-5</v>
      </c>
      <c r="E162" s="11">
        <f t="shared" si="28"/>
        <v>4.5485420406579102E-3</v>
      </c>
      <c r="G162" s="703"/>
    </row>
    <row r="163" spans="1:7" ht="15.75" thickBot="1" x14ac:dyDescent="0.3">
      <c r="A163" s="1256" t="s">
        <v>160</v>
      </c>
      <c r="B163" s="1257"/>
      <c r="C163" s="1257"/>
      <c r="D163" s="1257"/>
      <c r="E163" s="1258"/>
    </row>
    <row r="164" spans="1:7" x14ac:dyDescent="0.25">
      <c r="A164" s="1254"/>
      <c r="B164" s="8">
        <v>2019</v>
      </c>
      <c r="C164" s="8">
        <v>2020</v>
      </c>
      <c r="D164" s="8">
        <v>2021</v>
      </c>
      <c r="E164" s="8">
        <v>2022</v>
      </c>
    </row>
    <row r="165" spans="1:7" ht="15.75" thickBot="1" x14ac:dyDescent="0.3">
      <c r="A165" s="1255"/>
      <c r="B165" s="806" t="s">
        <v>8</v>
      </c>
      <c r="C165" s="806" t="s">
        <v>9</v>
      </c>
      <c r="D165" s="806" t="s">
        <v>9</v>
      </c>
      <c r="E165" s="806" t="s">
        <v>9</v>
      </c>
    </row>
    <row r="166" spans="1:7" ht="15.75" thickBot="1" x14ac:dyDescent="0.3">
      <c r="A166" s="13" t="s">
        <v>24</v>
      </c>
      <c r="B166" s="14">
        <v>0</v>
      </c>
      <c r="C166" s="14">
        <v>0</v>
      </c>
      <c r="D166" s="14">
        <v>0</v>
      </c>
      <c r="E166" s="14">
        <v>0</v>
      </c>
    </row>
    <row r="167" spans="1:7" ht="15.75" thickBot="1" x14ac:dyDescent="0.3">
      <c r="A167" s="26" t="s">
        <v>279</v>
      </c>
      <c r="B167" s="15"/>
      <c r="C167" s="14"/>
      <c r="D167" s="14"/>
      <c r="E167" s="14"/>
    </row>
    <row r="168" spans="1:7" ht="15.75" thickBot="1" x14ac:dyDescent="0.3">
      <c r="A168" s="26" t="s">
        <v>280</v>
      </c>
      <c r="B168" s="15"/>
      <c r="C168" s="14"/>
      <c r="D168" s="27"/>
      <c r="E168" s="27"/>
    </row>
    <row r="169" spans="1:7" ht="21" customHeight="1" thickBot="1" x14ac:dyDescent="0.3">
      <c r="A169" s="13" t="s">
        <v>25</v>
      </c>
      <c r="B169" s="14"/>
      <c r="C169" s="14"/>
      <c r="D169" s="14"/>
      <c r="E169" s="14"/>
    </row>
    <row r="170" spans="1:7" ht="15.75" thickBot="1" x14ac:dyDescent="0.3">
      <c r="A170" s="26" t="s">
        <v>279</v>
      </c>
      <c r="B170" s="15"/>
      <c r="C170" s="14"/>
      <c r="D170" s="14"/>
      <c r="E170" s="14"/>
    </row>
    <row r="171" spans="1:7" ht="15.75" thickBot="1" x14ac:dyDescent="0.3">
      <c r="A171" s="26" t="s">
        <v>280</v>
      </c>
      <c r="B171" s="15"/>
      <c r="C171" s="14"/>
      <c r="D171" s="14"/>
      <c r="E171" s="14"/>
    </row>
    <row r="172" spans="1:7" ht="15.75" thickBot="1" x14ac:dyDescent="0.3">
      <c r="A172" s="13" t="s">
        <v>26</v>
      </c>
      <c r="B172" s="15">
        <f>B173</f>
        <v>42778</v>
      </c>
      <c r="C172" s="15">
        <f t="shared" ref="C172:E172" si="29">C173</f>
        <v>20612</v>
      </c>
      <c r="D172" s="15">
        <f t="shared" si="29"/>
        <v>20611</v>
      </c>
      <c r="E172" s="15">
        <f t="shared" si="29"/>
        <v>22587</v>
      </c>
    </row>
    <row r="173" spans="1:7" ht="15.75" thickBot="1" x14ac:dyDescent="0.3">
      <c r="A173" s="26" t="s">
        <v>279</v>
      </c>
      <c r="B173" s="31">
        <f>38500+4277+15-14</f>
        <v>42778</v>
      </c>
      <c r="C173" s="31">
        <f>13750+528+2509+3825</f>
        <v>20612</v>
      </c>
      <c r="D173" s="14">
        <f>15125+528+2900+2058</f>
        <v>20611</v>
      </c>
      <c r="E173" s="14">
        <f>16500+528+2800+2759</f>
        <v>22587</v>
      </c>
    </row>
    <row r="174" spans="1:7" ht="15.75" thickBot="1" x14ac:dyDescent="0.3">
      <c r="A174" s="26" t="s">
        <v>280</v>
      </c>
      <c r="B174" s="15"/>
      <c r="C174" s="14"/>
      <c r="D174" s="14"/>
      <c r="E174" s="14"/>
    </row>
    <row r="175" spans="1:7" ht="15.75" thickBot="1" x14ac:dyDescent="0.3">
      <c r="A175" s="13" t="s">
        <v>27</v>
      </c>
      <c r="B175" s="15"/>
      <c r="C175" s="14"/>
      <c r="D175" s="14"/>
      <c r="E175" s="14"/>
    </row>
    <row r="176" spans="1:7" ht="15.75" thickBot="1" x14ac:dyDescent="0.3">
      <c r="A176" s="26" t="s">
        <v>279</v>
      </c>
      <c r="B176" s="15"/>
      <c r="C176" s="14"/>
      <c r="D176" s="14"/>
      <c r="E176" s="14"/>
    </row>
    <row r="177" spans="1:5" ht="15.75" thickBot="1" x14ac:dyDescent="0.3">
      <c r="A177" s="26" t="s">
        <v>280</v>
      </c>
      <c r="B177" s="15"/>
      <c r="C177" s="14"/>
      <c r="D177" s="14"/>
      <c r="E177" s="14"/>
    </row>
    <row r="178" spans="1:5" ht="15.75" thickBot="1" x14ac:dyDescent="0.3">
      <c r="A178" s="13" t="s">
        <v>28</v>
      </c>
      <c r="B178" s="15"/>
      <c r="C178" s="14"/>
      <c r="D178" s="14"/>
      <c r="E178" s="14"/>
    </row>
    <row r="179" spans="1:5" ht="15.75" thickBot="1" x14ac:dyDescent="0.3">
      <c r="A179" s="26" t="s">
        <v>279</v>
      </c>
      <c r="B179" s="15"/>
      <c r="C179" s="14"/>
      <c r="D179" s="14"/>
      <c r="E179" s="14"/>
    </row>
    <row r="180" spans="1:5" ht="15.75" thickBot="1" x14ac:dyDescent="0.3">
      <c r="A180" s="26" t="s">
        <v>280</v>
      </c>
      <c r="B180" s="15"/>
      <c r="C180" s="14"/>
      <c r="D180" s="14"/>
      <c r="E180" s="14"/>
    </row>
    <row r="181" spans="1:5" ht="15.75" thickBot="1" x14ac:dyDescent="0.3">
      <c r="A181" s="13" t="s">
        <v>29</v>
      </c>
      <c r="B181" s="15"/>
      <c r="C181" s="14"/>
      <c r="D181" s="14"/>
      <c r="E181" s="14"/>
    </row>
    <row r="182" spans="1:5" ht="15.75" thickBot="1" x14ac:dyDescent="0.3">
      <c r="A182" s="26" t="s">
        <v>279</v>
      </c>
      <c r="B182" s="15"/>
      <c r="C182" s="14"/>
      <c r="D182" s="14"/>
      <c r="E182" s="14"/>
    </row>
    <row r="183" spans="1:5" ht="15.75" thickBot="1" x14ac:dyDescent="0.3">
      <c r="A183" s="26" t="s">
        <v>280</v>
      </c>
      <c r="B183" s="15"/>
      <c r="C183" s="14"/>
      <c r="D183" s="14"/>
      <c r="E183" s="14"/>
    </row>
    <row r="184" spans="1:5" ht="24.75" thickBot="1" x14ac:dyDescent="0.3">
      <c r="A184" s="13" t="s">
        <v>30</v>
      </c>
      <c r="B184" s="15">
        <v>0</v>
      </c>
      <c r="C184" s="14"/>
      <c r="D184" s="14">
        <f>C184*1.03*0.99</f>
        <v>0</v>
      </c>
      <c r="E184" s="14">
        <f>D184*1.03*0.99</f>
        <v>0</v>
      </c>
    </row>
    <row r="185" spans="1:5" ht="15.75" thickBot="1" x14ac:dyDescent="0.3">
      <c r="A185" s="26" t="s">
        <v>279</v>
      </c>
      <c r="B185" s="15"/>
      <c r="C185" s="40"/>
      <c r="D185" s="40"/>
      <c r="E185" s="40"/>
    </row>
    <row r="186" spans="1:5" ht="15.75" thickBot="1" x14ac:dyDescent="0.3">
      <c r="A186" s="26" t="s">
        <v>280</v>
      </c>
      <c r="B186" s="15"/>
      <c r="C186" s="97"/>
      <c r="D186" s="40"/>
      <c r="E186" s="40"/>
    </row>
    <row r="187" spans="1:5" ht="15.75" thickBot="1" x14ac:dyDescent="0.3">
      <c r="A187" s="16" t="s">
        <v>31</v>
      </c>
      <c r="B187" s="15">
        <f>B184+B181+B178+B175+B172+B169+B166</f>
        <v>42778</v>
      </c>
      <c r="C187" s="15">
        <f t="shared" ref="C187:E187" si="30">C184+C181+C178+C175+C172+C169+C166</f>
        <v>20612</v>
      </c>
      <c r="D187" s="15">
        <f t="shared" si="30"/>
        <v>20611</v>
      </c>
      <c r="E187" s="15">
        <f t="shared" si="30"/>
        <v>22587</v>
      </c>
    </row>
    <row r="188" spans="1:5" ht="15.75" thickBot="1" x14ac:dyDescent="0.3">
      <c r="A188" s="17" t="s">
        <v>32</v>
      </c>
      <c r="B188" s="18">
        <f>IF(B187-B158=0,0,"Error")</f>
        <v>0</v>
      </c>
      <c r="C188" s="18">
        <f>IF(C187-C158=0,0,"Error")</f>
        <v>0</v>
      </c>
      <c r="D188" s="18">
        <f>IF(D187-D158=0,0,"Error")</f>
        <v>0</v>
      </c>
      <c r="E188" s="18">
        <f>IF(E187-E158=0,0,"Error")</f>
        <v>0</v>
      </c>
    </row>
    <row r="189" spans="1:5" ht="15.75" thickBot="1" x14ac:dyDescent="0.3">
      <c r="A189" s="1220" t="s">
        <v>46</v>
      </c>
      <c r="B189" s="1221"/>
      <c r="C189" s="1221"/>
      <c r="D189" s="1221"/>
      <c r="E189" s="1222"/>
    </row>
    <row r="190" spans="1:5" ht="15.75" thickBot="1" x14ac:dyDescent="0.3">
      <c r="A190" s="1220" t="s">
        <v>40</v>
      </c>
      <c r="B190" s="1221"/>
      <c r="C190" s="1221"/>
      <c r="D190" s="1221"/>
      <c r="E190" s="1222"/>
    </row>
    <row r="191" spans="1:5" ht="15.75" thickBot="1" x14ac:dyDescent="0.3">
      <c r="A191" s="19" t="s">
        <v>45</v>
      </c>
      <c r="B191" s="1271" t="s">
        <v>455</v>
      </c>
      <c r="C191" s="1272"/>
      <c r="D191" s="1272"/>
      <c r="E191" s="1273"/>
    </row>
    <row r="192" spans="1:5" ht="34.5" thickBot="1" x14ac:dyDescent="0.3">
      <c r="A192" s="7" t="s">
        <v>14</v>
      </c>
      <c r="B192" s="124" t="s">
        <v>517</v>
      </c>
      <c r="C192" s="107" t="s">
        <v>289</v>
      </c>
      <c r="D192" s="790" t="s">
        <v>1544</v>
      </c>
      <c r="E192" s="106"/>
    </row>
    <row r="193" spans="1:5" ht="15.75" thickBot="1" x14ac:dyDescent="0.3">
      <c r="A193" s="5" t="s">
        <v>15</v>
      </c>
      <c r="B193" s="1247" t="s">
        <v>518</v>
      </c>
      <c r="C193" s="1249"/>
      <c r="D193" s="1249"/>
      <c r="E193" s="1250"/>
    </row>
    <row r="194" spans="1:5" ht="15.75" thickBot="1" x14ac:dyDescent="0.3">
      <c r="A194" s="5" t="s">
        <v>16</v>
      </c>
      <c r="B194" s="1251" t="s">
        <v>127</v>
      </c>
      <c r="C194" s="1252"/>
      <c r="D194" s="1252"/>
      <c r="E194" s="1253"/>
    </row>
    <row r="195" spans="1:5" x14ac:dyDescent="0.25">
      <c r="A195" s="1254"/>
      <c r="B195" s="8">
        <v>2019</v>
      </c>
      <c r="C195" s="8">
        <v>2020</v>
      </c>
      <c r="D195" s="8">
        <v>2021</v>
      </c>
      <c r="E195" s="8">
        <v>2022</v>
      </c>
    </row>
    <row r="196" spans="1:5" ht="15.75" thickBot="1" x14ac:dyDescent="0.3">
      <c r="A196" s="1255"/>
      <c r="B196" s="806" t="s">
        <v>8</v>
      </c>
      <c r="C196" s="806" t="s">
        <v>9</v>
      </c>
      <c r="D196" s="806" t="s">
        <v>9</v>
      </c>
      <c r="E196" s="806" t="s">
        <v>9</v>
      </c>
    </row>
    <row r="197" spans="1:5" ht="15.75" thickBot="1" x14ac:dyDescent="0.3">
      <c r="A197" s="5" t="s">
        <v>17</v>
      </c>
      <c r="B197" s="10">
        <v>1</v>
      </c>
      <c r="C197" s="10">
        <v>0</v>
      </c>
      <c r="D197" s="10">
        <v>0</v>
      </c>
      <c r="E197" s="10">
        <v>0</v>
      </c>
    </row>
    <row r="198" spans="1:5" ht="15.75" thickBot="1" x14ac:dyDescent="0.3">
      <c r="A198" s="5" t="s">
        <v>18</v>
      </c>
      <c r="B198" s="10">
        <f>B211</f>
        <v>5000</v>
      </c>
      <c r="C198" s="10">
        <f t="shared" ref="C198:E198" si="31">C211</f>
        <v>0</v>
      </c>
      <c r="D198" s="10">
        <f t="shared" si="31"/>
        <v>0</v>
      </c>
      <c r="E198" s="10">
        <f t="shared" si="31"/>
        <v>0</v>
      </c>
    </row>
    <row r="199" spans="1:5" ht="15.75" thickBot="1" x14ac:dyDescent="0.3">
      <c r="A199" s="5" t="s">
        <v>19</v>
      </c>
      <c r="B199" s="10">
        <f>B198/B197</f>
        <v>5000</v>
      </c>
      <c r="C199" s="10" t="e">
        <f t="shared" ref="C199" si="32">C198/C197</f>
        <v>#DIV/0!</v>
      </c>
      <c r="D199" s="10" t="e">
        <f>D198/D197</f>
        <v>#DIV/0!</v>
      </c>
      <c r="E199" s="10">
        <f>E198/1</f>
        <v>0</v>
      </c>
    </row>
    <row r="200" spans="1:5" ht="15.75" thickBot="1" x14ac:dyDescent="0.3">
      <c r="A200" s="5" t="s">
        <v>20</v>
      </c>
      <c r="B200" s="787" t="s">
        <v>21</v>
      </c>
      <c r="C200" s="11">
        <f>C197/B197-1</f>
        <v>-1</v>
      </c>
      <c r="D200" s="11" t="e">
        <f t="shared" ref="D200:E202" si="33">D197/C197-1</f>
        <v>#DIV/0!</v>
      </c>
      <c r="E200" s="11" t="e">
        <f t="shared" si="33"/>
        <v>#DIV/0!</v>
      </c>
    </row>
    <row r="201" spans="1:5" ht="15.75" thickBot="1" x14ac:dyDescent="0.3">
      <c r="A201" s="5" t="s">
        <v>22</v>
      </c>
      <c r="B201" s="787" t="s">
        <v>21</v>
      </c>
      <c r="C201" s="11">
        <f>C198/B198-1</f>
        <v>-1</v>
      </c>
      <c r="D201" s="11" t="e">
        <f t="shared" si="33"/>
        <v>#DIV/0!</v>
      </c>
      <c r="E201" s="11" t="e">
        <f t="shared" si="33"/>
        <v>#DIV/0!</v>
      </c>
    </row>
    <row r="202" spans="1:5" ht="15.75" thickBot="1" x14ac:dyDescent="0.3">
      <c r="A202" s="5" t="s">
        <v>23</v>
      </c>
      <c r="B202" s="787" t="s">
        <v>21</v>
      </c>
      <c r="C202" s="11" t="e">
        <f>C199/B199-1</f>
        <v>#DIV/0!</v>
      </c>
      <c r="D202" s="11" t="e">
        <f t="shared" si="33"/>
        <v>#DIV/0!</v>
      </c>
      <c r="E202" s="11" t="e">
        <f t="shared" si="33"/>
        <v>#DIV/0!</v>
      </c>
    </row>
    <row r="203" spans="1:5" ht="15.75" thickBot="1" x14ac:dyDescent="0.3">
      <c r="A203" s="1256" t="s">
        <v>160</v>
      </c>
      <c r="B203" s="1257"/>
      <c r="C203" s="1257"/>
      <c r="D203" s="1257"/>
      <c r="E203" s="1258"/>
    </row>
    <row r="204" spans="1:5" x14ac:dyDescent="0.25">
      <c r="A204" s="1254"/>
      <c r="B204" s="8">
        <v>2019</v>
      </c>
      <c r="C204" s="8">
        <v>2020</v>
      </c>
      <c r="D204" s="8">
        <v>2021</v>
      </c>
      <c r="E204" s="8">
        <v>2022</v>
      </c>
    </row>
    <row r="205" spans="1:5" ht="15.75" thickBot="1" x14ac:dyDescent="0.3">
      <c r="A205" s="1255"/>
      <c r="B205" s="806" t="s">
        <v>8</v>
      </c>
      <c r="C205" s="806" t="s">
        <v>9</v>
      </c>
      <c r="D205" s="806" t="s">
        <v>9</v>
      </c>
      <c r="E205" s="806" t="s">
        <v>9</v>
      </c>
    </row>
    <row r="206" spans="1:5" ht="15.75" thickBot="1" x14ac:dyDescent="0.3">
      <c r="A206" s="13" t="s">
        <v>42</v>
      </c>
      <c r="B206" s="14">
        <f>B207+B208+B209+B210</f>
        <v>0</v>
      </c>
      <c r="C206" s="14">
        <f t="shared" ref="C206:E206" si="34">C207+C208+C209+C210</f>
        <v>0</v>
      </c>
      <c r="D206" s="14">
        <f t="shared" si="34"/>
        <v>0</v>
      </c>
      <c r="E206" s="14">
        <f t="shared" si="34"/>
        <v>0</v>
      </c>
    </row>
    <row r="207" spans="1:5" ht="15.75" thickBot="1" x14ac:dyDescent="0.3">
      <c r="A207" s="26" t="s">
        <v>279</v>
      </c>
      <c r="B207" s="14"/>
      <c r="C207" s="14"/>
      <c r="D207" s="14"/>
      <c r="E207" s="14"/>
    </row>
    <row r="208" spans="1:5" ht="15.75" thickBot="1" x14ac:dyDescent="0.3">
      <c r="A208" s="26" t="s">
        <v>294</v>
      </c>
      <c r="B208" s="14"/>
      <c r="C208" s="14"/>
      <c r="D208" s="14"/>
      <c r="E208" s="14"/>
    </row>
    <row r="209" spans="1:5" ht="15.75" thickBot="1" x14ac:dyDescent="0.3">
      <c r="A209" s="26" t="s">
        <v>295</v>
      </c>
      <c r="B209" s="14"/>
      <c r="C209" s="14"/>
      <c r="D209" s="14"/>
      <c r="E209" s="14"/>
    </row>
    <row r="210" spans="1:5" ht="15.75" thickBot="1" x14ac:dyDescent="0.3">
      <c r="A210" s="26" t="s">
        <v>296</v>
      </c>
      <c r="B210" s="14"/>
      <c r="C210" s="14"/>
      <c r="D210" s="14"/>
      <c r="E210" s="14"/>
    </row>
    <row r="211" spans="1:5" ht="15.75" thickBot="1" x14ac:dyDescent="0.3">
      <c r="A211" s="13" t="s">
        <v>43</v>
      </c>
      <c r="B211" s="15">
        <f t="shared" ref="B211:E211" si="35">B212+B213+B214+B215</f>
        <v>5000</v>
      </c>
      <c r="C211" s="15">
        <f t="shared" si="35"/>
        <v>0</v>
      </c>
      <c r="D211" s="15">
        <f t="shared" si="35"/>
        <v>0</v>
      </c>
      <c r="E211" s="15">
        <f t="shared" si="35"/>
        <v>0</v>
      </c>
    </row>
    <row r="212" spans="1:5" ht="15.75" thickBot="1" x14ac:dyDescent="0.3">
      <c r="A212" s="26" t="s">
        <v>279</v>
      </c>
      <c r="B212" s="14">
        <v>5000</v>
      </c>
      <c r="C212" s="14"/>
      <c r="D212" s="14"/>
      <c r="E212" s="14"/>
    </row>
    <row r="213" spans="1:5" ht="15.75" thickBot="1" x14ac:dyDescent="0.3">
      <c r="A213" s="26" t="s">
        <v>294</v>
      </c>
      <c r="B213" s="15"/>
      <c r="C213" s="14"/>
      <c r="D213" s="14"/>
      <c r="E213" s="14"/>
    </row>
    <row r="214" spans="1:5" ht="15.75" thickBot="1" x14ac:dyDescent="0.3">
      <c r="A214" s="26" t="s">
        <v>295</v>
      </c>
      <c r="B214" s="15"/>
      <c r="C214" s="14"/>
      <c r="D214" s="14"/>
      <c r="E214" s="14"/>
    </row>
    <row r="215" spans="1:5" ht="15.75" thickBot="1" x14ac:dyDescent="0.3">
      <c r="A215" s="26" t="s">
        <v>296</v>
      </c>
      <c r="B215" s="15"/>
      <c r="C215" s="14"/>
      <c r="D215" s="14"/>
      <c r="E215" s="14"/>
    </row>
    <row r="216" spans="1:5" ht="15.75" thickBot="1" x14ac:dyDescent="0.3">
      <c r="A216" s="101" t="s">
        <v>31</v>
      </c>
      <c r="B216" s="15">
        <f>B206+B211</f>
        <v>5000</v>
      </c>
      <c r="C216" s="15">
        <f t="shared" ref="C216:E216" si="36">C206+C211</f>
        <v>0</v>
      </c>
      <c r="D216" s="15">
        <f t="shared" si="36"/>
        <v>0</v>
      </c>
      <c r="E216" s="15">
        <f t="shared" si="36"/>
        <v>0</v>
      </c>
    </row>
    <row r="217" spans="1:5" ht="68.25" customHeight="1" thickBot="1" x14ac:dyDescent="0.3">
      <c r="A217" s="6" t="s">
        <v>54</v>
      </c>
      <c r="B217" s="1813" t="s">
        <v>519</v>
      </c>
      <c r="C217" s="1814"/>
      <c r="D217" s="1814"/>
      <c r="E217" s="1815"/>
    </row>
    <row r="218" spans="1:5" ht="15.75" thickBot="1" x14ac:dyDescent="0.3">
      <c r="A218" s="1247" t="s">
        <v>55</v>
      </c>
      <c r="B218" s="1249"/>
      <c r="C218" s="1249"/>
      <c r="D218" s="1249"/>
      <c r="E218" s="1250"/>
    </row>
    <row r="219" spans="1:5" ht="23.25" thickBot="1" x14ac:dyDescent="0.3">
      <c r="A219" s="54" t="s">
        <v>520</v>
      </c>
      <c r="B219" s="89">
        <v>0.45</v>
      </c>
      <c r="C219" s="89">
        <v>0.5</v>
      </c>
      <c r="D219" s="89">
        <v>0.55000000000000004</v>
      </c>
      <c r="E219" s="89">
        <v>0.6</v>
      </c>
    </row>
    <row r="220" spans="1:5" ht="23.25" thickBot="1" x14ac:dyDescent="0.3">
      <c r="A220" s="146" t="s">
        <v>521</v>
      </c>
      <c r="B220" s="89">
        <v>0.45</v>
      </c>
      <c r="C220" s="89">
        <v>0.5</v>
      </c>
      <c r="D220" s="89">
        <v>0.55000000000000004</v>
      </c>
      <c r="E220" s="89">
        <v>0.6</v>
      </c>
    </row>
    <row r="221" spans="1:5" ht="15.75" thickBot="1" x14ac:dyDescent="0.3">
      <c r="A221" s="147" t="s">
        <v>522</v>
      </c>
      <c r="B221" s="89">
        <v>7.0000000000000007E-2</v>
      </c>
      <c r="C221" s="89">
        <v>0.08</v>
      </c>
      <c r="D221" s="89">
        <v>0.09</v>
      </c>
      <c r="E221" s="89">
        <v>0.1</v>
      </c>
    </row>
    <row r="222" spans="1:5" ht="15.75" thickBot="1" x14ac:dyDescent="0.3">
      <c r="A222" s="1291" t="s">
        <v>12</v>
      </c>
      <c r="B222" s="1292"/>
      <c r="C222" s="1292"/>
      <c r="D222" s="1292"/>
      <c r="E222" s="1293"/>
    </row>
    <row r="223" spans="1:5" ht="15.75" thickBot="1" x14ac:dyDescent="0.3">
      <c r="A223" s="1220" t="s">
        <v>13</v>
      </c>
      <c r="B223" s="1221"/>
      <c r="C223" s="1221"/>
      <c r="D223" s="1221"/>
      <c r="E223" s="1222"/>
    </row>
    <row r="224" spans="1:5" ht="15.75" thickBot="1" x14ac:dyDescent="0.3">
      <c r="A224" s="7" t="s">
        <v>14</v>
      </c>
      <c r="B224" s="1284" t="s">
        <v>523</v>
      </c>
      <c r="C224" s="1279"/>
      <c r="D224" s="1279"/>
      <c r="E224" s="1280"/>
    </row>
    <row r="225" spans="1:5" ht="15.75" customHeight="1" thickBot="1" x14ac:dyDescent="0.3">
      <c r="A225" s="5" t="s">
        <v>15</v>
      </c>
      <c r="B225" s="1284" t="s">
        <v>523</v>
      </c>
      <c r="C225" s="1279"/>
      <c r="D225" s="1279"/>
      <c r="E225" s="1280"/>
    </row>
    <row r="226" spans="1:5" ht="15.75" thickBot="1" x14ac:dyDescent="0.3">
      <c r="A226" s="5" t="s">
        <v>16</v>
      </c>
      <c r="B226" s="1251" t="s">
        <v>524</v>
      </c>
      <c r="C226" s="1252"/>
      <c r="D226" s="1252"/>
      <c r="E226" s="1253"/>
    </row>
    <row r="227" spans="1:5" x14ac:dyDescent="0.25">
      <c r="A227" s="1254"/>
      <c r="B227" s="8">
        <v>2019</v>
      </c>
      <c r="C227" s="8">
        <v>2020</v>
      </c>
      <c r="D227" s="8">
        <v>2021</v>
      </c>
      <c r="E227" s="8">
        <v>2022</v>
      </c>
    </row>
    <row r="228" spans="1:5" ht="15.75" thickBot="1" x14ac:dyDescent="0.3">
      <c r="A228" s="1255"/>
      <c r="B228" s="806" t="s">
        <v>8</v>
      </c>
      <c r="C228" s="806" t="s">
        <v>9</v>
      </c>
      <c r="D228" s="806" t="s">
        <v>9</v>
      </c>
      <c r="E228" s="806" t="s">
        <v>9</v>
      </c>
    </row>
    <row r="229" spans="1:5" ht="15.75" thickBot="1" x14ac:dyDescent="0.3">
      <c r="A229" s="5" t="s">
        <v>17</v>
      </c>
      <c r="B229" s="10">
        <v>3</v>
      </c>
      <c r="C229" s="10">
        <v>3</v>
      </c>
      <c r="D229" s="10">
        <v>3</v>
      </c>
      <c r="E229" s="10">
        <v>3</v>
      </c>
    </row>
    <row r="230" spans="1:5" ht="15.75" thickBot="1" x14ac:dyDescent="0.3">
      <c r="A230" s="5" t="s">
        <v>18</v>
      </c>
      <c r="B230" s="10">
        <f>B259</f>
        <v>1566</v>
      </c>
      <c r="C230" s="10">
        <f t="shared" ref="C230:E230" si="37">C259</f>
        <v>1608</v>
      </c>
      <c r="D230" s="10">
        <f t="shared" si="37"/>
        <v>1608</v>
      </c>
      <c r="E230" s="10">
        <f t="shared" si="37"/>
        <v>1678</v>
      </c>
    </row>
    <row r="231" spans="1:5" ht="15.75" thickBot="1" x14ac:dyDescent="0.3">
      <c r="A231" s="5" t="s">
        <v>19</v>
      </c>
      <c r="B231" s="10">
        <f>B230/B229</f>
        <v>522</v>
      </c>
      <c r="C231" s="10">
        <f t="shared" ref="C231:E231" si="38">C230/C229</f>
        <v>536</v>
      </c>
      <c r="D231" s="10">
        <f t="shared" si="38"/>
        <v>536</v>
      </c>
      <c r="E231" s="10">
        <f t="shared" si="38"/>
        <v>559.33333333333337</v>
      </c>
    </row>
    <row r="232" spans="1:5" ht="15.75" thickBot="1" x14ac:dyDescent="0.3">
      <c r="A232" s="5" t="s">
        <v>20</v>
      </c>
      <c r="B232" s="787" t="s">
        <v>21</v>
      </c>
      <c r="C232" s="11">
        <f>C229/B229-1</f>
        <v>0</v>
      </c>
      <c r="D232" s="11">
        <f t="shared" ref="D232:E234" si="39">D229/C229-1</f>
        <v>0</v>
      </c>
      <c r="E232" s="11">
        <f t="shared" si="39"/>
        <v>0</v>
      </c>
    </row>
    <row r="233" spans="1:5" ht="15.75" thickBot="1" x14ac:dyDescent="0.3">
      <c r="A233" s="5" t="s">
        <v>22</v>
      </c>
      <c r="B233" s="787" t="s">
        <v>21</v>
      </c>
      <c r="C233" s="11">
        <f>C230/B230-1</f>
        <v>2.6819923371647514E-2</v>
      </c>
      <c r="D233" s="11">
        <f t="shared" si="39"/>
        <v>0</v>
      </c>
      <c r="E233" s="11">
        <f t="shared" si="39"/>
        <v>4.3532338308457819E-2</v>
      </c>
    </row>
    <row r="234" spans="1:5" ht="15.75" thickBot="1" x14ac:dyDescent="0.3">
      <c r="A234" s="5" t="s">
        <v>23</v>
      </c>
      <c r="B234" s="787" t="s">
        <v>21</v>
      </c>
      <c r="C234" s="11">
        <f>C231/B231-1</f>
        <v>2.6819923371647514E-2</v>
      </c>
      <c r="D234" s="11">
        <f t="shared" si="39"/>
        <v>0</v>
      </c>
      <c r="E234" s="11">
        <f t="shared" si="39"/>
        <v>4.3532338308457819E-2</v>
      </c>
    </row>
    <row r="235" spans="1:5" ht="15.75" thickBot="1" x14ac:dyDescent="0.3">
      <c r="A235" s="1256" t="s">
        <v>160</v>
      </c>
      <c r="B235" s="1257"/>
      <c r="C235" s="1257"/>
      <c r="D235" s="1257"/>
      <c r="E235" s="1258"/>
    </row>
    <row r="236" spans="1:5" x14ac:dyDescent="0.25">
      <c r="A236" s="1254"/>
      <c r="B236" s="8">
        <v>2019</v>
      </c>
      <c r="C236" s="8">
        <v>2020</v>
      </c>
      <c r="D236" s="8">
        <v>2021</v>
      </c>
      <c r="E236" s="8">
        <v>2022</v>
      </c>
    </row>
    <row r="237" spans="1:5" ht="15.75" thickBot="1" x14ac:dyDescent="0.3">
      <c r="A237" s="1255"/>
      <c r="B237" s="806" t="s">
        <v>8</v>
      </c>
      <c r="C237" s="806" t="s">
        <v>9</v>
      </c>
      <c r="D237" s="806" t="s">
        <v>9</v>
      </c>
      <c r="E237" s="806" t="s">
        <v>9</v>
      </c>
    </row>
    <row r="238" spans="1:5" ht="15.75" thickBot="1" x14ac:dyDescent="0.3">
      <c r="A238" s="13" t="s">
        <v>24</v>
      </c>
      <c r="B238" s="14"/>
      <c r="C238" s="14"/>
      <c r="D238" s="14"/>
      <c r="E238" s="14"/>
    </row>
    <row r="239" spans="1:5" ht="15.75" thickBot="1" x14ac:dyDescent="0.3">
      <c r="A239" s="26" t="s">
        <v>279</v>
      </c>
      <c r="B239" s="15"/>
      <c r="C239" s="14"/>
      <c r="D239" s="14"/>
      <c r="E239" s="14"/>
    </row>
    <row r="240" spans="1:5" ht="15.75" thickBot="1" x14ac:dyDescent="0.3">
      <c r="A240" s="26" t="s">
        <v>280</v>
      </c>
      <c r="B240" s="15"/>
      <c r="C240" s="14">
        <v>0</v>
      </c>
      <c r="D240" s="27"/>
      <c r="E240" s="27"/>
    </row>
    <row r="241" spans="1:5" ht="21" customHeight="1" thickBot="1" x14ac:dyDescent="0.3">
      <c r="A241" s="13" t="s">
        <v>25</v>
      </c>
      <c r="B241" s="14"/>
      <c r="C241" s="14"/>
      <c r="D241" s="14"/>
      <c r="E241" s="14"/>
    </row>
    <row r="242" spans="1:5" ht="15.75" thickBot="1" x14ac:dyDescent="0.3">
      <c r="A242" s="26" t="s">
        <v>279</v>
      </c>
      <c r="B242" s="15"/>
      <c r="C242" s="14"/>
      <c r="D242" s="14"/>
      <c r="E242" s="14"/>
    </row>
    <row r="243" spans="1:5" ht="15.75" thickBot="1" x14ac:dyDescent="0.3">
      <c r="A243" s="26" t="s">
        <v>280</v>
      </c>
      <c r="B243" s="15"/>
      <c r="C243" s="14"/>
      <c r="D243" s="14"/>
      <c r="E243" s="14"/>
    </row>
    <row r="244" spans="1:5" ht="15.75" thickBot="1" x14ac:dyDescent="0.3">
      <c r="A244" s="13" t="s">
        <v>26</v>
      </c>
      <c r="B244" s="15">
        <f>B245</f>
        <v>1566</v>
      </c>
      <c r="C244" s="15">
        <f t="shared" ref="C244:E244" si="40">C245</f>
        <v>1608</v>
      </c>
      <c r="D244" s="15">
        <f t="shared" si="40"/>
        <v>1608</v>
      </c>
      <c r="E244" s="15">
        <f t="shared" si="40"/>
        <v>1678</v>
      </c>
    </row>
    <row r="245" spans="1:5" ht="15.75" thickBot="1" x14ac:dyDescent="0.3">
      <c r="A245" s="26" t="s">
        <v>279</v>
      </c>
      <c r="B245" s="14">
        <v>1566</v>
      </c>
      <c r="C245" s="14">
        <f>906+702</f>
        <v>1608</v>
      </c>
      <c r="D245" s="31">
        <f>906+576+126</f>
        <v>1608</v>
      </c>
      <c r="E245" s="31">
        <f>906+772</f>
        <v>1678</v>
      </c>
    </row>
    <row r="246" spans="1:5" ht="15.75" thickBot="1" x14ac:dyDescent="0.3">
      <c r="A246" s="26" t="s">
        <v>280</v>
      </c>
      <c r="B246" s="15"/>
      <c r="C246" s="14"/>
      <c r="D246" s="14"/>
      <c r="E246" s="14"/>
    </row>
    <row r="247" spans="1:5" ht="15.75" thickBot="1" x14ac:dyDescent="0.3">
      <c r="A247" s="13" t="s">
        <v>27</v>
      </c>
      <c r="B247" s="15"/>
      <c r="C247" s="14"/>
      <c r="D247" s="14"/>
      <c r="E247" s="14"/>
    </row>
    <row r="248" spans="1:5" ht="15.75" thickBot="1" x14ac:dyDescent="0.3">
      <c r="A248" s="26" t="s">
        <v>279</v>
      </c>
      <c r="B248" s="15"/>
      <c r="C248" s="14"/>
      <c r="D248" s="14"/>
      <c r="E248" s="14"/>
    </row>
    <row r="249" spans="1:5" ht="15.75" thickBot="1" x14ac:dyDescent="0.3">
      <c r="A249" s="26" t="s">
        <v>280</v>
      </c>
      <c r="B249" s="15"/>
      <c r="C249" s="14"/>
      <c r="D249" s="14"/>
      <c r="E249" s="14"/>
    </row>
    <row r="250" spans="1:5" ht="15.75" thickBot="1" x14ac:dyDescent="0.3">
      <c r="A250" s="13" t="s">
        <v>28</v>
      </c>
      <c r="B250" s="15"/>
      <c r="C250" s="14"/>
      <c r="D250" s="14"/>
      <c r="E250" s="14"/>
    </row>
    <row r="251" spans="1:5" ht="15.75" thickBot="1" x14ac:dyDescent="0.3">
      <c r="A251" s="26" t="s">
        <v>279</v>
      </c>
      <c r="B251" s="15"/>
      <c r="C251" s="14"/>
      <c r="D251" s="14"/>
      <c r="E251" s="14"/>
    </row>
    <row r="252" spans="1:5" ht="15.75" thickBot="1" x14ac:dyDescent="0.3">
      <c r="A252" s="26" t="s">
        <v>280</v>
      </c>
      <c r="B252" s="15"/>
      <c r="C252" s="14"/>
      <c r="D252" s="14"/>
      <c r="E252" s="14"/>
    </row>
    <row r="253" spans="1:5" ht="15.75" thickBot="1" x14ac:dyDescent="0.3">
      <c r="A253" s="13" t="s">
        <v>29</v>
      </c>
      <c r="B253" s="15"/>
      <c r="C253" s="14"/>
      <c r="D253" s="14"/>
      <c r="E253" s="14"/>
    </row>
    <row r="254" spans="1:5" ht="15.75" thickBot="1" x14ac:dyDescent="0.3">
      <c r="A254" s="26" t="s">
        <v>279</v>
      </c>
      <c r="B254" s="15"/>
      <c r="C254" s="14"/>
      <c r="D254" s="14"/>
      <c r="E254" s="14"/>
    </row>
    <row r="255" spans="1:5" ht="15.75" thickBot="1" x14ac:dyDescent="0.3">
      <c r="A255" s="26" t="s">
        <v>280</v>
      </c>
      <c r="B255" s="15"/>
      <c r="C255" s="14"/>
      <c r="D255" s="14"/>
      <c r="E255" s="14"/>
    </row>
    <row r="256" spans="1:5" ht="24.75" thickBot="1" x14ac:dyDescent="0.3">
      <c r="A256" s="13" t="s">
        <v>30</v>
      </c>
      <c r="B256" s="15">
        <v>0</v>
      </c>
      <c r="C256" s="14"/>
      <c r="D256" s="14">
        <f>C256*1.03*0.99</f>
        <v>0</v>
      </c>
      <c r="E256" s="14">
        <f>D256*1.03*0.99</f>
        <v>0</v>
      </c>
    </row>
    <row r="257" spans="1:5" ht="15.75" thickBot="1" x14ac:dyDescent="0.3">
      <c r="A257" s="26" t="s">
        <v>279</v>
      </c>
      <c r="B257" s="15"/>
      <c r="C257" s="14"/>
      <c r="D257" s="40"/>
      <c r="E257" s="40"/>
    </row>
    <row r="258" spans="1:5" ht="15.75" thickBot="1" x14ac:dyDescent="0.3">
      <c r="A258" s="26" t="s">
        <v>280</v>
      </c>
      <c r="B258" s="15"/>
      <c r="C258" s="97"/>
      <c r="D258" s="40"/>
      <c r="E258" s="40"/>
    </row>
    <row r="259" spans="1:5" ht="15.75" thickBot="1" x14ac:dyDescent="0.3">
      <c r="A259" s="16" t="s">
        <v>31</v>
      </c>
      <c r="B259" s="15">
        <f>B256+B253+B250+B247+B244+B241+B238</f>
        <v>1566</v>
      </c>
      <c r="C259" s="15">
        <f t="shared" ref="C259:E259" si="41">C256+C253+C250+C247+C244+C241+C238</f>
        <v>1608</v>
      </c>
      <c r="D259" s="15">
        <f t="shared" si="41"/>
        <v>1608</v>
      </c>
      <c r="E259" s="15">
        <f t="shared" si="41"/>
        <v>1678</v>
      </c>
    </row>
    <row r="260" spans="1:5" ht="15.75" thickBot="1" x14ac:dyDescent="0.3">
      <c r="A260" s="17" t="s">
        <v>32</v>
      </c>
      <c r="B260" s="18">
        <f>IF(B259-B230=0,0,"Error")</f>
        <v>0</v>
      </c>
      <c r="C260" s="18">
        <f>IF(C259-C230=0,0,"Error")</f>
        <v>0</v>
      </c>
      <c r="D260" s="18">
        <f>IF(D259-D230=0,0,"Error")</f>
        <v>0</v>
      </c>
      <c r="E260" s="18">
        <f>IF(E259-E230=0,0,"Error")</f>
        <v>0</v>
      </c>
    </row>
    <row r="261" spans="1:5" ht="15.75" thickBot="1" x14ac:dyDescent="0.3">
      <c r="A261" s="48" t="s">
        <v>33</v>
      </c>
      <c r="B261" s="1278" t="s">
        <v>525</v>
      </c>
      <c r="C261" s="1279"/>
      <c r="D261" s="1279"/>
      <c r="E261" s="1280"/>
    </row>
    <row r="262" spans="1:5" ht="15.75" thickBot="1" x14ac:dyDescent="0.3">
      <c r="A262" s="5" t="s">
        <v>15</v>
      </c>
      <c r="B262" s="1278" t="s">
        <v>525</v>
      </c>
      <c r="C262" s="1279"/>
      <c r="D262" s="1279"/>
      <c r="E262" s="1280"/>
    </row>
    <row r="263" spans="1:5" ht="15.75" thickBot="1" x14ac:dyDescent="0.3">
      <c r="A263" s="5" t="s">
        <v>16</v>
      </c>
      <c r="B263" s="1251" t="s">
        <v>524</v>
      </c>
      <c r="C263" s="1252"/>
      <c r="D263" s="1252"/>
      <c r="E263" s="1253"/>
    </row>
    <row r="264" spans="1:5" x14ac:dyDescent="0.25">
      <c r="A264" s="1254"/>
      <c r="B264" s="8">
        <v>2019</v>
      </c>
      <c r="C264" s="8">
        <v>2020</v>
      </c>
      <c r="D264" s="8">
        <v>2021</v>
      </c>
      <c r="E264" s="8">
        <v>2022</v>
      </c>
    </row>
    <row r="265" spans="1:5" ht="15.75" thickBot="1" x14ac:dyDescent="0.3">
      <c r="A265" s="1255"/>
      <c r="B265" s="806" t="s">
        <v>8</v>
      </c>
      <c r="C265" s="806" t="s">
        <v>9</v>
      </c>
      <c r="D265" s="806" t="s">
        <v>9</v>
      </c>
      <c r="E265" s="806" t="s">
        <v>9</v>
      </c>
    </row>
    <row r="266" spans="1:5" ht="15.75" thickBot="1" x14ac:dyDescent="0.3">
      <c r="A266" s="5" t="s">
        <v>17</v>
      </c>
      <c r="B266" s="787">
        <v>3</v>
      </c>
      <c r="C266" s="787">
        <v>4</v>
      </c>
      <c r="D266" s="787">
        <v>4</v>
      </c>
      <c r="E266" s="787">
        <v>4</v>
      </c>
    </row>
    <row r="267" spans="1:5" ht="15.75" thickBot="1" x14ac:dyDescent="0.3">
      <c r="A267" s="5" t="s">
        <v>18</v>
      </c>
      <c r="B267" s="10">
        <f>B296</f>
        <v>2344</v>
      </c>
      <c r="C267" s="10">
        <f t="shared" ref="C267:E267" si="42">C296</f>
        <v>2611</v>
      </c>
      <c r="D267" s="10">
        <f t="shared" si="42"/>
        <v>2611</v>
      </c>
      <c r="E267" s="10">
        <f t="shared" si="42"/>
        <v>2691</v>
      </c>
    </row>
    <row r="268" spans="1:5" ht="15.75" thickBot="1" x14ac:dyDescent="0.3">
      <c r="A268" s="5" t="s">
        <v>19</v>
      </c>
      <c r="B268" s="10">
        <f>B267/B266</f>
        <v>781.33333333333337</v>
      </c>
      <c r="C268" s="10">
        <f>C267/C266</f>
        <v>652.75</v>
      </c>
      <c r="D268" s="10">
        <f>D267/D266</f>
        <v>652.75</v>
      </c>
      <c r="E268" s="10">
        <f>E267/E266</f>
        <v>672.75</v>
      </c>
    </row>
    <row r="269" spans="1:5" ht="15.75" thickBot="1" x14ac:dyDescent="0.3">
      <c r="A269" s="5" t="s">
        <v>20</v>
      </c>
      <c r="B269" s="787"/>
      <c r="C269" s="11">
        <f>C266/B266-1</f>
        <v>0.33333333333333326</v>
      </c>
      <c r="D269" s="11">
        <f>D266/C266-1</f>
        <v>0</v>
      </c>
      <c r="E269" s="11">
        <f>E266/D266-1</f>
        <v>0</v>
      </c>
    </row>
    <row r="270" spans="1:5" ht="15.75" thickBot="1" x14ac:dyDescent="0.3">
      <c r="A270" s="5" t="s">
        <v>22</v>
      </c>
      <c r="B270" s="787"/>
      <c r="C270" s="11">
        <f>C267/B267-1</f>
        <v>0.11390784982935154</v>
      </c>
      <c r="D270" s="11">
        <f t="shared" ref="D270:E271" si="43">D267/C267-1</f>
        <v>0</v>
      </c>
      <c r="E270" s="11">
        <f t="shared" si="43"/>
        <v>3.0639601685177986E-2</v>
      </c>
    </row>
    <row r="271" spans="1:5" ht="15.75" thickBot="1" x14ac:dyDescent="0.3">
      <c r="A271" s="5" t="s">
        <v>23</v>
      </c>
      <c r="B271" s="787"/>
      <c r="C271" s="11">
        <f>C268/B268-1</f>
        <v>-0.16456911262798635</v>
      </c>
      <c r="D271" s="11">
        <f t="shared" si="43"/>
        <v>0</v>
      </c>
      <c r="E271" s="11">
        <f t="shared" si="43"/>
        <v>3.0639601685177986E-2</v>
      </c>
    </row>
    <row r="272" spans="1:5" ht="15.75" thickBot="1" x14ac:dyDescent="0.3">
      <c r="A272" s="1256" t="s">
        <v>161</v>
      </c>
      <c r="B272" s="1257"/>
      <c r="C272" s="1257"/>
      <c r="D272" s="1257"/>
      <c r="E272" s="1258"/>
    </row>
    <row r="273" spans="1:5" x14ac:dyDescent="0.25">
      <c r="A273" s="1254"/>
      <c r="B273" s="8">
        <v>2019</v>
      </c>
      <c r="C273" s="8">
        <v>2020</v>
      </c>
      <c r="D273" s="8">
        <v>2021</v>
      </c>
      <c r="E273" s="8">
        <v>2022</v>
      </c>
    </row>
    <row r="274" spans="1:5" ht="15.75" thickBot="1" x14ac:dyDescent="0.3">
      <c r="A274" s="1255"/>
      <c r="B274" s="806" t="s">
        <v>8</v>
      </c>
      <c r="C274" s="806" t="s">
        <v>9</v>
      </c>
      <c r="D274" s="806" t="s">
        <v>9</v>
      </c>
      <c r="E274" s="806" t="s">
        <v>9</v>
      </c>
    </row>
    <row r="275" spans="1:5" ht="15.75" thickBot="1" x14ac:dyDescent="0.3">
      <c r="A275" s="13" t="s">
        <v>24</v>
      </c>
      <c r="B275" s="14"/>
      <c r="C275" s="14"/>
      <c r="D275" s="14"/>
      <c r="E275" s="14"/>
    </row>
    <row r="276" spans="1:5" ht="15.75" thickBot="1" x14ac:dyDescent="0.3">
      <c r="A276" s="26" t="s">
        <v>279</v>
      </c>
      <c r="B276" s="15"/>
      <c r="C276" s="14"/>
      <c r="D276" s="14"/>
      <c r="E276" s="14"/>
    </row>
    <row r="277" spans="1:5" ht="15.75" thickBot="1" x14ac:dyDescent="0.3">
      <c r="A277" s="26" t="s">
        <v>280</v>
      </c>
      <c r="B277" s="15"/>
      <c r="C277" s="14"/>
      <c r="D277" s="27"/>
      <c r="E277" s="27"/>
    </row>
    <row r="278" spans="1:5" ht="24.75" thickBot="1" x14ac:dyDescent="0.3">
      <c r="A278" s="13" t="s">
        <v>25</v>
      </c>
      <c r="B278" s="14"/>
      <c r="C278" s="14"/>
      <c r="D278" s="14"/>
      <c r="E278" s="14"/>
    </row>
    <row r="279" spans="1:5" ht="15.75" thickBot="1" x14ac:dyDescent="0.3">
      <c r="A279" s="26" t="s">
        <v>279</v>
      </c>
      <c r="B279" s="15"/>
      <c r="C279" s="14"/>
      <c r="D279" s="14"/>
      <c r="E279" s="14"/>
    </row>
    <row r="280" spans="1:5" ht="15.75" thickBot="1" x14ac:dyDescent="0.3">
      <c r="A280" s="26" t="s">
        <v>280</v>
      </c>
      <c r="B280" s="15"/>
      <c r="C280" s="14"/>
      <c r="D280" s="14"/>
      <c r="E280" s="14"/>
    </row>
    <row r="281" spans="1:5" ht="15.75" thickBot="1" x14ac:dyDescent="0.3">
      <c r="A281" s="13" t="s">
        <v>26</v>
      </c>
      <c r="B281" s="15">
        <f>B282</f>
        <v>2344</v>
      </c>
      <c r="C281" s="15">
        <f t="shared" ref="C281:E281" si="44">C282</f>
        <v>2611</v>
      </c>
      <c r="D281" s="15">
        <f t="shared" si="44"/>
        <v>2611</v>
      </c>
      <c r="E281" s="15">
        <f t="shared" si="44"/>
        <v>2691</v>
      </c>
    </row>
    <row r="282" spans="1:5" ht="15.75" thickBot="1" x14ac:dyDescent="0.3">
      <c r="A282" s="26" t="s">
        <v>279</v>
      </c>
      <c r="B282" s="14">
        <v>2344</v>
      </c>
      <c r="C282" s="14">
        <f>1808+803</f>
        <v>2611</v>
      </c>
      <c r="D282" s="14">
        <f>1808+658+145</f>
        <v>2611</v>
      </c>
      <c r="E282" s="14">
        <f>1808+883</f>
        <v>2691</v>
      </c>
    </row>
    <row r="283" spans="1:5" ht="15.75" thickBot="1" x14ac:dyDescent="0.3">
      <c r="A283" s="26" t="s">
        <v>280</v>
      </c>
      <c r="B283" s="15"/>
      <c r="C283" s="14"/>
      <c r="D283" s="14"/>
      <c r="E283" s="14"/>
    </row>
    <row r="284" spans="1:5" ht="15.75" thickBot="1" x14ac:dyDescent="0.3">
      <c r="A284" s="13" t="s">
        <v>27</v>
      </c>
      <c r="B284" s="15"/>
      <c r="C284" s="14"/>
      <c r="D284" s="14"/>
      <c r="E284" s="14"/>
    </row>
    <row r="285" spans="1:5" ht="15.75" thickBot="1" x14ac:dyDescent="0.3">
      <c r="A285" s="26" t="s">
        <v>279</v>
      </c>
      <c r="B285" s="15"/>
      <c r="C285" s="14"/>
      <c r="D285" s="14"/>
      <c r="E285" s="14"/>
    </row>
    <row r="286" spans="1:5" ht="15.75" thickBot="1" x14ac:dyDescent="0.3">
      <c r="A286" s="26" t="s">
        <v>280</v>
      </c>
      <c r="B286" s="15"/>
      <c r="C286" s="14"/>
      <c r="D286" s="14"/>
      <c r="E286" s="14"/>
    </row>
    <row r="287" spans="1:5" ht="15.75" thickBot="1" x14ac:dyDescent="0.3">
      <c r="A287" s="13" t="s">
        <v>28</v>
      </c>
      <c r="B287" s="15"/>
      <c r="C287" s="14"/>
      <c r="D287" s="14"/>
      <c r="E287" s="14"/>
    </row>
    <row r="288" spans="1:5" ht="15.75" thickBot="1" x14ac:dyDescent="0.3">
      <c r="A288" s="26" t="s">
        <v>279</v>
      </c>
      <c r="B288" s="15"/>
      <c r="C288" s="14"/>
      <c r="D288" s="14"/>
      <c r="E288" s="14"/>
    </row>
    <row r="289" spans="1:5" ht="15.75" thickBot="1" x14ac:dyDescent="0.3">
      <c r="A289" s="26" t="s">
        <v>280</v>
      </c>
      <c r="B289" s="15"/>
      <c r="C289" s="14"/>
      <c r="D289" s="14"/>
      <c r="E289" s="14"/>
    </row>
    <row r="290" spans="1:5" ht="15.75" thickBot="1" x14ac:dyDescent="0.3">
      <c r="A290" s="13" t="s">
        <v>29</v>
      </c>
      <c r="B290" s="15"/>
      <c r="C290" s="14"/>
      <c r="D290" s="14"/>
      <c r="E290" s="14"/>
    </row>
    <row r="291" spans="1:5" ht="15.75" thickBot="1" x14ac:dyDescent="0.3">
      <c r="A291" s="26" t="s">
        <v>279</v>
      </c>
      <c r="B291" s="15"/>
      <c r="C291" s="14"/>
      <c r="D291" s="14"/>
      <c r="E291" s="14"/>
    </row>
    <row r="292" spans="1:5" ht="15.75" thickBot="1" x14ac:dyDescent="0.3">
      <c r="A292" s="26" t="s">
        <v>280</v>
      </c>
      <c r="B292" s="15"/>
      <c r="C292" s="14"/>
      <c r="D292" s="14"/>
      <c r="E292" s="14"/>
    </row>
    <row r="293" spans="1:5" ht="24.75" thickBot="1" x14ac:dyDescent="0.3">
      <c r="A293" s="13" t="s">
        <v>30</v>
      </c>
      <c r="B293" s="15"/>
      <c r="C293" s="14"/>
      <c r="D293" s="14"/>
      <c r="E293" s="14"/>
    </row>
    <row r="294" spans="1:5" ht="15.75" thickBot="1" x14ac:dyDescent="0.3">
      <c r="A294" s="26" t="s">
        <v>279</v>
      </c>
      <c r="B294" s="15"/>
      <c r="C294" s="14"/>
      <c r="D294" s="14"/>
      <c r="E294" s="14"/>
    </row>
    <row r="295" spans="1:5" ht="15.75" thickBot="1" x14ac:dyDescent="0.3">
      <c r="A295" s="26" t="s">
        <v>280</v>
      </c>
      <c r="B295" s="15"/>
      <c r="C295" s="14"/>
      <c r="D295" s="14"/>
      <c r="E295" s="14"/>
    </row>
    <row r="296" spans="1:5" ht="15.75" thickBot="1" x14ac:dyDescent="0.3">
      <c r="A296" s="35" t="s">
        <v>34</v>
      </c>
      <c r="B296" s="15">
        <f>B293+B290+B287+B284+B281+B278+B275</f>
        <v>2344</v>
      </c>
      <c r="C296" s="15">
        <f t="shared" ref="C296:E296" si="45">C293+C290+C287+C284+C281+C278+C275</f>
        <v>2611</v>
      </c>
      <c r="D296" s="15">
        <f t="shared" si="45"/>
        <v>2611</v>
      </c>
      <c r="E296" s="15">
        <f t="shared" si="45"/>
        <v>2691</v>
      </c>
    </row>
    <row r="297" spans="1:5" ht="15.75" thickBot="1" x14ac:dyDescent="0.3">
      <c r="A297" s="17" t="s">
        <v>32</v>
      </c>
      <c r="B297" s="18">
        <f>IF(B296-B267=0,0,"Error")</f>
        <v>0</v>
      </c>
      <c r="C297" s="18">
        <f>IF(C296-C267=0,0,"Error")</f>
        <v>0</v>
      </c>
      <c r="D297" s="18">
        <f>IF(D296-D267=0,0,"Error")</f>
        <v>0</v>
      </c>
      <c r="E297" s="18">
        <f>IF(E296-E267=0,0,"Error")</f>
        <v>0</v>
      </c>
    </row>
    <row r="298" spans="1:5" ht="15.75" thickBot="1" x14ac:dyDescent="0.3">
      <c r="A298" s="1220" t="s">
        <v>46</v>
      </c>
      <c r="B298" s="1221"/>
      <c r="C298" s="1221"/>
      <c r="D298" s="1221"/>
      <c r="E298" s="1222"/>
    </row>
    <row r="299" spans="1:5" ht="15.75" thickBot="1" x14ac:dyDescent="0.3">
      <c r="A299" s="1220" t="s">
        <v>40</v>
      </c>
      <c r="B299" s="1221"/>
      <c r="C299" s="1221"/>
      <c r="D299" s="1221"/>
      <c r="E299" s="1222"/>
    </row>
    <row r="300" spans="1:5" ht="15.75" thickBot="1" x14ac:dyDescent="0.3">
      <c r="A300" s="19" t="s">
        <v>45</v>
      </c>
      <c r="B300" s="1271" t="s">
        <v>476</v>
      </c>
      <c r="C300" s="1272"/>
      <c r="D300" s="1272"/>
      <c r="E300" s="1273"/>
    </row>
    <row r="301" spans="1:5" ht="34.5" thickBot="1" x14ac:dyDescent="0.3">
      <c r="A301" s="7" t="s">
        <v>14</v>
      </c>
      <c r="B301" s="122" t="s">
        <v>407</v>
      </c>
      <c r="C301" s="107" t="s">
        <v>289</v>
      </c>
      <c r="D301" s="239" t="s">
        <v>101</v>
      </c>
      <c r="E301" s="106"/>
    </row>
    <row r="302" spans="1:5" ht="15.75" customHeight="1" thickBot="1" x14ac:dyDescent="0.3">
      <c r="A302" s="5" t="s">
        <v>15</v>
      </c>
      <c r="B302" s="1247" t="s">
        <v>526</v>
      </c>
      <c r="C302" s="1249"/>
      <c r="D302" s="1249"/>
      <c r="E302" s="1250"/>
    </row>
    <row r="303" spans="1:5" ht="15.75" thickBot="1" x14ac:dyDescent="0.3">
      <c r="A303" s="5" t="s">
        <v>16</v>
      </c>
      <c r="B303" s="1251" t="s">
        <v>267</v>
      </c>
      <c r="C303" s="1252"/>
      <c r="D303" s="1252"/>
      <c r="E303" s="1253"/>
    </row>
    <row r="304" spans="1:5" ht="0.75" customHeight="1" thickBot="1" x14ac:dyDescent="0.3">
      <c r="A304" s="789"/>
      <c r="B304" s="1268"/>
      <c r="C304" s="1269"/>
      <c r="D304" s="1269"/>
      <c r="E304" s="1270"/>
    </row>
    <row r="305" spans="1:11" ht="12" customHeight="1" x14ac:dyDescent="0.25">
      <c r="A305" s="1254"/>
      <c r="B305" s="8">
        <v>2019</v>
      </c>
      <c r="C305" s="8">
        <v>2020</v>
      </c>
      <c r="D305" s="8">
        <v>2021</v>
      </c>
      <c r="E305" s="8">
        <v>2022</v>
      </c>
    </row>
    <row r="306" spans="1:11" ht="15.75" customHeight="1" thickBot="1" x14ac:dyDescent="0.3">
      <c r="A306" s="1255"/>
      <c r="B306" s="806" t="s">
        <v>8</v>
      </c>
      <c r="C306" s="806" t="s">
        <v>9</v>
      </c>
      <c r="D306" s="806" t="s">
        <v>9</v>
      </c>
      <c r="E306" s="806" t="s">
        <v>9</v>
      </c>
    </row>
    <row r="307" spans="1:11" ht="15.75" thickBot="1" x14ac:dyDescent="0.3">
      <c r="A307" s="5" t="s">
        <v>17</v>
      </c>
      <c r="B307" s="10">
        <v>200</v>
      </c>
      <c r="C307" s="10"/>
      <c r="D307" s="10"/>
      <c r="E307" s="10"/>
    </row>
    <row r="308" spans="1:11" ht="15.75" thickBot="1" x14ac:dyDescent="0.3">
      <c r="A308" s="5" t="s">
        <v>18</v>
      </c>
      <c r="B308" s="10">
        <f>B321</f>
        <v>600</v>
      </c>
      <c r="C308" s="10">
        <f t="shared" ref="C308:E308" si="46">C321</f>
        <v>0</v>
      </c>
      <c r="D308" s="10">
        <f t="shared" si="46"/>
        <v>0</v>
      </c>
      <c r="E308" s="10">
        <f t="shared" si="46"/>
        <v>0</v>
      </c>
    </row>
    <row r="309" spans="1:11" ht="15.75" thickBot="1" x14ac:dyDescent="0.3">
      <c r="A309" s="5" t="s">
        <v>19</v>
      </c>
      <c r="B309" s="10">
        <f>B308/B307</f>
        <v>3</v>
      </c>
      <c r="C309" s="10" t="e">
        <f t="shared" ref="C309:E309" si="47">C308/C307</f>
        <v>#DIV/0!</v>
      </c>
      <c r="D309" s="10" t="e">
        <f t="shared" si="47"/>
        <v>#DIV/0!</v>
      </c>
      <c r="E309" s="10" t="e">
        <f t="shared" si="47"/>
        <v>#DIV/0!</v>
      </c>
    </row>
    <row r="310" spans="1:11" ht="15.75" thickBot="1" x14ac:dyDescent="0.3">
      <c r="A310" s="5" t="s">
        <v>20</v>
      </c>
      <c r="B310" s="787" t="s">
        <v>21</v>
      </c>
      <c r="C310" s="11">
        <f>C307/B307-1</f>
        <v>-1</v>
      </c>
      <c r="D310" s="11" t="e">
        <f t="shared" ref="D310:E312" si="48">D307/C307-1</f>
        <v>#DIV/0!</v>
      </c>
      <c r="E310" s="11" t="e">
        <f t="shared" si="48"/>
        <v>#DIV/0!</v>
      </c>
      <c r="G310" s="12"/>
      <c r="H310" s="12"/>
      <c r="I310" s="12"/>
      <c r="J310" s="12"/>
      <c r="K310" s="12"/>
    </row>
    <row r="311" spans="1:11" ht="15.75" thickBot="1" x14ac:dyDescent="0.3">
      <c r="A311" s="5" t="s">
        <v>22</v>
      </c>
      <c r="B311" s="787" t="s">
        <v>21</v>
      </c>
      <c r="C311" s="11">
        <f>C308/B308-1</f>
        <v>-1</v>
      </c>
      <c r="D311" s="11" t="e">
        <f t="shared" si="48"/>
        <v>#DIV/0!</v>
      </c>
      <c r="E311" s="11" t="e">
        <f t="shared" si="48"/>
        <v>#DIV/0!</v>
      </c>
    </row>
    <row r="312" spans="1:11" ht="15.75" thickBot="1" x14ac:dyDescent="0.3">
      <c r="A312" s="5" t="s">
        <v>23</v>
      </c>
      <c r="B312" s="787" t="s">
        <v>21</v>
      </c>
      <c r="C312" s="11" t="e">
        <f>C309/B309-1</f>
        <v>#DIV/0!</v>
      </c>
      <c r="D312" s="11" t="e">
        <f t="shared" si="48"/>
        <v>#DIV/0!</v>
      </c>
      <c r="E312" s="11" t="e">
        <f t="shared" si="48"/>
        <v>#DIV/0!</v>
      </c>
    </row>
    <row r="313" spans="1:11" ht="15.75" customHeight="1" thickBot="1" x14ac:dyDescent="0.3">
      <c r="A313" s="1256" t="s">
        <v>162</v>
      </c>
      <c r="B313" s="1257"/>
      <c r="C313" s="1257"/>
      <c r="D313" s="1257"/>
      <c r="E313" s="1258"/>
    </row>
    <row r="314" spans="1:11" ht="11.25" customHeight="1" x14ac:dyDescent="0.25">
      <c r="A314" s="1254"/>
      <c r="B314" s="8">
        <v>2019</v>
      </c>
      <c r="C314" s="8">
        <v>2020</v>
      </c>
      <c r="D314" s="8">
        <v>2021</v>
      </c>
      <c r="E314" s="8">
        <v>2022</v>
      </c>
    </row>
    <row r="315" spans="1:11" ht="13.5" customHeight="1" thickBot="1" x14ac:dyDescent="0.3">
      <c r="A315" s="1255"/>
      <c r="B315" s="806" t="s">
        <v>8</v>
      </c>
      <c r="C315" s="806" t="s">
        <v>9</v>
      </c>
      <c r="D315" s="806" t="s">
        <v>9</v>
      </c>
      <c r="E315" s="806" t="s">
        <v>9</v>
      </c>
    </row>
    <row r="316" spans="1:11" ht="13.5" customHeight="1" thickBot="1" x14ac:dyDescent="0.3">
      <c r="A316" s="13" t="s">
        <v>42</v>
      </c>
      <c r="B316" s="14">
        <f>B317+B318+B319+B320</f>
        <v>0</v>
      </c>
      <c r="C316" s="14">
        <f t="shared" ref="C316:E316" si="49">C317+C318+C319+C320</f>
        <v>0</v>
      </c>
      <c r="D316" s="14">
        <f t="shared" si="49"/>
        <v>0</v>
      </c>
      <c r="E316" s="14">
        <f t="shared" si="49"/>
        <v>0</v>
      </c>
    </row>
    <row r="317" spans="1:11" ht="13.5" customHeight="1" thickBot="1" x14ac:dyDescent="0.3">
      <c r="A317" s="26" t="s">
        <v>279</v>
      </c>
      <c r="B317" s="14"/>
      <c r="C317" s="14"/>
      <c r="D317" s="14"/>
      <c r="E317" s="14"/>
    </row>
    <row r="318" spans="1:11" ht="13.5" customHeight="1" thickBot="1" x14ac:dyDescent="0.3">
      <c r="A318" s="26" t="s">
        <v>294</v>
      </c>
      <c r="B318" s="14"/>
      <c r="C318" s="14"/>
      <c r="D318" s="14"/>
      <c r="E318" s="14"/>
    </row>
    <row r="319" spans="1:11" ht="13.5" customHeight="1" thickBot="1" x14ac:dyDescent="0.3">
      <c r="A319" s="26" t="s">
        <v>295</v>
      </c>
      <c r="B319" s="14"/>
      <c r="C319" s="14"/>
      <c r="D319" s="14"/>
      <c r="E319" s="14"/>
    </row>
    <row r="320" spans="1:11" ht="13.5" customHeight="1" thickBot="1" x14ac:dyDescent="0.3">
      <c r="A320" s="26" t="s">
        <v>296</v>
      </c>
      <c r="B320" s="14"/>
      <c r="C320" s="14"/>
      <c r="D320" s="14"/>
      <c r="E320" s="14"/>
    </row>
    <row r="321" spans="1:9" ht="13.5" customHeight="1" thickBot="1" x14ac:dyDescent="0.3">
      <c r="A321" s="13" t="s">
        <v>43</v>
      </c>
      <c r="B321" s="15">
        <f t="shared" ref="B321:E321" si="50">B322+B323+B324+B325</f>
        <v>600</v>
      </c>
      <c r="C321" s="15">
        <f t="shared" si="50"/>
        <v>0</v>
      </c>
      <c r="D321" s="15">
        <f t="shared" si="50"/>
        <v>0</v>
      </c>
      <c r="E321" s="15">
        <f t="shared" si="50"/>
        <v>0</v>
      </c>
    </row>
    <row r="322" spans="1:9" ht="13.5" customHeight="1" thickBot="1" x14ac:dyDescent="0.3">
      <c r="A322" s="26" t="s">
        <v>279</v>
      </c>
      <c r="B322" s="14">
        <v>600</v>
      </c>
      <c r="C322" s="14"/>
      <c r="D322" s="14"/>
      <c r="E322" s="14"/>
    </row>
    <row r="323" spans="1:9" ht="13.5" customHeight="1" thickBot="1" x14ac:dyDescent="0.3">
      <c r="A323" s="26" t="s">
        <v>294</v>
      </c>
      <c r="B323" s="15"/>
      <c r="C323" s="14"/>
      <c r="D323" s="14"/>
      <c r="E323" s="14"/>
    </row>
    <row r="324" spans="1:9" ht="13.5" customHeight="1" thickBot="1" x14ac:dyDescent="0.3">
      <c r="A324" s="26" t="s">
        <v>295</v>
      </c>
      <c r="B324" s="15"/>
      <c r="C324" s="14"/>
      <c r="D324" s="14"/>
      <c r="E324" s="14"/>
    </row>
    <row r="325" spans="1:9" ht="13.5" customHeight="1" thickBot="1" x14ac:dyDescent="0.3">
      <c r="A325" s="26" t="s">
        <v>296</v>
      </c>
      <c r="B325" s="15"/>
      <c r="C325" s="14"/>
      <c r="D325" s="14"/>
      <c r="E325" s="14"/>
    </row>
    <row r="326" spans="1:9" ht="13.5" customHeight="1" thickBot="1" x14ac:dyDescent="0.3">
      <c r="A326" s="101" t="s">
        <v>31</v>
      </c>
      <c r="B326" s="15">
        <f>B316+B321</f>
        <v>600</v>
      </c>
      <c r="C326" s="15">
        <f t="shared" ref="C326:E326" si="51">C316+C321</f>
        <v>0</v>
      </c>
      <c r="D326" s="15">
        <f t="shared" si="51"/>
        <v>0</v>
      </c>
      <c r="E326" s="15">
        <f t="shared" si="51"/>
        <v>0</v>
      </c>
    </row>
    <row r="327" spans="1:9" ht="15.75" thickBot="1" x14ac:dyDescent="0.3">
      <c r="A327" s="20"/>
      <c r="B327" s="21"/>
      <c r="C327" s="21"/>
      <c r="D327" s="21"/>
      <c r="E327" s="21"/>
    </row>
    <row r="328" spans="1:9" ht="27" customHeight="1" thickBot="1" x14ac:dyDescent="0.3">
      <c r="A328" s="6" t="s">
        <v>57</v>
      </c>
      <c r="B328" s="22">
        <f>B308+B267+B230+B198+B158+B125+B71+B31+B96</f>
        <v>178700</v>
      </c>
      <c r="C328" s="22">
        <f t="shared" ref="C328:E328" si="52">C308+C267+C230+C198+C158+C125+C71+C31+C96</f>
        <v>258000</v>
      </c>
      <c r="D328" s="22">
        <f t="shared" si="52"/>
        <v>258500</v>
      </c>
      <c r="E328" s="22">
        <f t="shared" si="52"/>
        <v>259000</v>
      </c>
    </row>
    <row r="329" spans="1:9" ht="24.75" thickBot="1" x14ac:dyDescent="0.3">
      <c r="A329" s="6" t="s">
        <v>58</v>
      </c>
      <c r="B329" s="22">
        <f>B326+B296+B259+B216+B187+B143+B89+B60+B114</f>
        <v>178700</v>
      </c>
      <c r="C329" s="22">
        <f t="shared" ref="C329:E329" si="53">C326+C296+C259+C216+C187+C143+C89+C60+C114</f>
        <v>258000</v>
      </c>
      <c r="D329" s="22">
        <f t="shared" si="53"/>
        <v>258500</v>
      </c>
      <c r="E329" s="22">
        <f t="shared" si="53"/>
        <v>259000</v>
      </c>
    </row>
    <row r="330" spans="1:9" ht="15.75" thickBot="1" x14ac:dyDescent="0.3">
      <c r="A330" s="13" t="s">
        <v>24</v>
      </c>
      <c r="B330" s="36">
        <f t="shared" ref="B330:E332" si="54">B275+B238+B166+B39</f>
        <v>50000</v>
      </c>
      <c r="C330" s="36">
        <f t="shared" si="54"/>
        <v>57400</v>
      </c>
      <c r="D330" s="36">
        <f t="shared" si="54"/>
        <v>57400</v>
      </c>
      <c r="E330" s="36">
        <f t="shared" si="54"/>
        <v>57400</v>
      </c>
      <c r="G330" s="12"/>
      <c r="H330" s="12"/>
      <c r="I330" s="12"/>
    </row>
    <row r="331" spans="1:9" ht="15.75" thickBot="1" x14ac:dyDescent="0.3">
      <c r="A331" s="26" t="s">
        <v>279</v>
      </c>
      <c r="B331" s="15">
        <f t="shared" si="54"/>
        <v>50000</v>
      </c>
      <c r="C331" s="15">
        <f t="shared" si="54"/>
        <v>57400</v>
      </c>
      <c r="D331" s="15">
        <f t="shared" si="54"/>
        <v>57400</v>
      </c>
      <c r="E331" s="15">
        <f t="shared" si="54"/>
        <v>57400</v>
      </c>
      <c r="G331" s="12"/>
      <c r="H331" s="85"/>
      <c r="I331" s="85"/>
    </row>
    <row r="332" spans="1:9" ht="15.75" thickBot="1" x14ac:dyDescent="0.3">
      <c r="A332" s="26" t="s">
        <v>302</v>
      </c>
      <c r="B332" s="15">
        <f t="shared" si="54"/>
        <v>0</v>
      </c>
      <c r="C332" s="15">
        <f t="shared" si="54"/>
        <v>0</v>
      </c>
      <c r="D332" s="15">
        <f t="shared" si="54"/>
        <v>0</v>
      </c>
      <c r="E332" s="15">
        <f t="shared" si="54"/>
        <v>0</v>
      </c>
      <c r="G332" s="12"/>
      <c r="H332" s="148"/>
      <c r="I332" s="148"/>
    </row>
    <row r="333" spans="1:9" ht="24.75" thickBot="1" x14ac:dyDescent="0.3">
      <c r="A333" s="13" t="s">
        <v>25</v>
      </c>
      <c r="B333" s="36">
        <f>B334+B335</f>
        <v>5000</v>
      </c>
      <c r="C333" s="36">
        <f t="shared" ref="C333:E333" si="55">C334+C335</f>
        <v>6600</v>
      </c>
      <c r="D333" s="36">
        <f t="shared" si="55"/>
        <v>6600</v>
      </c>
      <c r="E333" s="36">
        <f t="shared" si="55"/>
        <v>6600</v>
      </c>
    </row>
    <row r="334" spans="1:9" ht="15.75" thickBot="1" x14ac:dyDescent="0.3">
      <c r="A334" s="26" t="s">
        <v>279</v>
      </c>
      <c r="B334" s="14">
        <f>B279+B242+B170+B43</f>
        <v>5000</v>
      </c>
      <c r="C334" s="14">
        <f>C279+C242+C170+C43</f>
        <v>6600</v>
      </c>
      <c r="D334" s="14">
        <f>D279+D242+D170+D43</f>
        <v>6600</v>
      </c>
      <c r="E334" s="14">
        <f>E279+E242+E170+E43</f>
        <v>6600</v>
      </c>
      <c r="G334" s="149"/>
    </row>
    <row r="335" spans="1:9" ht="15.75" thickBot="1" x14ac:dyDescent="0.3">
      <c r="A335" s="26" t="s">
        <v>302</v>
      </c>
      <c r="B335" s="15">
        <f>B280+B243+B171+B41</f>
        <v>0</v>
      </c>
      <c r="C335" s="15">
        <f>C280+C243+C171+C41</f>
        <v>0</v>
      </c>
      <c r="D335" s="15">
        <f>D280+D243+D171+D41</f>
        <v>0</v>
      </c>
      <c r="E335" s="15">
        <f>E280+E243+E171+E41</f>
        <v>0</v>
      </c>
    </row>
    <row r="336" spans="1:9" ht="15.75" thickBot="1" x14ac:dyDescent="0.3">
      <c r="A336" s="13" t="s">
        <v>26</v>
      </c>
      <c r="B336" s="36">
        <f>B337+B338</f>
        <v>72689</v>
      </c>
      <c r="C336" s="36">
        <f>C337+C338</f>
        <v>47300</v>
      </c>
      <c r="D336" s="36">
        <f t="shared" ref="D336:E336" si="56">D337+D338</f>
        <v>49775</v>
      </c>
      <c r="E336" s="36">
        <f t="shared" si="56"/>
        <v>53009</v>
      </c>
    </row>
    <row r="337" spans="1:8" ht="15.75" thickBot="1" x14ac:dyDescent="0.3">
      <c r="A337" s="26" t="s">
        <v>279</v>
      </c>
      <c r="B337" s="15">
        <f t="shared" ref="B337:E338" si="57">B282+B245+B173+B46</f>
        <v>71729</v>
      </c>
      <c r="C337" s="15">
        <f t="shared" si="57"/>
        <v>45440</v>
      </c>
      <c r="D337" s="15">
        <f t="shared" si="57"/>
        <v>47915</v>
      </c>
      <c r="E337" s="15">
        <f t="shared" si="57"/>
        <v>51149</v>
      </c>
      <c r="G337" s="12"/>
      <c r="H337" s="12"/>
    </row>
    <row r="338" spans="1:8" ht="15.75" thickBot="1" x14ac:dyDescent="0.3">
      <c r="A338" s="26" t="s">
        <v>302</v>
      </c>
      <c r="B338" s="15">
        <f t="shared" si="57"/>
        <v>960</v>
      </c>
      <c r="C338" s="15">
        <f t="shared" si="57"/>
        <v>1860</v>
      </c>
      <c r="D338" s="15">
        <f t="shared" si="57"/>
        <v>1860</v>
      </c>
      <c r="E338" s="15">
        <f t="shared" si="57"/>
        <v>1860</v>
      </c>
    </row>
    <row r="339" spans="1:8" ht="15.75" thickBot="1" x14ac:dyDescent="0.3">
      <c r="A339" s="13" t="s">
        <v>27</v>
      </c>
      <c r="B339" s="36">
        <f>B340+B341</f>
        <v>0</v>
      </c>
      <c r="C339" s="36">
        <f t="shared" ref="C339:E339" si="58">C340+C341</f>
        <v>0</v>
      </c>
      <c r="D339" s="36">
        <f t="shared" si="58"/>
        <v>0</v>
      </c>
      <c r="E339" s="36">
        <f t="shared" si="58"/>
        <v>0</v>
      </c>
    </row>
    <row r="340" spans="1:8" ht="15.75" thickBot="1" x14ac:dyDescent="0.3">
      <c r="A340" s="26" t="s">
        <v>279</v>
      </c>
      <c r="B340" s="14">
        <f>F289</f>
        <v>0</v>
      </c>
      <c r="C340" s="14">
        <f t="shared" ref="C340:E347" si="59">G289</f>
        <v>0</v>
      </c>
      <c r="D340" s="14">
        <f t="shared" si="59"/>
        <v>0</v>
      </c>
      <c r="E340" s="14">
        <f t="shared" si="59"/>
        <v>0</v>
      </c>
    </row>
    <row r="341" spans="1:8" ht="15.75" thickBot="1" x14ac:dyDescent="0.3">
      <c r="A341" s="26" t="s">
        <v>302</v>
      </c>
      <c r="B341" s="14">
        <f>F290</f>
        <v>0</v>
      </c>
      <c r="C341" s="14">
        <f t="shared" si="59"/>
        <v>0</v>
      </c>
      <c r="D341" s="14">
        <f t="shared" si="59"/>
        <v>0</v>
      </c>
      <c r="E341" s="14">
        <f t="shared" si="59"/>
        <v>0</v>
      </c>
    </row>
    <row r="342" spans="1:8" ht="15.75" thickBot="1" x14ac:dyDescent="0.3">
      <c r="A342" s="13" t="s">
        <v>28</v>
      </c>
      <c r="B342" s="14">
        <f>F291</f>
        <v>0</v>
      </c>
      <c r="C342" s="14">
        <f t="shared" si="59"/>
        <v>0</v>
      </c>
      <c r="D342" s="14">
        <f t="shared" si="59"/>
        <v>0</v>
      </c>
      <c r="E342" s="14">
        <f t="shared" si="59"/>
        <v>0</v>
      </c>
    </row>
    <row r="343" spans="1:8" ht="15.75" thickBot="1" x14ac:dyDescent="0.3">
      <c r="A343" s="26" t="s">
        <v>279</v>
      </c>
      <c r="B343" s="14">
        <f t="shared" ref="B343:B347" si="60">F292</f>
        <v>0</v>
      </c>
      <c r="C343" s="14">
        <f t="shared" si="59"/>
        <v>0</v>
      </c>
      <c r="D343" s="14">
        <f t="shared" si="59"/>
        <v>0</v>
      </c>
      <c r="E343" s="14">
        <f t="shared" si="59"/>
        <v>0</v>
      </c>
    </row>
    <row r="344" spans="1:8" ht="15.75" thickBot="1" x14ac:dyDescent="0.3">
      <c r="A344" s="26" t="s">
        <v>302</v>
      </c>
      <c r="B344" s="14">
        <f t="shared" si="60"/>
        <v>0</v>
      </c>
      <c r="C344" s="14">
        <f t="shared" si="59"/>
        <v>0</v>
      </c>
      <c r="D344" s="14">
        <f t="shared" si="59"/>
        <v>0</v>
      </c>
      <c r="E344" s="14">
        <f t="shared" si="59"/>
        <v>0</v>
      </c>
    </row>
    <row r="345" spans="1:8" ht="15.75" thickBot="1" x14ac:dyDescent="0.3">
      <c r="A345" s="13" t="s">
        <v>29</v>
      </c>
      <c r="B345" s="150">
        <f t="shared" si="60"/>
        <v>0</v>
      </c>
      <c r="C345" s="150">
        <f t="shared" si="59"/>
        <v>0</v>
      </c>
      <c r="D345" s="150">
        <f t="shared" si="59"/>
        <v>0</v>
      </c>
      <c r="E345" s="150">
        <f t="shared" si="59"/>
        <v>0</v>
      </c>
    </row>
    <row r="346" spans="1:8" ht="15.75" thickBot="1" x14ac:dyDescent="0.3">
      <c r="A346" s="26" t="s">
        <v>279</v>
      </c>
      <c r="B346" s="14">
        <f t="shared" si="60"/>
        <v>0</v>
      </c>
      <c r="C346" s="14">
        <f t="shared" si="59"/>
        <v>0</v>
      </c>
      <c r="D346" s="14">
        <f t="shared" si="59"/>
        <v>0</v>
      </c>
      <c r="E346" s="14">
        <f t="shared" si="59"/>
        <v>0</v>
      </c>
    </row>
    <row r="347" spans="1:8" ht="15.75" thickBot="1" x14ac:dyDescent="0.3">
      <c r="A347" s="26" t="s">
        <v>302</v>
      </c>
      <c r="B347" s="14">
        <f t="shared" si="60"/>
        <v>0</v>
      </c>
      <c r="C347" s="14">
        <f t="shared" si="59"/>
        <v>0</v>
      </c>
      <c r="D347" s="14">
        <f t="shared" si="59"/>
        <v>0</v>
      </c>
      <c r="E347" s="14">
        <f t="shared" si="59"/>
        <v>0</v>
      </c>
    </row>
    <row r="348" spans="1:8" ht="24.75" thickBot="1" x14ac:dyDescent="0.3">
      <c r="A348" s="13" t="s">
        <v>30</v>
      </c>
      <c r="B348" s="36">
        <f>B349+B350</f>
        <v>43011</v>
      </c>
      <c r="C348" s="36">
        <f t="shared" ref="C348:E348" si="61">C349+C350</f>
        <v>86700</v>
      </c>
      <c r="D348" s="36">
        <f t="shared" si="61"/>
        <v>84725</v>
      </c>
      <c r="E348" s="36">
        <f t="shared" si="61"/>
        <v>81991</v>
      </c>
    </row>
    <row r="349" spans="1:8" ht="15.75" thickBot="1" x14ac:dyDescent="0.3">
      <c r="A349" s="26" t="s">
        <v>279</v>
      </c>
      <c r="B349" s="14">
        <f t="shared" ref="B349:E350" si="62">B294+B257+B185+B58</f>
        <v>43011</v>
      </c>
      <c r="C349" s="14">
        <f>C294+C257+C185+C58</f>
        <v>86700</v>
      </c>
      <c r="D349" s="14">
        <f t="shared" si="62"/>
        <v>84725</v>
      </c>
      <c r="E349" s="14">
        <f t="shared" si="62"/>
        <v>81991</v>
      </c>
    </row>
    <row r="350" spans="1:8" ht="15.75" thickBot="1" x14ac:dyDescent="0.3">
      <c r="A350" s="26" t="s">
        <v>302</v>
      </c>
      <c r="B350" s="14">
        <f t="shared" si="62"/>
        <v>0</v>
      </c>
      <c r="C350" s="14">
        <f t="shared" si="62"/>
        <v>0</v>
      </c>
      <c r="D350" s="14">
        <f t="shared" si="62"/>
        <v>0</v>
      </c>
      <c r="E350" s="14">
        <f t="shared" si="62"/>
        <v>0</v>
      </c>
    </row>
    <row r="351" spans="1:8" ht="15.75" thickBot="1" x14ac:dyDescent="0.3">
      <c r="A351" s="13" t="s">
        <v>59</v>
      </c>
      <c r="B351" s="36">
        <f>B352+B353+B354+B355</f>
        <v>0</v>
      </c>
      <c r="C351" s="36">
        <f t="shared" ref="C351:E351" si="63">C352+C353+C354+C355</f>
        <v>0</v>
      </c>
      <c r="D351" s="36">
        <f t="shared" si="63"/>
        <v>0</v>
      </c>
      <c r="E351" s="36">
        <f t="shared" si="63"/>
        <v>0</v>
      </c>
    </row>
    <row r="352" spans="1:8" ht="15.75" thickBot="1" x14ac:dyDescent="0.3">
      <c r="A352" s="26" t="s">
        <v>279</v>
      </c>
      <c r="B352" s="14"/>
      <c r="C352" s="14"/>
      <c r="D352" s="14"/>
      <c r="E352" s="14"/>
    </row>
    <row r="353" spans="1:5" ht="15.75" thickBot="1" x14ac:dyDescent="0.3">
      <c r="A353" s="26" t="s">
        <v>303</v>
      </c>
      <c r="B353" s="14"/>
      <c r="C353" s="14"/>
      <c r="D353" s="14"/>
      <c r="E353" s="14"/>
    </row>
    <row r="354" spans="1:5" ht="15.75" thickBot="1" x14ac:dyDescent="0.3">
      <c r="A354" s="26" t="s">
        <v>295</v>
      </c>
      <c r="B354" s="14"/>
      <c r="C354" s="14"/>
      <c r="D354" s="14"/>
      <c r="E354" s="14"/>
    </row>
    <row r="355" spans="1:5" ht="15.75" thickBot="1" x14ac:dyDescent="0.3">
      <c r="A355" s="26" t="s">
        <v>296</v>
      </c>
      <c r="B355" s="14"/>
      <c r="C355" s="14"/>
      <c r="D355" s="14"/>
      <c r="E355" s="14"/>
    </row>
    <row r="356" spans="1:5" ht="15.75" thickBot="1" x14ac:dyDescent="0.3">
      <c r="A356" s="13" t="s">
        <v>60</v>
      </c>
      <c r="B356" s="14">
        <f>B321+B211+B138+B84+B109</f>
        <v>8000</v>
      </c>
      <c r="C356" s="14">
        <f>C321+C211+C138+C84+C109</f>
        <v>60000</v>
      </c>
      <c r="D356" s="14">
        <f>D321+D211+D138+D84</f>
        <v>60000</v>
      </c>
      <c r="E356" s="14">
        <f>E321+E211+E138+E84</f>
        <v>60000</v>
      </c>
    </row>
    <row r="357" spans="1:5" ht="15.75" thickBot="1" x14ac:dyDescent="0.3">
      <c r="A357" s="26" t="s">
        <v>279</v>
      </c>
      <c r="B357" s="14">
        <f>B322+B212+B139+B85+B110</f>
        <v>8000</v>
      </c>
      <c r="C357" s="14">
        <f>C322+C212+C139+C85+C110</f>
        <v>60000</v>
      </c>
      <c r="D357" s="14">
        <f t="shared" ref="D357:E357" si="64">D322+D212+D139+D85</f>
        <v>60000</v>
      </c>
      <c r="E357" s="14">
        <f t="shared" si="64"/>
        <v>60000</v>
      </c>
    </row>
    <row r="358" spans="1:5" ht="15.75" thickBot="1" x14ac:dyDescent="0.3">
      <c r="A358" s="26" t="s">
        <v>303</v>
      </c>
      <c r="B358" s="14"/>
      <c r="C358" s="14"/>
      <c r="D358" s="14"/>
      <c r="E358" s="14"/>
    </row>
    <row r="359" spans="1:5" ht="15.75" thickBot="1" x14ac:dyDescent="0.3">
      <c r="A359" s="26" t="s">
        <v>295</v>
      </c>
      <c r="B359" s="14"/>
      <c r="C359" s="14"/>
      <c r="D359" s="14"/>
      <c r="E359" s="14"/>
    </row>
    <row r="360" spans="1:5" ht="15.75" thickBot="1" x14ac:dyDescent="0.3">
      <c r="A360" s="26" t="s">
        <v>296</v>
      </c>
      <c r="B360" s="14"/>
      <c r="C360" s="14"/>
      <c r="D360" s="14"/>
      <c r="E360" s="14"/>
    </row>
    <row r="361" spans="1:5" ht="15.75" thickBot="1" x14ac:dyDescent="0.3">
      <c r="A361" s="17" t="s">
        <v>32</v>
      </c>
      <c r="B361" s="18">
        <f>IF(B329-B328=0,0,"Error")</f>
        <v>0</v>
      </c>
      <c r="C361" s="18">
        <f>IF(C329-C328=0,0,"Error")</f>
        <v>0</v>
      </c>
      <c r="D361" s="18">
        <f>IF(D329-D328=0,0,"Error")</f>
        <v>0</v>
      </c>
      <c r="E361" s="18">
        <f>IF(E329-E328=0,0,"Error")</f>
        <v>0</v>
      </c>
    </row>
    <row r="362" spans="1:5" x14ac:dyDescent="0.25">
      <c r="A362" s="28"/>
      <c r="B362" s="29"/>
      <c r="C362" s="29"/>
      <c r="D362" s="29"/>
      <c r="E362" s="29"/>
    </row>
  </sheetData>
  <mergeCells count="88">
    <mergeCell ref="A2:E2"/>
    <mergeCell ref="A1:E1"/>
    <mergeCell ref="A8:E8"/>
    <mergeCell ref="A3:E3"/>
    <mergeCell ref="B5:E5"/>
    <mergeCell ref="B6:E6"/>
    <mergeCell ref="B7:E7"/>
    <mergeCell ref="A36:E36"/>
    <mergeCell ref="A9:E11"/>
    <mergeCell ref="B12:E12"/>
    <mergeCell ref="A13:A14"/>
    <mergeCell ref="B17:E17"/>
    <mergeCell ref="A18:E18"/>
    <mergeCell ref="A23:E23"/>
    <mergeCell ref="A24:E24"/>
    <mergeCell ref="B25:E25"/>
    <mergeCell ref="B26:E26"/>
    <mergeCell ref="B27:E27"/>
    <mergeCell ref="A28:A29"/>
    <mergeCell ref="B91:E91"/>
    <mergeCell ref="A37:A38"/>
    <mergeCell ref="A62:E62"/>
    <mergeCell ref="A63:E63"/>
    <mergeCell ref="B64:E64"/>
    <mergeCell ref="D65:E65"/>
    <mergeCell ref="B66:E66"/>
    <mergeCell ref="B67:E67"/>
    <mergeCell ref="A68:A69"/>
    <mergeCell ref="A76:E76"/>
    <mergeCell ref="A77:A78"/>
    <mergeCell ref="D90:E90"/>
    <mergeCell ref="A122:A123"/>
    <mergeCell ref="B92:E92"/>
    <mergeCell ref="A93:A94"/>
    <mergeCell ref="A101:E101"/>
    <mergeCell ref="A102:A103"/>
    <mergeCell ref="A115:E115"/>
    <mergeCell ref="A116:E116"/>
    <mergeCell ref="B117:E117"/>
    <mergeCell ref="D118:E118"/>
    <mergeCell ref="B119:E119"/>
    <mergeCell ref="B120:E120"/>
    <mergeCell ref="B121:E121"/>
    <mergeCell ref="A164:A165"/>
    <mergeCell ref="A130:E130"/>
    <mergeCell ref="A131:A132"/>
    <mergeCell ref="B144:E144"/>
    <mergeCell ref="A145:E145"/>
    <mergeCell ref="A150:E150"/>
    <mergeCell ref="A151:E151"/>
    <mergeCell ref="B152:E152"/>
    <mergeCell ref="B153:E153"/>
    <mergeCell ref="B154:E154"/>
    <mergeCell ref="A155:A156"/>
    <mergeCell ref="A163:E163"/>
    <mergeCell ref="A223:E223"/>
    <mergeCell ref="A189:E189"/>
    <mergeCell ref="A190:E190"/>
    <mergeCell ref="B191:E191"/>
    <mergeCell ref="B193:E193"/>
    <mergeCell ref="B194:E194"/>
    <mergeCell ref="A195:A196"/>
    <mergeCell ref="A203:E203"/>
    <mergeCell ref="A204:A205"/>
    <mergeCell ref="B217:E217"/>
    <mergeCell ref="A218:E218"/>
    <mergeCell ref="A222:E222"/>
    <mergeCell ref="A273:A274"/>
    <mergeCell ref="B224:E224"/>
    <mergeCell ref="B225:E225"/>
    <mergeCell ref="B226:E226"/>
    <mergeCell ref="A227:A228"/>
    <mergeCell ref="A235:E235"/>
    <mergeCell ref="A236:A237"/>
    <mergeCell ref="B261:E261"/>
    <mergeCell ref="B262:E262"/>
    <mergeCell ref="B263:E263"/>
    <mergeCell ref="A264:A265"/>
    <mergeCell ref="A272:E272"/>
    <mergeCell ref="A305:A306"/>
    <mergeCell ref="A313:E313"/>
    <mergeCell ref="A314:A315"/>
    <mergeCell ref="A298:E298"/>
    <mergeCell ref="A299:E299"/>
    <mergeCell ref="B300:E300"/>
    <mergeCell ref="B302:E302"/>
    <mergeCell ref="B303:E303"/>
    <mergeCell ref="B304:E304"/>
  </mergeCells>
  <pageMargins left="0.7" right="0.7" top="0.75" bottom="0.75" header="0.3" footer="0.3"/>
  <pageSetup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16"/>
  <sheetViews>
    <sheetView zoomScale="170" zoomScaleNormal="170" workbookViewId="0">
      <selection sqref="A1:E1"/>
    </sheetView>
  </sheetViews>
  <sheetFormatPr defaultRowHeight="15" x14ac:dyDescent="0.25"/>
  <cols>
    <col min="1" max="1" width="22" customWidth="1"/>
    <col min="2" max="5" width="11.7109375" customWidth="1"/>
    <col min="6" max="6" width="10.28515625" customWidth="1"/>
    <col min="8" max="8" width="11" customWidth="1"/>
    <col min="9" max="9" width="11" bestFit="1" customWidth="1"/>
  </cols>
  <sheetData>
    <row r="1" spans="1:6" x14ac:dyDescent="0.25">
      <c r="A1" s="1444" t="s">
        <v>1676</v>
      </c>
      <c r="B1" s="1444"/>
      <c r="C1" s="1444"/>
      <c r="D1" s="1444"/>
      <c r="E1" s="1444"/>
    </row>
    <row r="2" spans="1:6" ht="44.25" customHeight="1" x14ac:dyDescent="0.25">
      <c r="A2" s="1421" t="s">
        <v>732</v>
      </c>
      <c r="B2" s="1421"/>
      <c r="C2" s="1421"/>
      <c r="D2" s="1421"/>
      <c r="E2" s="1421"/>
      <c r="F2" s="1"/>
    </row>
    <row r="3" spans="1:6" ht="18" customHeight="1" x14ac:dyDescent="0.25">
      <c r="A3" s="1306" t="s">
        <v>731</v>
      </c>
      <c r="B3" s="1306"/>
      <c r="C3" s="1306"/>
      <c r="D3" s="1306"/>
      <c r="E3" s="1306"/>
      <c r="F3" s="796"/>
    </row>
    <row r="4" spans="1:6" ht="15.75" thickBot="1" x14ac:dyDescent="0.3"/>
    <row r="5" spans="1:6" ht="26.25" thickBot="1" x14ac:dyDescent="0.3">
      <c r="A5" s="2" t="s">
        <v>0</v>
      </c>
      <c r="B5" s="1230" t="s">
        <v>527</v>
      </c>
      <c r="C5" s="1230"/>
      <c r="D5" s="1230"/>
      <c r="E5" s="1230"/>
    </row>
    <row r="6" spans="1:6" ht="15.75" thickBot="1" x14ac:dyDescent="0.3">
      <c r="A6" s="2" t="s">
        <v>1</v>
      </c>
      <c r="B6" s="1231" t="s">
        <v>166</v>
      </c>
      <c r="C6" s="1232"/>
      <c r="D6" s="1232"/>
      <c r="E6" s="1233"/>
    </row>
    <row r="7" spans="1:6" ht="26.25" thickBot="1" x14ac:dyDescent="0.3">
      <c r="A7" s="2" t="s">
        <v>3</v>
      </c>
      <c r="B7" s="1217" t="s">
        <v>729</v>
      </c>
      <c r="C7" s="1218"/>
      <c r="D7" s="1218"/>
      <c r="E7" s="1219"/>
    </row>
    <row r="8" spans="1:6" ht="15.75" thickBot="1" x14ac:dyDescent="0.3">
      <c r="A8" s="1234" t="s">
        <v>5</v>
      </c>
      <c r="B8" s="1235"/>
      <c r="C8" s="1235"/>
      <c r="D8" s="1235"/>
      <c r="E8" s="1236"/>
    </row>
    <row r="9" spans="1:6" x14ac:dyDescent="0.25">
      <c r="A9" s="1834" t="s">
        <v>231</v>
      </c>
      <c r="B9" s="1835"/>
      <c r="C9" s="1835"/>
      <c r="D9" s="1835"/>
      <c r="E9" s="1836"/>
    </row>
    <row r="10" spans="1:6" ht="36.75" customHeight="1" x14ac:dyDescent="0.25">
      <c r="A10" s="1837"/>
      <c r="B10" s="1838"/>
      <c r="C10" s="1838"/>
      <c r="D10" s="1838"/>
      <c r="E10" s="1839"/>
    </row>
    <row r="11" spans="1:6" ht="15.75" thickBot="1" x14ac:dyDescent="0.3">
      <c r="A11" s="1840"/>
      <c r="B11" s="1841"/>
      <c r="C11" s="1841"/>
      <c r="D11" s="1841"/>
      <c r="E11" s="1842"/>
    </row>
    <row r="12" spans="1:6" ht="38.25" customHeight="1" thickBot="1" x14ac:dyDescent="0.3">
      <c r="A12" s="3" t="s">
        <v>6</v>
      </c>
      <c r="B12" s="1288" t="s">
        <v>880</v>
      </c>
      <c r="C12" s="1289"/>
      <c r="D12" s="1289"/>
      <c r="E12" s="1290"/>
    </row>
    <row r="13" spans="1:6" ht="23.25" customHeight="1" x14ac:dyDescent="0.25">
      <c r="A13" s="1254" t="s">
        <v>7</v>
      </c>
      <c r="B13" s="280">
        <v>2019</v>
      </c>
      <c r="C13" s="280">
        <v>2020</v>
      </c>
      <c r="D13" s="280">
        <v>2021</v>
      </c>
      <c r="E13" s="280">
        <v>2022</v>
      </c>
    </row>
    <row r="14" spans="1:6" ht="15.75" thickBot="1" x14ac:dyDescent="0.3">
      <c r="A14" s="1255"/>
      <c r="B14" s="806" t="s">
        <v>881</v>
      </c>
      <c r="C14" s="277" t="s">
        <v>9</v>
      </c>
      <c r="D14" s="277" t="s">
        <v>9</v>
      </c>
      <c r="E14" s="277" t="s">
        <v>9</v>
      </c>
    </row>
    <row r="15" spans="1:6" ht="69" customHeight="1" thickBot="1" x14ac:dyDescent="0.3">
      <c r="A15" s="87" t="s">
        <v>528</v>
      </c>
      <c r="B15" s="89">
        <v>0.8</v>
      </c>
      <c r="C15" s="89">
        <v>1</v>
      </c>
      <c r="D15" s="89">
        <v>1</v>
      </c>
      <c r="E15" s="89">
        <v>1</v>
      </c>
    </row>
    <row r="16" spans="1:6" ht="45.75" thickBot="1" x14ac:dyDescent="0.3">
      <c r="A16" s="66" t="s">
        <v>529</v>
      </c>
      <c r="B16" s="89">
        <v>1</v>
      </c>
      <c r="C16" s="89">
        <v>1</v>
      </c>
      <c r="D16" s="89">
        <v>1</v>
      </c>
      <c r="E16" s="89">
        <v>1</v>
      </c>
    </row>
    <row r="17" spans="1:11" ht="72.75" customHeight="1" thickBot="1" x14ac:dyDescent="0.3">
      <c r="A17" s="5" t="s">
        <v>530</v>
      </c>
      <c r="B17" s="89">
        <v>0.5</v>
      </c>
      <c r="C17" s="89">
        <v>0.5</v>
      </c>
      <c r="D17" s="89">
        <v>0.5</v>
      </c>
      <c r="E17" s="89">
        <v>0.5</v>
      </c>
    </row>
    <row r="18" spans="1:11" ht="40.5" customHeight="1" thickBot="1" x14ac:dyDescent="0.3">
      <c r="A18" s="6" t="s">
        <v>10</v>
      </c>
      <c r="B18" s="1427" t="s">
        <v>1327</v>
      </c>
      <c r="C18" s="1428"/>
      <c r="D18" s="1428"/>
      <c r="E18" s="1429"/>
    </row>
    <row r="19" spans="1:11" ht="23.25" customHeight="1" thickBot="1" x14ac:dyDescent="0.3">
      <c r="A19" s="1247" t="s">
        <v>11</v>
      </c>
      <c r="B19" s="1843"/>
      <c r="C19" s="1249"/>
      <c r="D19" s="1249"/>
      <c r="E19" s="1250"/>
      <c r="H19" s="30"/>
      <c r="J19" s="30"/>
    </row>
    <row r="20" spans="1:11" ht="15.75" thickBot="1" x14ac:dyDescent="0.3">
      <c r="A20" s="887"/>
      <c r="B20" s="831">
        <v>2019</v>
      </c>
      <c r="C20" s="89" t="s">
        <v>135</v>
      </c>
      <c r="D20" s="89" t="s">
        <v>135</v>
      </c>
      <c r="E20" s="89" t="s">
        <v>135</v>
      </c>
      <c r="G20" s="92"/>
    </row>
    <row r="21" spans="1:11" ht="34.5" thickBot="1" x14ac:dyDescent="0.3">
      <c r="A21" s="87" t="s">
        <v>528</v>
      </c>
      <c r="B21" s="98">
        <v>4</v>
      </c>
      <c r="C21" s="99" t="s">
        <v>531</v>
      </c>
      <c r="D21" s="99" t="s">
        <v>531</v>
      </c>
      <c r="E21" s="99" t="s">
        <v>531</v>
      </c>
    </row>
    <row r="22" spans="1:11" ht="15.75" thickBot="1" x14ac:dyDescent="0.3">
      <c r="A22" s="1291" t="s">
        <v>532</v>
      </c>
      <c r="B22" s="1292"/>
      <c r="C22" s="1292"/>
      <c r="D22" s="1292"/>
      <c r="E22" s="1293"/>
    </row>
    <row r="23" spans="1:11" ht="15.75" thickBot="1" x14ac:dyDescent="0.3">
      <c r="A23" s="1220" t="s">
        <v>13</v>
      </c>
      <c r="B23" s="1221"/>
      <c r="C23" s="1221"/>
      <c r="D23" s="1221"/>
      <c r="E23" s="1222"/>
    </row>
    <row r="24" spans="1:11" ht="18.75" customHeight="1" thickBot="1" x14ac:dyDescent="0.3">
      <c r="A24" s="7" t="s">
        <v>14</v>
      </c>
      <c r="B24" s="1284" t="s">
        <v>882</v>
      </c>
      <c r="C24" s="1279"/>
      <c r="D24" s="1279"/>
      <c r="E24" s="1280"/>
    </row>
    <row r="25" spans="1:11" ht="84" customHeight="1" thickBot="1" x14ac:dyDescent="0.3">
      <c r="A25" s="5" t="s">
        <v>15</v>
      </c>
      <c r="B25" s="1281" t="s">
        <v>533</v>
      </c>
      <c r="C25" s="1282"/>
      <c r="D25" s="1282"/>
      <c r="E25" s="1283"/>
    </row>
    <row r="26" spans="1:11" ht="15.75" thickBot="1" x14ac:dyDescent="0.3">
      <c r="A26" s="5" t="s">
        <v>16</v>
      </c>
      <c r="B26" s="1251" t="s">
        <v>534</v>
      </c>
      <c r="C26" s="1252"/>
      <c r="D26" s="1252"/>
      <c r="E26" s="1253"/>
    </row>
    <row r="27" spans="1:11" ht="12.75" customHeight="1" x14ac:dyDescent="0.25">
      <c r="A27" s="1254"/>
      <c r="B27" s="8">
        <v>2019</v>
      </c>
      <c r="C27" s="8">
        <v>2020</v>
      </c>
      <c r="D27" s="8">
        <v>2021</v>
      </c>
      <c r="E27" s="8">
        <v>2022</v>
      </c>
    </row>
    <row r="28" spans="1:11" ht="9" customHeight="1" thickBot="1" x14ac:dyDescent="0.3">
      <c r="A28" s="1255"/>
      <c r="B28" s="806" t="s">
        <v>9</v>
      </c>
      <c r="C28" s="806" t="s">
        <v>9</v>
      </c>
      <c r="D28" s="806" t="s">
        <v>9</v>
      </c>
      <c r="E28" s="806" t="s">
        <v>9</v>
      </c>
    </row>
    <row r="29" spans="1:11" ht="15.75" thickBot="1" x14ac:dyDescent="0.3">
      <c r="A29" s="5" t="s">
        <v>17</v>
      </c>
      <c r="B29" s="10">
        <v>47</v>
      </c>
      <c r="C29" s="10">
        <v>47</v>
      </c>
      <c r="D29" s="10">
        <v>47</v>
      </c>
      <c r="E29" s="10">
        <v>47</v>
      </c>
    </row>
    <row r="30" spans="1:11" ht="15.75" thickBot="1" x14ac:dyDescent="0.3">
      <c r="A30" s="5" t="s">
        <v>18</v>
      </c>
      <c r="B30" s="10">
        <v>97700</v>
      </c>
      <c r="C30" s="10">
        <v>98700</v>
      </c>
      <c r="D30" s="10">
        <f>D59</f>
        <v>99580</v>
      </c>
      <c r="E30" s="10">
        <f>E59</f>
        <v>100580</v>
      </c>
    </row>
    <row r="31" spans="1:11" ht="15.75" thickBot="1" x14ac:dyDescent="0.3">
      <c r="A31" s="5" t="s">
        <v>19</v>
      </c>
      <c r="B31" s="10">
        <f t="shared" ref="B31:E31" si="0">B30/B29</f>
        <v>2078.7234042553191</v>
      </c>
      <c r="C31" s="10">
        <f t="shared" si="0"/>
        <v>2100</v>
      </c>
      <c r="D31" s="10">
        <f t="shared" si="0"/>
        <v>2118.7234042553191</v>
      </c>
      <c r="E31" s="10">
        <f t="shared" si="0"/>
        <v>2140</v>
      </c>
    </row>
    <row r="32" spans="1:11" ht="15.75" thickBot="1" x14ac:dyDescent="0.3">
      <c r="A32" s="5" t="s">
        <v>20</v>
      </c>
      <c r="B32" s="787" t="s">
        <v>21</v>
      </c>
      <c r="C32" s="11">
        <f>C29/B29-1</f>
        <v>0</v>
      </c>
      <c r="D32" s="11">
        <f t="shared" ref="D32:E34" si="1">D29/C29-1</f>
        <v>0</v>
      </c>
      <c r="E32" s="11">
        <f>E29/D29-1</f>
        <v>0</v>
      </c>
      <c r="G32" s="12"/>
      <c r="H32" s="12"/>
      <c r="I32" s="12"/>
      <c r="J32" s="12"/>
      <c r="K32" s="12"/>
    </row>
    <row r="33" spans="1:8" ht="15.75" thickBot="1" x14ac:dyDescent="0.3">
      <c r="A33" s="5" t="s">
        <v>22</v>
      </c>
      <c r="B33" s="787" t="s">
        <v>21</v>
      </c>
      <c r="C33" s="11">
        <f>C30/B30-1</f>
        <v>1.0235414534288667E-2</v>
      </c>
      <c r="D33" s="11">
        <f t="shared" si="1"/>
        <v>8.9159067882471632E-3</v>
      </c>
      <c r="E33" s="11">
        <f t="shared" si="1"/>
        <v>1.0042177144004905E-2</v>
      </c>
    </row>
    <row r="34" spans="1:8" ht="23.25" thickBot="1" x14ac:dyDescent="0.3">
      <c r="A34" s="5" t="s">
        <v>23</v>
      </c>
      <c r="B34" s="787" t="s">
        <v>21</v>
      </c>
      <c r="C34" s="11">
        <f>C31/B31-1</f>
        <v>1.0235414534288667E-2</v>
      </c>
      <c r="D34" s="11">
        <f t="shared" si="1"/>
        <v>8.9159067882471632E-3</v>
      </c>
      <c r="E34" s="11">
        <f t="shared" si="1"/>
        <v>1.0042177144004905E-2</v>
      </c>
    </row>
    <row r="35" spans="1:8" ht="15.75" thickBot="1" x14ac:dyDescent="0.3">
      <c r="A35" s="1256" t="s">
        <v>160</v>
      </c>
      <c r="B35" s="1257"/>
      <c r="C35" s="1257"/>
      <c r="D35" s="1257"/>
      <c r="E35" s="1258"/>
    </row>
    <row r="36" spans="1:8" ht="12.75" customHeight="1" x14ac:dyDescent="0.25">
      <c r="A36" s="1254"/>
      <c r="B36" s="8">
        <v>2019</v>
      </c>
      <c r="C36" s="8">
        <v>2020</v>
      </c>
      <c r="D36" s="8">
        <v>2021</v>
      </c>
      <c r="E36" s="8">
        <v>2022</v>
      </c>
    </row>
    <row r="37" spans="1:8" ht="9" customHeight="1" thickBot="1" x14ac:dyDescent="0.3">
      <c r="A37" s="1255"/>
      <c r="B37" s="806" t="s">
        <v>881</v>
      </c>
      <c r="C37" s="806" t="s">
        <v>9</v>
      </c>
      <c r="D37" s="806" t="s">
        <v>9</v>
      </c>
      <c r="E37" s="806" t="s">
        <v>9</v>
      </c>
    </row>
    <row r="38" spans="1:8" ht="15.75" thickBot="1" x14ac:dyDescent="0.3">
      <c r="A38" s="13" t="s">
        <v>24</v>
      </c>
      <c r="B38" s="14">
        <v>7992</v>
      </c>
      <c r="C38" s="14">
        <v>7992</v>
      </c>
      <c r="D38" s="14">
        <v>7992</v>
      </c>
      <c r="E38" s="14">
        <v>7992</v>
      </c>
    </row>
    <row r="39" spans="1:8" ht="15.75" thickBot="1" x14ac:dyDescent="0.3">
      <c r="A39" s="26" t="s">
        <v>279</v>
      </c>
      <c r="B39" s="15">
        <v>7992</v>
      </c>
      <c r="C39" s="15">
        <v>7992</v>
      </c>
      <c r="D39" s="15">
        <v>7992</v>
      </c>
      <c r="E39" s="15">
        <v>7992</v>
      </c>
    </row>
    <row r="40" spans="1:8" ht="15.75" thickBot="1" x14ac:dyDescent="0.3">
      <c r="A40" s="26" t="s">
        <v>280</v>
      </c>
      <c r="B40" s="15"/>
      <c r="C40" s="27"/>
      <c r="D40" s="27"/>
      <c r="E40" s="27"/>
    </row>
    <row r="41" spans="1:8" ht="24.75" thickBot="1" x14ac:dyDescent="0.3">
      <c r="A41" s="13" t="s">
        <v>25</v>
      </c>
      <c r="B41" s="14">
        <v>1308</v>
      </c>
      <c r="C41" s="14">
        <v>1308</v>
      </c>
      <c r="D41" s="14">
        <v>1308</v>
      </c>
      <c r="E41" s="14">
        <v>1308</v>
      </c>
    </row>
    <row r="42" spans="1:8" ht="15.75" thickBot="1" x14ac:dyDescent="0.3">
      <c r="A42" s="26" t="s">
        <v>279</v>
      </c>
      <c r="B42" s="15">
        <v>1308</v>
      </c>
      <c r="C42" s="15">
        <v>1308</v>
      </c>
      <c r="D42" s="15">
        <v>1308</v>
      </c>
      <c r="E42" s="15">
        <v>1308</v>
      </c>
    </row>
    <row r="43" spans="1:8" ht="15.75" thickBot="1" x14ac:dyDescent="0.3">
      <c r="A43" s="26" t="s">
        <v>280</v>
      </c>
      <c r="B43" s="15"/>
      <c r="C43" s="14"/>
      <c r="D43" s="14"/>
      <c r="E43" s="14"/>
    </row>
    <row r="44" spans="1:8" ht="15.75" thickBot="1" x14ac:dyDescent="0.3">
      <c r="A44" s="13" t="s">
        <v>26</v>
      </c>
      <c r="B44" s="15">
        <v>4000</v>
      </c>
      <c r="C44" s="15">
        <v>4000</v>
      </c>
      <c r="D44" s="15">
        <v>4000</v>
      </c>
      <c r="E44" s="15">
        <v>4000</v>
      </c>
    </row>
    <row r="45" spans="1:8" ht="15.75" thickBot="1" x14ac:dyDescent="0.3">
      <c r="A45" s="26" t="s">
        <v>279</v>
      </c>
      <c r="B45" s="15">
        <v>4000</v>
      </c>
      <c r="C45" s="15">
        <v>4000</v>
      </c>
      <c r="D45" s="15">
        <v>4000</v>
      </c>
      <c r="E45" s="15">
        <v>4000</v>
      </c>
      <c r="H45" s="432"/>
    </row>
    <row r="46" spans="1:8" ht="15.75" thickBot="1" x14ac:dyDescent="0.3">
      <c r="A46" s="26" t="s">
        <v>280</v>
      </c>
      <c r="B46" s="15"/>
      <c r="C46" s="14"/>
      <c r="D46" s="14"/>
      <c r="E46" s="14"/>
    </row>
    <row r="47" spans="1:8" ht="15.75" thickBot="1" x14ac:dyDescent="0.3">
      <c r="A47" s="13" t="s">
        <v>27</v>
      </c>
      <c r="B47" s="15"/>
      <c r="C47" s="14"/>
      <c r="D47" s="14"/>
      <c r="E47" s="14"/>
    </row>
    <row r="48" spans="1:8" ht="15.75" thickBot="1" x14ac:dyDescent="0.3">
      <c r="A48" s="26" t="s">
        <v>279</v>
      </c>
      <c r="B48" s="15"/>
      <c r="C48" s="14"/>
      <c r="D48" s="14"/>
      <c r="E48" s="14"/>
    </row>
    <row r="49" spans="1:12" ht="15.75" thickBot="1" x14ac:dyDescent="0.3">
      <c r="A49" s="26" t="s">
        <v>280</v>
      </c>
      <c r="B49" s="15"/>
      <c r="C49" s="14"/>
      <c r="D49" s="14"/>
      <c r="E49" s="14"/>
      <c r="G49" s="12"/>
    </row>
    <row r="50" spans="1:12" ht="24.75" thickBot="1" x14ac:dyDescent="0.3">
      <c r="A50" s="13" t="s">
        <v>28</v>
      </c>
      <c r="B50" s="15">
        <v>84400</v>
      </c>
      <c r="C50" s="15">
        <v>85400</v>
      </c>
      <c r="D50" s="15">
        <v>86280</v>
      </c>
      <c r="E50" s="15">
        <v>87280</v>
      </c>
      <c r="G50" s="432"/>
    </row>
    <row r="51" spans="1:12" ht="15.75" thickBot="1" x14ac:dyDescent="0.3">
      <c r="A51" s="26" t="s">
        <v>279</v>
      </c>
      <c r="B51" s="15">
        <v>84400</v>
      </c>
      <c r="C51" s="15">
        <v>85400</v>
      </c>
      <c r="D51" s="15">
        <v>86280</v>
      </c>
      <c r="E51" s="15">
        <v>87280</v>
      </c>
      <c r="G51" s="12"/>
    </row>
    <row r="52" spans="1:12" ht="15.75" thickBot="1" x14ac:dyDescent="0.3">
      <c r="A52" s="26" t="s">
        <v>280</v>
      </c>
      <c r="B52" s="15"/>
      <c r="C52" s="14"/>
      <c r="D52" s="14"/>
      <c r="E52" s="14"/>
    </row>
    <row r="53" spans="1:12" ht="15.75" thickBot="1" x14ac:dyDescent="0.3">
      <c r="A53" s="13" t="s">
        <v>29</v>
      </c>
      <c r="B53" s="15"/>
      <c r="C53" s="14"/>
      <c r="D53" s="14"/>
      <c r="E53" s="14"/>
    </row>
    <row r="54" spans="1:12" ht="15.75" thickBot="1" x14ac:dyDescent="0.3">
      <c r="A54" s="26" t="s">
        <v>279</v>
      </c>
      <c r="B54" s="15"/>
      <c r="C54" s="14"/>
      <c r="D54" s="14"/>
      <c r="E54" s="14"/>
    </row>
    <row r="55" spans="1:12" ht="15.75" thickBot="1" x14ac:dyDescent="0.3">
      <c r="A55" s="26" t="s">
        <v>280</v>
      </c>
      <c r="B55" s="15"/>
      <c r="C55" s="14"/>
      <c r="D55" s="14"/>
      <c r="E55" s="14"/>
    </row>
    <row r="56" spans="1:12" ht="24.75" thickBot="1" x14ac:dyDescent="0.3">
      <c r="A56" s="13" t="s">
        <v>30</v>
      </c>
      <c r="B56" s="15">
        <v>0</v>
      </c>
      <c r="C56" s="14">
        <v>0</v>
      </c>
      <c r="D56" s="14">
        <f>C56*1.03*0.99</f>
        <v>0</v>
      </c>
      <c r="E56" s="14">
        <f>D56*1.03*0.99</f>
        <v>0</v>
      </c>
      <c r="H56" s="95"/>
    </row>
    <row r="57" spans="1:12" ht="15.75" thickBot="1" x14ac:dyDescent="0.3">
      <c r="A57" s="26" t="s">
        <v>279</v>
      </c>
      <c r="B57" s="15"/>
      <c r="C57" s="40"/>
      <c r="D57" s="40"/>
      <c r="E57" s="40"/>
      <c r="J57" s="96"/>
      <c r="K57" s="96"/>
      <c r="L57" s="96"/>
    </row>
    <row r="58" spans="1:12" ht="15.75" thickBot="1" x14ac:dyDescent="0.3">
      <c r="A58" s="26" t="s">
        <v>280</v>
      </c>
      <c r="B58" s="15"/>
      <c r="C58" s="97"/>
      <c r="D58" s="40"/>
      <c r="E58" s="40"/>
    </row>
    <row r="59" spans="1:12" ht="15.75" thickBot="1" x14ac:dyDescent="0.3">
      <c r="A59" s="16" t="s">
        <v>31</v>
      </c>
      <c r="B59" s="15">
        <f>B56+B53+B50+B47+B44+B41+B38</f>
        <v>97700</v>
      </c>
      <c r="C59" s="15">
        <f t="shared" ref="C59:D59" si="2">C56+C53+C50+C47+C44+C41+C38</f>
        <v>98700</v>
      </c>
      <c r="D59" s="15">
        <f t="shared" si="2"/>
        <v>99580</v>
      </c>
      <c r="E59" s="15">
        <f>E56+E53+E50+E47+E44+E41+E38</f>
        <v>100580</v>
      </c>
    </row>
    <row r="60" spans="1:12" ht="15.75" thickBot="1" x14ac:dyDescent="0.3">
      <c r="A60" s="17" t="s">
        <v>32</v>
      </c>
      <c r="B60" s="18">
        <f>IF(B59-B30=0,0,"Error")</f>
        <v>0</v>
      </c>
      <c r="C60" s="18">
        <f>IF(C59-C30=0,0,"Error")</f>
        <v>0</v>
      </c>
      <c r="D60" s="18">
        <f>IF(D59-D30=0,0,"Error")</f>
        <v>0</v>
      </c>
      <c r="E60" s="18">
        <f>IF(E59-E30=0,0,"Error")</f>
        <v>0</v>
      </c>
    </row>
    <row r="61" spans="1:12" ht="42" customHeight="1" thickBot="1" x14ac:dyDescent="0.3">
      <c r="A61" s="48" t="s">
        <v>33</v>
      </c>
      <c r="B61" s="1278" t="s">
        <v>535</v>
      </c>
      <c r="C61" s="1279"/>
      <c r="D61" s="1279"/>
      <c r="E61" s="1280"/>
    </row>
    <row r="62" spans="1:12" ht="126" customHeight="1" thickBot="1" x14ac:dyDescent="0.3">
      <c r="A62" s="5" t="s">
        <v>15</v>
      </c>
      <c r="B62" s="1831" t="s">
        <v>536</v>
      </c>
      <c r="C62" s="1832"/>
      <c r="D62" s="1832"/>
      <c r="E62" s="1833"/>
    </row>
    <row r="63" spans="1:12" ht="15.75" thickBot="1" x14ac:dyDescent="0.3">
      <c r="A63" s="5" t="s">
        <v>16</v>
      </c>
      <c r="B63" s="1251" t="s">
        <v>537</v>
      </c>
      <c r="C63" s="1252"/>
      <c r="D63" s="1252"/>
      <c r="E63" s="1253"/>
    </row>
    <row r="64" spans="1:12" ht="12.75" customHeight="1" x14ac:dyDescent="0.25">
      <c r="A64" s="1254"/>
      <c r="B64" s="8">
        <v>2019</v>
      </c>
      <c r="C64" s="8">
        <v>2020</v>
      </c>
      <c r="D64" s="8">
        <v>2021</v>
      </c>
      <c r="E64" s="8">
        <v>2022</v>
      </c>
    </row>
    <row r="65" spans="1:8" ht="9" customHeight="1" thickBot="1" x14ac:dyDescent="0.3">
      <c r="A65" s="1255"/>
      <c r="B65" s="806" t="s">
        <v>881</v>
      </c>
      <c r="C65" s="806" t="s">
        <v>9</v>
      </c>
      <c r="D65" s="806" t="s">
        <v>9</v>
      </c>
      <c r="E65" s="806" t="s">
        <v>9</v>
      </c>
    </row>
    <row r="66" spans="1:8" ht="15.75" thickBot="1" x14ac:dyDescent="0.3">
      <c r="A66" s="5" t="s">
        <v>17</v>
      </c>
      <c r="B66" s="5">
        <v>24</v>
      </c>
      <c r="C66" s="5">
        <v>22</v>
      </c>
      <c r="D66" s="5">
        <v>22</v>
      </c>
      <c r="E66" s="5">
        <v>22</v>
      </c>
    </row>
    <row r="67" spans="1:8" ht="15.75" thickBot="1" x14ac:dyDescent="0.3">
      <c r="A67" s="5" t="s">
        <v>18</v>
      </c>
      <c r="B67" s="10">
        <f>B96</f>
        <v>70420</v>
      </c>
      <c r="C67" s="10">
        <v>70420</v>
      </c>
      <c r="D67" s="10">
        <v>70420</v>
      </c>
      <c r="E67" s="832">
        <v>70420</v>
      </c>
      <c r="F67" s="438"/>
      <c r="G67" s="833"/>
      <c r="H67" s="833"/>
    </row>
    <row r="68" spans="1:8" ht="15.75" thickBot="1" x14ac:dyDescent="0.3">
      <c r="A68" s="5" t="s">
        <v>19</v>
      </c>
      <c r="B68" s="10">
        <f>B67/B66</f>
        <v>2934.1666666666665</v>
      </c>
      <c r="C68" s="10">
        <f>C67/C66</f>
        <v>3200.909090909091</v>
      </c>
      <c r="D68" s="10">
        <f>D67/D66</f>
        <v>3200.909090909091</v>
      </c>
      <c r="E68" s="10">
        <f>E67/E66</f>
        <v>3200.909090909091</v>
      </c>
    </row>
    <row r="69" spans="1:8" ht="15.75" thickBot="1" x14ac:dyDescent="0.3">
      <c r="A69" s="5" t="s">
        <v>20</v>
      </c>
      <c r="B69" s="787"/>
      <c r="C69" s="11">
        <f>C66/B66-1</f>
        <v>-8.333333333333337E-2</v>
      </c>
      <c r="D69" s="11">
        <f>D66/C66-1</f>
        <v>0</v>
      </c>
      <c r="E69" s="11">
        <f>E66/D66-1</f>
        <v>0</v>
      </c>
      <c r="H69" s="12"/>
    </row>
    <row r="70" spans="1:8" ht="15.75" thickBot="1" x14ac:dyDescent="0.3">
      <c r="A70" s="5" t="s">
        <v>22</v>
      </c>
      <c r="B70" s="787"/>
      <c r="C70" s="11">
        <f>C67/B67-1</f>
        <v>0</v>
      </c>
      <c r="D70" s="11">
        <f t="shared" ref="D70:E71" si="3">D67/C67-1</f>
        <v>0</v>
      </c>
      <c r="E70" s="11">
        <f t="shared" si="3"/>
        <v>0</v>
      </c>
      <c r="H70" s="12"/>
    </row>
    <row r="71" spans="1:8" ht="23.25" thickBot="1" x14ac:dyDescent="0.3">
      <c r="A71" s="5" t="s">
        <v>23</v>
      </c>
      <c r="B71" s="787"/>
      <c r="C71" s="11">
        <f>C68/B68-1</f>
        <v>9.090909090909105E-2</v>
      </c>
      <c r="D71" s="11">
        <f t="shared" si="3"/>
        <v>0</v>
      </c>
      <c r="E71" s="11">
        <f t="shared" si="3"/>
        <v>0</v>
      </c>
    </row>
    <row r="72" spans="1:8" ht="24.75" customHeight="1" thickBot="1" x14ac:dyDescent="0.3">
      <c r="A72" s="1256" t="s">
        <v>161</v>
      </c>
      <c r="B72" s="1257"/>
      <c r="C72" s="1257"/>
      <c r="D72" s="1257"/>
      <c r="E72" s="1258"/>
    </row>
    <row r="73" spans="1:8" ht="12.75" customHeight="1" x14ac:dyDescent="0.25">
      <c r="A73" s="1254"/>
      <c r="B73" s="8">
        <v>2019</v>
      </c>
      <c r="C73" s="8">
        <v>2020</v>
      </c>
      <c r="D73" s="8">
        <v>2021</v>
      </c>
      <c r="E73" s="8">
        <v>2022</v>
      </c>
    </row>
    <row r="74" spans="1:8" ht="11.25" customHeight="1" thickBot="1" x14ac:dyDescent="0.3">
      <c r="A74" s="1255"/>
      <c r="B74" s="806" t="s">
        <v>881</v>
      </c>
      <c r="C74" s="806" t="s">
        <v>9</v>
      </c>
      <c r="D74" s="806" t="s">
        <v>9</v>
      </c>
      <c r="E74" s="806" t="s">
        <v>9</v>
      </c>
    </row>
    <row r="75" spans="1:8" ht="24.75" customHeight="1" thickBot="1" x14ac:dyDescent="0.3">
      <c r="A75" s="13" t="s">
        <v>24</v>
      </c>
      <c r="B75" s="14">
        <v>0</v>
      </c>
      <c r="C75" s="14"/>
      <c r="D75" s="14"/>
      <c r="E75" s="14"/>
    </row>
    <row r="76" spans="1:8" ht="38.25" customHeight="1" thickBot="1" x14ac:dyDescent="0.3">
      <c r="A76" s="26" t="s">
        <v>279</v>
      </c>
      <c r="B76" s="15">
        <v>0</v>
      </c>
      <c r="C76" s="27"/>
      <c r="D76" s="27"/>
      <c r="E76" s="27"/>
    </row>
    <row r="77" spans="1:8" ht="24.75" customHeight="1" thickBot="1" x14ac:dyDescent="0.3">
      <c r="A77" s="26" t="s">
        <v>280</v>
      </c>
      <c r="B77" s="15">
        <v>0</v>
      </c>
      <c r="C77" s="27"/>
      <c r="D77" s="27"/>
      <c r="E77" s="27"/>
    </row>
    <row r="78" spans="1:8" ht="24.75" customHeight="1" thickBot="1" x14ac:dyDescent="0.3">
      <c r="A78" s="13" t="s">
        <v>25</v>
      </c>
      <c r="B78" s="14">
        <v>0</v>
      </c>
      <c r="C78" s="14"/>
      <c r="D78" s="14"/>
      <c r="E78" s="14"/>
    </row>
    <row r="79" spans="1:8" ht="15.75" thickBot="1" x14ac:dyDescent="0.3">
      <c r="A79" s="26" t="s">
        <v>279</v>
      </c>
      <c r="B79" s="15"/>
      <c r="C79" s="14"/>
      <c r="D79" s="14"/>
      <c r="E79" s="14"/>
    </row>
    <row r="80" spans="1:8" ht="15.75" thickBot="1" x14ac:dyDescent="0.3">
      <c r="A80" s="26" t="s">
        <v>280</v>
      </c>
      <c r="B80" s="15"/>
      <c r="C80" s="14"/>
      <c r="D80" s="14"/>
      <c r="E80" s="14"/>
    </row>
    <row r="81" spans="1:9" ht="24.75" customHeight="1" thickBot="1" x14ac:dyDescent="0.3">
      <c r="A81" s="13" t="s">
        <v>26</v>
      </c>
      <c r="B81" s="15">
        <v>0</v>
      </c>
      <c r="C81" s="14">
        <v>0</v>
      </c>
      <c r="D81" s="14">
        <v>0</v>
      </c>
      <c r="E81" s="14">
        <v>0</v>
      </c>
    </row>
    <row r="82" spans="1:9" ht="15.75" thickBot="1" x14ac:dyDescent="0.3">
      <c r="A82" s="26" t="s">
        <v>279</v>
      </c>
      <c r="B82" s="15">
        <v>0</v>
      </c>
      <c r="C82" s="14"/>
      <c r="D82" s="14"/>
      <c r="E82" s="14"/>
    </row>
    <row r="83" spans="1:9" ht="15.75" thickBot="1" x14ac:dyDescent="0.3">
      <c r="A83" s="26" t="s">
        <v>280</v>
      </c>
      <c r="B83" s="15">
        <v>0</v>
      </c>
      <c r="C83" s="14"/>
      <c r="D83" s="14"/>
      <c r="E83" s="14"/>
    </row>
    <row r="84" spans="1:9" ht="15.75" thickBot="1" x14ac:dyDescent="0.3">
      <c r="A84" s="13" t="s">
        <v>27</v>
      </c>
      <c r="B84" s="15">
        <v>0</v>
      </c>
      <c r="C84" s="14"/>
      <c r="D84" s="14"/>
      <c r="E84" s="14"/>
    </row>
    <row r="85" spans="1:9" ht="15.75" thickBot="1" x14ac:dyDescent="0.3">
      <c r="A85" s="26" t="s">
        <v>279</v>
      </c>
      <c r="B85" s="15">
        <v>0</v>
      </c>
      <c r="C85" s="14"/>
      <c r="D85" s="14"/>
      <c r="E85" s="14"/>
    </row>
    <row r="86" spans="1:9" ht="15.75" thickBot="1" x14ac:dyDescent="0.3">
      <c r="A86" s="26" t="s">
        <v>280</v>
      </c>
      <c r="B86" s="15"/>
      <c r="C86" s="14"/>
      <c r="D86" s="14"/>
      <c r="E86" s="14"/>
    </row>
    <row r="87" spans="1:9" ht="24.75" thickBot="1" x14ac:dyDescent="0.3">
      <c r="A87" s="13" t="s">
        <v>28</v>
      </c>
      <c r="B87" s="15">
        <f>B88</f>
        <v>51820</v>
      </c>
      <c r="C87" s="15">
        <f t="shared" ref="C87:E87" si="4">C88</f>
        <v>51820</v>
      </c>
      <c r="D87" s="15">
        <f t="shared" si="4"/>
        <v>51820</v>
      </c>
      <c r="E87" s="15">
        <f t="shared" si="4"/>
        <v>51820</v>
      </c>
      <c r="G87" s="12"/>
      <c r="H87" s="12"/>
      <c r="I87" s="12"/>
    </row>
    <row r="88" spans="1:9" ht="15.75" thickBot="1" x14ac:dyDescent="0.3">
      <c r="A88" s="26" t="s">
        <v>279</v>
      </c>
      <c r="B88" s="15">
        <f>-B91+70420</f>
        <v>51820</v>
      </c>
      <c r="C88" s="14">
        <v>51820</v>
      </c>
      <c r="D88" s="14">
        <v>51820</v>
      </c>
      <c r="E88" s="14">
        <v>51820</v>
      </c>
      <c r="H88" s="149"/>
    </row>
    <row r="89" spans="1:9" ht="15.75" thickBot="1" x14ac:dyDescent="0.3">
      <c r="A89" s="26" t="s">
        <v>280</v>
      </c>
      <c r="B89" s="15"/>
      <c r="C89" s="14"/>
      <c r="D89" s="14"/>
      <c r="E89" s="14"/>
    </row>
    <row r="90" spans="1:9" ht="15.75" thickBot="1" x14ac:dyDescent="0.3">
      <c r="A90" s="13" t="s">
        <v>29</v>
      </c>
      <c r="B90" s="15">
        <f>B91</f>
        <v>18600</v>
      </c>
      <c r="C90" s="15">
        <v>18600</v>
      </c>
      <c r="D90" s="15">
        <v>18600</v>
      </c>
      <c r="E90" s="15">
        <v>18600</v>
      </c>
      <c r="G90" s="432"/>
      <c r="H90" s="12"/>
    </row>
    <row r="91" spans="1:9" ht="15.75" thickBot="1" x14ac:dyDescent="0.3">
      <c r="A91" s="26" t="s">
        <v>279</v>
      </c>
      <c r="B91" s="15">
        <v>18600</v>
      </c>
      <c r="C91" s="15">
        <v>18600</v>
      </c>
      <c r="D91" s="15">
        <v>18600</v>
      </c>
      <c r="E91" s="15">
        <v>18600</v>
      </c>
      <c r="H91" s="432"/>
    </row>
    <row r="92" spans="1:9" ht="15.75" thickBot="1" x14ac:dyDescent="0.3">
      <c r="A92" s="26" t="s">
        <v>280</v>
      </c>
      <c r="B92" s="15"/>
      <c r="C92" s="14"/>
      <c r="D92" s="14"/>
      <c r="E92" s="14"/>
    </row>
    <row r="93" spans="1:9" ht="24.75" thickBot="1" x14ac:dyDescent="0.3">
      <c r="A93" s="13" t="s">
        <v>30</v>
      </c>
      <c r="B93" s="15"/>
      <c r="C93" s="14"/>
      <c r="D93" s="14"/>
      <c r="E93" s="14"/>
    </row>
    <row r="94" spans="1:9" ht="15.75" thickBot="1" x14ac:dyDescent="0.3">
      <c r="A94" s="26" t="s">
        <v>279</v>
      </c>
      <c r="B94" s="15"/>
      <c r="C94" s="14"/>
      <c r="D94" s="14"/>
      <c r="E94" s="14"/>
    </row>
    <row r="95" spans="1:9" ht="15.75" thickBot="1" x14ac:dyDescent="0.3">
      <c r="A95" s="26" t="s">
        <v>280</v>
      </c>
      <c r="B95" s="15"/>
      <c r="C95" s="14"/>
      <c r="D95" s="14"/>
      <c r="E95" s="14"/>
    </row>
    <row r="96" spans="1:9" ht="15.75" thickBot="1" x14ac:dyDescent="0.3">
      <c r="A96" s="35" t="s">
        <v>34</v>
      </c>
      <c r="B96" s="15">
        <f>B93+B90+B87+B84+B81+B78+B75</f>
        <v>70420</v>
      </c>
      <c r="C96" s="15">
        <f t="shared" ref="C96:E96" si="5">C93+C90+C87+C84+C81+C78+C75</f>
        <v>70420</v>
      </c>
      <c r="D96" s="15">
        <f t="shared" si="5"/>
        <v>70420</v>
      </c>
      <c r="E96" s="15">
        <f t="shared" si="5"/>
        <v>70420</v>
      </c>
    </row>
    <row r="97" spans="1:8" ht="17.25" customHeight="1" thickBot="1" x14ac:dyDescent="0.3">
      <c r="A97" s="17" t="s">
        <v>32</v>
      </c>
      <c r="B97" s="18">
        <f>IF(B96-B67=0,0,"Error")</f>
        <v>0</v>
      </c>
      <c r="C97" s="18">
        <f>IF(C96-C67=0,0,"Error")</f>
        <v>0</v>
      </c>
      <c r="D97" s="18">
        <f>IF(D96-D67=0,0,"Error")</f>
        <v>0</v>
      </c>
      <c r="E97" s="18">
        <f>IF(E96-E67=0,0,"Error")</f>
        <v>0</v>
      </c>
      <c r="G97" s="12"/>
      <c r="H97" s="12"/>
    </row>
    <row r="98" spans="1:8" ht="15.75" hidden="1" thickBot="1" x14ac:dyDescent="0.3">
      <c r="A98" s="37"/>
      <c r="B98" s="1278"/>
      <c r="C98" s="1279"/>
      <c r="D98" s="1279"/>
      <c r="E98" s="1280"/>
    </row>
    <row r="99" spans="1:8" ht="26.25" hidden="1" customHeight="1" thickBot="1" x14ac:dyDescent="0.3">
      <c r="A99" s="5" t="s">
        <v>15</v>
      </c>
      <c r="B99" s="1247"/>
      <c r="C99" s="1249"/>
      <c r="D99" s="1249"/>
      <c r="E99" s="1250"/>
      <c r="G99" s="12"/>
    </row>
    <row r="100" spans="1:8" ht="15.75" hidden="1" thickBot="1" x14ac:dyDescent="0.3">
      <c r="A100" s="5" t="s">
        <v>16</v>
      </c>
      <c r="B100" s="1251"/>
      <c r="C100" s="1252"/>
      <c r="D100" s="1252"/>
      <c r="E100" s="1253"/>
    </row>
    <row r="101" spans="1:8" ht="12.75" hidden="1" customHeight="1" x14ac:dyDescent="0.25">
      <c r="A101" s="1254"/>
      <c r="B101" s="8">
        <v>2019</v>
      </c>
      <c r="C101" s="8">
        <v>2020</v>
      </c>
      <c r="D101" s="8">
        <v>2021</v>
      </c>
      <c r="E101" s="8">
        <v>2022</v>
      </c>
    </row>
    <row r="102" spans="1:8" ht="9" hidden="1" customHeight="1" thickBot="1" x14ac:dyDescent="0.3">
      <c r="A102" s="1255"/>
      <c r="B102" s="806" t="s">
        <v>881</v>
      </c>
      <c r="C102" s="806" t="s">
        <v>9</v>
      </c>
      <c r="D102" s="806" t="s">
        <v>9</v>
      </c>
      <c r="E102" s="806" t="s">
        <v>9</v>
      </c>
    </row>
    <row r="103" spans="1:8" ht="15.75" hidden="1" thickBot="1" x14ac:dyDescent="0.3">
      <c r="A103" s="5" t="s">
        <v>17</v>
      </c>
      <c r="B103" s="41"/>
      <c r="C103" s="41"/>
      <c r="D103" s="41"/>
      <c r="E103" s="41"/>
    </row>
    <row r="104" spans="1:8" ht="15.75" hidden="1" thickBot="1" x14ac:dyDescent="0.3">
      <c r="A104" s="5" t="s">
        <v>18</v>
      </c>
      <c r="B104" s="10"/>
      <c r="C104" s="10">
        <f t="shared" ref="C104:E104" si="6">C133</f>
        <v>0</v>
      </c>
      <c r="D104" s="10">
        <f t="shared" si="6"/>
        <v>0</v>
      </c>
      <c r="E104" s="10">
        <f t="shared" si="6"/>
        <v>0</v>
      </c>
    </row>
    <row r="105" spans="1:8" ht="15.75" hidden="1" thickBot="1" x14ac:dyDescent="0.3">
      <c r="A105" s="5" t="s">
        <v>19</v>
      </c>
      <c r="B105" s="10" t="e">
        <f>B104/B103</f>
        <v>#DIV/0!</v>
      </c>
      <c r="C105" s="10" t="e">
        <f>C104/C103</f>
        <v>#DIV/0!</v>
      </c>
      <c r="D105" s="10" t="e">
        <f>D104/D103</f>
        <v>#DIV/0!</v>
      </c>
      <c r="E105" s="10" t="e">
        <f>E104/E103</f>
        <v>#DIV/0!</v>
      </c>
    </row>
    <row r="106" spans="1:8" ht="15.75" hidden="1" thickBot="1" x14ac:dyDescent="0.3">
      <c r="A106" s="5" t="s">
        <v>20</v>
      </c>
      <c r="B106" s="11" t="e">
        <f>B103/A103-1</f>
        <v>#VALUE!</v>
      </c>
      <c r="C106" s="11" t="e">
        <f>C103/B103-1</f>
        <v>#DIV/0!</v>
      </c>
      <c r="D106" s="11" t="e">
        <f>D103/C103-1</f>
        <v>#DIV/0!</v>
      </c>
      <c r="E106" s="11" t="e">
        <f>E103/D103-1</f>
        <v>#DIV/0!</v>
      </c>
    </row>
    <row r="107" spans="1:8" ht="15.75" hidden="1" thickBot="1" x14ac:dyDescent="0.3">
      <c r="A107" s="5" t="s">
        <v>22</v>
      </c>
      <c r="B107" s="11" t="e">
        <f>B104/A104-1</f>
        <v>#VALUE!</v>
      </c>
      <c r="C107" s="11" t="e">
        <f t="shared" ref="C107:E108" si="7">C104/B104-1</f>
        <v>#DIV/0!</v>
      </c>
      <c r="D107" s="11" t="e">
        <f t="shared" si="7"/>
        <v>#DIV/0!</v>
      </c>
      <c r="E107" s="11" t="e">
        <f t="shared" si="7"/>
        <v>#DIV/0!</v>
      </c>
    </row>
    <row r="108" spans="1:8" ht="23.25" hidden="1" thickBot="1" x14ac:dyDescent="0.3">
      <c r="A108" s="5" t="s">
        <v>23</v>
      </c>
      <c r="B108" s="11" t="e">
        <f>B105/A105-1</f>
        <v>#DIV/0!</v>
      </c>
      <c r="C108" s="11" t="e">
        <f t="shared" si="7"/>
        <v>#DIV/0!</v>
      </c>
      <c r="D108" s="11" t="e">
        <f t="shared" si="7"/>
        <v>#DIV/0!</v>
      </c>
      <c r="E108" s="11" t="e">
        <f t="shared" si="7"/>
        <v>#DIV/0!</v>
      </c>
    </row>
    <row r="109" spans="1:8" ht="24.75" hidden="1" customHeight="1" thickBot="1" x14ac:dyDescent="0.3">
      <c r="A109" s="1256" t="s">
        <v>212</v>
      </c>
      <c r="B109" s="1257"/>
      <c r="C109" s="1257"/>
      <c r="D109" s="1257"/>
      <c r="E109" s="1258"/>
    </row>
    <row r="110" spans="1:8" ht="12.75" hidden="1" customHeight="1" x14ac:dyDescent="0.25">
      <c r="A110" s="1254"/>
      <c r="B110" s="8">
        <v>2019</v>
      </c>
      <c r="C110" s="8">
        <v>2020</v>
      </c>
      <c r="D110" s="8">
        <v>2021</v>
      </c>
      <c r="E110" s="8">
        <v>2022</v>
      </c>
    </row>
    <row r="111" spans="1:8" ht="9" hidden="1" customHeight="1" thickBot="1" x14ac:dyDescent="0.3">
      <c r="A111" s="1255"/>
      <c r="B111" s="806" t="s">
        <v>883</v>
      </c>
      <c r="C111" s="806" t="s">
        <v>9</v>
      </c>
      <c r="D111" s="806" t="s">
        <v>9</v>
      </c>
      <c r="E111" s="806" t="s">
        <v>9</v>
      </c>
    </row>
    <row r="112" spans="1:8" ht="24.75" hidden="1" customHeight="1" thickBot="1" x14ac:dyDescent="0.3">
      <c r="A112" s="13" t="s">
        <v>24</v>
      </c>
      <c r="B112" s="14"/>
      <c r="C112" s="14"/>
      <c r="D112" s="14"/>
      <c r="E112" s="14"/>
    </row>
    <row r="113" spans="1:5" ht="15.75" hidden="1" thickBot="1" x14ac:dyDescent="0.3">
      <c r="A113" s="26" t="s">
        <v>279</v>
      </c>
      <c r="B113" s="15"/>
      <c r="C113" s="27"/>
      <c r="D113" s="27"/>
      <c r="E113" s="27"/>
    </row>
    <row r="114" spans="1:5" ht="15.75" hidden="1" thickBot="1" x14ac:dyDescent="0.3">
      <c r="A114" s="26" t="s">
        <v>280</v>
      </c>
      <c r="B114" s="15"/>
      <c r="C114" s="27"/>
      <c r="D114" s="27"/>
      <c r="E114" s="27"/>
    </row>
    <row r="115" spans="1:5" ht="24.75" hidden="1" customHeight="1" thickBot="1" x14ac:dyDescent="0.3">
      <c r="A115" s="13" t="s">
        <v>25</v>
      </c>
      <c r="B115" s="14"/>
      <c r="C115" s="14"/>
      <c r="D115" s="14"/>
      <c r="E115" s="14"/>
    </row>
    <row r="116" spans="1:5" ht="15.75" hidden="1" thickBot="1" x14ac:dyDescent="0.3">
      <c r="A116" s="26" t="s">
        <v>279</v>
      </c>
      <c r="B116" s="15"/>
      <c r="C116" s="14"/>
      <c r="D116" s="14"/>
      <c r="E116" s="14"/>
    </row>
    <row r="117" spans="1:5" ht="15.75" hidden="1" thickBot="1" x14ac:dyDescent="0.3">
      <c r="A117" s="26" t="s">
        <v>280</v>
      </c>
      <c r="B117" s="15"/>
      <c r="C117" s="14"/>
      <c r="D117" s="14"/>
      <c r="E117" s="14"/>
    </row>
    <row r="118" spans="1:5" ht="24.75" hidden="1" customHeight="1" thickBot="1" x14ac:dyDescent="0.3">
      <c r="A118" s="13" t="s">
        <v>26</v>
      </c>
      <c r="B118" s="42">
        <v>0</v>
      </c>
      <c r="C118" s="43">
        <v>0</v>
      </c>
      <c r="D118" s="43">
        <v>0</v>
      </c>
      <c r="E118" s="43">
        <v>0</v>
      </c>
    </row>
    <row r="119" spans="1:5" ht="15.75" hidden="1" thickBot="1" x14ac:dyDescent="0.3">
      <c r="A119" s="26" t="s">
        <v>279</v>
      </c>
      <c r="B119" s="15"/>
      <c r="C119" s="14"/>
      <c r="D119" s="14"/>
      <c r="E119" s="14"/>
    </row>
    <row r="120" spans="1:5" ht="15.75" hidden="1" thickBot="1" x14ac:dyDescent="0.3">
      <c r="A120" s="26" t="s">
        <v>280</v>
      </c>
      <c r="B120" s="15"/>
      <c r="C120" s="14"/>
      <c r="D120" s="14"/>
      <c r="E120" s="14"/>
    </row>
    <row r="121" spans="1:5" ht="15.75" hidden="1" thickBot="1" x14ac:dyDescent="0.3">
      <c r="A121" s="13" t="s">
        <v>27</v>
      </c>
      <c r="B121" s="15"/>
      <c r="C121" s="14"/>
      <c r="D121" s="14"/>
      <c r="E121" s="14"/>
    </row>
    <row r="122" spans="1:5" ht="15.75" hidden="1" thickBot="1" x14ac:dyDescent="0.3">
      <c r="A122" s="26" t="s">
        <v>279</v>
      </c>
      <c r="B122" s="15"/>
      <c r="C122" s="14"/>
      <c r="D122" s="14"/>
      <c r="E122" s="14"/>
    </row>
    <row r="123" spans="1:5" ht="15.75" hidden="1" thickBot="1" x14ac:dyDescent="0.3">
      <c r="A123" s="26" t="s">
        <v>280</v>
      </c>
      <c r="B123" s="15"/>
      <c r="C123" s="14"/>
      <c r="D123" s="14"/>
      <c r="E123" s="14"/>
    </row>
    <row r="124" spans="1:5" ht="24.75" hidden="1" thickBot="1" x14ac:dyDescent="0.3">
      <c r="A124" s="13" t="s">
        <v>28</v>
      </c>
      <c r="B124" s="15"/>
      <c r="C124" s="14"/>
      <c r="D124" s="14"/>
      <c r="E124" s="14"/>
    </row>
    <row r="125" spans="1:5" ht="15.75" hidden="1" thickBot="1" x14ac:dyDescent="0.3">
      <c r="A125" s="26" t="s">
        <v>279</v>
      </c>
      <c r="B125" s="15"/>
      <c r="C125" s="14"/>
      <c r="D125" s="14"/>
      <c r="E125" s="14"/>
    </row>
    <row r="126" spans="1:5" ht="15" hidden="1" customHeight="1" thickBot="1" x14ac:dyDescent="0.3">
      <c r="A126" s="26" t="s">
        <v>280</v>
      </c>
      <c r="B126" s="15"/>
      <c r="C126" s="14"/>
      <c r="D126" s="14"/>
      <c r="E126" s="14"/>
    </row>
    <row r="127" spans="1:5" ht="15.75" hidden="1" thickBot="1" x14ac:dyDescent="0.3">
      <c r="A127" s="13" t="s">
        <v>29</v>
      </c>
      <c r="B127" s="15">
        <v>0</v>
      </c>
      <c r="C127" s="14">
        <v>0</v>
      </c>
      <c r="D127" s="14">
        <v>0</v>
      </c>
      <c r="E127" s="14">
        <v>0</v>
      </c>
    </row>
    <row r="128" spans="1:5" ht="15.75" hidden="1" thickBot="1" x14ac:dyDescent="0.3">
      <c r="A128" s="26" t="s">
        <v>279</v>
      </c>
      <c r="B128" s="15"/>
      <c r="C128" s="14"/>
      <c r="D128" s="14"/>
      <c r="E128" s="14"/>
    </row>
    <row r="129" spans="1:5" ht="15.75" hidden="1" thickBot="1" x14ac:dyDescent="0.3">
      <c r="A129" s="26" t="s">
        <v>280</v>
      </c>
      <c r="B129" s="15"/>
      <c r="C129" s="14"/>
      <c r="D129" s="14"/>
      <c r="E129" s="14"/>
    </row>
    <row r="130" spans="1:5" ht="24.75" hidden="1" thickBot="1" x14ac:dyDescent="0.3">
      <c r="A130" s="13" t="s">
        <v>30</v>
      </c>
      <c r="B130" s="15"/>
      <c r="C130" s="14"/>
      <c r="D130" s="14"/>
      <c r="E130" s="14"/>
    </row>
    <row r="131" spans="1:5" ht="15.75" hidden="1" thickBot="1" x14ac:dyDescent="0.3">
      <c r="A131" s="26" t="s">
        <v>279</v>
      </c>
      <c r="B131" s="15"/>
      <c r="C131" s="14"/>
      <c r="D131" s="14"/>
      <c r="E131" s="14"/>
    </row>
    <row r="132" spans="1:5" ht="15.75" hidden="1" thickBot="1" x14ac:dyDescent="0.3">
      <c r="A132" s="82" t="s">
        <v>280</v>
      </c>
      <c r="B132" s="278"/>
      <c r="C132" s="31"/>
      <c r="D132" s="31"/>
      <c r="E132" s="31"/>
    </row>
    <row r="133" spans="1:5" ht="15.75" hidden="1" thickBot="1" x14ac:dyDescent="0.3">
      <c r="A133" s="434" t="s">
        <v>53</v>
      </c>
      <c r="B133" s="278">
        <f>B130+B127+B124+B121+B118+B115+B112</f>
        <v>0</v>
      </c>
      <c r="C133" s="278">
        <f t="shared" ref="C133:E133" si="8">C130+C127+C124+C121+C118+C115+C112</f>
        <v>0</v>
      </c>
      <c r="D133" s="278">
        <f t="shared" si="8"/>
        <v>0</v>
      </c>
      <c r="E133" s="278">
        <f t="shared" si="8"/>
        <v>0</v>
      </c>
    </row>
    <row r="134" spans="1:5" ht="17.25" hidden="1" customHeight="1" thickBot="1" x14ac:dyDescent="0.3">
      <c r="A134" s="435" t="s">
        <v>32</v>
      </c>
      <c r="B134" s="51">
        <f>IF(B133-B104=0,0,"Error")</f>
        <v>0</v>
      </c>
      <c r="C134" s="51">
        <f>IF(C133-C104=0,0,"Error")</f>
        <v>0</v>
      </c>
      <c r="D134" s="51">
        <f>IF(D133-D104=0,0,"Error")</f>
        <v>0</v>
      </c>
      <c r="E134" s="51">
        <f>IF(E133-E104=0,0,"Error")</f>
        <v>0</v>
      </c>
    </row>
    <row r="135" spans="1:5" ht="15.75" thickBot="1" x14ac:dyDescent="0.3">
      <c r="A135" s="1220" t="s">
        <v>39</v>
      </c>
      <c r="B135" s="1221"/>
      <c r="C135" s="1221"/>
      <c r="D135" s="1221"/>
      <c r="E135" s="1222"/>
    </row>
    <row r="136" spans="1:5" ht="15.75" thickBot="1" x14ac:dyDescent="0.3">
      <c r="A136" s="1220" t="s">
        <v>40</v>
      </c>
      <c r="B136" s="1221"/>
      <c r="C136" s="1221"/>
      <c r="D136" s="1221"/>
      <c r="E136" s="1222"/>
    </row>
    <row r="137" spans="1:5" ht="15.75" thickBot="1" x14ac:dyDescent="0.3">
      <c r="A137" s="7" t="s">
        <v>78</v>
      </c>
      <c r="B137" s="1243" t="s">
        <v>206</v>
      </c>
      <c r="C137" s="1244"/>
      <c r="D137" s="1245"/>
      <c r="E137" s="1246"/>
    </row>
    <row r="138" spans="1:5" ht="40.5" customHeight="1" thickBot="1" x14ac:dyDescent="0.3">
      <c r="A138" s="7" t="s">
        <v>82</v>
      </c>
      <c r="B138" s="7" t="s">
        <v>538</v>
      </c>
      <c r="C138" s="100" t="s">
        <v>289</v>
      </c>
      <c r="D138" s="1829" t="s">
        <v>539</v>
      </c>
      <c r="E138" s="1830"/>
    </row>
    <row r="139" spans="1:5" ht="15.75" thickBot="1" x14ac:dyDescent="0.3">
      <c r="A139" s="110"/>
      <c r="B139" s="1243"/>
      <c r="C139" s="1245"/>
      <c r="D139" s="1245"/>
      <c r="E139" s="1246"/>
    </row>
    <row r="140" spans="1:5" ht="17.25" customHeight="1" thickBot="1" x14ac:dyDescent="0.3">
      <c r="A140" s="5" t="s">
        <v>15</v>
      </c>
      <c r="B140" s="1247" t="s">
        <v>540</v>
      </c>
      <c r="C140" s="1249"/>
      <c r="D140" s="1249"/>
      <c r="E140" s="1250"/>
    </row>
    <row r="141" spans="1:5" ht="15.75" thickBot="1" x14ac:dyDescent="0.3">
      <c r="A141" s="5" t="s">
        <v>16</v>
      </c>
      <c r="B141" s="1251" t="s">
        <v>541</v>
      </c>
      <c r="C141" s="1252"/>
      <c r="D141" s="1252"/>
      <c r="E141" s="1253"/>
    </row>
    <row r="142" spans="1:5" ht="12.75" customHeight="1" x14ac:dyDescent="0.25">
      <c r="A142" s="1254"/>
      <c r="B142" s="8">
        <v>2019</v>
      </c>
      <c r="C142" s="8">
        <v>2020</v>
      </c>
      <c r="D142" s="8">
        <v>2021</v>
      </c>
      <c r="E142" s="8">
        <v>2022</v>
      </c>
    </row>
    <row r="143" spans="1:5" ht="18" customHeight="1" thickBot="1" x14ac:dyDescent="0.3">
      <c r="A143" s="1255"/>
      <c r="B143" s="806" t="s">
        <v>9</v>
      </c>
      <c r="C143" s="806" t="s">
        <v>9</v>
      </c>
      <c r="D143" s="806" t="s">
        <v>9</v>
      </c>
      <c r="E143" s="806" t="s">
        <v>9</v>
      </c>
    </row>
    <row r="144" spans="1:5" ht="15.75" thickBot="1" x14ac:dyDescent="0.3">
      <c r="A144" s="5" t="s">
        <v>17</v>
      </c>
      <c r="B144" s="10">
        <v>2</v>
      </c>
      <c r="C144" s="10"/>
      <c r="D144" s="10">
        <v>0</v>
      </c>
      <c r="E144" s="10">
        <v>2</v>
      </c>
    </row>
    <row r="145" spans="1:11" ht="15.75" thickBot="1" x14ac:dyDescent="0.3">
      <c r="A145" s="5" t="s">
        <v>18</v>
      </c>
      <c r="B145" s="10">
        <v>200</v>
      </c>
      <c r="C145" s="10"/>
      <c r="D145" s="10">
        <v>0</v>
      </c>
      <c r="E145" s="10">
        <v>1000</v>
      </c>
    </row>
    <row r="146" spans="1:11" ht="15.75" thickBot="1" x14ac:dyDescent="0.3">
      <c r="A146" s="5" t="s">
        <v>19</v>
      </c>
      <c r="B146" s="10">
        <f t="shared" ref="B146:E146" si="9">B145/B144</f>
        <v>100</v>
      </c>
      <c r="C146" s="10" t="e">
        <f t="shared" si="9"/>
        <v>#DIV/0!</v>
      </c>
      <c r="D146" s="10" t="e">
        <f t="shared" si="9"/>
        <v>#DIV/0!</v>
      </c>
      <c r="E146" s="10">
        <f t="shared" si="9"/>
        <v>500</v>
      </c>
    </row>
    <row r="147" spans="1:11" ht="15.75" customHeight="1" thickBot="1" x14ac:dyDescent="0.3">
      <c r="A147" s="5" t="s">
        <v>20</v>
      </c>
      <c r="B147" s="11" t="e">
        <f>B144/A144-1</f>
        <v>#VALUE!</v>
      </c>
      <c r="C147" s="11">
        <f t="shared" ref="C147:E149" si="10">C144/B144-1</f>
        <v>-1</v>
      </c>
      <c r="D147" s="11" t="e">
        <f t="shared" si="10"/>
        <v>#DIV/0!</v>
      </c>
      <c r="E147" s="11" t="e">
        <f t="shared" si="10"/>
        <v>#DIV/0!</v>
      </c>
      <c r="G147" s="12"/>
      <c r="I147" s="12"/>
      <c r="J147" s="12"/>
      <c r="K147" s="12"/>
    </row>
    <row r="148" spans="1:11" ht="15.75" thickBot="1" x14ac:dyDescent="0.3">
      <c r="A148" s="5" t="s">
        <v>22</v>
      </c>
      <c r="B148" s="11" t="e">
        <f>B145/A145-1</f>
        <v>#VALUE!</v>
      </c>
      <c r="C148" s="11">
        <f t="shared" si="10"/>
        <v>-1</v>
      </c>
      <c r="D148" s="11" t="e">
        <f t="shared" si="10"/>
        <v>#DIV/0!</v>
      </c>
      <c r="E148" s="11" t="e">
        <f t="shared" si="10"/>
        <v>#DIV/0!</v>
      </c>
      <c r="H148" s="12"/>
    </row>
    <row r="149" spans="1:11" ht="23.25" thickBot="1" x14ac:dyDescent="0.3">
      <c r="A149" s="5" t="s">
        <v>23</v>
      </c>
      <c r="B149" s="11" t="e">
        <f>B146/A146-1</f>
        <v>#VALUE!</v>
      </c>
      <c r="C149" s="11" t="e">
        <f t="shared" si="10"/>
        <v>#DIV/0!</v>
      </c>
      <c r="D149" s="11" t="e">
        <f t="shared" si="10"/>
        <v>#DIV/0!</v>
      </c>
      <c r="E149" s="11" t="e">
        <f t="shared" si="10"/>
        <v>#DIV/0!</v>
      </c>
    </row>
    <row r="150" spans="1:11" ht="15.75" thickBot="1" x14ac:dyDescent="0.3">
      <c r="A150" s="1256" t="s">
        <v>163</v>
      </c>
      <c r="B150" s="1257"/>
      <c r="C150" s="1257"/>
      <c r="D150" s="1257"/>
      <c r="E150" s="1258"/>
    </row>
    <row r="151" spans="1:11" ht="12.75" customHeight="1" x14ac:dyDescent="0.25">
      <c r="A151" s="1254"/>
      <c r="B151" s="8">
        <v>2019</v>
      </c>
      <c r="C151" s="8">
        <v>2020</v>
      </c>
      <c r="D151" s="8">
        <v>2021</v>
      </c>
      <c r="E151" s="8">
        <v>2022</v>
      </c>
    </row>
    <row r="152" spans="1:11" ht="9" customHeight="1" thickBot="1" x14ac:dyDescent="0.3">
      <c r="A152" s="1255"/>
      <c r="B152" s="806" t="s">
        <v>8</v>
      </c>
      <c r="C152" s="806" t="s">
        <v>9</v>
      </c>
      <c r="D152" s="806" t="s">
        <v>9</v>
      </c>
      <c r="E152" s="806" t="s">
        <v>9</v>
      </c>
    </row>
    <row r="153" spans="1:11" ht="15.75" thickBot="1" x14ac:dyDescent="0.3">
      <c r="A153" s="13" t="s">
        <v>42</v>
      </c>
      <c r="B153" s="14"/>
      <c r="C153" s="14"/>
      <c r="D153" s="14"/>
      <c r="E153" s="14"/>
    </row>
    <row r="154" spans="1:11" ht="15.75" thickBot="1" x14ac:dyDescent="0.3">
      <c r="A154" s="13" t="s">
        <v>43</v>
      </c>
      <c r="B154" s="15">
        <v>200</v>
      </c>
      <c r="C154" s="15"/>
      <c r="D154" s="15"/>
      <c r="E154" s="15">
        <f t="shared" ref="E154" si="11">E145</f>
        <v>1000</v>
      </c>
    </row>
    <row r="155" spans="1:11" ht="24.75" thickBot="1" x14ac:dyDescent="0.3">
      <c r="A155" s="834" t="s">
        <v>542</v>
      </c>
      <c r="B155" s="15">
        <f t="shared" ref="B155:E155" si="12">B154+B153</f>
        <v>200</v>
      </c>
      <c r="C155" s="15">
        <f t="shared" si="12"/>
        <v>0</v>
      </c>
      <c r="D155" s="15">
        <f t="shared" si="12"/>
        <v>0</v>
      </c>
      <c r="E155" s="15">
        <f t="shared" si="12"/>
        <v>1000</v>
      </c>
    </row>
    <row r="156" spans="1:11" ht="34.5" thickBot="1" x14ac:dyDescent="0.3">
      <c r="A156" s="7" t="s">
        <v>543</v>
      </c>
      <c r="B156" s="151" t="s">
        <v>544</v>
      </c>
      <c r="C156" s="112" t="s">
        <v>289</v>
      </c>
      <c r="D156" s="1828" t="s">
        <v>545</v>
      </c>
      <c r="E156" s="1293"/>
    </row>
    <row r="157" spans="1:11" ht="17.25" customHeight="1" thickBot="1" x14ac:dyDescent="0.3">
      <c r="A157" s="5" t="s">
        <v>15</v>
      </c>
      <c r="B157" s="1247" t="s">
        <v>546</v>
      </c>
      <c r="C157" s="1248"/>
      <c r="D157" s="1249"/>
      <c r="E157" s="1250"/>
    </row>
    <row r="158" spans="1:11" ht="15.75" thickBot="1" x14ac:dyDescent="0.3">
      <c r="A158" s="5" t="s">
        <v>16</v>
      </c>
      <c r="B158" s="1251" t="s">
        <v>547</v>
      </c>
      <c r="C158" s="1252"/>
      <c r="D158" s="1252"/>
      <c r="E158" s="1253"/>
    </row>
    <row r="159" spans="1:11" ht="12.75" customHeight="1" x14ac:dyDescent="0.25">
      <c r="A159" s="1254"/>
      <c r="B159" s="8">
        <v>2019</v>
      </c>
      <c r="C159" s="8">
        <v>2020</v>
      </c>
      <c r="D159" s="8">
        <v>2021</v>
      </c>
      <c r="E159" s="8">
        <v>2022</v>
      </c>
    </row>
    <row r="160" spans="1:11" ht="9" customHeight="1" thickBot="1" x14ac:dyDescent="0.3">
      <c r="A160" s="1255"/>
      <c r="B160" s="806" t="s">
        <v>8</v>
      </c>
      <c r="C160" s="806" t="s">
        <v>9</v>
      </c>
      <c r="D160" s="806" t="s">
        <v>9</v>
      </c>
      <c r="E160" s="806" t="s">
        <v>9</v>
      </c>
    </row>
    <row r="161" spans="1:11" ht="15.75" thickBot="1" x14ac:dyDescent="0.3">
      <c r="A161" s="5" t="s">
        <v>17</v>
      </c>
      <c r="B161" s="10">
        <v>4</v>
      </c>
      <c r="C161" s="10">
        <v>5</v>
      </c>
      <c r="D161" s="10">
        <v>5</v>
      </c>
      <c r="E161" s="10"/>
    </row>
    <row r="162" spans="1:11" ht="15.75" thickBot="1" x14ac:dyDescent="0.3">
      <c r="A162" s="5" t="s">
        <v>18</v>
      </c>
      <c r="B162" s="10">
        <v>800</v>
      </c>
      <c r="C162" s="10">
        <v>1000</v>
      </c>
      <c r="D162" s="10">
        <v>1000</v>
      </c>
      <c r="E162" s="10"/>
    </row>
    <row r="163" spans="1:11" ht="15.75" thickBot="1" x14ac:dyDescent="0.3">
      <c r="A163" s="5" t="s">
        <v>19</v>
      </c>
      <c r="B163" s="10">
        <f>B162/B161</f>
        <v>200</v>
      </c>
      <c r="C163" s="10">
        <f t="shared" ref="C163:E163" si="13">C162/C161</f>
        <v>200</v>
      </c>
      <c r="D163" s="10">
        <f t="shared" si="13"/>
        <v>200</v>
      </c>
      <c r="E163" s="10" t="e">
        <f t="shared" si="13"/>
        <v>#DIV/0!</v>
      </c>
    </row>
    <row r="164" spans="1:11" ht="15.75" thickBot="1" x14ac:dyDescent="0.3">
      <c r="A164" s="5" t="s">
        <v>20</v>
      </c>
      <c r="B164" s="787" t="s">
        <v>21</v>
      </c>
      <c r="C164" s="11">
        <f>C161/B161-1</f>
        <v>0.25</v>
      </c>
      <c r="D164" s="11">
        <f t="shared" ref="D164:E166" si="14">D161/C161-1</f>
        <v>0</v>
      </c>
      <c r="E164" s="11">
        <f t="shared" si="14"/>
        <v>-1</v>
      </c>
      <c r="G164" s="12"/>
      <c r="I164" s="12"/>
      <c r="J164" s="12"/>
      <c r="K164" s="12"/>
    </row>
    <row r="165" spans="1:11" ht="15.75" thickBot="1" x14ac:dyDescent="0.3">
      <c r="A165" s="5" t="s">
        <v>22</v>
      </c>
      <c r="B165" s="787" t="s">
        <v>21</v>
      </c>
      <c r="C165" s="11">
        <f>C162/B162-1</f>
        <v>0.25</v>
      </c>
      <c r="D165" s="11">
        <f t="shared" si="14"/>
        <v>0</v>
      </c>
      <c r="E165" s="11">
        <f t="shared" si="14"/>
        <v>-1</v>
      </c>
      <c r="H165" s="12"/>
    </row>
    <row r="166" spans="1:11" ht="23.25" thickBot="1" x14ac:dyDescent="0.3">
      <c r="A166" s="5" t="s">
        <v>23</v>
      </c>
      <c r="B166" s="787" t="s">
        <v>21</v>
      </c>
      <c r="C166" s="11">
        <f>C163/B163-1</f>
        <v>0</v>
      </c>
      <c r="D166" s="11">
        <f t="shared" si="14"/>
        <v>0</v>
      </c>
      <c r="E166" s="11" t="e">
        <f t="shared" si="14"/>
        <v>#DIV/0!</v>
      </c>
    </row>
    <row r="167" spans="1:11" ht="15.75" thickBot="1" x14ac:dyDescent="0.3">
      <c r="A167" s="1256" t="s">
        <v>216</v>
      </c>
      <c r="B167" s="1257"/>
      <c r="C167" s="1257"/>
      <c r="D167" s="1257"/>
      <c r="E167" s="1258"/>
    </row>
    <row r="168" spans="1:11" ht="12.75" customHeight="1" x14ac:dyDescent="0.25">
      <c r="A168" s="1254"/>
      <c r="B168" s="8">
        <v>2019</v>
      </c>
      <c r="C168" s="8">
        <v>2020</v>
      </c>
      <c r="D168" s="8">
        <v>2021</v>
      </c>
      <c r="E168" s="8">
        <v>2022</v>
      </c>
    </row>
    <row r="169" spans="1:11" ht="9" customHeight="1" thickBot="1" x14ac:dyDescent="0.3">
      <c r="A169" s="1255"/>
      <c r="B169" s="806" t="s">
        <v>8</v>
      </c>
      <c r="C169" s="806">
        <v>0</v>
      </c>
      <c r="D169" s="806" t="s">
        <v>9</v>
      </c>
      <c r="E169" s="806" t="s">
        <v>9</v>
      </c>
    </row>
    <row r="170" spans="1:11" ht="15.75" thickBot="1" x14ac:dyDescent="0.3">
      <c r="A170" s="13" t="s">
        <v>42</v>
      </c>
      <c r="B170" s="14">
        <v>0</v>
      </c>
      <c r="C170" s="14"/>
      <c r="D170" s="14">
        <v>0</v>
      </c>
      <c r="E170" s="14">
        <v>0</v>
      </c>
    </row>
    <row r="171" spans="1:11" ht="15.75" thickBot="1" x14ac:dyDescent="0.3">
      <c r="A171" s="13" t="s">
        <v>43</v>
      </c>
      <c r="B171" s="15">
        <v>800</v>
      </c>
      <c r="C171" s="14">
        <v>1000</v>
      </c>
      <c r="D171" s="14">
        <v>1000</v>
      </c>
      <c r="E171" s="14">
        <v>0</v>
      </c>
    </row>
    <row r="172" spans="1:11" ht="15.75" thickBot="1" x14ac:dyDescent="0.3">
      <c r="A172" s="834" t="s">
        <v>34</v>
      </c>
      <c r="B172" s="15">
        <f>B171+B170</f>
        <v>800</v>
      </c>
      <c r="C172" s="15">
        <f t="shared" ref="C172:E172" si="15">C171+C170</f>
        <v>1000</v>
      </c>
      <c r="D172" s="15">
        <f t="shared" si="15"/>
        <v>1000</v>
      </c>
      <c r="E172" s="15">
        <f t="shared" si="15"/>
        <v>0</v>
      </c>
      <c r="H172" s="12"/>
    </row>
    <row r="173" spans="1:11" ht="34.5" hidden="1" thickBot="1" x14ac:dyDescent="0.3">
      <c r="A173" s="835" t="s">
        <v>1328</v>
      </c>
      <c r="B173" s="836" t="s">
        <v>544</v>
      </c>
      <c r="C173" s="837" t="s">
        <v>289</v>
      </c>
      <c r="D173" s="1826"/>
      <c r="E173" s="1827"/>
      <c r="H173" s="12"/>
    </row>
    <row r="174" spans="1:11" ht="15.75" hidden="1" thickBot="1" x14ac:dyDescent="0.3">
      <c r="A174" s="5" t="s">
        <v>15</v>
      </c>
      <c r="B174" s="1247" t="s">
        <v>1329</v>
      </c>
      <c r="C174" s="1248"/>
      <c r="D174" s="1249"/>
      <c r="E174" s="1250"/>
      <c r="H174" s="12"/>
    </row>
    <row r="175" spans="1:11" ht="15.75" hidden="1" thickBot="1" x14ac:dyDescent="0.3">
      <c r="A175" s="5" t="s">
        <v>16</v>
      </c>
      <c r="B175" s="1251" t="s">
        <v>547</v>
      </c>
      <c r="C175" s="1252"/>
      <c r="D175" s="1252"/>
      <c r="E175" s="1253"/>
      <c r="H175" s="12"/>
    </row>
    <row r="176" spans="1:11" hidden="1" x14ac:dyDescent="0.25">
      <c r="A176" s="1254"/>
      <c r="B176" s="8">
        <v>2019</v>
      </c>
      <c r="C176" s="8">
        <v>2020</v>
      </c>
      <c r="D176" s="8">
        <v>2021</v>
      </c>
      <c r="E176" s="8">
        <v>2022</v>
      </c>
      <c r="H176" s="12"/>
    </row>
    <row r="177" spans="1:8" ht="15.75" hidden="1" customHeight="1" thickBot="1" x14ac:dyDescent="0.3">
      <c r="A177" s="1255"/>
      <c r="B177" s="806" t="s">
        <v>8</v>
      </c>
      <c r="C177" s="806" t="s">
        <v>9</v>
      </c>
      <c r="D177" s="806" t="s">
        <v>9</v>
      </c>
      <c r="E177" s="806" t="s">
        <v>9</v>
      </c>
      <c r="H177" s="12"/>
    </row>
    <row r="178" spans="1:8" ht="15.75" hidden="1" thickBot="1" x14ac:dyDescent="0.3">
      <c r="A178" s="5" t="s">
        <v>17</v>
      </c>
      <c r="B178" s="10"/>
      <c r="C178" s="10"/>
      <c r="D178" s="10"/>
      <c r="E178" s="10"/>
      <c r="H178" s="12"/>
    </row>
    <row r="179" spans="1:8" ht="15.75" hidden="1" thickBot="1" x14ac:dyDescent="0.3">
      <c r="A179" s="5" t="s">
        <v>18</v>
      </c>
      <c r="B179" s="10"/>
      <c r="C179" s="10"/>
      <c r="D179" s="10"/>
      <c r="E179" s="10"/>
      <c r="H179" s="12"/>
    </row>
    <row r="180" spans="1:8" ht="15.75" hidden="1" thickBot="1" x14ac:dyDescent="0.3">
      <c r="A180" s="5" t="s">
        <v>19</v>
      </c>
      <c r="B180" s="10" t="e">
        <f>B179/B178</f>
        <v>#DIV/0!</v>
      </c>
      <c r="C180" s="10" t="e">
        <f t="shared" ref="C180:E180" si="16">C179/C178</f>
        <v>#DIV/0!</v>
      </c>
      <c r="D180" s="10" t="e">
        <f t="shared" si="16"/>
        <v>#DIV/0!</v>
      </c>
      <c r="E180" s="10" t="e">
        <f t="shared" si="16"/>
        <v>#DIV/0!</v>
      </c>
      <c r="H180" s="12"/>
    </row>
    <row r="181" spans="1:8" ht="15.75" hidden="1" thickBot="1" x14ac:dyDescent="0.3">
      <c r="A181" s="5" t="s">
        <v>20</v>
      </c>
      <c r="B181" s="787" t="s">
        <v>21</v>
      </c>
      <c r="C181" s="11" t="e">
        <f>C178/B178-1</f>
        <v>#DIV/0!</v>
      </c>
      <c r="D181" s="11" t="e">
        <f t="shared" ref="D181:E183" si="17">D178/C178-1</f>
        <v>#DIV/0!</v>
      </c>
      <c r="E181" s="11" t="e">
        <f t="shared" si="17"/>
        <v>#DIV/0!</v>
      </c>
      <c r="H181" s="12"/>
    </row>
    <row r="182" spans="1:8" ht="15.75" hidden="1" thickBot="1" x14ac:dyDescent="0.3">
      <c r="A182" s="5" t="s">
        <v>22</v>
      </c>
      <c r="B182" s="787" t="s">
        <v>21</v>
      </c>
      <c r="C182" s="11" t="e">
        <f>C179/B179-1</f>
        <v>#DIV/0!</v>
      </c>
      <c r="D182" s="11" t="e">
        <f t="shared" si="17"/>
        <v>#DIV/0!</v>
      </c>
      <c r="E182" s="11" t="e">
        <f t="shared" si="17"/>
        <v>#DIV/0!</v>
      </c>
      <c r="H182" s="12"/>
    </row>
    <row r="183" spans="1:8" ht="23.25" hidden="1" thickBot="1" x14ac:dyDescent="0.3">
      <c r="A183" s="5" t="s">
        <v>23</v>
      </c>
      <c r="B183" s="787" t="s">
        <v>21</v>
      </c>
      <c r="C183" s="11" t="e">
        <f>C180/B180-1</f>
        <v>#DIV/0!</v>
      </c>
      <c r="D183" s="11" t="e">
        <f t="shared" si="17"/>
        <v>#DIV/0!</v>
      </c>
      <c r="E183" s="11" t="e">
        <f t="shared" si="17"/>
        <v>#DIV/0!</v>
      </c>
      <c r="H183" s="12"/>
    </row>
    <row r="184" spans="1:8" ht="15.75" hidden="1" thickBot="1" x14ac:dyDescent="0.3">
      <c r="A184" s="1256" t="s">
        <v>213</v>
      </c>
      <c r="B184" s="1257"/>
      <c r="C184" s="1257"/>
      <c r="D184" s="1257"/>
      <c r="E184" s="1258"/>
      <c r="H184" s="12"/>
    </row>
    <row r="185" spans="1:8" hidden="1" x14ac:dyDescent="0.25">
      <c r="A185" s="1254"/>
      <c r="B185" s="8">
        <v>2019</v>
      </c>
      <c r="C185" s="8">
        <v>2020</v>
      </c>
      <c r="D185" s="8">
        <v>2021</v>
      </c>
      <c r="E185" s="8">
        <v>2022</v>
      </c>
      <c r="H185" s="12"/>
    </row>
    <row r="186" spans="1:8" ht="15.75" hidden="1" thickBot="1" x14ac:dyDescent="0.3">
      <c r="A186" s="1255"/>
      <c r="B186" s="806" t="s">
        <v>8</v>
      </c>
      <c r="C186" s="806">
        <v>0</v>
      </c>
      <c r="D186" s="806" t="s">
        <v>9</v>
      </c>
      <c r="E186" s="806" t="s">
        <v>9</v>
      </c>
      <c r="H186" s="12"/>
    </row>
    <row r="187" spans="1:8" ht="15.75" hidden="1" customHeight="1" thickBot="1" x14ac:dyDescent="0.3">
      <c r="A187" s="13" t="s">
        <v>42</v>
      </c>
      <c r="B187" s="14">
        <v>0</v>
      </c>
      <c r="C187" s="14"/>
      <c r="D187" s="14">
        <v>0</v>
      </c>
      <c r="E187" s="14">
        <v>0</v>
      </c>
      <c r="H187" s="12"/>
    </row>
    <row r="188" spans="1:8" ht="15.75" hidden="1" thickBot="1" x14ac:dyDescent="0.3">
      <c r="A188" s="13" t="s">
        <v>43</v>
      </c>
      <c r="B188" s="15"/>
      <c r="C188" s="14"/>
      <c r="D188" s="14"/>
      <c r="E188" s="14">
        <v>0</v>
      </c>
      <c r="H188" s="12"/>
    </row>
    <row r="189" spans="1:8" ht="15.75" thickBot="1" x14ac:dyDescent="0.3">
      <c r="A189" s="16" t="s">
        <v>36</v>
      </c>
      <c r="B189" s="15"/>
      <c r="C189" s="15"/>
      <c r="D189" s="15"/>
      <c r="E189" s="15">
        <f t="shared" ref="E189" si="18">E188+E187</f>
        <v>0</v>
      </c>
      <c r="H189" s="12"/>
    </row>
    <row r="190" spans="1:8" ht="46.5" customHeight="1" thickBot="1" x14ac:dyDescent="0.3">
      <c r="A190" s="6" t="s">
        <v>57</v>
      </c>
      <c r="B190" s="22">
        <f>+B162+B145+B67+B30+B104+B179</f>
        <v>169120</v>
      </c>
      <c r="C190" s="22">
        <f t="shared" ref="C190:E190" si="19">+C162+C145+C67+C30+C104+C179</f>
        <v>170120</v>
      </c>
      <c r="D190" s="22">
        <f t="shared" si="19"/>
        <v>171000</v>
      </c>
      <c r="E190" s="22">
        <f t="shared" si="19"/>
        <v>172000</v>
      </c>
    </row>
    <row r="191" spans="1:8" ht="36.75" thickBot="1" x14ac:dyDescent="0.3">
      <c r="A191" s="6" t="s">
        <v>58</v>
      </c>
      <c r="B191" s="22">
        <f>B171+B155+B133+B96+B59+B188</f>
        <v>169120</v>
      </c>
      <c r="C191" s="22">
        <f t="shared" ref="C191:E191" si="20">C171+C155+C133+C96+C59+C188</f>
        <v>170120</v>
      </c>
      <c r="D191" s="22">
        <f t="shared" si="20"/>
        <v>171000</v>
      </c>
      <c r="E191" s="22">
        <f t="shared" si="20"/>
        <v>172000</v>
      </c>
      <c r="G191" s="12"/>
    </row>
    <row r="192" spans="1:8" ht="15.75" thickBot="1" x14ac:dyDescent="0.3">
      <c r="A192" s="13" t="s">
        <v>24</v>
      </c>
      <c r="B192" s="36">
        <f>B193+B194</f>
        <v>7992</v>
      </c>
      <c r="C192" s="36">
        <f t="shared" ref="C192:E192" si="21">C193+C194</f>
        <v>7992</v>
      </c>
      <c r="D192" s="36">
        <f t="shared" si="21"/>
        <v>7992</v>
      </c>
      <c r="E192" s="36">
        <f t="shared" si="21"/>
        <v>7992</v>
      </c>
      <c r="G192" s="436"/>
      <c r="H192" s="12"/>
    </row>
    <row r="193" spans="1:8" ht="15.75" thickBot="1" x14ac:dyDescent="0.3">
      <c r="A193" s="26" t="s">
        <v>279</v>
      </c>
      <c r="B193" s="15">
        <f>B39+B76+B113</f>
        <v>7992</v>
      </c>
      <c r="C193" s="15">
        <f>C39+C76+C113</f>
        <v>7992</v>
      </c>
      <c r="D193" s="15">
        <f>D39+D76+D113</f>
        <v>7992</v>
      </c>
      <c r="E193" s="15">
        <f>E39+E76+E113</f>
        <v>7992</v>
      </c>
      <c r="F193" s="12"/>
      <c r="G193" s="12"/>
    </row>
    <row r="194" spans="1:8" ht="15.75" thickBot="1" x14ac:dyDescent="0.3">
      <c r="A194" s="26" t="s">
        <v>302</v>
      </c>
      <c r="B194" s="15"/>
      <c r="C194" s="15">
        <f>C40+C77+C114</f>
        <v>0</v>
      </c>
      <c r="D194" s="15">
        <f>D40+D77+D114</f>
        <v>0</v>
      </c>
      <c r="E194" s="15">
        <f>E40+E77+E114</f>
        <v>0</v>
      </c>
      <c r="G194" s="12"/>
      <c r="H194" s="12"/>
    </row>
    <row r="195" spans="1:8" ht="24.75" thickBot="1" x14ac:dyDescent="0.3">
      <c r="A195" s="13" t="s">
        <v>25</v>
      </c>
      <c r="B195" s="36">
        <f>B196+B197</f>
        <v>1308</v>
      </c>
      <c r="C195" s="36">
        <f t="shared" ref="C195:E195" si="22">C196+C197</f>
        <v>1308</v>
      </c>
      <c r="D195" s="36">
        <f t="shared" si="22"/>
        <v>1308</v>
      </c>
      <c r="E195" s="36">
        <f t="shared" si="22"/>
        <v>1308</v>
      </c>
      <c r="H195" s="12"/>
    </row>
    <row r="196" spans="1:8" ht="15.75" thickBot="1" x14ac:dyDescent="0.3">
      <c r="A196" s="26" t="s">
        <v>279</v>
      </c>
      <c r="B196" s="14">
        <f>B42+B79+B116</f>
        <v>1308</v>
      </c>
      <c r="C196" s="14">
        <f>C42+C79+C116</f>
        <v>1308</v>
      </c>
      <c r="D196" s="14">
        <f>D42+D79+D116</f>
        <v>1308</v>
      </c>
      <c r="E196" s="14">
        <f>E42+E79+E116</f>
        <v>1308</v>
      </c>
      <c r="H196" s="12"/>
    </row>
    <row r="197" spans="1:8" ht="15.75" thickBot="1" x14ac:dyDescent="0.3">
      <c r="A197" s="26" t="s">
        <v>302</v>
      </c>
      <c r="B197" s="15">
        <f>B43+B80+B114</f>
        <v>0</v>
      </c>
      <c r="C197" s="15">
        <f>C43+C80+C114</f>
        <v>0</v>
      </c>
      <c r="D197" s="15">
        <f>D43+D80+D114</f>
        <v>0</v>
      </c>
      <c r="E197" s="15">
        <f>E43+E80+E114</f>
        <v>0</v>
      </c>
    </row>
    <row r="198" spans="1:8" ht="15.75" thickBot="1" x14ac:dyDescent="0.3">
      <c r="A198" s="13" t="s">
        <v>26</v>
      </c>
      <c r="B198" s="36">
        <f>B199+B200</f>
        <v>4000</v>
      </c>
      <c r="C198" s="36">
        <f t="shared" ref="C198:E198" si="23">C199+C200</f>
        <v>4000</v>
      </c>
      <c r="D198" s="36">
        <f t="shared" si="23"/>
        <v>4000</v>
      </c>
      <c r="E198" s="36">
        <f t="shared" si="23"/>
        <v>4000</v>
      </c>
      <c r="G198" s="436"/>
    </row>
    <row r="199" spans="1:8" ht="15.75" thickBot="1" x14ac:dyDescent="0.3">
      <c r="A199" s="26" t="s">
        <v>279</v>
      </c>
      <c r="B199" s="15">
        <f t="shared" ref="B199:E200" si="24">B45+B82+B119</f>
        <v>4000</v>
      </c>
      <c r="C199" s="15">
        <f t="shared" si="24"/>
        <v>4000</v>
      </c>
      <c r="D199" s="15">
        <f t="shared" si="24"/>
        <v>4000</v>
      </c>
      <c r="E199" s="15">
        <f t="shared" si="24"/>
        <v>4000</v>
      </c>
    </row>
    <row r="200" spans="1:8" ht="15.75" thickBot="1" x14ac:dyDescent="0.3">
      <c r="A200" s="26" t="s">
        <v>302</v>
      </c>
      <c r="B200" s="15">
        <f t="shared" si="24"/>
        <v>0</v>
      </c>
      <c r="C200" s="15">
        <f t="shared" si="24"/>
        <v>0</v>
      </c>
      <c r="D200" s="15">
        <f t="shared" si="24"/>
        <v>0</v>
      </c>
      <c r="E200" s="15">
        <f t="shared" si="24"/>
        <v>0</v>
      </c>
    </row>
    <row r="201" spans="1:8" ht="15.75" thickBot="1" x14ac:dyDescent="0.3">
      <c r="A201" s="13" t="s">
        <v>27</v>
      </c>
      <c r="B201" s="36">
        <f>B202+B203</f>
        <v>0</v>
      </c>
      <c r="C201" s="36">
        <f t="shared" ref="C201:E201" si="25">C202+C203</f>
        <v>0</v>
      </c>
      <c r="D201" s="36">
        <f t="shared" si="25"/>
        <v>0</v>
      </c>
      <c r="E201" s="36">
        <f t="shared" si="25"/>
        <v>0</v>
      </c>
    </row>
    <row r="202" spans="1:8" ht="15.75" thickBot="1" x14ac:dyDescent="0.3">
      <c r="A202" s="26" t="s">
        <v>279</v>
      </c>
      <c r="B202" s="14">
        <f t="shared" ref="B202:E203" si="26">B48+B85+B122</f>
        <v>0</v>
      </c>
      <c r="C202" s="14">
        <f t="shared" si="26"/>
        <v>0</v>
      </c>
      <c r="D202" s="14">
        <f t="shared" si="26"/>
        <v>0</v>
      </c>
      <c r="E202" s="14">
        <f t="shared" si="26"/>
        <v>0</v>
      </c>
    </row>
    <row r="203" spans="1:8" ht="15.75" thickBot="1" x14ac:dyDescent="0.3">
      <c r="A203" s="26" t="s">
        <v>302</v>
      </c>
      <c r="B203" s="15">
        <f t="shared" si="26"/>
        <v>0</v>
      </c>
      <c r="C203" s="15">
        <f t="shared" si="26"/>
        <v>0</v>
      </c>
      <c r="D203" s="15">
        <f t="shared" si="26"/>
        <v>0</v>
      </c>
      <c r="E203" s="15">
        <f t="shared" si="26"/>
        <v>0</v>
      </c>
    </row>
    <row r="204" spans="1:8" ht="24.75" thickBot="1" x14ac:dyDescent="0.3">
      <c r="A204" s="13" t="s">
        <v>28</v>
      </c>
      <c r="B204" s="36">
        <f>B205+B206</f>
        <v>136220</v>
      </c>
      <c r="C204" s="36">
        <f t="shared" ref="C204:E204" si="27">C205+C206</f>
        <v>137220</v>
      </c>
      <c r="D204" s="36">
        <f t="shared" si="27"/>
        <v>138100</v>
      </c>
      <c r="E204" s="36">
        <f t="shared" si="27"/>
        <v>139100</v>
      </c>
      <c r="F204" s="12"/>
      <c r="G204" s="12"/>
    </row>
    <row r="205" spans="1:8" ht="15.75" thickBot="1" x14ac:dyDescent="0.3">
      <c r="A205" s="26" t="s">
        <v>279</v>
      </c>
      <c r="B205" s="14">
        <f>B51+B88+B125</f>
        <v>136220</v>
      </c>
      <c r="C205" s="14">
        <f t="shared" ref="B205:E206" si="28">C51+C88+C125</f>
        <v>137220</v>
      </c>
      <c r="D205" s="14">
        <f t="shared" si="28"/>
        <v>138100</v>
      </c>
      <c r="E205" s="14">
        <f t="shared" si="28"/>
        <v>139100</v>
      </c>
    </row>
    <row r="206" spans="1:8" ht="15.75" thickBot="1" x14ac:dyDescent="0.3">
      <c r="A206" s="26" t="s">
        <v>302</v>
      </c>
      <c r="B206" s="15">
        <f t="shared" si="28"/>
        <v>0</v>
      </c>
      <c r="C206" s="15">
        <f t="shared" si="28"/>
        <v>0</v>
      </c>
      <c r="D206" s="15">
        <f t="shared" si="28"/>
        <v>0</v>
      </c>
      <c r="E206" s="15">
        <f t="shared" si="28"/>
        <v>0</v>
      </c>
    </row>
    <row r="207" spans="1:8" ht="15.75" thickBot="1" x14ac:dyDescent="0.3">
      <c r="A207" s="13" t="s">
        <v>29</v>
      </c>
      <c r="B207" s="36">
        <f>B208+B209</f>
        <v>18600</v>
      </c>
      <c r="C207" s="36">
        <f>C208+C209</f>
        <v>18600</v>
      </c>
      <c r="D207" s="36">
        <f t="shared" ref="D207:E207" si="29">D208+D209</f>
        <v>18600</v>
      </c>
      <c r="E207" s="36">
        <f t="shared" si="29"/>
        <v>18600</v>
      </c>
      <c r="G207" s="12"/>
    </row>
    <row r="208" spans="1:8" ht="15.75" thickBot="1" x14ac:dyDescent="0.3">
      <c r="A208" s="26" t="s">
        <v>279</v>
      </c>
      <c r="B208" s="14">
        <f>B54+B91+B128</f>
        <v>18600</v>
      </c>
      <c r="C208" s="14">
        <f t="shared" ref="B208:E209" si="30">C54+C91+C128</f>
        <v>18600</v>
      </c>
      <c r="D208" s="14">
        <f t="shared" si="30"/>
        <v>18600</v>
      </c>
      <c r="E208" s="14">
        <f t="shared" si="30"/>
        <v>18600</v>
      </c>
    </row>
    <row r="209" spans="1:5" ht="15.75" thickBot="1" x14ac:dyDescent="0.3">
      <c r="A209" s="26" t="s">
        <v>302</v>
      </c>
      <c r="B209" s="15">
        <f t="shared" si="30"/>
        <v>0</v>
      </c>
      <c r="C209" s="15">
        <f t="shared" si="30"/>
        <v>0</v>
      </c>
      <c r="D209" s="15">
        <f t="shared" si="30"/>
        <v>0</v>
      </c>
      <c r="E209" s="15">
        <f t="shared" si="30"/>
        <v>0</v>
      </c>
    </row>
    <row r="210" spans="1:5" ht="24.75" thickBot="1" x14ac:dyDescent="0.3">
      <c r="A210" s="13" t="s">
        <v>30</v>
      </c>
      <c r="B210" s="36">
        <f>B93+B56</f>
        <v>0</v>
      </c>
      <c r="C210" s="36">
        <f>C93+C56</f>
        <v>0</v>
      </c>
      <c r="D210" s="36">
        <f>D93+D56</f>
        <v>0</v>
      </c>
      <c r="E210" s="36">
        <f>E93+E56</f>
        <v>0</v>
      </c>
    </row>
    <row r="211" spans="1:5" ht="15.75" thickBot="1" x14ac:dyDescent="0.3">
      <c r="A211" s="26" t="s">
        <v>279</v>
      </c>
      <c r="B211" s="14">
        <f t="shared" ref="B211:E212" si="31">B57+B94+B131</f>
        <v>0</v>
      </c>
      <c r="C211" s="14">
        <f t="shared" si="31"/>
        <v>0</v>
      </c>
      <c r="D211" s="14">
        <f t="shared" si="31"/>
        <v>0</v>
      </c>
      <c r="E211" s="14">
        <f t="shared" si="31"/>
        <v>0</v>
      </c>
    </row>
    <row r="212" spans="1:5" ht="15.75" thickBot="1" x14ac:dyDescent="0.3">
      <c r="A212" s="26" t="s">
        <v>302</v>
      </c>
      <c r="B212" s="15">
        <f t="shared" si="31"/>
        <v>0</v>
      </c>
      <c r="C212" s="15">
        <f t="shared" si="31"/>
        <v>0</v>
      </c>
      <c r="D212" s="15">
        <f t="shared" si="31"/>
        <v>0</v>
      </c>
      <c r="E212" s="15">
        <f t="shared" si="31"/>
        <v>0</v>
      </c>
    </row>
    <row r="213" spans="1:5" ht="15.75" thickBot="1" x14ac:dyDescent="0.3">
      <c r="A213" s="13" t="s">
        <v>59</v>
      </c>
      <c r="B213" s="14">
        <f>B153+B170</f>
        <v>0</v>
      </c>
      <c r="C213" s="14">
        <f t="shared" ref="C213:E213" si="32">C153+C170</f>
        <v>0</v>
      </c>
      <c r="D213" s="14">
        <f t="shared" si="32"/>
        <v>0</v>
      </c>
      <c r="E213" s="14">
        <f t="shared" si="32"/>
        <v>0</v>
      </c>
    </row>
    <row r="214" spans="1:5" ht="15.75" thickBot="1" x14ac:dyDescent="0.3">
      <c r="A214" s="13" t="s">
        <v>60</v>
      </c>
      <c r="B214" s="14">
        <f>B154+B171+B188</f>
        <v>1000</v>
      </c>
      <c r="C214" s="14">
        <f t="shared" ref="C214:E214" si="33">C154+C171+C188</f>
        <v>1000</v>
      </c>
      <c r="D214" s="14">
        <f t="shared" si="33"/>
        <v>1000</v>
      </c>
      <c r="E214" s="14">
        <f t="shared" si="33"/>
        <v>1000</v>
      </c>
    </row>
    <row r="215" spans="1:5" ht="15.75" thickBot="1" x14ac:dyDescent="0.3">
      <c r="A215" s="17" t="s">
        <v>32</v>
      </c>
      <c r="B215" s="18">
        <f>IF(B191-B190=0,0,"Error")</f>
        <v>0</v>
      </c>
      <c r="C215" s="18">
        <f>IF(C191-C190=0,0,"Error")</f>
        <v>0</v>
      </c>
      <c r="D215" s="18">
        <f>IF(D191-D190=0,0,"Error")</f>
        <v>0</v>
      </c>
      <c r="E215" s="18">
        <f>IF(E191-E190=0,0,"Error")</f>
        <v>0</v>
      </c>
    </row>
    <row r="216" spans="1:5" x14ac:dyDescent="0.25">
      <c r="A216" s="28"/>
      <c r="B216" s="29"/>
      <c r="C216" s="29"/>
      <c r="D216" s="29"/>
      <c r="E216" s="29"/>
    </row>
  </sheetData>
  <mergeCells count="54">
    <mergeCell ref="A2:E2"/>
    <mergeCell ref="A1:E1"/>
    <mergeCell ref="A22:E22"/>
    <mergeCell ref="A3:E3"/>
    <mergeCell ref="B5:E5"/>
    <mergeCell ref="B6:E6"/>
    <mergeCell ref="B7:E7"/>
    <mergeCell ref="A8:E8"/>
    <mergeCell ref="A9:E11"/>
    <mergeCell ref="B12:E12"/>
    <mergeCell ref="A13:A14"/>
    <mergeCell ref="B18:E18"/>
    <mergeCell ref="A19:E19"/>
    <mergeCell ref="A72:E72"/>
    <mergeCell ref="A23:E23"/>
    <mergeCell ref="B24:E24"/>
    <mergeCell ref="B25:E25"/>
    <mergeCell ref="B26:E26"/>
    <mergeCell ref="A27:A28"/>
    <mergeCell ref="A35:E35"/>
    <mergeCell ref="A36:A37"/>
    <mergeCell ref="B61:E61"/>
    <mergeCell ref="B62:E62"/>
    <mergeCell ref="B63:E63"/>
    <mergeCell ref="A64:A65"/>
    <mergeCell ref="B139:E139"/>
    <mergeCell ref="A73:A74"/>
    <mergeCell ref="B98:E98"/>
    <mergeCell ref="B99:E99"/>
    <mergeCell ref="B100:E100"/>
    <mergeCell ref="A101:A102"/>
    <mergeCell ref="A109:E109"/>
    <mergeCell ref="A110:A111"/>
    <mergeCell ref="A135:E135"/>
    <mergeCell ref="A136:E136"/>
    <mergeCell ref="B137:E137"/>
    <mergeCell ref="D138:E138"/>
    <mergeCell ref="D173:E173"/>
    <mergeCell ref="B140:E140"/>
    <mergeCell ref="B141:E141"/>
    <mergeCell ref="A142:A143"/>
    <mergeCell ref="A150:E150"/>
    <mergeCell ref="A151:A152"/>
    <mergeCell ref="D156:E156"/>
    <mergeCell ref="B157:E157"/>
    <mergeCell ref="B158:E158"/>
    <mergeCell ref="A159:A160"/>
    <mergeCell ref="A167:E167"/>
    <mergeCell ref="A168:A169"/>
    <mergeCell ref="B174:E174"/>
    <mergeCell ref="B175:E175"/>
    <mergeCell ref="A176:A177"/>
    <mergeCell ref="A184:E184"/>
    <mergeCell ref="A185:A186"/>
  </mergeCells>
  <pageMargins left="0.7" right="0.7"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08"/>
  <sheetViews>
    <sheetView topLeftCell="C1" zoomScale="150" zoomScaleNormal="150" workbookViewId="0">
      <selection activeCell="K5" sqref="K5"/>
    </sheetView>
  </sheetViews>
  <sheetFormatPr defaultRowHeight="15" x14ac:dyDescent="0.25"/>
  <cols>
    <col min="1" max="1" width="11" hidden="1" customWidth="1"/>
    <col min="2" max="2" width="12" hidden="1" customWidth="1"/>
    <col min="3" max="3" width="21.42578125" customWidth="1"/>
    <col min="4" max="4" width="7.7109375" bestFit="1" customWidth="1"/>
    <col min="5" max="5" width="16.28515625" customWidth="1"/>
    <col min="6" max="6" width="9" customWidth="1"/>
    <col min="7" max="7" width="18.28515625" customWidth="1"/>
    <col min="8" max="8" width="10.140625" customWidth="1"/>
    <col min="9" max="9" width="16" customWidth="1"/>
    <col min="10" max="10" width="11" customWidth="1"/>
    <col min="11" max="11" width="12.140625" bestFit="1" customWidth="1"/>
  </cols>
  <sheetData>
    <row r="1" spans="2:11" x14ac:dyDescent="0.25">
      <c r="C1" s="1421" t="s">
        <v>1733</v>
      </c>
      <c r="D1" s="1421"/>
      <c r="E1" s="1421"/>
      <c r="F1" s="1421"/>
      <c r="G1" s="1421"/>
    </row>
    <row r="2" spans="2:11" ht="35.25" customHeight="1" x14ac:dyDescent="0.25">
      <c r="C2" s="1421" t="s">
        <v>1107</v>
      </c>
      <c r="D2" s="1421"/>
      <c r="E2" s="1421"/>
      <c r="F2" s="1421"/>
      <c r="G2" s="1421"/>
      <c r="H2" s="1"/>
      <c r="I2" s="1"/>
      <c r="J2" s="1"/>
      <c r="K2" s="1"/>
    </row>
    <row r="3" spans="2:11" ht="18" customHeight="1" x14ac:dyDescent="0.25">
      <c r="B3" s="796"/>
      <c r="C3" s="1306" t="s">
        <v>1685</v>
      </c>
      <c r="D3" s="1306"/>
      <c r="E3" s="1306"/>
      <c r="F3" s="1306"/>
      <c r="G3" s="1306"/>
      <c r="H3" s="796"/>
    </row>
    <row r="4" spans="2:11" ht="15.75" thickBot="1" x14ac:dyDescent="0.3"/>
    <row r="5" spans="2:11" ht="26.25" thickBot="1" x14ac:dyDescent="0.3">
      <c r="C5" s="2" t="s">
        <v>0</v>
      </c>
      <c r="D5" s="1853" t="s">
        <v>144</v>
      </c>
      <c r="E5" s="1230"/>
      <c r="F5" s="1230"/>
      <c r="G5" s="1230"/>
    </row>
    <row r="6" spans="2:11" ht="15.75" thickBot="1" x14ac:dyDescent="0.3">
      <c r="C6" s="2" t="s">
        <v>1</v>
      </c>
      <c r="D6" s="1414" t="s">
        <v>145</v>
      </c>
      <c r="E6" s="1232"/>
      <c r="F6" s="1232"/>
      <c r="G6" s="1233"/>
    </row>
    <row r="7" spans="2:11" ht="26.25" thickBot="1" x14ac:dyDescent="0.3">
      <c r="C7" s="2" t="s">
        <v>3</v>
      </c>
      <c r="D7" s="1217" t="s">
        <v>729</v>
      </c>
      <c r="E7" s="1218"/>
      <c r="F7" s="1218"/>
      <c r="G7" s="1219"/>
    </row>
    <row r="8" spans="2:11" ht="15.75" thickBot="1" x14ac:dyDescent="0.3">
      <c r="C8" s="1234" t="s">
        <v>5</v>
      </c>
      <c r="D8" s="1235"/>
      <c r="E8" s="1235"/>
      <c r="F8" s="1235"/>
      <c r="G8" s="1236"/>
    </row>
    <row r="9" spans="2:11" ht="15.75" customHeight="1" thickBot="1" x14ac:dyDescent="0.3">
      <c r="C9" s="1395" t="s">
        <v>146</v>
      </c>
      <c r="D9" s="1396"/>
      <c r="E9" s="1396"/>
      <c r="F9" s="1396"/>
      <c r="G9" s="1397"/>
    </row>
    <row r="10" spans="2:11" ht="36.75" customHeight="1" thickBot="1" x14ac:dyDescent="0.3">
      <c r="C10" s="1395"/>
      <c r="D10" s="1396"/>
      <c r="E10" s="1396"/>
      <c r="F10" s="1396"/>
      <c r="G10" s="1397"/>
    </row>
    <row r="11" spans="2:11" ht="15.75" thickBot="1" x14ac:dyDescent="0.3">
      <c r="C11" s="1395"/>
      <c r="D11" s="1396"/>
      <c r="E11" s="1396"/>
      <c r="F11" s="1396"/>
      <c r="G11" s="1397"/>
    </row>
    <row r="12" spans="2:11" ht="52.5" customHeight="1" thickBot="1" x14ac:dyDescent="0.3">
      <c r="C12" s="3" t="s">
        <v>6</v>
      </c>
      <c r="D12" s="1240" t="s">
        <v>147</v>
      </c>
      <c r="E12" s="1241"/>
      <c r="F12" s="1241"/>
      <c r="G12" s="1242"/>
    </row>
    <row r="13" spans="2:11" ht="23.25" customHeight="1" x14ac:dyDescent="0.25">
      <c r="C13" s="1254" t="s">
        <v>61</v>
      </c>
      <c r="D13" s="280">
        <v>2019</v>
      </c>
      <c r="E13" s="280">
        <v>2020</v>
      </c>
      <c r="F13" s="280">
        <v>2021</v>
      </c>
      <c r="G13" s="280">
        <v>2022</v>
      </c>
    </row>
    <row r="14" spans="2:11" ht="15.75" thickBot="1" x14ac:dyDescent="0.3">
      <c r="C14" s="1255"/>
      <c r="D14" s="277" t="s">
        <v>8</v>
      </c>
      <c r="E14" s="277" t="s">
        <v>9</v>
      </c>
      <c r="F14" s="277" t="s">
        <v>9</v>
      </c>
      <c r="G14" s="277" t="s">
        <v>9</v>
      </c>
    </row>
    <row r="15" spans="2:11" ht="15.75" thickBot="1" x14ac:dyDescent="0.3">
      <c r="C15" s="789" t="s">
        <v>91</v>
      </c>
      <c r="D15" s="4" t="s">
        <v>68</v>
      </c>
      <c r="E15" s="4" t="s">
        <v>69</v>
      </c>
      <c r="F15" s="4" t="s">
        <v>69</v>
      </c>
      <c r="G15" s="4" t="s">
        <v>69</v>
      </c>
    </row>
    <row r="16" spans="2:11" ht="15.75" thickBot="1" x14ac:dyDescent="0.3">
      <c r="C16" s="5" t="s">
        <v>92</v>
      </c>
      <c r="D16" s="4" t="s">
        <v>68</v>
      </c>
      <c r="E16" s="4" t="s">
        <v>69</v>
      </c>
      <c r="F16" s="4" t="s">
        <v>69</v>
      </c>
      <c r="G16" s="4" t="s">
        <v>69</v>
      </c>
    </row>
    <row r="17" spans="3:12" ht="23.25" thickBot="1" x14ac:dyDescent="0.3">
      <c r="C17" s="5" t="s">
        <v>67</v>
      </c>
      <c r="D17" s="4" t="s">
        <v>68</v>
      </c>
      <c r="E17" s="4" t="s">
        <v>69</v>
      </c>
      <c r="F17" s="4" t="s">
        <v>69</v>
      </c>
      <c r="G17" s="4" t="s">
        <v>69</v>
      </c>
    </row>
    <row r="18" spans="3:12" ht="24.75" thickBot="1" x14ac:dyDescent="0.3">
      <c r="C18" s="6" t="s">
        <v>10</v>
      </c>
      <c r="D18" s="1427" t="s">
        <v>148</v>
      </c>
      <c r="E18" s="1428"/>
      <c r="F18" s="1428"/>
      <c r="G18" s="1429"/>
    </row>
    <row r="19" spans="3:12" ht="23.25" customHeight="1" thickBot="1" x14ac:dyDescent="0.3">
      <c r="C19" s="1247" t="s">
        <v>1186</v>
      </c>
      <c r="D19" s="1249"/>
      <c r="E19" s="1249"/>
      <c r="F19" s="1249"/>
      <c r="G19" s="1250"/>
      <c r="J19" s="30"/>
      <c r="L19" s="30"/>
    </row>
    <row r="20" spans="3:12" ht="23.25" thickBot="1" x14ac:dyDescent="0.3">
      <c r="C20" s="789" t="s">
        <v>1186</v>
      </c>
      <c r="D20" s="4">
        <v>1</v>
      </c>
      <c r="E20" s="4">
        <v>1</v>
      </c>
      <c r="F20" s="4">
        <v>1</v>
      </c>
      <c r="G20" s="4">
        <v>1</v>
      </c>
    </row>
    <row r="21" spans="3:12" ht="15.75" thickBot="1" x14ac:dyDescent="0.3">
      <c r="C21" s="5" t="s">
        <v>92</v>
      </c>
      <c r="D21" s="4" t="s">
        <v>68</v>
      </c>
      <c r="E21" s="4" t="s">
        <v>69</v>
      </c>
      <c r="F21" s="4" t="s">
        <v>69</v>
      </c>
      <c r="G21" s="4" t="s">
        <v>69</v>
      </c>
    </row>
    <row r="22" spans="3:12" ht="23.25" thickBot="1" x14ac:dyDescent="0.3">
      <c r="C22" s="5" t="s">
        <v>67</v>
      </c>
      <c r="D22" s="4" t="s">
        <v>68</v>
      </c>
      <c r="E22" s="4" t="s">
        <v>69</v>
      </c>
      <c r="F22" s="4" t="s">
        <v>69</v>
      </c>
      <c r="G22" s="4" t="s">
        <v>69</v>
      </c>
    </row>
    <row r="23" spans="3:12" ht="15.75" thickBot="1" x14ac:dyDescent="0.3">
      <c r="C23" s="1291" t="s">
        <v>149</v>
      </c>
      <c r="D23" s="1292"/>
      <c r="E23" s="1292"/>
      <c r="F23" s="1292"/>
      <c r="G23" s="1293"/>
    </row>
    <row r="24" spans="3:12" ht="15.75" thickBot="1" x14ac:dyDescent="0.3">
      <c r="C24" s="1220" t="s">
        <v>816</v>
      </c>
      <c r="D24" s="1221"/>
      <c r="E24" s="1221"/>
      <c r="F24" s="1221"/>
      <c r="G24" s="1222"/>
    </row>
    <row r="25" spans="3:12" ht="15.75" thickBot="1" x14ac:dyDescent="0.3">
      <c r="C25" s="7" t="s">
        <v>817</v>
      </c>
      <c r="D25" s="1278" t="s">
        <v>149</v>
      </c>
      <c r="E25" s="1279"/>
      <c r="F25" s="1279"/>
      <c r="G25" s="1280"/>
    </row>
    <row r="26" spans="3:12" ht="130.5" customHeight="1" thickBot="1" x14ac:dyDescent="0.3">
      <c r="C26" s="5" t="s">
        <v>15</v>
      </c>
      <c r="D26" s="1850" t="s">
        <v>150</v>
      </c>
      <c r="E26" s="1851"/>
      <c r="F26" s="1851"/>
      <c r="G26" s="1852"/>
    </row>
    <row r="27" spans="3:12" ht="15.75" thickBot="1" x14ac:dyDescent="0.3">
      <c r="C27" s="5" t="s">
        <v>16</v>
      </c>
      <c r="D27" s="1732" t="s">
        <v>555</v>
      </c>
      <c r="E27" s="1733"/>
      <c r="F27" s="1733"/>
      <c r="G27" s="1734"/>
    </row>
    <row r="28" spans="3:12" x14ac:dyDescent="0.25">
      <c r="C28" s="1254"/>
      <c r="D28" s="8">
        <v>2019</v>
      </c>
      <c r="E28" s="8">
        <v>2020</v>
      </c>
      <c r="F28" s="8">
        <v>2021</v>
      </c>
      <c r="G28" s="8">
        <v>2022</v>
      </c>
    </row>
    <row r="29" spans="3:12" ht="17.25" customHeight="1" thickBot="1" x14ac:dyDescent="0.3">
      <c r="C29" s="1255"/>
      <c r="D29" s="806" t="s">
        <v>8</v>
      </c>
      <c r="E29" s="806" t="s">
        <v>9</v>
      </c>
      <c r="F29" s="806" t="s">
        <v>9</v>
      </c>
      <c r="G29" s="806" t="s">
        <v>9</v>
      </c>
    </row>
    <row r="30" spans="3:12" ht="15.75" thickBot="1" x14ac:dyDescent="0.3">
      <c r="C30" s="5" t="s">
        <v>17</v>
      </c>
      <c r="D30" s="10">
        <v>200</v>
      </c>
      <c r="E30" s="10">
        <v>180</v>
      </c>
      <c r="F30" s="10">
        <v>170</v>
      </c>
      <c r="G30" s="10">
        <v>150</v>
      </c>
    </row>
    <row r="31" spans="3:12" ht="15.75" thickBot="1" x14ac:dyDescent="0.3">
      <c r="C31" s="5" t="s">
        <v>18</v>
      </c>
      <c r="D31" s="10">
        <f>D46</f>
        <v>187755</v>
      </c>
      <c r="E31" s="10">
        <f t="shared" ref="E31:G31" si="0">E46</f>
        <v>188200</v>
      </c>
      <c r="F31" s="10">
        <f t="shared" si="0"/>
        <v>188200</v>
      </c>
      <c r="G31" s="10">
        <f t="shared" si="0"/>
        <v>188200</v>
      </c>
    </row>
    <row r="32" spans="3:12" ht="15.75" thickBot="1" x14ac:dyDescent="0.3">
      <c r="C32" s="5" t="s">
        <v>19</v>
      </c>
      <c r="D32" s="10">
        <f>D31/D30</f>
        <v>938.77499999999998</v>
      </c>
      <c r="E32" s="10">
        <f t="shared" ref="E32:G32" si="1">E31/E30</f>
        <v>1045.5555555555557</v>
      </c>
      <c r="F32" s="10">
        <f t="shared" si="1"/>
        <v>1107.0588235294117</v>
      </c>
      <c r="G32" s="10">
        <f t="shared" si="1"/>
        <v>1254.6666666666667</v>
      </c>
    </row>
    <row r="33" spans="3:13" ht="15.75" thickBot="1" x14ac:dyDescent="0.3">
      <c r="C33" s="5" t="s">
        <v>20</v>
      </c>
      <c r="D33" s="787" t="s">
        <v>21</v>
      </c>
      <c r="E33" s="11">
        <f>E30/D30-1</f>
        <v>-9.9999999999999978E-2</v>
      </c>
      <c r="F33" s="11">
        <f t="shared" ref="F33:G35" si="2">F30/E30-1</f>
        <v>-5.555555555555558E-2</v>
      </c>
      <c r="G33" s="11">
        <f t="shared" si="2"/>
        <v>-0.11764705882352944</v>
      </c>
      <c r="I33" s="12"/>
      <c r="J33" s="12"/>
      <c r="K33" s="12"/>
      <c r="L33" s="12"/>
      <c r="M33" s="12"/>
    </row>
    <row r="34" spans="3:13" ht="15.75" thickBot="1" x14ac:dyDescent="0.3">
      <c r="C34" s="5" t="s">
        <v>22</v>
      </c>
      <c r="D34" s="787" t="s">
        <v>21</v>
      </c>
      <c r="E34" s="11">
        <f>E31/D31-1</f>
        <v>2.3701099837554196E-3</v>
      </c>
      <c r="F34" s="11">
        <f t="shared" si="2"/>
        <v>0</v>
      </c>
      <c r="G34" s="11">
        <f t="shared" si="2"/>
        <v>0</v>
      </c>
    </row>
    <row r="35" spans="3:13" ht="23.25" thickBot="1" x14ac:dyDescent="0.3">
      <c r="C35" s="5" t="s">
        <v>23</v>
      </c>
      <c r="D35" s="787" t="s">
        <v>21</v>
      </c>
      <c r="E35" s="11">
        <f>E32/D32-1</f>
        <v>0.11374456664861721</v>
      </c>
      <c r="F35" s="11">
        <f t="shared" si="2"/>
        <v>5.8823529411764497E-2</v>
      </c>
      <c r="G35" s="11">
        <f t="shared" si="2"/>
        <v>0.13333333333333353</v>
      </c>
    </row>
    <row r="36" spans="3:13" ht="15.75" thickBot="1" x14ac:dyDescent="0.3">
      <c r="C36" s="1256" t="s">
        <v>160</v>
      </c>
      <c r="D36" s="1257"/>
      <c r="E36" s="1257"/>
      <c r="F36" s="1257"/>
      <c r="G36" s="1258"/>
    </row>
    <row r="37" spans="3:13" ht="12.75" customHeight="1" x14ac:dyDescent="0.25">
      <c r="C37" s="1254"/>
      <c r="D37" s="8">
        <v>2019</v>
      </c>
      <c r="E37" s="8">
        <v>2020</v>
      </c>
      <c r="F37" s="8">
        <v>2021</v>
      </c>
      <c r="G37" s="8">
        <v>2022</v>
      </c>
    </row>
    <row r="38" spans="3:13" ht="9" customHeight="1" thickBot="1" x14ac:dyDescent="0.3">
      <c r="C38" s="1255"/>
      <c r="D38" s="806" t="s">
        <v>8</v>
      </c>
      <c r="E38" s="806" t="s">
        <v>9</v>
      </c>
      <c r="F38" s="806" t="s">
        <v>9</v>
      </c>
      <c r="G38" s="806" t="s">
        <v>9</v>
      </c>
    </row>
    <row r="39" spans="3:13" ht="15.75" thickBot="1" x14ac:dyDescent="0.3">
      <c r="C39" s="13" t="s">
        <v>24</v>
      </c>
      <c r="D39" s="14">
        <v>142300</v>
      </c>
      <c r="E39" s="708">
        <v>142800</v>
      </c>
      <c r="F39" s="708">
        <v>142800</v>
      </c>
      <c r="G39" s="708">
        <v>142800</v>
      </c>
    </row>
    <row r="40" spans="3:13" ht="24.75" thickBot="1" x14ac:dyDescent="0.3">
      <c r="C40" s="13" t="s">
        <v>25</v>
      </c>
      <c r="D40" s="14">
        <v>13300</v>
      </c>
      <c r="E40" s="14">
        <v>13400</v>
      </c>
      <c r="F40" s="14">
        <v>13400</v>
      </c>
      <c r="G40" s="14">
        <v>13400</v>
      </c>
    </row>
    <row r="41" spans="3:13" ht="15.75" thickBot="1" x14ac:dyDescent="0.3">
      <c r="C41" s="13" t="s">
        <v>26</v>
      </c>
      <c r="D41" s="15">
        <v>32000</v>
      </c>
      <c r="E41" s="14">
        <v>32000</v>
      </c>
      <c r="F41" s="14">
        <v>32000</v>
      </c>
      <c r="G41" s="14">
        <v>32000</v>
      </c>
      <c r="I41" s="12"/>
    </row>
    <row r="42" spans="3:13" ht="15.75" thickBot="1" x14ac:dyDescent="0.3">
      <c r="C42" s="13" t="s">
        <v>27</v>
      </c>
      <c r="D42" s="15"/>
      <c r="E42" s="14"/>
      <c r="F42" s="14"/>
      <c r="G42" s="14"/>
    </row>
    <row r="43" spans="3:13" ht="24.75" thickBot="1" x14ac:dyDescent="0.3">
      <c r="C43" s="13" t="s">
        <v>28</v>
      </c>
      <c r="D43" s="15"/>
      <c r="E43" s="14"/>
      <c r="F43" s="14"/>
      <c r="G43" s="14"/>
    </row>
    <row r="44" spans="3:13" ht="15.75" thickBot="1" x14ac:dyDescent="0.3">
      <c r="C44" s="13" t="s">
        <v>29</v>
      </c>
      <c r="D44" s="15"/>
      <c r="E44" s="14"/>
      <c r="F44" s="14"/>
      <c r="G44" s="14"/>
    </row>
    <row r="45" spans="3:13" ht="24.75" thickBot="1" x14ac:dyDescent="0.3">
      <c r="C45" s="13" t="s">
        <v>30</v>
      </c>
      <c r="D45" s="15">
        <v>155</v>
      </c>
      <c r="E45" s="14"/>
      <c r="F45" s="14"/>
      <c r="G45" s="14"/>
    </row>
    <row r="46" spans="3:13" ht="15.75" thickBot="1" x14ac:dyDescent="0.3">
      <c r="C46" s="16" t="s">
        <v>31</v>
      </c>
      <c r="D46" s="15">
        <f>D45+D44+D43+D42+D41+D40+D39</f>
        <v>187755</v>
      </c>
      <c r="E46" s="15">
        <f>E45+E44+E43+E42+E41+E40+E39</f>
        <v>188200</v>
      </c>
      <c r="F46" s="15">
        <f>F45+F44+F43+F42+F41+F40+F39</f>
        <v>188200</v>
      </c>
      <c r="G46" s="15">
        <f>G45+G44+G43+G42+G41+G40+G39</f>
        <v>188200</v>
      </c>
    </row>
    <row r="47" spans="3:13" ht="15.75" thickBot="1" x14ac:dyDescent="0.3">
      <c r="C47" s="17" t="s">
        <v>32</v>
      </c>
      <c r="D47" s="18">
        <f>IF(D46-D31=0,0,"Error")</f>
        <v>0</v>
      </c>
      <c r="E47" s="18">
        <f>IF(E46-E31=0,0,"Error")</f>
        <v>0</v>
      </c>
      <c r="F47" s="18">
        <f>IF(F46-F31=0,0,"Error")</f>
        <v>0</v>
      </c>
      <c r="G47" s="18">
        <f>IF(G46-G31=0,0,"Error")</f>
        <v>0</v>
      </c>
    </row>
    <row r="48" spans="3:13" ht="23.25" hidden="1" thickBot="1" x14ac:dyDescent="0.3">
      <c r="C48" s="37" t="s">
        <v>1064</v>
      </c>
      <c r="D48" s="1278" t="s">
        <v>62</v>
      </c>
      <c r="E48" s="1279"/>
      <c r="F48" s="1279"/>
      <c r="G48" s="1280"/>
    </row>
    <row r="49" spans="3:7" ht="15.75" hidden="1" thickBot="1" x14ac:dyDescent="0.3">
      <c r="C49" s="5" t="s">
        <v>15</v>
      </c>
      <c r="D49" s="1247" t="s">
        <v>62</v>
      </c>
      <c r="E49" s="1249"/>
      <c r="F49" s="1249"/>
      <c r="G49" s="1250"/>
    </row>
    <row r="50" spans="3:7" ht="15.75" hidden="1" thickBot="1" x14ac:dyDescent="0.3">
      <c r="C50" s="5" t="s">
        <v>16</v>
      </c>
      <c r="D50" s="1251" t="s">
        <v>62</v>
      </c>
      <c r="E50" s="1252"/>
      <c r="F50" s="1252"/>
      <c r="G50" s="1253"/>
    </row>
    <row r="51" spans="3:7" ht="15.75" hidden="1" thickBot="1" x14ac:dyDescent="0.3">
      <c r="C51" s="5" t="s">
        <v>17</v>
      </c>
      <c r="D51" s="10"/>
      <c r="E51" s="10"/>
      <c r="F51" s="10"/>
      <c r="G51" s="10"/>
    </row>
    <row r="52" spans="3:7" ht="12.75" hidden="1" customHeight="1" x14ac:dyDescent="0.25">
      <c r="C52" s="1254"/>
      <c r="D52" s="8">
        <v>2018</v>
      </c>
      <c r="E52" s="8">
        <v>2019</v>
      </c>
      <c r="F52" s="8">
        <v>2020</v>
      </c>
      <c r="G52" s="8">
        <v>2021</v>
      </c>
    </row>
    <row r="53" spans="3:7" ht="9" hidden="1" customHeight="1" thickBot="1" x14ac:dyDescent="0.3">
      <c r="C53" s="1255"/>
      <c r="D53" s="806" t="s">
        <v>8</v>
      </c>
      <c r="E53" s="806" t="s">
        <v>9</v>
      </c>
      <c r="F53" s="806" t="s">
        <v>9</v>
      </c>
      <c r="G53" s="806" t="s">
        <v>9</v>
      </c>
    </row>
    <row r="54" spans="3:7" ht="15.75" hidden="1" thickBot="1" x14ac:dyDescent="0.3">
      <c r="C54" s="5" t="s">
        <v>18</v>
      </c>
      <c r="D54" s="10"/>
      <c r="E54" s="10"/>
      <c r="F54" s="10"/>
      <c r="G54" s="10"/>
    </row>
    <row r="55" spans="3:7" ht="15.75" hidden="1" thickBot="1" x14ac:dyDescent="0.3">
      <c r="C55" s="5" t="s">
        <v>19</v>
      </c>
      <c r="D55" s="10" t="e">
        <f>D54/D51</f>
        <v>#DIV/0!</v>
      </c>
      <c r="E55" s="10" t="e">
        <f>E54/E51</f>
        <v>#DIV/0!</v>
      </c>
      <c r="F55" s="10" t="e">
        <f>F54/F51</f>
        <v>#DIV/0!</v>
      </c>
      <c r="G55" s="10" t="e">
        <f>G54/G51</f>
        <v>#DIV/0!</v>
      </c>
    </row>
    <row r="56" spans="3:7" ht="15.75" hidden="1" thickBot="1" x14ac:dyDescent="0.3">
      <c r="C56" s="5" t="s">
        <v>20</v>
      </c>
      <c r="D56" s="787"/>
      <c r="E56" s="11" t="e">
        <f>E51/D51-1</f>
        <v>#DIV/0!</v>
      </c>
      <c r="F56" s="11" t="e">
        <f>F51/E51-1</f>
        <v>#DIV/0!</v>
      </c>
      <c r="G56" s="11" t="e">
        <f>G51/F51-1</f>
        <v>#DIV/0!</v>
      </c>
    </row>
    <row r="57" spans="3:7" ht="15.75" hidden="1" thickBot="1" x14ac:dyDescent="0.3">
      <c r="C57" s="5" t="s">
        <v>22</v>
      </c>
      <c r="D57" s="787"/>
      <c r="E57" s="11" t="e">
        <f>E54/D54-1</f>
        <v>#DIV/0!</v>
      </c>
      <c r="F57" s="11" t="e">
        <f t="shared" ref="F57:G58" si="3">F54/E54-1</f>
        <v>#DIV/0!</v>
      </c>
      <c r="G57" s="11" t="e">
        <f t="shared" si="3"/>
        <v>#DIV/0!</v>
      </c>
    </row>
    <row r="58" spans="3:7" ht="23.25" hidden="1" thickBot="1" x14ac:dyDescent="0.3">
      <c r="C58" s="5" t="s">
        <v>23</v>
      </c>
      <c r="D58" s="787"/>
      <c r="E58" s="11" t="e">
        <f>E55/D55-1</f>
        <v>#DIV/0!</v>
      </c>
      <c r="F58" s="11" t="e">
        <f t="shared" si="3"/>
        <v>#DIV/0!</v>
      </c>
      <c r="G58" s="11" t="e">
        <f t="shared" si="3"/>
        <v>#DIV/0!</v>
      </c>
    </row>
    <row r="59" spans="3:7" ht="24.75" hidden="1" customHeight="1" thickBot="1" x14ac:dyDescent="0.3">
      <c r="C59" s="1256" t="s">
        <v>212</v>
      </c>
      <c r="D59" s="1257"/>
      <c r="E59" s="1257"/>
      <c r="F59" s="1257"/>
      <c r="G59" s="1258"/>
    </row>
    <row r="60" spans="3:7" ht="12.75" hidden="1" customHeight="1" x14ac:dyDescent="0.25">
      <c r="C60" s="1254"/>
      <c r="D60" s="8">
        <v>2018</v>
      </c>
      <c r="E60" s="8">
        <v>2019</v>
      </c>
      <c r="F60" s="8">
        <v>2020</v>
      </c>
      <c r="G60" s="8">
        <v>2021</v>
      </c>
    </row>
    <row r="61" spans="3:7" ht="9" hidden="1" customHeight="1" thickBot="1" x14ac:dyDescent="0.3">
      <c r="C61" s="1255"/>
      <c r="D61" s="806" t="s">
        <v>8</v>
      </c>
      <c r="E61" s="806" t="s">
        <v>9</v>
      </c>
      <c r="F61" s="806" t="s">
        <v>9</v>
      </c>
      <c r="G61" s="806" t="s">
        <v>9</v>
      </c>
    </row>
    <row r="62" spans="3:7" ht="24.75" hidden="1" customHeight="1" thickBot="1" x14ac:dyDescent="0.3">
      <c r="C62" s="13" t="s">
        <v>24</v>
      </c>
      <c r="D62" s="14"/>
      <c r="E62" s="14"/>
      <c r="F62" s="14"/>
      <c r="G62" s="14"/>
    </row>
    <row r="63" spans="3:7" ht="24.75" hidden="1" customHeight="1" thickBot="1" x14ac:dyDescent="0.3">
      <c r="C63" s="13" t="s">
        <v>25</v>
      </c>
      <c r="D63" s="14"/>
      <c r="E63" s="14"/>
      <c r="F63" s="14"/>
      <c r="G63" s="14"/>
    </row>
    <row r="64" spans="3:7" ht="24.75" hidden="1" customHeight="1" thickBot="1" x14ac:dyDescent="0.3">
      <c r="C64" s="13" t="s">
        <v>26</v>
      </c>
      <c r="D64" s="15"/>
      <c r="E64" s="14"/>
      <c r="F64" s="14"/>
      <c r="G64" s="14"/>
    </row>
    <row r="65" spans="3:7" ht="15.75" hidden="1" thickBot="1" x14ac:dyDescent="0.3">
      <c r="C65" s="13" t="s">
        <v>27</v>
      </c>
      <c r="D65" s="15"/>
      <c r="E65" s="14"/>
      <c r="F65" s="14"/>
      <c r="G65" s="14"/>
    </row>
    <row r="66" spans="3:7" ht="24.75" hidden="1" thickBot="1" x14ac:dyDescent="0.3">
      <c r="C66" s="13" t="s">
        <v>28</v>
      </c>
      <c r="D66" s="15"/>
      <c r="E66" s="14"/>
      <c r="F66" s="14"/>
      <c r="G66" s="14"/>
    </row>
    <row r="67" spans="3:7" ht="15.75" hidden="1" thickBot="1" x14ac:dyDescent="0.3">
      <c r="C67" s="13" t="s">
        <v>29</v>
      </c>
      <c r="D67" s="15"/>
      <c r="E67" s="14"/>
      <c r="F67" s="14"/>
      <c r="G67" s="14"/>
    </row>
    <row r="68" spans="3:7" ht="24.75" hidden="1" thickBot="1" x14ac:dyDescent="0.3">
      <c r="C68" s="13" t="s">
        <v>30</v>
      </c>
      <c r="D68" s="15"/>
      <c r="E68" s="14"/>
      <c r="F68" s="14"/>
      <c r="G68" s="14"/>
    </row>
    <row r="69" spans="3:7" ht="24.75" hidden="1" thickBot="1" x14ac:dyDescent="0.3">
      <c r="C69" s="35" t="s">
        <v>53</v>
      </c>
      <c r="D69" s="15">
        <f>D68+D67+D66+D65+D64+D63+D62</f>
        <v>0</v>
      </c>
      <c r="E69" s="15">
        <f>E68+E67+E66+E65+E64+E63+E62</f>
        <v>0</v>
      </c>
      <c r="F69" s="15">
        <f>F68+F67+F66+F65+F64+F63+F62</f>
        <v>0</v>
      </c>
      <c r="G69" s="15">
        <f>G68+G67+G66+G65+G64+G63+G62</f>
        <v>0</v>
      </c>
    </row>
    <row r="70" spans="3:7" ht="17.25" hidden="1" customHeight="1" thickBot="1" x14ac:dyDescent="0.3">
      <c r="C70" s="17" t="s">
        <v>32</v>
      </c>
      <c r="D70" s="18">
        <f>IF(D69-D54=0,0,"Error")</f>
        <v>0</v>
      </c>
      <c r="E70" s="18">
        <f>IF(E69-E54=0,0,"Error")</f>
        <v>0</v>
      </c>
      <c r="F70" s="18">
        <f>IF(F69-F54=0,0,"Error")</f>
        <v>0</v>
      </c>
      <c r="G70" s="18">
        <f>IF(G69-G54=0,0,"Error")</f>
        <v>0</v>
      </c>
    </row>
    <row r="71" spans="3:7" ht="15.75" thickBot="1" x14ac:dyDescent="0.3">
      <c r="C71" s="1220" t="s">
        <v>46</v>
      </c>
      <c r="D71" s="1221"/>
      <c r="E71" s="1221"/>
      <c r="F71" s="1221"/>
      <c r="G71" s="1222"/>
    </row>
    <row r="72" spans="3:7" ht="15.75" thickBot="1" x14ac:dyDescent="0.3">
      <c r="C72" s="1220" t="s">
        <v>40</v>
      </c>
      <c r="D72" s="1221"/>
      <c r="E72" s="1221"/>
      <c r="F72" s="1221"/>
      <c r="G72" s="1222"/>
    </row>
    <row r="73" spans="3:7" ht="15.75" thickBot="1" x14ac:dyDescent="0.3">
      <c r="C73" s="19" t="s">
        <v>1187</v>
      </c>
      <c r="D73" s="1243" t="s">
        <v>235</v>
      </c>
      <c r="E73" s="1245"/>
      <c r="F73" s="1245"/>
      <c r="G73" s="1246"/>
    </row>
    <row r="74" spans="3:7" ht="15.75" thickBot="1" x14ac:dyDescent="0.3">
      <c r="C74" s="7" t="s">
        <v>14</v>
      </c>
      <c r="D74" s="1278" t="s">
        <v>1188</v>
      </c>
      <c r="E74" s="1279"/>
      <c r="F74" s="1279"/>
      <c r="G74" s="1280"/>
    </row>
    <row r="75" spans="3:7" ht="36" customHeight="1" thickBot="1" x14ac:dyDescent="0.3">
      <c r="C75" s="5" t="s">
        <v>15</v>
      </c>
      <c r="D75" s="1247" t="s">
        <v>1189</v>
      </c>
      <c r="E75" s="1249"/>
      <c r="F75" s="1249"/>
      <c r="G75" s="1250"/>
    </row>
    <row r="76" spans="3:7" ht="15.75" thickBot="1" x14ac:dyDescent="0.3">
      <c r="C76" s="5" t="s">
        <v>16</v>
      </c>
      <c r="D76" s="1251" t="s">
        <v>90</v>
      </c>
      <c r="E76" s="1252"/>
      <c r="F76" s="1252"/>
      <c r="G76" s="1253"/>
    </row>
    <row r="77" spans="3:7" ht="12.75" customHeight="1" x14ac:dyDescent="0.25">
      <c r="C77" s="1254"/>
      <c r="D77" s="8">
        <v>2019</v>
      </c>
      <c r="E77" s="8">
        <v>2020</v>
      </c>
      <c r="F77" s="8">
        <v>2021</v>
      </c>
      <c r="G77" s="8">
        <v>2022</v>
      </c>
    </row>
    <row r="78" spans="3:7" ht="9" customHeight="1" thickBot="1" x14ac:dyDescent="0.3">
      <c r="C78" s="1255"/>
      <c r="D78" s="806" t="s">
        <v>8</v>
      </c>
      <c r="E78" s="806" t="s">
        <v>9</v>
      </c>
      <c r="F78" s="806" t="s">
        <v>9</v>
      </c>
      <c r="G78" s="806" t="s">
        <v>9</v>
      </c>
    </row>
    <row r="79" spans="3:7" ht="15.75" thickBot="1" x14ac:dyDescent="0.3">
      <c r="C79" s="5" t="s">
        <v>17</v>
      </c>
      <c r="D79" s="10">
        <v>64</v>
      </c>
      <c r="E79" s="10">
        <v>64</v>
      </c>
      <c r="F79" s="10">
        <v>64</v>
      </c>
      <c r="G79" s="10">
        <v>64</v>
      </c>
    </row>
    <row r="80" spans="3:7" ht="15.75" thickBot="1" x14ac:dyDescent="0.3">
      <c r="C80" s="5" t="s">
        <v>18</v>
      </c>
      <c r="D80" s="10">
        <v>4000</v>
      </c>
      <c r="E80" s="10">
        <v>2000</v>
      </c>
      <c r="F80" s="10">
        <v>2000</v>
      </c>
      <c r="G80" s="10">
        <v>2000</v>
      </c>
    </row>
    <row r="81" spans="3:13" ht="15.75" thickBot="1" x14ac:dyDescent="0.3">
      <c r="C81" s="5" t="s">
        <v>19</v>
      </c>
      <c r="D81" s="10">
        <f>D80/D79</f>
        <v>62.5</v>
      </c>
      <c r="E81" s="10">
        <f t="shared" ref="E81:G81" si="4">E80/E79</f>
        <v>31.25</v>
      </c>
      <c r="F81" s="10">
        <f t="shared" si="4"/>
        <v>31.25</v>
      </c>
      <c r="G81" s="10">
        <f t="shared" si="4"/>
        <v>31.25</v>
      </c>
    </row>
    <row r="82" spans="3:13" ht="15.75" thickBot="1" x14ac:dyDescent="0.3">
      <c r="C82" s="5" t="s">
        <v>20</v>
      </c>
      <c r="D82" s="787" t="s">
        <v>21</v>
      </c>
      <c r="E82" s="11">
        <f>E79/D79-1</f>
        <v>0</v>
      </c>
      <c r="F82" s="11">
        <f t="shared" ref="F82:G84" si="5">F79/E79-1</f>
        <v>0</v>
      </c>
      <c r="G82" s="11">
        <f t="shared" si="5"/>
        <v>0</v>
      </c>
      <c r="I82" s="12"/>
      <c r="J82" s="12"/>
      <c r="K82" s="12"/>
      <c r="L82" s="12"/>
      <c r="M82" s="12"/>
    </row>
    <row r="83" spans="3:13" ht="15.75" thickBot="1" x14ac:dyDescent="0.3">
      <c r="C83" s="5" t="s">
        <v>22</v>
      </c>
      <c r="D83" s="787" t="s">
        <v>21</v>
      </c>
      <c r="E83" s="11">
        <f>E80/D80-1</f>
        <v>-0.5</v>
      </c>
      <c r="F83" s="11">
        <f t="shared" si="5"/>
        <v>0</v>
      </c>
      <c r="G83" s="11">
        <f t="shared" si="5"/>
        <v>0</v>
      </c>
    </row>
    <row r="84" spans="3:13" ht="23.25" thickBot="1" x14ac:dyDescent="0.3">
      <c r="C84" s="5" t="s">
        <v>23</v>
      </c>
      <c r="D84" s="787" t="s">
        <v>21</v>
      </c>
      <c r="E84" s="11">
        <f>E81/D81-1</f>
        <v>-0.5</v>
      </c>
      <c r="F84" s="11">
        <f t="shared" si="5"/>
        <v>0</v>
      </c>
      <c r="G84" s="11">
        <f t="shared" si="5"/>
        <v>0</v>
      </c>
    </row>
    <row r="85" spans="3:13" ht="15.75" thickBot="1" x14ac:dyDescent="0.3">
      <c r="C85" s="1256" t="s">
        <v>160</v>
      </c>
      <c r="D85" s="1257"/>
      <c r="E85" s="1257"/>
      <c r="F85" s="1257"/>
      <c r="G85" s="1258"/>
    </row>
    <row r="86" spans="3:13" ht="12.75" customHeight="1" x14ac:dyDescent="0.25">
      <c r="C86" s="1254"/>
      <c r="D86" s="8">
        <v>2019</v>
      </c>
      <c r="E86" s="8">
        <v>2020</v>
      </c>
      <c r="F86" s="8">
        <v>2021</v>
      </c>
      <c r="G86" s="8">
        <v>2022</v>
      </c>
    </row>
    <row r="87" spans="3:13" ht="9" customHeight="1" thickBot="1" x14ac:dyDescent="0.3">
      <c r="C87" s="1255"/>
      <c r="D87" s="806" t="s">
        <v>8</v>
      </c>
      <c r="E87" s="806" t="s">
        <v>9</v>
      </c>
      <c r="F87" s="806" t="s">
        <v>9</v>
      </c>
      <c r="G87" s="806" t="s">
        <v>9</v>
      </c>
    </row>
    <row r="88" spans="3:13" ht="15.75" thickBot="1" x14ac:dyDescent="0.3">
      <c r="C88" s="13" t="s">
        <v>42</v>
      </c>
      <c r="D88" s="14"/>
      <c r="E88" s="14"/>
      <c r="F88" s="14"/>
      <c r="G88" s="14"/>
    </row>
    <row r="89" spans="3:13" ht="15.75" thickBot="1" x14ac:dyDescent="0.3">
      <c r="C89" s="13" t="s">
        <v>43</v>
      </c>
      <c r="D89" s="15">
        <v>4000</v>
      </c>
      <c r="E89" s="31">
        <v>4000</v>
      </c>
      <c r="F89" s="14">
        <v>2000</v>
      </c>
      <c r="G89" s="14">
        <v>2000</v>
      </c>
    </row>
    <row r="90" spans="3:13" ht="15.75" thickBot="1" x14ac:dyDescent="0.3">
      <c r="C90" s="16" t="s">
        <v>31</v>
      </c>
      <c r="D90" s="15">
        <f>D89+D88</f>
        <v>4000</v>
      </c>
      <c r="E90" s="15">
        <f t="shared" ref="E90:G90" si="6">E89+E88</f>
        <v>4000</v>
      </c>
      <c r="F90" s="15">
        <f t="shared" si="6"/>
        <v>2000</v>
      </c>
      <c r="G90" s="15">
        <f t="shared" si="6"/>
        <v>2000</v>
      </c>
    </row>
    <row r="91" spans="3:13" x14ac:dyDescent="0.25">
      <c r="C91" s="1259" t="s">
        <v>44</v>
      </c>
      <c r="D91" s="1262"/>
      <c r="E91" s="1263"/>
      <c r="F91" s="1263"/>
      <c r="G91" s="1264"/>
    </row>
    <row r="92" spans="3:13" x14ac:dyDescent="0.25">
      <c r="C92" s="1260"/>
      <c r="D92" s="1265"/>
      <c r="E92" s="1266"/>
      <c r="F92" s="1266"/>
      <c r="G92" s="1267"/>
    </row>
    <row r="93" spans="3:13" ht="15.75" thickBot="1" x14ac:dyDescent="0.3">
      <c r="C93" s="1261"/>
      <c r="D93" s="1268"/>
      <c r="E93" s="1269"/>
      <c r="F93" s="1269"/>
      <c r="G93" s="1270"/>
    </row>
    <row r="94" spans="3:13" ht="15.75" hidden="1" thickBot="1" x14ac:dyDescent="0.3">
      <c r="C94" s="19" t="s">
        <v>45</v>
      </c>
      <c r="D94" s="1243" t="s">
        <v>1070</v>
      </c>
      <c r="E94" s="1245"/>
      <c r="F94" s="1245"/>
      <c r="G94" s="1246"/>
    </row>
    <row r="95" spans="3:13" ht="23.25" hidden="1" thickBot="1" x14ac:dyDescent="0.3">
      <c r="C95" s="7" t="s">
        <v>74</v>
      </c>
      <c r="D95" s="1278" t="s">
        <v>62</v>
      </c>
      <c r="E95" s="1279"/>
      <c r="F95" s="1279"/>
      <c r="G95" s="1280"/>
    </row>
    <row r="96" spans="3:13" ht="17.25" hidden="1" customHeight="1" thickBot="1" x14ac:dyDescent="0.3">
      <c r="C96" s="5" t="s">
        <v>15</v>
      </c>
      <c r="D96" s="1247" t="s">
        <v>62</v>
      </c>
      <c r="E96" s="1249"/>
      <c r="F96" s="1249"/>
      <c r="G96" s="1250"/>
    </row>
    <row r="97" spans="3:13" ht="15.75" hidden="1" thickBot="1" x14ac:dyDescent="0.3">
      <c r="C97" s="5" t="s">
        <v>16</v>
      </c>
      <c r="D97" s="1251" t="s">
        <v>62</v>
      </c>
      <c r="E97" s="1252"/>
      <c r="F97" s="1252"/>
      <c r="G97" s="1253"/>
    </row>
    <row r="98" spans="3:13" ht="12.75" hidden="1" customHeight="1" x14ac:dyDescent="0.25">
      <c r="C98" s="1254"/>
      <c r="D98" s="8">
        <v>2018</v>
      </c>
      <c r="E98" s="8">
        <v>2019</v>
      </c>
      <c r="F98" s="8">
        <v>2020</v>
      </c>
      <c r="G98" s="8">
        <v>2021</v>
      </c>
    </row>
    <row r="99" spans="3:13" ht="9" hidden="1" customHeight="1" thickBot="1" x14ac:dyDescent="0.3">
      <c r="C99" s="1255"/>
      <c r="D99" s="806" t="s">
        <v>8</v>
      </c>
      <c r="E99" s="806" t="s">
        <v>9</v>
      </c>
      <c r="F99" s="806" t="s">
        <v>9</v>
      </c>
      <c r="G99" s="806" t="s">
        <v>9</v>
      </c>
    </row>
    <row r="100" spans="3:13" ht="15.75" hidden="1" thickBot="1" x14ac:dyDescent="0.3">
      <c r="C100" s="5" t="s">
        <v>17</v>
      </c>
      <c r="D100" s="10"/>
      <c r="E100" s="10"/>
      <c r="F100" s="10"/>
      <c r="G100" s="10"/>
    </row>
    <row r="101" spans="3:13" ht="15.75" hidden="1" thickBot="1" x14ac:dyDescent="0.3">
      <c r="C101" s="5" t="s">
        <v>18</v>
      </c>
      <c r="D101" s="10"/>
      <c r="E101" s="10"/>
      <c r="F101" s="10"/>
      <c r="G101" s="10"/>
    </row>
    <row r="102" spans="3:13" ht="15.75" hidden="1" thickBot="1" x14ac:dyDescent="0.3">
      <c r="C102" s="5" t="s">
        <v>19</v>
      </c>
      <c r="D102" s="10" t="e">
        <f>D101/D100</f>
        <v>#DIV/0!</v>
      </c>
      <c r="E102" s="10" t="e">
        <f t="shared" ref="E102:G102" si="7">E101/E100</f>
        <v>#DIV/0!</v>
      </c>
      <c r="F102" s="10" t="e">
        <f t="shared" si="7"/>
        <v>#DIV/0!</v>
      </c>
      <c r="G102" s="10" t="e">
        <f t="shared" si="7"/>
        <v>#DIV/0!</v>
      </c>
    </row>
    <row r="103" spans="3:13" ht="15.75" hidden="1" thickBot="1" x14ac:dyDescent="0.3">
      <c r="C103" s="5" t="s">
        <v>20</v>
      </c>
      <c r="D103" s="787" t="s">
        <v>21</v>
      </c>
      <c r="E103" s="11" t="e">
        <f>E100/D100-1</f>
        <v>#DIV/0!</v>
      </c>
      <c r="F103" s="11" t="e">
        <f t="shared" ref="F103:G105" si="8">F100/E100-1</f>
        <v>#DIV/0!</v>
      </c>
      <c r="G103" s="11" t="e">
        <f t="shared" si="8"/>
        <v>#DIV/0!</v>
      </c>
      <c r="I103" s="12"/>
      <c r="J103" s="12"/>
      <c r="K103" s="12"/>
      <c r="L103" s="12"/>
      <c r="M103" s="12"/>
    </row>
    <row r="104" spans="3:13" ht="15.75" hidden="1" thickBot="1" x14ac:dyDescent="0.3">
      <c r="C104" s="5" t="s">
        <v>22</v>
      </c>
      <c r="D104" s="787" t="s">
        <v>21</v>
      </c>
      <c r="E104" s="11" t="e">
        <f>E101/D101-1</f>
        <v>#DIV/0!</v>
      </c>
      <c r="F104" s="11" t="e">
        <f t="shared" si="8"/>
        <v>#DIV/0!</v>
      </c>
      <c r="G104" s="11" t="e">
        <f t="shared" si="8"/>
        <v>#DIV/0!</v>
      </c>
    </row>
    <row r="105" spans="3:13" ht="23.25" hidden="1" thickBot="1" x14ac:dyDescent="0.3">
      <c r="C105" s="5" t="s">
        <v>23</v>
      </c>
      <c r="D105" s="787" t="s">
        <v>21</v>
      </c>
      <c r="E105" s="11" t="e">
        <f>E102/D102-1</f>
        <v>#DIV/0!</v>
      </c>
      <c r="F105" s="11" t="e">
        <f t="shared" si="8"/>
        <v>#DIV/0!</v>
      </c>
      <c r="G105" s="11" t="e">
        <f t="shared" si="8"/>
        <v>#DIV/0!</v>
      </c>
    </row>
    <row r="106" spans="3:13" ht="15.75" hidden="1" thickBot="1" x14ac:dyDescent="0.3">
      <c r="C106" s="1256" t="s">
        <v>162</v>
      </c>
      <c r="D106" s="1257"/>
      <c r="E106" s="1257"/>
      <c r="F106" s="1257"/>
      <c r="G106" s="1258"/>
    </row>
    <row r="107" spans="3:13" ht="12.75" hidden="1" customHeight="1" x14ac:dyDescent="0.25">
      <c r="C107" s="1254"/>
      <c r="D107" s="8">
        <v>2018</v>
      </c>
      <c r="E107" s="8">
        <v>2019</v>
      </c>
      <c r="F107" s="8">
        <v>2020</v>
      </c>
      <c r="G107" s="8">
        <v>2021</v>
      </c>
    </row>
    <row r="108" spans="3:13" ht="9" hidden="1" customHeight="1" thickBot="1" x14ac:dyDescent="0.3">
      <c r="C108" s="1255"/>
      <c r="D108" s="806" t="s">
        <v>8</v>
      </c>
      <c r="E108" s="806" t="s">
        <v>9</v>
      </c>
      <c r="F108" s="806" t="s">
        <v>9</v>
      </c>
      <c r="G108" s="806" t="s">
        <v>9</v>
      </c>
    </row>
    <row r="109" spans="3:13" ht="15.75" hidden="1" thickBot="1" x14ac:dyDescent="0.3">
      <c r="C109" s="13" t="s">
        <v>42</v>
      </c>
      <c r="D109" s="14"/>
      <c r="E109" s="14"/>
      <c r="F109" s="14"/>
      <c r="G109" s="14"/>
    </row>
    <row r="110" spans="3:13" ht="15.75" hidden="1" thickBot="1" x14ac:dyDescent="0.3">
      <c r="C110" s="13" t="s">
        <v>43</v>
      </c>
      <c r="D110" s="15"/>
      <c r="E110" s="14"/>
      <c r="F110" s="14"/>
      <c r="G110" s="14"/>
    </row>
    <row r="111" spans="3:13" ht="24.75" hidden="1" thickBot="1" x14ac:dyDescent="0.3">
      <c r="C111" s="16" t="s">
        <v>53</v>
      </c>
      <c r="D111" s="15">
        <f>D110+D109</f>
        <v>0</v>
      </c>
      <c r="E111" s="15">
        <f t="shared" ref="E111:G111" si="9">E110+E109</f>
        <v>0</v>
      </c>
      <c r="F111" s="15">
        <f t="shared" si="9"/>
        <v>0</v>
      </c>
      <c r="G111" s="15">
        <f t="shared" si="9"/>
        <v>0</v>
      </c>
    </row>
    <row r="112" spans="3:13" ht="15.75" hidden="1" thickBot="1" x14ac:dyDescent="0.3">
      <c r="C112" s="1220" t="s">
        <v>46</v>
      </c>
      <c r="D112" s="1221"/>
      <c r="E112" s="1221"/>
      <c r="F112" s="1221"/>
      <c r="G112" s="1222"/>
    </row>
    <row r="113" spans="3:13" ht="15.75" hidden="1" thickBot="1" x14ac:dyDescent="0.3">
      <c r="C113" s="1220" t="s">
        <v>47</v>
      </c>
      <c r="D113" s="1221"/>
      <c r="E113" s="1221"/>
      <c r="F113" s="1221"/>
      <c r="G113" s="1222"/>
    </row>
    <row r="114" spans="3:13" ht="15.75" hidden="1" thickBot="1" x14ac:dyDescent="0.3">
      <c r="C114" s="19" t="s">
        <v>45</v>
      </c>
      <c r="D114" s="1243" t="s">
        <v>1070</v>
      </c>
      <c r="E114" s="1245"/>
      <c r="F114" s="1245"/>
      <c r="G114" s="1246"/>
    </row>
    <row r="115" spans="3:13" ht="15.75" hidden="1" thickBot="1" x14ac:dyDescent="0.3">
      <c r="C115" s="7" t="s">
        <v>14</v>
      </c>
      <c r="D115" s="1278" t="s">
        <v>62</v>
      </c>
      <c r="E115" s="1279"/>
      <c r="F115" s="1279"/>
      <c r="G115" s="1280"/>
    </row>
    <row r="116" spans="3:13" ht="17.25" hidden="1" customHeight="1" thickBot="1" x14ac:dyDescent="0.3">
      <c r="C116" s="5" t="s">
        <v>15</v>
      </c>
      <c r="D116" s="1247" t="s">
        <v>62</v>
      </c>
      <c r="E116" s="1249"/>
      <c r="F116" s="1249"/>
      <c r="G116" s="1250"/>
    </row>
    <row r="117" spans="3:13" ht="15.75" hidden="1" thickBot="1" x14ac:dyDescent="0.3">
      <c r="C117" s="5" t="s">
        <v>16</v>
      </c>
      <c r="D117" s="1251" t="s">
        <v>62</v>
      </c>
      <c r="E117" s="1252"/>
      <c r="F117" s="1252"/>
      <c r="G117" s="1253"/>
    </row>
    <row r="118" spans="3:13" ht="12.75" hidden="1" customHeight="1" x14ac:dyDescent="0.25">
      <c r="C118" s="1254"/>
      <c r="D118" s="8">
        <v>2018</v>
      </c>
      <c r="E118" s="8">
        <v>2019</v>
      </c>
      <c r="F118" s="8">
        <v>2020</v>
      </c>
      <c r="G118" s="8">
        <v>2021</v>
      </c>
    </row>
    <row r="119" spans="3:13" ht="9" hidden="1" customHeight="1" thickBot="1" x14ac:dyDescent="0.3">
      <c r="C119" s="1255"/>
      <c r="D119" s="806" t="s">
        <v>8</v>
      </c>
      <c r="E119" s="806" t="s">
        <v>9</v>
      </c>
      <c r="F119" s="806" t="s">
        <v>9</v>
      </c>
      <c r="G119" s="806" t="s">
        <v>9</v>
      </c>
    </row>
    <row r="120" spans="3:13" ht="15.75" hidden="1" thickBot="1" x14ac:dyDescent="0.3">
      <c r="C120" s="5" t="s">
        <v>17</v>
      </c>
      <c r="D120" s="10"/>
      <c r="E120" s="10"/>
      <c r="F120" s="10"/>
      <c r="G120" s="10"/>
    </row>
    <row r="121" spans="3:13" ht="15.75" hidden="1" thickBot="1" x14ac:dyDescent="0.3">
      <c r="C121" s="5" t="s">
        <v>18</v>
      </c>
      <c r="D121" s="10"/>
      <c r="E121" s="10"/>
      <c r="F121" s="10"/>
      <c r="G121" s="10"/>
    </row>
    <row r="122" spans="3:13" ht="15.75" hidden="1" thickBot="1" x14ac:dyDescent="0.3">
      <c r="C122" s="5" t="s">
        <v>19</v>
      </c>
      <c r="D122" s="10" t="e">
        <f>D121/D120</f>
        <v>#DIV/0!</v>
      </c>
      <c r="E122" s="10" t="e">
        <f t="shared" ref="E122:G122" si="10">E121/E120</f>
        <v>#DIV/0!</v>
      </c>
      <c r="F122" s="10" t="e">
        <f t="shared" si="10"/>
        <v>#DIV/0!</v>
      </c>
      <c r="G122" s="10" t="e">
        <f t="shared" si="10"/>
        <v>#DIV/0!</v>
      </c>
    </row>
    <row r="123" spans="3:13" ht="15.75" hidden="1" thickBot="1" x14ac:dyDescent="0.3">
      <c r="C123" s="5" t="s">
        <v>20</v>
      </c>
      <c r="D123" s="787" t="s">
        <v>21</v>
      </c>
      <c r="E123" s="11" t="e">
        <f>E120/D120-1</f>
        <v>#DIV/0!</v>
      </c>
      <c r="F123" s="11" t="e">
        <f t="shared" ref="F123:G125" si="11">F120/E120-1</f>
        <v>#DIV/0!</v>
      </c>
      <c r="G123" s="11" t="e">
        <f t="shared" si="11"/>
        <v>#DIV/0!</v>
      </c>
      <c r="I123" s="12"/>
      <c r="J123" s="12"/>
      <c r="K123" s="12"/>
      <c r="L123" s="12"/>
      <c r="M123" s="12"/>
    </row>
    <row r="124" spans="3:13" ht="15.75" hidden="1" thickBot="1" x14ac:dyDescent="0.3">
      <c r="C124" s="5" t="s">
        <v>22</v>
      </c>
      <c r="D124" s="787" t="s">
        <v>21</v>
      </c>
      <c r="E124" s="11" t="e">
        <f>E121/D121-1</f>
        <v>#DIV/0!</v>
      </c>
      <c r="F124" s="11" t="e">
        <f t="shared" si="11"/>
        <v>#DIV/0!</v>
      </c>
      <c r="G124" s="11" t="e">
        <f t="shared" si="11"/>
        <v>#DIV/0!</v>
      </c>
    </row>
    <row r="125" spans="3:13" ht="23.25" hidden="1" thickBot="1" x14ac:dyDescent="0.3">
      <c r="C125" s="5" t="s">
        <v>23</v>
      </c>
      <c r="D125" s="787" t="s">
        <v>21</v>
      </c>
      <c r="E125" s="11" t="e">
        <f>E122/D122-1</f>
        <v>#DIV/0!</v>
      </c>
      <c r="F125" s="11" t="e">
        <f t="shared" si="11"/>
        <v>#DIV/0!</v>
      </c>
      <c r="G125" s="11" t="e">
        <f t="shared" si="11"/>
        <v>#DIV/0!</v>
      </c>
    </row>
    <row r="126" spans="3:13" ht="15.75" hidden="1" thickBot="1" x14ac:dyDescent="0.3">
      <c r="C126" s="1256" t="s">
        <v>160</v>
      </c>
      <c r="D126" s="1257"/>
      <c r="E126" s="1257"/>
      <c r="F126" s="1257"/>
      <c r="G126" s="1258"/>
    </row>
    <row r="127" spans="3:13" ht="12.75" hidden="1" customHeight="1" x14ac:dyDescent="0.25">
      <c r="C127" s="1254"/>
      <c r="D127" s="8">
        <v>2018</v>
      </c>
      <c r="E127" s="8">
        <v>2019</v>
      </c>
      <c r="F127" s="8">
        <v>2020</v>
      </c>
      <c r="G127" s="8">
        <v>2021</v>
      </c>
    </row>
    <row r="128" spans="3:13" ht="9" hidden="1" customHeight="1" thickBot="1" x14ac:dyDescent="0.3">
      <c r="C128" s="1255"/>
      <c r="D128" s="806" t="s">
        <v>8</v>
      </c>
      <c r="E128" s="806" t="s">
        <v>9</v>
      </c>
      <c r="F128" s="806" t="s">
        <v>9</v>
      </c>
      <c r="G128" s="806" t="s">
        <v>9</v>
      </c>
    </row>
    <row r="129" spans="3:13" ht="15.75" hidden="1" thickBot="1" x14ac:dyDescent="0.3">
      <c r="C129" s="13" t="s">
        <v>42</v>
      </c>
      <c r="D129" s="14"/>
      <c r="E129" s="14"/>
      <c r="F129" s="14"/>
      <c r="G129" s="14"/>
    </row>
    <row r="130" spans="3:13" ht="15.75" hidden="1" thickBot="1" x14ac:dyDescent="0.3">
      <c r="C130" s="13" t="s">
        <v>43</v>
      </c>
      <c r="D130" s="15"/>
      <c r="E130" s="14"/>
      <c r="F130" s="14"/>
      <c r="G130" s="14"/>
    </row>
    <row r="131" spans="3:13" ht="15.75" hidden="1" thickBot="1" x14ac:dyDescent="0.3">
      <c r="C131" s="16" t="s">
        <v>31</v>
      </c>
      <c r="D131" s="15">
        <f>D130+D129</f>
        <v>0</v>
      </c>
      <c r="E131" s="15">
        <f t="shared" ref="E131:G131" si="12">E130+E129</f>
        <v>0</v>
      </c>
      <c r="F131" s="15">
        <f t="shared" si="12"/>
        <v>0</v>
      </c>
      <c r="G131" s="15">
        <f t="shared" si="12"/>
        <v>0</v>
      </c>
    </row>
    <row r="132" spans="3:13" ht="15.75" hidden="1" thickBot="1" x14ac:dyDescent="0.3">
      <c r="C132" s="709" t="s">
        <v>45</v>
      </c>
      <c r="D132" s="1243" t="s">
        <v>1070</v>
      </c>
      <c r="E132" s="1245"/>
      <c r="F132" s="1245"/>
      <c r="G132" s="1246"/>
    </row>
    <row r="133" spans="3:13" ht="23.25" hidden="1" thickBot="1" x14ac:dyDescent="0.3">
      <c r="C133" s="7" t="s">
        <v>74</v>
      </c>
      <c r="D133" s="1278" t="s">
        <v>62</v>
      </c>
      <c r="E133" s="1279"/>
      <c r="F133" s="1279"/>
      <c r="G133" s="1280"/>
    </row>
    <row r="134" spans="3:13" ht="17.25" hidden="1" customHeight="1" thickBot="1" x14ac:dyDescent="0.3">
      <c r="C134" s="5" t="s">
        <v>15</v>
      </c>
      <c r="D134" s="1247" t="s">
        <v>62</v>
      </c>
      <c r="E134" s="1249"/>
      <c r="F134" s="1249"/>
      <c r="G134" s="1250"/>
    </row>
    <row r="135" spans="3:13" ht="15.75" hidden="1" thickBot="1" x14ac:dyDescent="0.3">
      <c r="C135" s="5" t="s">
        <v>16</v>
      </c>
      <c r="D135" s="1251" t="s">
        <v>62</v>
      </c>
      <c r="E135" s="1252"/>
      <c r="F135" s="1252"/>
      <c r="G135" s="1253"/>
    </row>
    <row r="136" spans="3:13" ht="12.75" hidden="1" customHeight="1" x14ac:dyDescent="0.25">
      <c r="C136" s="1254"/>
      <c r="D136" s="8">
        <v>2018</v>
      </c>
      <c r="E136" s="8">
        <v>2019</v>
      </c>
      <c r="F136" s="8">
        <v>2020</v>
      </c>
      <c r="G136" s="8">
        <v>2021</v>
      </c>
    </row>
    <row r="137" spans="3:13" ht="9" hidden="1" customHeight="1" thickBot="1" x14ac:dyDescent="0.3">
      <c r="C137" s="1255"/>
      <c r="D137" s="806" t="s">
        <v>8</v>
      </c>
      <c r="E137" s="806" t="s">
        <v>9</v>
      </c>
      <c r="F137" s="806" t="s">
        <v>9</v>
      </c>
      <c r="G137" s="806" t="s">
        <v>9</v>
      </c>
    </row>
    <row r="138" spans="3:13" ht="15.75" hidden="1" thickBot="1" x14ac:dyDescent="0.3">
      <c r="C138" s="5" t="s">
        <v>17</v>
      </c>
      <c r="D138" s="10"/>
      <c r="E138" s="10"/>
      <c r="F138" s="10"/>
      <c r="G138" s="10"/>
    </row>
    <row r="139" spans="3:13" ht="15.75" hidden="1" thickBot="1" x14ac:dyDescent="0.3">
      <c r="C139" s="5" t="s">
        <v>18</v>
      </c>
      <c r="D139" s="10"/>
      <c r="E139" s="10"/>
      <c r="F139" s="10"/>
      <c r="G139" s="10"/>
    </row>
    <row r="140" spans="3:13" ht="15.75" hidden="1" thickBot="1" x14ac:dyDescent="0.3">
      <c r="C140" s="5" t="s">
        <v>19</v>
      </c>
      <c r="D140" s="10" t="e">
        <f>D139/D138</f>
        <v>#DIV/0!</v>
      </c>
      <c r="E140" s="10" t="e">
        <f t="shared" ref="E140:G140" si="13">E139/E138</f>
        <v>#DIV/0!</v>
      </c>
      <c r="F140" s="10" t="e">
        <f t="shared" si="13"/>
        <v>#DIV/0!</v>
      </c>
      <c r="G140" s="10" t="e">
        <f t="shared" si="13"/>
        <v>#DIV/0!</v>
      </c>
    </row>
    <row r="141" spans="3:13" ht="15.75" hidden="1" thickBot="1" x14ac:dyDescent="0.3">
      <c r="C141" s="5" t="s">
        <v>20</v>
      </c>
      <c r="D141" s="787" t="s">
        <v>21</v>
      </c>
      <c r="E141" s="11" t="e">
        <f>E138/D138-1</f>
        <v>#DIV/0!</v>
      </c>
      <c r="F141" s="11" t="e">
        <f t="shared" ref="F141:G143" si="14">F138/E138-1</f>
        <v>#DIV/0!</v>
      </c>
      <c r="G141" s="11" t="e">
        <f t="shared" si="14"/>
        <v>#DIV/0!</v>
      </c>
      <c r="I141" s="12"/>
      <c r="J141" s="12"/>
      <c r="K141" s="12"/>
      <c r="L141" s="12"/>
      <c r="M141" s="12"/>
    </row>
    <row r="142" spans="3:13" ht="15.75" hidden="1" thickBot="1" x14ac:dyDescent="0.3">
      <c r="C142" s="5" t="s">
        <v>22</v>
      </c>
      <c r="D142" s="787" t="s">
        <v>21</v>
      </c>
      <c r="E142" s="11" t="e">
        <f>E139/D139-1</f>
        <v>#DIV/0!</v>
      </c>
      <c r="F142" s="11" t="e">
        <f t="shared" si="14"/>
        <v>#DIV/0!</v>
      </c>
      <c r="G142" s="11" t="e">
        <f t="shared" si="14"/>
        <v>#DIV/0!</v>
      </c>
    </row>
    <row r="143" spans="3:13" ht="23.25" hidden="1" thickBot="1" x14ac:dyDescent="0.3">
      <c r="C143" s="5" t="s">
        <v>23</v>
      </c>
      <c r="D143" s="787" t="s">
        <v>21</v>
      </c>
      <c r="E143" s="11" t="e">
        <f>E140/D140-1</f>
        <v>#DIV/0!</v>
      </c>
      <c r="F143" s="11" t="e">
        <f t="shared" si="14"/>
        <v>#DIV/0!</v>
      </c>
      <c r="G143" s="11" t="e">
        <f t="shared" si="14"/>
        <v>#DIV/0!</v>
      </c>
    </row>
    <row r="144" spans="3:13" ht="15.75" hidden="1" thickBot="1" x14ac:dyDescent="0.3">
      <c r="C144" s="1256" t="s">
        <v>162</v>
      </c>
      <c r="D144" s="1257"/>
      <c r="E144" s="1257"/>
      <c r="F144" s="1257"/>
      <c r="G144" s="1258"/>
    </row>
    <row r="145" spans="3:7" ht="12.75" hidden="1" customHeight="1" x14ac:dyDescent="0.25">
      <c r="C145" s="1254"/>
      <c r="D145" s="8">
        <v>2018</v>
      </c>
      <c r="E145" s="8">
        <v>2019</v>
      </c>
      <c r="F145" s="8">
        <v>2020</v>
      </c>
      <c r="G145" s="8">
        <v>2021</v>
      </c>
    </row>
    <row r="146" spans="3:7" ht="9" hidden="1" customHeight="1" thickBot="1" x14ac:dyDescent="0.3">
      <c r="C146" s="1255"/>
      <c r="D146" s="806" t="s">
        <v>8</v>
      </c>
      <c r="E146" s="806" t="s">
        <v>9</v>
      </c>
      <c r="F146" s="806" t="s">
        <v>9</v>
      </c>
      <c r="G146" s="806" t="s">
        <v>9</v>
      </c>
    </row>
    <row r="147" spans="3:7" ht="15.75" hidden="1" thickBot="1" x14ac:dyDescent="0.3">
      <c r="C147" s="13" t="s">
        <v>42</v>
      </c>
      <c r="D147" s="14"/>
      <c r="E147" s="14"/>
      <c r="F147" s="14"/>
      <c r="G147" s="14"/>
    </row>
    <row r="148" spans="3:7" ht="15.75" hidden="1" thickBot="1" x14ac:dyDescent="0.3">
      <c r="C148" s="13" t="s">
        <v>43</v>
      </c>
      <c r="D148" s="15"/>
      <c r="E148" s="14"/>
      <c r="F148" s="14"/>
      <c r="G148" s="14"/>
    </row>
    <row r="149" spans="3:7" ht="24.75" hidden="1" thickBot="1" x14ac:dyDescent="0.3">
      <c r="C149" s="16" t="s">
        <v>53</v>
      </c>
      <c r="D149" s="15">
        <f>D148+D147</f>
        <v>0</v>
      </c>
      <c r="E149" s="15">
        <f t="shared" ref="E149:G149" si="15">E148+E147</f>
        <v>0</v>
      </c>
      <c r="F149" s="15">
        <f t="shared" si="15"/>
        <v>0</v>
      </c>
      <c r="G149" s="15">
        <f t="shared" si="15"/>
        <v>0</v>
      </c>
    </row>
    <row r="150" spans="3:7" ht="15.75" hidden="1" customHeight="1" thickBot="1" x14ac:dyDescent="0.3">
      <c r="C150" s="517" t="s">
        <v>49</v>
      </c>
      <c r="D150" s="1847" t="s">
        <v>62</v>
      </c>
      <c r="E150" s="1848"/>
      <c r="F150" s="1848"/>
      <c r="G150" s="1849"/>
    </row>
    <row r="151" spans="3:7" ht="15.75" hidden="1" customHeight="1" thickBot="1" x14ac:dyDescent="0.3">
      <c r="C151" s="1247" t="s">
        <v>50</v>
      </c>
      <c r="D151" s="1249"/>
      <c r="E151" s="1249"/>
      <c r="F151" s="1249"/>
      <c r="G151" s="1250"/>
    </row>
    <row r="152" spans="3:7" ht="15.75" hidden="1" thickBot="1" x14ac:dyDescent="0.3">
      <c r="C152" s="789" t="s">
        <v>91</v>
      </c>
      <c r="D152" s="4" t="s">
        <v>68</v>
      </c>
      <c r="E152" s="4" t="s">
        <v>69</v>
      </c>
      <c r="F152" s="4" t="s">
        <v>69</v>
      </c>
      <c r="G152" s="4" t="s">
        <v>69</v>
      </c>
    </row>
    <row r="153" spans="3:7" ht="15.75" hidden="1" customHeight="1" thickBot="1" x14ac:dyDescent="0.3">
      <c r="C153" s="5" t="s">
        <v>92</v>
      </c>
      <c r="D153" s="4" t="s">
        <v>68</v>
      </c>
      <c r="E153" s="4" t="s">
        <v>69</v>
      </c>
      <c r="F153" s="4" t="s">
        <v>69</v>
      </c>
      <c r="G153" s="4" t="s">
        <v>69</v>
      </c>
    </row>
    <row r="154" spans="3:7" ht="23.25" hidden="1" customHeight="1" thickBot="1" x14ac:dyDescent="0.3">
      <c r="C154" s="5" t="s">
        <v>67</v>
      </c>
      <c r="D154" s="4" t="s">
        <v>68</v>
      </c>
      <c r="E154" s="4" t="s">
        <v>69</v>
      </c>
      <c r="F154" s="4" t="s">
        <v>69</v>
      </c>
      <c r="G154" s="4" t="s">
        <v>69</v>
      </c>
    </row>
    <row r="155" spans="3:7" ht="23.25" hidden="1" customHeight="1" thickBot="1" x14ac:dyDescent="0.3">
      <c r="C155" s="1372" t="s">
        <v>51</v>
      </c>
      <c r="D155" s="1373"/>
      <c r="E155" s="1373"/>
      <c r="F155" s="1373"/>
      <c r="G155" s="1374"/>
    </row>
    <row r="156" spans="3:7" ht="23.25" hidden="1" customHeight="1" thickBot="1" x14ac:dyDescent="0.3">
      <c r="C156" s="1844" t="s">
        <v>907</v>
      </c>
      <c r="D156" s="1845"/>
      <c r="E156" s="1845"/>
      <c r="F156" s="1845"/>
      <c r="G156" s="1846"/>
    </row>
    <row r="157" spans="3:7" ht="12.75" hidden="1" customHeight="1" x14ac:dyDescent="0.25">
      <c r="C157" s="1254"/>
      <c r="D157" s="8">
        <v>2018</v>
      </c>
      <c r="E157" s="8">
        <v>2019</v>
      </c>
      <c r="F157" s="8">
        <v>2020</v>
      </c>
      <c r="G157" s="8">
        <v>2021</v>
      </c>
    </row>
    <row r="158" spans="3:7" ht="9" hidden="1" customHeight="1" thickBot="1" x14ac:dyDescent="0.3">
      <c r="C158" s="1255"/>
      <c r="D158" s="806" t="s">
        <v>8</v>
      </c>
      <c r="E158" s="806" t="s">
        <v>9</v>
      </c>
      <c r="F158" s="806" t="s">
        <v>9</v>
      </c>
      <c r="G158" s="806" t="s">
        <v>9</v>
      </c>
    </row>
    <row r="159" spans="3:7" ht="26.25" hidden="1" customHeight="1" thickBot="1" x14ac:dyDescent="0.3">
      <c r="C159" s="7" t="s">
        <v>14</v>
      </c>
      <c r="D159" s="1278" t="s">
        <v>62</v>
      </c>
      <c r="E159" s="1279"/>
      <c r="F159" s="1279"/>
      <c r="G159" s="1280"/>
    </row>
    <row r="160" spans="3:7" ht="16.5" hidden="1" customHeight="1" thickBot="1" x14ac:dyDescent="0.3">
      <c r="C160" s="5" t="s">
        <v>15</v>
      </c>
      <c r="D160" s="1247" t="s">
        <v>62</v>
      </c>
      <c r="E160" s="1249"/>
      <c r="F160" s="1249"/>
      <c r="G160" s="1250"/>
    </row>
    <row r="161" spans="3:7" ht="15.75" hidden="1" customHeight="1" thickBot="1" x14ac:dyDescent="0.3">
      <c r="C161" s="5" t="s">
        <v>16</v>
      </c>
      <c r="D161" s="1251" t="s">
        <v>62</v>
      </c>
      <c r="E161" s="1252"/>
      <c r="F161" s="1252"/>
      <c r="G161" s="1253"/>
    </row>
    <row r="162" spans="3:7" ht="12.75" hidden="1" customHeight="1" x14ac:dyDescent="0.25">
      <c r="C162" s="1254"/>
      <c r="D162" s="8">
        <v>2018</v>
      </c>
      <c r="E162" s="8">
        <v>2019</v>
      </c>
      <c r="F162" s="8">
        <v>2020</v>
      </c>
      <c r="G162" s="8">
        <v>2021</v>
      </c>
    </row>
    <row r="163" spans="3:7" ht="9" hidden="1" customHeight="1" thickBot="1" x14ac:dyDescent="0.3">
      <c r="C163" s="1255"/>
      <c r="D163" s="806" t="s">
        <v>8</v>
      </c>
      <c r="E163" s="806" t="s">
        <v>9</v>
      </c>
      <c r="F163" s="806" t="s">
        <v>9</v>
      </c>
      <c r="G163" s="806" t="s">
        <v>9</v>
      </c>
    </row>
    <row r="164" spans="3:7" ht="15.75" hidden="1" customHeight="1" thickBot="1" x14ac:dyDescent="0.3">
      <c r="C164" s="5" t="s">
        <v>17</v>
      </c>
      <c r="D164" s="10"/>
      <c r="E164" s="31"/>
      <c r="F164" s="31"/>
      <c r="G164" s="31"/>
    </row>
    <row r="165" spans="3:7" ht="15.75" hidden="1" thickBot="1" x14ac:dyDescent="0.3">
      <c r="C165" s="5" t="s">
        <v>18</v>
      </c>
      <c r="D165" s="10"/>
      <c r="E165" s="10"/>
      <c r="F165" s="10"/>
      <c r="G165" s="10"/>
    </row>
    <row r="166" spans="3:7" ht="15.75" hidden="1" thickBot="1" x14ac:dyDescent="0.3">
      <c r="C166" s="5" t="s">
        <v>19</v>
      </c>
      <c r="D166" s="10" t="e">
        <f>D165/D164</f>
        <v>#DIV/0!</v>
      </c>
      <c r="E166" s="10" t="e">
        <f t="shared" ref="E166:G166" si="16">E165/E164</f>
        <v>#DIV/0!</v>
      </c>
      <c r="F166" s="10" t="e">
        <f t="shared" si="16"/>
        <v>#DIV/0!</v>
      </c>
      <c r="G166" s="10" t="e">
        <f t="shared" si="16"/>
        <v>#DIV/0!</v>
      </c>
    </row>
    <row r="167" spans="3:7" ht="15.75" hidden="1" thickBot="1" x14ac:dyDescent="0.3">
      <c r="C167" s="5" t="s">
        <v>20</v>
      </c>
      <c r="D167" s="787"/>
      <c r="E167" s="11" t="e">
        <f>E164/D164-1</f>
        <v>#DIV/0!</v>
      </c>
      <c r="F167" s="11" t="e">
        <f t="shared" ref="F167:G169" si="17">F164/E164-1</f>
        <v>#DIV/0!</v>
      </c>
      <c r="G167" s="11" t="e">
        <f t="shared" si="17"/>
        <v>#DIV/0!</v>
      </c>
    </row>
    <row r="168" spans="3:7" ht="15.75" hidden="1" thickBot="1" x14ac:dyDescent="0.3">
      <c r="C168" s="5" t="s">
        <v>22</v>
      </c>
      <c r="D168" s="787"/>
      <c r="E168" s="11" t="e">
        <f>E165/D165-1</f>
        <v>#DIV/0!</v>
      </c>
      <c r="F168" s="11" t="e">
        <f t="shared" si="17"/>
        <v>#DIV/0!</v>
      </c>
      <c r="G168" s="11" t="e">
        <f t="shared" si="17"/>
        <v>#DIV/0!</v>
      </c>
    </row>
    <row r="169" spans="3:7" ht="23.25" hidden="1" thickBot="1" x14ac:dyDescent="0.3">
      <c r="C169" s="5" t="s">
        <v>23</v>
      </c>
      <c r="D169" s="787"/>
      <c r="E169" s="11" t="e">
        <f>E166/D166-1</f>
        <v>#DIV/0!</v>
      </c>
      <c r="F169" s="11" t="e">
        <f t="shared" si="17"/>
        <v>#DIV/0!</v>
      </c>
      <c r="G169" s="11" t="e">
        <f t="shared" si="17"/>
        <v>#DIV/0!</v>
      </c>
    </row>
    <row r="170" spans="3:7" ht="12.75" hidden="1" customHeight="1" x14ac:dyDescent="0.25">
      <c r="C170" s="1254"/>
      <c r="D170" s="8">
        <v>2018</v>
      </c>
      <c r="E170" s="8">
        <v>2019</v>
      </c>
      <c r="F170" s="8">
        <v>2020</v>
      </c>
      <c r="G170" s="8">
        <v>2021</v>
      </c>
    </row>
    <row r="171" spans="3:7" ht="9" hidden="1" customHeight="1" thickBot="1" x14ac:dyDescent="0.3">
      <c r="C171" s="1255"/>
      <c r="D171" s="806" t="s">
        <v>8</v>
      </c>
      <c r="E171" s="806" t="s">
        <v>9</v>
      </c>
      <c r="F171" s="806" t="s">
        <v>9</v>
      </c>
      <c r="G171" s="806" t="s">
        <v>9</v>
      </c>
    </row>
    <row r="172" spans="3:7" ht="15.75" hidden="1" thickBot="1" x14ac:dyDescent="0.3">
      <c r="C172" s="1256" t="s">
        <v>163</v>
      </c>
      <c r="D172" s="1257"/>
      <c r="E172" s="1257"/>
      <c r="F172" s="1257"/>
      <c r="G172" s="1258"/>
    </row>
    <row r="173" spans="3:7" ht="12.75" hidden="1" customHeight="1" x14ac:dyDescent="0.25">
      <c r="C173" s="1254"/>
      <c r="D173" s="8">
        <v>2018</v>
      </c>
      <c r="E173" s="8">
        <v>2019</v>
      </c>
      <c r="F173" s="8">
        <v>2020</v>
      </c>
      <c r="G173" s="8">
        <v>2021</v>
      </c>
    </row>
    <row r="174" spans="3:7" ht="9" hidden="1" customHeight="1" thickBot="1" x14ac:dyDescent="0.3">
      <c r="C174" s="1255"/>
      <c r="D174" s="806" t="s">
        <v>8</v>
      </c>
      <c r="E174" s="806" t="s">
        <v>9</v>
      </c>
      <c r="F174" s="806" t="s">
        <v>9</v>
      </c>
      <c r="G174" s="806" t="s">
        <v>9</v>
      </c>
    </row>
    <row r="175" spans="3:7" ht="15.75" hidden="1" thickBot="1" x14ac:dyDescent="0.3">
      <c r="C175" s="13" t="s">
        <v>24</v>
      </c>
      <c r="D175" s="14"/>
      <c r="E175" s="14"/>
      <c r="F175" s="14"/>
      <c r="G175" s="14"/>
    </row>
    <row r="176" spans="3:7" ht="24.75" hidden="1" thickBot="1" x14ac:dyDescent="0.3">
      <c r="C176" s="13" t="s">
        <v>25</v>
      </c>
      <c r="D176" s="14"/>
      <c r="E176" s="14"/>
      <c r="F176" s="14"/>
      <c r="G176" s="14"/>
    </row>
    <row r="177" spans="3:7" ht="15.75" hidden="1" thickBot="1" x14ac:dyDescent="0.3">
      <c r="C177" s="13" t="s">
        <v>26</v>
      </c>
      <c r="D177" s="15"/>
      <c r="E177" s="14"/>
      <c r="F177" s="14"/>
      <c r="G177" s="14"/>
    </row>
    <row r="178" spans="3:7" ht="15.75" hidden="1" thickBot="1" x14ac:dyDescent="0.3">
      <c r="C178" s="13" t="s">
        <v>27</v>
      </c>
      <c r="D178" s="15"/>
      <c r="E178" s="14"/>
      <c r="F178" s="14"/>
      <c r="G178" s="14"/>
    </row>
    <row r="179" spans="3:7" ht="24.75" hidden="1" thickBot="1" x14ac:dyDescent="0.3">
      <c r="C179" s="13" t="s">
        <v>28</v>
      </c>
      <c r="D179" s="15"/>
      <c r="E179" s="14"/>
      <c r="F179" s="14"/>
      <c r="G179" s="14"/>
    </row>
    <row r="180" spans="3:7" ht="15.75" hidden="1" thickBot="1" x14ac:dyDescent="0.3">
      <c r="C180" s="13" t="s">
        <v>29</v>
      </c>
      <c r="D180" s="15"/>
      <c r="E180" s="14"/>
      <c r="F180" s="14"/>
      <c r="G180" s="14"/>
    </row>
    <row r="181" spans="3:7" ht="24.75" hidden="1" thickBot="1" x14ac:dyDescent="0.3">
      <c r="C181" s="13" t="s">
        <v>30</v>
      </c>
      <c r="D181" s="15"/>
      <c r="E181" s="14"/>
      <c r="F181" s="14"/>
      <c r="G181" s="14"/>
    </row>
    <row r="182" spans="3:7" ht="36.75" hidden="1" thickBot="1" x14ac:dyDescent="0.3">
      <c r="C182" s="583" t="s">
        <v>1067</v>
      </c>
      <c r="D182" s="36">
        <f>D181+D180+D179+D178+D177+D176+D175</f>
        <v>0</v>
      </c>
      <c r="E182" s="36">
        <f>E181+E180+E179+E178+E177+E176+E175</f>
        <v>0</v>
      </c>
      <c r="F182" s="36">
        <f>F181+F180+F179+F178+F177+F176+F175</f>
        <v>0</v>
      </c>
      <c r="G182" s="36">
        <f>G181+G180+G179+G178+G177+G176+G175</f>
        <v>0</v>
      </c>
    </row>
    <row r="183" spans="3:7" ht="15.75" hidden="1" thickBot="1" x14ac:dyDescent="0.3">
      <c r="C183" s="17" t="s">
        <v>32</v>
      </c>
      <c r="D183" s="18">
        <f>IF(D182-D165=0,0,"Error")</f>
        <v>0</v>
      </c>
      <c r="E183" s="18">
        <f>IF(E182-E165=0,0,"Error")</f>
        <v>0</v>
      </c>
      <c r="F183" s="18">
        <f>IF(F182-F165=0,0,"Error")</f>
        <v>0</v>
      </c>
      <c r="G183" s="18">
        <f>IF(G182-G165=0,0,"Error")</f>
        <v>0</v>
      </c>
    </row>
    <row r="184" spans="3:7" ht="23.25" hidden="1" thickBot="1" x14ac:dyDescent="0.3">
      <c r="C184" s="37" t="s">
        <v>1064</v>
      </c>
      <c r="D184" s="1278" t="s">
        <v>62</v>
      </c>
      <c r="E184" s="1279"/>
      <c r="F184" s="1279"/>
      <c r="G184" s="1280"/>
    </row>
    <row r="185" spans="3:7" ht="15.75" hidden="1" thickBot="1" x14ac:dyDescent="0.3">
      <c r="C185" s="5" t="s">
        <v>15</v>
      </c>
      <c r="D185" s="1247" t="s">
        <v>62</v>
      </c>
      <c r="E185" s="1249"/>
      <c r="F185" s="1249"/>
      <c r="G185" s="1250"/>
    </row>
    <row r="186" spans="3:7" ht="15.75" hidden="1" thickBot="1" x14ac:dyDescent="0.3">
      <c r="C186" s="5" t="s">
        <v>16</v>
      </c>
      <c r="D186" s="1251" t="s">
        <v>62</v>
      </c>
      <c r="E186" s="1252"/>
      <c r="F186" s="1252"/>
      <c r="G186" s="1253"/>
    </row>
    <row r="187" spans="3:7" ht="12.75" hidden="1" customHeight="1" x14ac:dyDescent="0.25">
      <c r="C187" s="1254"/>
      <c r="D187" s="8">
        <v>2018</v>
      </c>
      <c r="E187" s="8">
        <v>2019</v>
      </c>
      <c r="F187" s="8">
        <v>2020</v>
      </c>
      <c r="G187" s="8">
        <v>2021</v>
      </c>
    </row>
    <row r="188" spans="3:7" ht="9" hidden="1" customHeight="1" thickBot="1" x14ac:dyDescent="0.3">
      <c r="C188" s="1255"/>
      <c r="D188" s="806" t="s">
        <v>8</v>
      </c>
      <c r="E188" s="806" t="s">
        <v>9</v>
      </c>
      <c r="F188" s="806" t="s">
        <v>9</v>
      </c>
      <c r="G188" s="806" t="s">
        <v>9</v>
      </c>
    </row>
    <row r="189" spans="3:7" ht="15.75" hidden="1" thickBot="1" x14ac:dyDescent="0.3">
      <c r="C189" s="5" t="s">
        <v>17</v>
      </c>
      <c r="D189" s="10"/>
      <c r="E189" s="10"/>
      <c r="F189" s="10"/>
      <c r="G189" s="10"/>
    </row>
    <row r="190" spans="3:7" ht="15.75" hidden="1" thickBot="1" x14ac:dyDescent="0.3">
      <c r="C190" s="5" t="s">
        <v>18</v>
      </c>
      <c r="D190" s="10"/>
      <c r="E190" s="10"/>
      <c r="F190" s="10"/>
      <c r="G190" s="10"/>
    </row>
    <row r="191" spans="3:7" ht="15.75" hidden="1" thickBot="1" x14ac:dyDescent="0.3">
      <c r="C191" s="5" t="s">
        <v>19</v>
      </c>
      <c r="D191" s="10" t="e">
        <f>D190/D189</f>
        <v>#DIV/0!</v>
      </c>
      <c r="E191" s="10" t="e">
        <f t="shared" ref="E191:G191" si="18">E190/E189</f>
        <v>#DIV/0!</v>
      </c>
      <c r="F191" s="10" t="e">
        <f t="shared" si="18"/>
        <v>#DIV/0!</v>
      </c>
      <c r="G191" s="10" t="e">
        <f t="shared" si="18"/>
        <v>#DIV/0!</v>
      </c>
    </row>
    <row r="192" spans="3:7" ht="15.75" hidden="1" thickBot="1" x14ac:dyDescent="0.3">
      <c r="C192" s="5" t="s">
        <v>20</v>
      </c>
      <c r="D192" s="787"/>
      <c r="E192" s="11" t="e">
        <f>E189/D189-1</f>
        <v>#DIV/0!</v>
      </c>
      <c r="F192" s="11" t="e">
        <f t="shared" ref="F192:G194" si="19">F189/E189-1</f>
        <v>#DIV/0!</v>
      </c>
      <c r="G192" s="11" t="e">
        <f t="shared" si="19"/>
        <v>#DIV/0!</v>
      </c>
    </row>
    <row r="193" spans="3:7" ht="15.75" hidden="1" thickBot="1" x14ac:dyDescent="0.3">
      <c r="C193" s="5" t="s">
        <v>22</v>
      </c>
      <c r="D193" s="787"/>
      <c r="E193" s="11" t="e">
        <f>E190/D190-1</f>
        <v>#DIV/0!</v>
      </c>
      <c r="F193" s="11" t="e">
        <f t="shared" si="19"/>
        <v>#DIV/0!</v>
      </c>
      <c r="G193" s="11" t="e">
        <f t="shared" si="19"/>
        <v>#DIV/0!</v>
      </c>
    </row>
    <row r="194" spans="3:7" ht="23.25" hidden="1" thickBot="1" x14ac:dyDescent="0.3">
      <c r="C194" s="5" t="s">
        <v>23</v>
      </c>
      <c r="D194" s="787"/>
      <c r="E194" s="11" t="e">
        <f>E191/D191-1</f>
        <v>#DIV/0!</v>
      </c>
      <c r="F194" s="11" t="e">
        <f t="shared" si="19"/>
        <v>#DIV/0!</v>
      </c>
      <c r="G194" s="11" t="e">
        <f t="shared" si="19"/>
        <v>#DIV/0!</v>
      </c>
    </row>
    <row r="195" spans="3:7" ht="15.75" hidden="1" thickBot="1" x14ac:dyDescent="0.3">
      <c r="C195" s="1256" t="s">
        <v>162</v>
      </c>
      <c r="D195" s="1257"/>
      <c r="E195" s="1257"/>
      <c r="F195" s="1257"/>
      <c r="G195" s="1258"/>
    </row>
    <row r="196" spans="3:7" ht="12.75" hidden="1" customHeight="1" x14ac:dyDescent="0.25">
      <c r="C196" s="1254"/>
      <c r="D196" s="8">
        <v>2018</v>
      </c>
      <c r="E196" s="8">
        <v>2019</v>
      </c>
      <c r="F196" s="8">
        <v>2020</v>
      </c>
      <c r="G196" s="8">
        <v>2021</v>
      </c>
    </row>
    <row r="197" spans="3:7" ht="9" hidden="1" customHeight="1" thickBot="1" x14ac:dyDescent="0.3">
      <c r="C197" s="1255"/>
      <c r="D197" s="806" t="s">
        <v>8</v>
      </c>
      <c r="E197" s="806" t="s">
        <v>9</v>
      </c>
      <c r="F197" s="806" t="s">
        <v>9</v>
      </c>
      <c r="G197" s="806" t="s">
        <v>9</v>
      </c>
    </row>
    <row r="198" spans="3:7" ht="15.75" hidden="1" thickBot="1" x14ac:dyDescent="0.3">
      <c r="C198" s="13" t="s">
        <v>24</v>
      </c>
      <c r="D198" s="14"/>
      <c r="E198" s="14"/>
      <c r="F198" s="14"/>
      <c r="G198" s="14"/>
    </row>
    <row r="199" spans="3:7" ht="24.75" hidden="1" thickBot="1" x14ac:dyDescent="0.3">
      <c r="C199" s="13" t="s">
        <v>25</v>
      </c>
      <c r="D199" s="14"/>
      <c r="E199" s="14"/>
      <c r="F199" s="14"/>
      <c r="G199" s="14"/>
    </row>
    <row r="200" spans="3:7" ht="15.75" hidden="1" thickBot="1" x14ac:dyDescent="0.3">
      <c r="C200" s="13" t="s">
        <v>26</v>
      </c>
      <c r="D200" s="15"/>
      <c r="E200" s="14"/>
      <c r="F200" s="14"/>
      <c r="G200" s="14"/>
    </row>
    <row r="201" spans="3:7" ht="15.75" hidden="1" thickBot="1" x14ac:dyDescent="0.3">
      <c r="C201" s="13" t="s">
        <v>27</v>
      </c>
      <c r="D201" s="15"/>
      <c r="E201" s="14"/>
      <c r="F201" s="14"/>
      <c r="G201" s="14"/>
    </row>
    <row r="202" spans="3:7" ht="24.75" hidden="1" thickBot="1" x14ac:dyDescent="0.3">
      <c r="C202" s="13" t="s">
        <v>28</v>
      </c>
      <c r="D202" s="15"/>
      <c r="E202" s="14"/>
      <c r="F202" s="14"/>
      <c r="G202" s="14"/>
    </row>
    <row r="203" spans="3:7" ht="15.75" hidden="1" thickBot="1" x14ac:dyDescent="0.3">
      <c r="C203" s="13" t="s">
        <v>29</v>
      </c>
      <c r="D203" s="15"/>
      <c r="E203" s="14"/>
      <c r="F203" s="14"/>
      <c r="G203" s="14"/>
    </row>
    <row r="204" spans="3:7" ht="24.75" hidden="1" thickBot="1" x14ac:dyDescent="0.3">
      <c r="C204" s="13" t="s">
        <v>30</v>
      </c>
      <c r="D204" s="15"/>
      <c r="E204" s="14"/>
      <c r="F204" s="14"/>
      <c r="G204" s="14"/>
    </row>
    <row r="205" spans="3:7" ht="36.75" hidden="1" thickBot="1" x14ac:dyDescent="0.3">
      <c r="C205" s="583" t="s">
        <v>1067</v>
      </c>
      <c r="D205" s="38">
        <f>D204+D202+D203+D201+D200+D199+D198</f>
        <v>0</v>
      </c>
      <c r="E205" s="38">
        <f>E204+E202+E203+E201+E200+E199+E198</f>
        <v>0</v>
      </c>
      <c r="F205" s="38">
        <f>F204+F202+F203+F201+F200+F199+F198</f>
        <v>0</v>
      </c>
      <c r="G205" s="38">
        <f>G204+G202+G203+G201+G200+G199+G198</f>
        <v>0</v>
      </c>
    </row>
    <row r="206" spans="3:7" ht="15.75" hidden="1" thickBot="1" x14ac:dyDescent="0.3">
      <c r="C206" s="17" t="s">
        <v>32</v>
      </c>
      <c r="D206" s="18">
        <f>IF(D205-D190=0,0,"Error")</f>
        <v>0</v>
      </c>
      <c r="E206" s="18">
        <f>IF(E205-E190=0,0,"Error")</f>
        <v>0</v>
      </c>
      <c r="F206" s="18">
        <f>IF(F205-F190=0,0,"Error")</f>
        <v>0</v>
      </c>
      <c r="G206" s="18">
        <f>IF(G205-G190=0,0,"Error")</f>
        <v>0</v>
      </c>
    </row>
    <row r="207" spans="3:7" ht="15.75" hidden="1" thickBot="1" x14ac:dyDescent="0.3">
      <c r="C207" s="1220" t="s">
        <v>46</v>
      </c>
      <c r="D207" s="1221"/>
      <c r="E207" s="1221"/>
      <c r="F207" s="1221"/>
      <c r="G207" s="1222"/>
    </row>
    <row r="208" spans="3:7" ht="15.75" hidden="1" thickBot="1" x14ac:dyDescent="0.3">
      <c r="C208" s="1220" t="s">
        <v>40</v>
      </c>
      <c r="D208" s="1221"/>
      <c r="E208" s="1221"/>
      <c r="F208" s="1221"/>
      <c r="G208" s="1222"/>
    </row>
    <row r="209" spans="3:13" ht="15.75" hidden="1" thickBot="1" x14ac:dyDescent="0.3">
      <c r="C209" s="19" t="s">
        <v>45</v>
      </c>
      <c r="D209" s="1243" t="s">
        <v>1070</v>
      </c>
      <c r="E209" s="1245"/>
      <c r="F209" s="1245"/>
      <c r="G209" s="1246"/>
    </row>
    <row r="210" spans="3:13" ht="15.75" hidden="1" thickBot="1" x14ac:dyDescent="0.3">
      <c r="C210" s="7" t="s">
        <v>14</v>
      </c>
      <c r="D210" s="1278" t="s">
        <v>62</v>
      </c>
      <c r="E210" s="1279"/>
      <c r="F210" s="1279"/>
      <c r="G210" s="1280"/>
    </row>
    <row r="211" spans="3:13" ht="17.25" hidden="1" customHeight="1" thickBot="1" x14ac:dyDescent="0.3">
      <c r="C211" s="5" t="s">
        <v>15</v>
      </c>
      <c r="D211" s="1247" t="s">
        <v>62</v>
      </c>
      <c r="E211" s="1249"/>
      <c r="F211" s="1249"/>
      <c r="G211" s="1250"/>
    </row>
    <row r="212" spans="3:13" ht="15.75" hidden="1" thickBot="1" x14ac:dyDescent="0.3">
      <c r="C212" s="5" t="s">
        <v>16</v>
      </c>
      <c r="D212" s="1251" t="s">
        <v>62</v>
      </c>
      <c r="E212" s="1252"/>
      <c r="F212" s="1252"/>
      <c r="G212" s="1253"/>
    </row>
    <row r="213" spans="3:13" ht="12.75" hidden="1" customHeight="1" x14ac:dyDescent="0.25">
      <c r="C213" s="1254"/>
      <c r="D213" s="8">
        <v>2018</v>
      </c>
      <c r="E213" s="8">
        <v>2019</v>
      </c>
      <c r="F213" s="8">
        <v>2020</v>
      </c>
      <c r="G213" s="8">
        <v>2021</v>
      </c>
    </row>
    <row r="214" spans="3:13" ht="9" hidden="1" customHeight="1" thickBot="1" x14ac:dyDescent="0.3">
      <c r="C214" s="1255"/>
      <c r="D214" s="806" t="s">
        <v>8</v>
      </c>
      <c r="E214" s="806" t="s">
        <v>9</v>
      </c>
      <c r="F214" s="806" t="s">
        <v>9</v>
      </c>
      <c r="G214" s="806" t="s">
        <v>9</v>
      </c>
    </row>
    <row r="215" spans="3:13" ht="15.75" hidden="1" thickBot="1" x14ac:dyDescent="0.3">
      <c r="C215" s="5" t="s">
        <v>17</v>
      </c>
      <c r="D215" s="10"/>
      <c r="E215" s="10"/>
      <c r="F215" s="10"/>
      <c r="G215" s="10"/>
    </row>
    <row r="216" spans="3:13" ht="15.75" hidden="1" thickBot="1" x14ac:dyDescent="0.3">
      <c r="C216" s="5" t="s">
        <v>18</v>
      </c>
      <c r="D216" s="10"/>
      <c r="E216" s="10"/>
      <c r="F216" s="10"/>
      <c r="G216" s="10"/>
    </row>
    <row r="217" spans="3:13" ht="15.75" hidden="1" thickBot="1" x14ac:dyDescent="0.3">
      <c r="C217" s="5" t="s">
        <v>19</v>
      </c>
      <c r="D217" s="10" t="e">
        <f>D216/D215</f>
        <v>#DIV/0!</v>
      </c>
      <c r="E217" s="10" t="e">
        <f t="shared" ref="E217:G217" si="20">E216/E215</f>
        <v>#DIV/0!</v>
      </c>
      <c r="F217" s="10" t="e">
        <f t="shared" si="20"/>
        <v>#DIV/0!</v>
      </c>
      <c r="G217" s="10" t="e">
        <f t="shared" si="20"/>
        <v>#DIV/0!</v>
      </c>
    </row>
    <row r="218" spans="3:13" ht="15.75" hidden="1" thickBot="1" x14ac:dyDescent="0.3">
      <c r="C218" s="5" t="s">
        <v>20</v>
      </c>
      <c r="D218" s="787" t="s">
        <v>21</v>
      </c>
      <c r="E218" s="11" t="e">
        <f>E215/D215-1</f>
        <v>#DIV/0!</v>
      </c>
      <c r="F218" s="11" t="e">
        <f t="shared" ref="F218:G220" si="21">F215/E215-1</f>
        <v>#DIV/0!</v>
      </c>
      <c r="G218" s="11" t="e">
        <f t="shared" si="21"/>
        <v>#DIV/0!</v>
      </c>
      <c r="I218" s="12"/>
      <c r="J218" s="12"/>
      <c r="K218" s="12"/>
      <c r="L218" s="12"/>
      <c r="M218" s="12"/>
    </row>
    <row r="219" spans="3:13" ht="15.75" hidden="1" thickBot="1" x14ac:dyDescent="0.3">
      <c r="C219" s="5" t="s">
        <v>22</v>
      </c>
      <c r="D219" s="787" t="s">
        <v>21</v>
      </c>
      <c r="E219" s="11" t="e">
        <f>E216/D216-1</f>
        <v>#DIV/0!</v>
      </c>
      <c r="F219" s="11" t="e">
        <f t="shared" si="21"/>
        <v>#DIV/0!</v>
      </c>
      <c r="G219" s="11" t="e">
        <f t="shared" si="21"/>
        <v>#DIV/0!</v>
      </c>
    </row>
    <row r="220" spans="3:13" ht="23.25" hidden="1" thickBot="1" x14ac:dyDescent="0.3">
      <c r="C220" s="5" t="s">
        <v>23</v>
      </c>
      <c r="D220" s="787" t="s">
        <v>21</v>
      </c>
      <c r="E220" s="11" t="e">
        <f>E217/D217-1</f>
        <v>#DIV/0!</v>
      </c>
      <c r="F220" s="11" t="e">
        <f t="shared" si="21"/>
        <v>#DIV/0!</v>
      </c>
      <c r="G220" s="11" t="e">
        <f t="shared" si="21"/>
        <v>#DIV/0!</v>
      </c>
    </row>
    <row r="221" spans="3:13" ht="15.75" hidden="1" thickBot="1" x14ac:dyDescent="0.3">
      <c r="C221" s="1256" t="s">
        <v>160</v>
      </c>
      <c r="D221" s="1257"/>
      <c r="E221" s="1257"/>
      <c r="F221" s="1257"/>
      <c r="G221" s="1258"/>
    </row>
    <row r="222" spans="3:13" ht="12.75" hidden="1" customHeight="1" x14ac:dyDescent="0.25">
      <c r="C222" s="1254"/>
      <c r="D222" s="8">
        <v>2018</v>
      </c>
      <c r="E222" s="8">
        <v>2019</v>
      </c>
      <c r="F222" s="8">
        <v>2020</v>
      </c>
      <c r="G222" s="8">
        <v>2021</v>
      </c>
    </row>
    <row r="223" spans="3:13" ht="9" hidden="1" customHeight="1" thickBot="1" x14ac:dyDescent="0.3">
      <c r="C223" s="1255"/>
      <c r="D223" s="806" t="s">
        <v>8</v>
      </c>
      <c r="E223" s="806" t="s">
        <v>9</v>
      </c>
      <c r="F223" s="806" t="s">
        <v>9</v>
      </c>
      <c r="G223" s="806" t="s">
        <v>9</v>
      </c>
    </row>
    <row r="224" spans="3:13" ht="15.75" hidden="1" thickBot="1" x14ac:dyDescent="0.3">
      <c r="C224" s="13" t="s">
        <v>42</v>
      </c>
      <c r="D224" s="14"/>
      <c r="E224" s="14"/>
      <c r="F224" s="14"/>
      <c r="G224" s="14"/>
    </row>
    <row r="225" spans="3:13" ht="15.75" hidden="1" thickBot="1" x14ac:dyDescent="0.3">
      <c r="C225" s="13" t="s">
        <v>43</v>
      </c>
      <c r="D225" s="15"/>
      <c r="E225" s="14"/>
      <c r="F225" s="14"/>
      <c r="G225" s="14"/>
    </row>
    <row r="226" spans="3:13" ht="15.75" hidden="1" thickBot="1" x14ac:dyDescent="0.3">
      <c r="C226" s="16" t="s">
        <v>31</v>
      </c>
      <c r="D226" s="15">
        <f>D225+D224</f>
        <v>0</v>
      </c>
      <c r="E226" s="15">
        <f t="shared" ref="E226:G226" si="22">E225+E224</f>
        <v>0</v>
      </c>
      <c r="F226" s="15">
        <f t="shared" si="22"/>
        <v>0</v>
      </c>
      <c r="G226" s="15">
        <f t="shared" si="22"/>
        <v>0</v>
      </c>
    </row>
    <row r="227" spans="3:13" ht="15.75" hidden="1" thickBot="1" x14ac:dyDescent="0.3">
      <c r="C227" s="19" t="s">
        <v>45</v>
      </c>
      <c r="D227" s="1243" t="s">
        <v>1070</v>
      </c>
      <c r="E227" s="1245"/>
      <c r="F227" s="1245"/>
      <c r="G227" s="1246"/>
    </row>
    <row r="228" spans="3:13" ht="23.25" hidden="1" thickBot="1" x14ac:dyDescent="0.3">
      <c r="C228" s="7" t="s">
        <v>74</v>
      </c>
      <c r="D228" s="1278" t="s">
        <v>62</v>
      </c>
      <c r="E228" s="1279"/>
      <c r="F228" s="1279"/>
      <c r="G228" s="1280"/>
    </row>
    <row r="229" spans="3:13" ht="17.25" hidden="1" customHeight="1" thickBot="1" x14ac:dyDescent="0.3">
      <c r="C229" s="5" t="s">
        <v>15</v>
      </c>
      <c r="D229" s="1247" t="s">
        <v>62</v>
      </c>
      <c r="E229" s="1249"/>
      <c r="F229" s="1249"/>
      <c r="G229" s="1250"/>
    </row>
    <row r="230" spans="3:13" ht="15.75" hidden="1" thickBot="1" x14ac:dyDescent="0.3">
      <c r="C230" s="5" t="s">
        <v>16</v>
      </c>
      <c r="D230" s="1251" t="s">
        <v>62</v>
      </c>
      <c r="E230" s="1252"/>
      <c r="F230" s="1252"/>
      <c r="G230" s="1253"/>
    </row>
    <row r="231" spans="3:13" ht="12.75" hidden="1" customHeight="1" x14ac:dyDescent="0.25">
      <c r="C231" s="1254"/>
      <c r="D231" s="8">
        <v>2018</v>
      </c>
      <c r="E231" s="8">
        <v>2019</v>
      </c>
      <c r="F231" s="8">
        <v>2020</v>
      </c>
      <c r="G231" s="8">
        <v>2021</v>
      </c>
    </row>
    <row r="232" spans="3:13" ht="9" hidden="1" customHeight="1" thickBot="1" x14ac:dyDescent="0.3">
      <c r="C232" s="1255"/>
      <c r="D232" s="806" t="s">
        <v>8</v>
      </c>
      <c r="E232" s="806" t="s">
        <v>9</v>
      </c>
      <c r="F232" s="806" t="s">
        <v>9</v>
      </c>
      <c r="G232" s="806" t="s">
        <v>9</v>
      </c>
    </row>
    <row r="233" spans="3:13" ht="15.75" hidden="1" thickBot="1" x14ac:dyDescent="0.3">
      <c r="C233" s="5" t="s">
        <v>17</v>
      </c>
      <c r="D233" s="10"/>
      <c r="E233" s="10"/>
      <c r="F233" s="10"/>
      <c r="G233" s="10"/>
    </row>
    <row r="234" spans="3:13" ht="15.75" hidden="1" thickBot="1" x14ac:dyDescent="0.3">
      <c r="C234" s="5" t="s">
        <v>18</v>
      </c>
      <c r="D234" s="10"/>
      <c r="E234" s="10"/>
      <c r="F234" s="10"/>
      <c r="G234" s="10"/>
    </row>
    <row r="235" spans="3:13" ht="15.75" hidden="1" thickBot="1" x14ac:dyDescent="0.3">
      <c r="C235" s="5" t="s">
        <v>19</v>
      </c>
      <c r="D235" s="10" t="e">
        <f>D234/D233</f>
        <v>#DIV/0!</v>
      </c>
      <c r="E235" s="10" t="e">
        <f t="shared" ref="E235:G235" si="23">E234/E233</f>
        <v>#DIV/0!</v>
      </c>
      <c r="F235" s="10" t="e">
        <f t="shared" si="23"/>
        <v>#DIV/0!</v>
      </c>
      <c r="G235" s="10" t="e">
        <f t="shared" si="23"/>
        <v>#DIV/0!</v>
      </c>
    </row>
    <row r="236" spans="3:13" ht="15.75" hidden="1" thickBot="1" x14ac:dyDescent="0.3">
      <c r="C236" s="5" t="s">
        <v>20</v>
      </c>
      <c r="D236" s="787" t="s">
        <v>21</v>
      </c>
      <c r="E236" s="11" t="e">
        <f>E233/D233-1</f>
        <v>#DIV/0!</v>
      </c>
      <c r="F236" s="11" t="e">
        <f t="shared" ref="F236:G238" si="24">F233/E233-1</f>
        <v>#DIV/0!</v>
      </c>
      <c r="G236" s="11" t="e">
        <f t="shared" si="24"/>
        <v>#DIV/0!</v>
      </c>
      <c r="I236" s="12"/>
      <c r="J236" s="12"/>
      <c r="K236" s="12"/>
      <c r="L236" s="12"/>
      <c r="M236" s="12"/>
    </row>
    <row r="237" spans="3:13" ht="15.75" hidden="1" thickBot="1" x14ac:dyDescent="0.3">
      <c r="C237" s="5" t="s">
        <v>22</v>
      </c>
      <c r="D237" s="787" t="s">
        <v>21</v>
      </c>
      <c r="E237" s="11" t="e">
        <f>E234/D234-1</f>
        <v>#DIV/0!</v>
      </c>
      <c r="F237" s="11" t="e">
        <f t="shared" si="24"/>
        <v>#DIV/0!</v>
      </c>
      <c r="G237" s="11" t="e">
        <f t="shared" si="24"/>
        <v>#DIV/0!</v>
      </c>
    </row>
    <row r="238" spans="3:13" ht="23.25" hidden="1" thickBot="1" x14ac:dyDescent="0.3">
      <c r="C238" s="5" t="s">
        <v>23</v>
      </c>
      <c r="D238" s="787" t="s">
        <v>21</v>
      </c>
      <c r="E238" s="11" t="e">
        <f>E235/D235-1</f>
        <v>#DIV/0!</v>
      </c>
      <c r="F238" s="11" t="e">
        <f t="shared" si="24"/>
        <v>#DIV/0!</v>
      </c>
      <c r="G238" s="11" t="e">
        <f t="shared" si="24"/>
        <v>#DIV/0!</v>
      </c>
    </row>
    <row r="239" spans="3:13" ht="15.75" hidden="1" thickBot="1" x14ac:dyDescent="0.3">
      <c r="C239" s="1256" t="s">
        <v>162</v>
      </c>
      <c r="D239" s="1257"/>
      <c r="E239" s="1257"/>
      <c r="F239" s="1257"/>
      <c r="G239" s="1258"/>
    </row>
    <row r="240" spans="3:13" ht="12.75" hidden="1" customHeight="1" x14ac:dyDescent="0.25">
      <c r="C240" s="1254"/>
      <c r="D240" s="8">
        <v>2018</v>
      </c>
      <c r="E240" s="8">
        <v>2019</v>
      </c>
      <c r="F240" s="8">
        <v>2020</v>
      </c>
      <c r="G240" s="8">
        <v>2021</v>
      </c>
    </row>
    <row r="241" spans="3:13" ht="9" hidden="1" customHeight="1" thickBot="1" x14ac:dyDescent="0.3">
      <c r="C241" s="1255"/>
      <c r="D241" s="806" t="s">
        <v>8</v>
      </c>
      <c r="E241" s="806" t="s">
        <v>9</v>
      </c>
      <c r="F241" s="806" t="s">
        <v>9</v>
      </c>
      <c r="G241" s="806" t="s">
        <v>9</v>
      </c>
    </row>
    <row r="242" spans="3:13" ht="15.75" hidden="1" thickBot="1" x14ac:dyDescent="0.3">
      <c r="C242" s="13" t="s">
        <v>42</v>
      </c>
      <c r="D242" s="14"/>
      <c r="E242" s="14"/>
      <c r="F242" s="14"/>
      <c r="G242" s="14"/>
    </row>
    <row r="243" spans="3:13" ht="15.75" hidden="1" thickBot="1" x14ac:dyDescent="0.3">
      <c r="C243" s="13" t="s">
        <v>43</v>
      </c>
      <c r="D243" s="15"/>
      <c r="E243" s="14"/>
      <c r="F243" s="14"/>
      <c r="G243" s="14"/>
    </row>
    <row r="244" spans="3:13" ht="24.75" hidden="1" thickBot="1" x14ac:dyDescent="0.3">
      <c r="C244" s="16" t="s">
        <v>53</v>
      </c>
      <c r="D244" s="15">
        <f>D243+D242</f>
        <v>0</v>
      </c>
      <c r="E244" s="15">
        <f t="shared" ref="E244:G244" si="25">E243+E242</f>
        <v>0</v>
      </c>
      <c r="F244" s="15">
        <f t="shared" si="25"/>
        <v>0</v>
      </c>
      <c r="G244" s="15">
        <f t="shared" si="25"/>
        <v>0</v>
      </c>
    </row>
    <row r="245" spans="3:13" ht="15.75" hidden="1" thickBot="1" x14ac:dyDescent="0.3">
      <c r="C245" s="1220" t="s">
        <v>46</v>
      </c>
      <c r="D245" s="1221"/>
      <c r="E245" s="1221"/>
      <c r="F245" s="1221"/>
      <c r="G245" s="1222"/>
    </row>
    <row r="246" spans="3:13" ht="15.75" hidden="1" thickBot="1" x14ac:dyDescent="0.3">
      <c r="C246" s="1220" t="s">
        <v>47</v>
      </c>
      <c r="D246" s="1221"/>
      <c r="E246" s="1221"/>
      <c r="F246" s="1221"/>
      <c r="G246" s="1222"/>
    </row>
    <row r="247" spans="3:13" ht="15.75" hidden="1" thickBot="1" x14ac:dyDescent="0.3">
      <c r="C247" s="19" t="s">
        <v>45</v>
      </c>
      <c r="D247" s="1243" t="s">
        <v>1070</v>
      </c>
      <c r="E247" s="1245"/>
      <c r="F247" s="1245"/>
      <c r="G247" s="1246"/>
    </row>
    <row r="248" spans="3:13" ht="15.75" hidden="1" thickBot="1" x14ac:dyDescent="0.3">
      <c r="C248" s="7" t="s">
        <v>14</v>
      </c>
      <c r="D248" s="1278" t="s">
        <v>62</v>
      </c>
      <c r="E248" s="1279"/>
      <c r="F248" s="1279"/>
      <c r="G248" s="1280"/>
    </row>
    <row r="249" spans="3:13" ht="17.25" hidden="1" customHeight="1" thickBot="1" x14ac:dyDescent="0.3">
      <c r="C249" s="5" t="s">
        <v>15</v>
      </c>
      <c r="D249" s="1247" t="s">
        <v>62</v>
      </c>
      <c r="E249" s="1249"/>
      <c r="F249" s="1249"/>
      <c r="G249" s="1250"/>
    </row>
    <row r="250" spans="3:13" ht="15.75" hidden="1" thickBot="1" x14ac:dyDescent="0.3">
      <c r="C250" s="5" t="s">
        <v>16</v>
      </c>
      <c r="D250" s="1251" t="s">
        <v>62</v>
      </c>
      <c r="E250" s="1252"/>
      <c r="F250" s="1252"/>
      <c r="G250" s="1253"/>
    </row>
    <row r="251" spans="3:13" ht="12.75" hidden="1" customHeight="1" x14ac:dyDescent="0.25">
      <c r="C251" s="1254"/>
      <c r="D251" s="8">
        <v>2018</v>
      </c>
      <c r="E251" s="8">
        <v>2019</v>
      </c>
      <c r="F251" s="8">
        <v>2020</v>
      </c>
      <c r="G251" s="8">
        <v>2021</v>
      </c>
    </row>
    <row r="252" spans="3:13" ht="9" hidden="1" customHeight="1" thickBot="1" x14ac:dyDescent="0.3">
      <c r="C252" s="1255"/>
      <c r="D252" s="806" t="s">
        <v>8</v>
      </c>
      <c r="E252" s="806" t="s">
        <v>9</v>
      </c>
      <c r="F252" s="806" t="s">
        <v>9</v>
      </c>
      <c r="G252" s="806" t="s">
        <v>9</v>
      </c>
    </row>
    <row r="253" spans="3:13" ht="15.75" hidden="1" thickBot="1" x14ac:dyDescent="0.3">
      <c r="C253" s="5" t="s">
        <v>17</v>
      </c>
      <c r="D253" s="10"/>
      <c r="E253" s="10"/>
      <c r="F253" s="10"/>
      <c r="G253" s="10"/>
    </row>
    <row r="254" spans="3:13" ht="15.75" hidden="1" thickBot="1" x14ac:dyDescent="0.3">
      <c r="C254" s="5" t="s">
        <v>18</v>
      </c>
      <c r="D254" s="10"/>
      <c r="E254" s="10"/>
      <c r="F254" s="10"/>
      <c r="G254" s="10"/>
    </row>
    <row r="255" spans="3:13" ht="15.75" hidden="1" thickBot="1" x14ac:dyDescent="0.3">
      <c r="C255" s="5" t="s">
        <v>19</v>
      </c>
      <c r="D255" s="10" t="e">
        <f>D254/D253</f>
        <v>#DIV/0!</v>
      </c>
      <c r="E255" s="10" t="e">
        <f t="shared" ref="E255:G255" si="26">E254/E253</f>
        <v>#DIV/0!</v>
      </c>
      <c r="F255" s="10" t="e">
        <f t="shared" si="26"/>
        <v>#DIV/0!</v>
      </c>
      <c r="G255" s="10" t="e">
        <f t="shared" si="26"/>
        <v>#DIV/0!</v>
      </c>
    </row>
    <row r="256" spans="3:13" ht="15.75" hidden="1" thickBot="1" x14ac:dyDescent="0.3">
      <c r="C256" s="5" t="s">
        <v>20</v>
      </c>
      <c r="D256" s="787" t="s">
        <v>21</v>
      </c>
      <c r="E256" s="11" t="e">
        <f>E253/D253-1</f>
        <v>#DIV/0!</v>
      </c>
      <c r="F256" s="11" t="e">
        <f t="shared" ref="F256:G258" si="27">F253/E253-1</f>
        <v>#DIV/0!</v>
      </c>
      <c r="G256" s="11" t="e">
        <f t="shared" si="27"/>
        <v>#DIV/0!</v>
      </c>
      <c r="I256" s="12"/>
      <c r="J256" s="12"/>
      <c r="K256" s="12"/>
      <c r="L256" s="12"/>
      <c r="M256" s="12"/>
    </row>
    <row r="257" spans="3:7" ht="15.75" hidden="1" thickBot="1" x14ac:dyDescent="0.3">
      <c r="C257" s="5" t="s">
        <v>22</v>
      </c>
      <c r="D257" s="787" t="s">
        <v>21</v>
      </c>
      <c r="E257" s="11" t="e">
        <f>E254/D254-1</f>
        <v>#DIV/0!</v>
      </c>
      <c r="F257" s="11" t="e">
        <f t="shared" si="27"/>
        <v>#DIV/0!</v>
      </c>
      <c r="G257" s="11" t="e">
        <f t="shared" si="27"/>
        <v>#DIV/0!</v>
      </c>
    </row>
    <row r="258" spans="3:7" ht="23.25" hidden="1" thickBot="1" x14ac:dyDescent="0.3">
      <c r="C258" s="5" t="s">
        <v>23</v>
      </c>
      <c r="D258" s="787" t="s">
        <v>21</v>
      </c>
      <c r="E258" s="11" t="e">
        <f>E255/D255-1</f>
        <v>#DIV/0!</v>
      </c>
      <c r="F258" s="11" t="e">
        <f t="shared" si="27"/>
        <v>#DIV/0!</v>
      </c>
      <c r="G258" s="11" t="e">
        <f t="shared" si="27"/>
        <v>#DIV/0!</v>
      </c>
    </row>
    <row r="259" spans="3:7" ht="15.75" hidden="1" thickBot="1" x14ac:dyDescent="0.3">
      <c r="C259" s="1256" t="s">
        <v>160</v>
      </c>
      <c r="D259" s="1257"/>
      <c r="E259" s="1257"/>
      <c r="F259" s="1257"/>
      <c r="G259" s="1258"/>
    </row>
    <row r="260" spans="3:7" ht="12.75" hidden="1" customHeight="1" x14ac:dyDescent="0.25">
      <c r="C260" s="1254"/>
      <c r="D260" s="8">
        <v>2018</v>
      </c>
      <c r="E260" s="8">
        <v>2019</v>
      </c>
      <c r="F260" s="8">
        <v>2020</v>
      </c>
      <c r="G260" s="8">
        <v>2021</v>
      </c>
    </row>
    <row r="261" spans="3:7" ht="9" hidden="1" customHeight="1" thickBot="1" x14ac:dyDescent="0.3">
      <c r="C261" s="1255"/>
      <c r="D261" s="806" t="s">
        <v>8</v>
      </c>
      <c r="E261" s="806" t="s">
        <v>9</v>
      </c>
      <c r="F261" s="806" t="s">
        <v>9</v>
      </c>
      <c r="G261" s="806" t="s">
        <v>9</v>
      </c>
    </row>
    <row r="262" spans="3:7" ht="15.75" hidden="1" thickBot="1" x14ac:dyDescent="0.3">
      <c r="C262" s="13" t="s">
        <v>42</v>
      </c>
      <c r="D262" s="14"/>
      <c r="E262" s="14"/>
      <c r="F262" s="14"/>
      <c r="G262" s="14"/>
    </row>
    <row r="263" spans="3:7" ht="15.75" hidden="1" thickBot="1" x14ac:dyDescent="0.3">
      <c r="C263" s="13" t="s">
        <v>43</v>
      </c>
      <c r="D263" s="15"/>
      <c r="E263" s="14"/>
      <c r="F263" s="14"/>
      <c r="G263" s="14"/>
    </row>
    <row r="264" spans="3:7" ht="15.75" hidden="1" thickBot="1" x14ac:dyDescent="0.3">
      <c r="C264" s="16" t="s">
        <v>31</v>
      </c>
      <c r="D264" s="15">
        <f>D263+D262</f>
        <v>0</v>
      </c>
      <c r="E264" s="15">
        <f t="shared" ref="E264:G264" si="28">E263+E262</f>
        <v>0</v>
      </c>
      <c r="F264" s="15">
        <f t="shared" si="28"/>
        <v>0</v>
      </c>
      <c r="G264" s="15">
        <f t="shared" si="28"/>
        <v>0</v>
      </c>
    </row>
    <row r="265" spans="3:7" ht="15.75" hidden="1" thickBot="1" x14ac:dyDescent="0.3">
      <c r="C265" s="19" t="s">
        <v>45</v>
      </c>
      <c r="D265" s="1243" t="s">
        <v>1070</v>
      </c>
      <c r="E265" s="1245"/>
      <c r="F265" s="1245"/>
      <c r="G265" s="1246"/>
    </row>
    <row r="266" spans="3:7" ht="23.25" hidden="1" thickBot="1" x14ac:dyDescent="0.3">
      <c r="C266" s="7" t="s">
        <v>74</v>
      </c>
      <c r="D266" s="1278" t="s">
        <v>62</v>
      </c>
      <c r="E266" s="1279"/>
      <c r="F266" s="1279"/>
      <c r="G266" s="1280"/>
    </row>
    <row r="267" spans="3:7" ht="17.25" hidden="1" customHeight="1" thickBot="1" x14ac:dyDescent="0.3">
      <c r="C267" s="5" t="s">
        <v>15</v>
      </c>
      <c r="D267" s="1247" t="s">
        <v>62</v>
      </c>
      <c r="E267" s="1249"/>
      <c r="F267" s="1249"/>
      <c r="G267" s="1250"/>
    </row>
    <row r="268" spans="3:7" ht="15.75" hidden="1" thickBot="1" x14ac:dyDescent="0.3">
      <c r="C268" s="5" t="s">
        <v>16</v>
      </c>
      <c r="D268" s="1251" t="s">
        <v>62</v>
      </c>
      <c r="E268" s="1252"/>
      <c r="F268" s="1252"/>
      <c r="G268" s="1253"/>
    </row>
    <row r="269" spans="3:7" ht="12.75" hidden="1" customHeight="1" x14ac:dyDescent="0.25">
      <c r="C269" s="1254"/>
      <c r="D269" s="8">
        <v>2018</v>
      </c>
      <c r="E269" s="8">
        <v>2019</v>
      </c>
      <c r="F269" s="8">
        <v>2020</v>
      </c>
      <c r="G269" s="8">
        <v>2021</v>
      </c>
    </row>
    <row r="270" spans="3:7" ht="9" hidden="1" customHeight="1" thickBot="1" x14ac:dyDescent="0.3">
      <c r="C270" s="1255"/>
      <c r="D270" s="806" t="s">
        <v>8</v>
      </c>
      <c r="E270" s="806" t="s">
        <v>9</v>
      </c>
      <c r="F270" s="806" t="s">
        <v>9</v>
      </c>
      <c r="G270" s="806" t="s">
        <v>9</v>
      </c>
    </row>
    <row r="271" spans="3:7" ht="15.75" hidden="1" thickBot="1" x14ac:dyDescent="0.3">
      <c r="C271" s="5" t="s">
        <v>17</v>
      </c>
      <c r="D271" s="10"/>
      <c r="E271" s="10"/>
      <c r="F271" s="10"/>
      <c r="G271" s="10"/>
    </row>
    <row r="272" spans="3:7" ht="15.75" hidden="1" thickBot="1" x14ac:dyDescent="0.3">
      <c r="C272" s="5" t="s">
        <v>18</v>
      </c>
      <c r="D272" s="10"/>
      <c r="E272" s="10"/>
      <c r="F272" s="10"/>
      <c r="G272" s="10"/>
    </row>
    <row r="273" spans="3:13" ht="15.75" hidden="1" thickBot="1" x14ac:dyDescent="0.3">
      <c r="C273" s="5" t="s">
        <v>19</v>
      </c>
      <c r="D273" s="10" t="e">
        <f>D272/D271</f>
        <v>#DIV/0!</v>
      </c>
      <c r="E273" s="10" t="e">
        <f t="shared" ref="E273:G273" si="29">E272/E271</f>
        <v>#DIV/0!</v>
      </c>
      <c r="F273" s="10" t="e">
        <f t="shared" si="29"/>
        <v>#DIV/0!</v>
      </c>
      <c r="G273" s="10" t="e">
        <f t="shared" si="29"/>
        <v>#DIV/0!</v>
      </c>
    </row>
    <row r="274" spans="3:13" ht="15.75" hidden="1" thickBot="1" x14ac:dyDescent="0.3">
      <c r="C274" s="5" t="s">
        <v>20</v>
      </c>
      <c r="D274" s="787" t="s">
        <v>21</v>
      </c>
      <c r="E274" s="11" t="e">
        <f>E271/D271-1</f>
        <v>#DIV/0!</v>
      </c>
      <c r="F274" s="11" t="e">
        <f t="shared" ref="F274:G276" si="30">F271/E271-1</f>
        <v>#DIV/0!</v>
      </c>
      <c r="G274" s="11" t="e">
        <f t="shared" si="30"/>
        <v>#DIV/0!</v>
      </c>
      <c r="I274" s="12"/>
      <c r="J274" s="12"/>
      <c r="K274" s="12"/>
      <c r="L274" s="12"/>
      <c r="M274" s="12"/>
    </row>
    <row r="275" spans="3:13" ht="15.75" hidden="1" thickBot="1" x14ac:dyDescent="0.3">
      <c r="C275" s="5" t="s">
        <v>22</v>
      </c>
      <c r="D275" s="787" t="s">
        <v>21</v>
      </c>
      <c r="E275" s="11" t="e">
        <f>E272/D272-1</f>
        <v>#DIV/0!</v>
      </c>
      <c r="F275" s="11" t="e">
        <f t="shared" si="30"/>
        <v>#DIV/0!</v>
      </c>
      <c r="G275" s="11" t="e">
        <f t="shared" si="30"/>
        <v>#DIV/0!</v>
      </c>
    </row>
    <row r="276" spans="3:13" ht="23.25" hidden="1" thickBot="1" x14ac:dyDescent="0.3">
      <c r="C276" s="5" t="s">
        <v>23</v>
      </c>
      <c r="D276" s="787" t="s">
        <v>21</v>
      </c>
      <c r="E276" s="11" t="e">
        <f>E273/D273-1</f>
        <v>#DIV/0!</v>
      </c>
      <c r="F276" s="11" t="e">
        <f t="shared" si="30"/>
        <v>#DIV/0!</v>
      </c>
      <c r="G276" s="11" t="e">
        <f t="shared" si="30"/>
        <v>#DIV/0!</v>
      </c>
    </row>
    <row r="277" spans="3:13" ht="15.75" hidden="1" thickBot="1" x14ac:dyDescent="0.3">
      <c r="C277" s="1256" t="s">
        <v>162</v>
      </c>
      <c r="D277" s="1257"/>
      <c r="E277" s="1257"/>
      <c r="F277" s="1257"/>
      <c r="G277" s="1258"/>
    </row>
    <row r="278" spans="3:13" ht="12.75" hidden="1" customHeight="1" x14ac:dyDescent="0.25">
      <c r="C278" s="1254"/>
      <c r="D278" s="8">
        <v>2018</v>
      </c>
      <c r="E278" s="8">
        <v>2019</v>
      </c>
      <c r="F278" s="8">
        <v>2020</v>
      </c>
      <c r="G278" s="8">
        <v>2021</v>
      </c>
    </row>
    <row r="279" spans="3:13" ht="9" hidden="1" customHeight="1" thickBot="1" x14ac:dyDescent="0.3">
      <c r="C279" s="1255"/>
      <c r="D279" s="806" t="s">
        <v>8</v>
      </c>
      <c r="E279" s="806" t="s">
        <v>9</v>
      </c>
      <c r="F279" s="806" t="s">
        <v>9</v>
      </c>
      <c r="G279" s="806" t="s">
        <v>9</v>
      </c>
    </row>
    <row r="280" spans="3:13" ht="15.75" hidden="1" thickBot="1" x14ac:dyDescent="0.3">
      <c r="C280" s="13" t="s">
        <v>42</v>
      </c>
      <c r="D280" s="14"/>
      <c r="E280" s="14"/>
      <c r="F280" s="14"/>
      <c r="G280" s="14"/>
    </row>
    <row r="281" spans="3:13" ht="15.75" hidden="1" thickBot="1" x14ac:dyDescent="0.3">
      <c r="C281" s="13" t="s">
        <v>43</v>
      </c>
      <c r="D281" s="15"/>
      <c r="E281" s="14"/>
      <c r="F281" s="14"/>
      <c r="G281" s="14"/>
    </row>
    <row r="282" spans="3:13" ht="24.75" hidden="1" thickBot="1" x14ac:dyDescent="0.3">
      <c r="C282" s="16" t="s">
        <v>53</v>
      </c>
      <c r="D282" s="15">
        <f>D281+D280</f>
        <v>0</v>
      </c>
      <c r="E282" s="15">
        <f t="shared" ref="E282:G282" si="31">E281+E280</f>
        <v>0</v>
      </c>
      <c r="F282" s="15">
        <f t="shared" si="31"/>
        <v>0</v>
      </c>
      <c r="G282" s="15">
        <f t="shared" si="31"/>
        <v>0</v>
      </c>
    </row>
    <row r="283" spans="3:13" ht="15.75" thickBot="1" x14ac:dyDescent="0.3">
      <c r="C283" s="20"/>
      <c r="D283" s="21"/>
      <c r="E283" s="21"/>
      <c r="F283" s="21"/>
      <c r="G283" s="21"/>
    </row>
    <row r="284" spans="3:13" ht="36" customHeight="1" thickBot="1" x14ac:dyDescent="0.3">
      <c r="C284" s="6" t="s">
        <v>57</v>
      </c>
      <c r="D284" s="22">
        <f>D39+D40+D41+D45+D80</f>
        <v>191755</v>
      </c>
      <c r="E284" s="22">
        <f>E272+E254+E234+E216+E190+E165+E139+E121+E101+E80+E54+E31</f>
        <v>190200</v>
      </c>
      <c r="F284" s="22">
        <f>F272+F254+F234+F216+F190+F165+F139+F121+F101+F80+F54+F31</f>
        <v>190200</v>
      </c>
      <c r="G284" s="22">
        <f>G272+G254+G234+G216+G190+G165+G139+G121+G101+G80+G54+G31</f>
        <v>190200</v>
      </c>
    </row>
    <row r="285" spans="3:13" ht="36.75" thickBot="1" x14ac:dyDescent="0.3">
      <c r="C285" s="6" t="s">
        <v>58</v>
      </c>
      <c r="D285" s="22">
        <f>D287+D289+D291+D293+D295+D297+D299+D301+D303</f>
        <v>191755</v>
      </c>
      <c r="E285" s="22">
        <f>E287+E289+E291+E293+E295+E297+E299+E301+E303</f>
        <v>192200</v>
      </c>
      <c r="F285" s="22">
        <f>F287+F289+F291+F293+F295+F297+F299+F301+F303</f>
        <v>190200</v>
      </c>
      <c r="G285" s="22">
        <f>G287+G289+G291+G293+G295+G297+G299+G301+G303</f>
        <v>190200</v>
      </c>
    </row>
    <row r="286" spans="3:13" ht="36.75" thickBot="1" x14ac:dyDescent="0.3">
      <c r="C286" s="23" t="s">
        <v>828</v>
      </c>
      <c r="D286" s="24"/>
      <c r="E286" s="25">
        <f>E285/D285-1</f>
        <v>2.3206696044431041E-3</v>
      </c>
      <c r="F286" s="25">
        <f t="shared" ref="F286:G286" si="32">F285/E285-1</f>
        <v>-1.0405827263267442E-2</v>
      </c>
      <c r="G286" s="25">
        <f t="shared" si="32"/>
        <v>0</v>
      </c>
    </row>
    <row r="287" spans="3:13" ht="15.75" thickBot="1" x14ac:dyDescent="0.3">
      <c r="C287" s="50" t="s">
        <v>24</v>
      </c>
      <c r="D287" s="31">
        <f>D198+D175+D62+D39</f>
        <v>142300</v>
      </c>
      <c r="E287" s="31">
        <f>E198+E175+E62+E39</f>
        <v>142800</v>
      </c>
      <c r="F287" s="31">
        <f>F198+F175+F62+F39</f>
        <v>142800</v>
      </c>
      <c r="G287" s="31">
        <f>G198+G175+G62+G39</f>
        <v>142800</v>
      </c>
      <c r="I287" s="12"/>
      <c r="J287" s="12"/>
      <c r="K287" s="12"/>
    </row>
    <row r="288" spans="3:13" ht="15.75" thickBot="1" x14ac:dyDescent="0.3">
      <c r="C288" s="82" t="s">
        <v>1071</v>
      </c>
      <c r="D288" s="278"/>
      <c r="E288" s="587">
        <f>E287/D287-1</f>
        <v>3.5137034434293835E-3</v>
      </c>
      <c r="F288" s="587">
        <f t="shared" ref="F288:G288" si="33">F287/E287-1</f>
        <v>0</v>
      </c>
      <c r="G288" s="587">
        <f t="shared" si="33"/>
        <v>0</v>
      </c>
    </row>
    <row r="289" spans="3:7" ht="24.75" thickBot="1" x14ac:dyDescent="0.3">
      <c r="C289" s="50" t="s">
        <v>25</v>
      </c>
      <c r="D289" s="31">
        <f>D199+D176+D63+D40</f>
        <v>13300</v>
      </c>
      <c r="E289" s="31">
        <f>E199+E176+E63+E40</f>
        <v>13400</v>
      </c>
      <c r="F289" s="31">
        <f>F199+F176+F63+F40</f>
        <v>13400</v>
      </c>
      <c r="G289" s="31">
        <f>G199+G176+G63+G40</f>
        <v>13400</v>
      </c>
    </row>
    <row r="290" spans="3:7" ht="24.75" thickBot="1" x14ac:dyDescent="0.3">
      <c r="C290" s="82" t="s">
        <v>1072</v>
      </c>
      <c r="D290" s="278"/>
      <c r="E290" s="587">
        <f>E289/D289-1</f>
        <v>7.5187969924812581E-3</v>
      </c>
      <c r="F290" s="587">
        <f t="shared" ref="F290:G290" si="34">F289/E289-1</f>
        <v>0</v>
      </c>
      <c r="G290" s="587">
        <f t="shared" si="34"/>
        <v>0</v>
      </c>
    </row>
    <row r="291" spans="3:7" ht="15.75" thickBot="1" x14ac:dyDescent="0.3">
      <c r="C291" s="50" t="s">
        <v>26</v>
      </c>
      <c r="D291" s="31">
        <f>D200+D177+D64+D41</f>
        <v>32000</v>
      </c>
      <c r="E291" s="31">
        <f>E200+E177+E64+E41</f>
        <v>32000</v>
      </c>
      <c r="F291" s="31">
        <f>F200+F177+F64+F41</f>
        <v>32000</v>
      </c>
      <c r="G291" s="31">
        <f>G200+G177+G64+G41</f>
        <v>32000</v>
      </c>
    </row>
    <row r="292" spans="3:7" ht="24.75" thickBot="1" x14ac:dyDescent="0.3">
      <c r="C292" s="26" t="s">
        <v>1073</v>
      </c>
      <c r="D292" s="15"/>
      <c r="E292" s="27">
        <f>E291/D291-1</f>
        <v>0</v>
      </c>
      <c r="F292" s="27">
        <f t="shared" ref="F292:G292" si="35">F291/E291-1</f>
        <v>0</v>
      </c>
      <c r="G292" s="27">
        <f t="shared" si="35"/>
        <v>0</v>
      </c>
    </row>
    <row r="293" spans="3:7" ht="15.75" thickBot="1" x14ac:dyDescent="0.3">
      <c r="C293" s="13" t="s">
        <v>27</v>
      </c>
      <c r="D293" s="14">
        <f>D201+D178+D65+D42</f>
        <v>0</v>
      </c>
      <c r="E293" s="14">
        <f>E201+E178+E65+E42</f>
        <v>0</v>
      </c>
      <c r="F293" s="14">
        <f>F201+F178+F65+F42</f>
        <v>0</v>
      </c>
      <c r="G293" s="14">
        <f>G201+G178+G65+G42</f>
        <v>0</v>
      </c>
    </row>
    <row r="294" spans="3:7" ht="24.75" thickBot="1" x14ac:dyDescent="0.3">
      <c r="C294" s="26" t="s">
        <v>1074</v>
      </c>
      <c r="D294" s="15"/>
      <c r="E294" s="27" t="e">
        <f>E293/D293-1</f>
        <v>#DIV/0!</v>
      </c>
      <c r="F294" s="27" t="e">
        <f t="shared" ref="F294:G294" si="36">F293/E293-1</f>
        <v>#DIV/0!</v>
      </c>
      <c r="G294" s="27" t="e">
        <f t="shared" si="36"/>
        <v>#DIV/0!</v>
      </c>
    </row>
    <row r="295" spans="3:7" ht="24.75" thickBot="1" x14ac:dyDescent="0.3">
      <c r="C295" s="13" t="s">
        <v>28</v>
      </c>
      <c r="D295" s="14">
        <f>D202+D179+D66+D43</f>
        <v>0</v>
      </c>
      <c r="E295" s="14">
        <f>E202+E179+E66+E43</f>
        <v>0</v>
      </c>
      <c r="F295" s="14">
        <f>F202+F179+F66+F43</f>
        <v>0</v>
      </c>
      <c r="G295" s="14">
        <f>G202+G179+G66+G43</f>
        <v>0</v>
      </c>
    </row>
    <row r="296" spans="3:7" ht="24.75" thickBot="1" x14ac:dyDescent="0.3">
      <c r="C296" s="26" t="s">
        <v>1075</v>
      </c>
      <c r="D296" s="15"/>
      <c r="E296" s="27" t="e">
        <f>E295/D295-1</f>
        <v>#DIV/0!</v>
      </c>
      <c r="F296" s="27" t="e">
        <f t="shared" ref="F296:G296" si="37">F295/E295-1</f>
        <v>#DIV/0!</v>
      </c>
      <c r="G296" s="27" t="e">
        <f t="shared" si="37"/>
        <v>#DIV/0!</v>
      </c>
    </row>
    <row r="297" spans="3:7" ht="15.75" thickBot="1" x14ac:dyDescent="0.3">
      <c r="C297" s="13" t="s">
        <v>29</v>
      </c>
      <c r="D297" s="14">
        <f>D203+D180+D67+D44</f>
        <v>0</v>
      </c>
      <c r="E297" s="14">
        <f>E203+E180+E67+E44</f>
        <v>0</v>
      </c>
      <c r="F297" s="14">
        <f>F203+F180+F67+F44</f>
        <v>0</v>
      </c>
      <c r="G297" s="14">
        <f>G203+G180+G67+G44</f>
        <v>0</v>
      </c>
    </row>
    <row r="298" spans="3:7" ht="24.75" thickBot="1" x14ac:dyDescent="0.3">
      <c r="C298" s="26" t="s">
        <v>1076</v>
      </c>
      <c r="D298" s="15"/>
      <c r="E298" s="27" t="e">
        <f>E297/D297-1</f>
        <v>#DIV/0!</v>
      </c>
      <c r="F298" s="27" t="e">
        <f t="shared" ref="F298:G298" si="38">F297/E297-1</f>
        <v>#DIV/0!</v>
      </c>
      <c r="G298" s="27" t="e">
        <f t="shared" si="38"/>
        <v>#DIV/0!</v>
      </c>
    </row>
    <row r="299" spans="3:7" ht="24.75" thickBot="1" x14ac:dyDescent="0.3">
      <c r="C299" s="13" t="s">
        <v>30</v>
      </c>
      <c r="D299" s="14">
        <f>D204+D181+D68+D45</f>
        <v>155</v>
      </c>
      <c r="E299" s="14">
        <f>E204+E181+E68+E45</f>
        <v>0</v>
      </c>
      <c r="F299" s="14">
        <f>F204+F181+F68+F45</f>
        <v>0</v>
      </c>
      <c r="G299" s="14">
        <f>G204+G181+G68+G45</f>
        <v>0</v>
      </c>
    </row>
    <row r="300" spans="3:7" ht="24.75" thickBot="1" x14ac:dyDescent="0.3">
      <c r="C300" s="26" t="s">
        <v>1077</v>
      </c>
      <c r="D300" s="15"/>
      <c r="E300" s="27">
        <f>E299/D299-1</f>
        <v>-1</v>
      </c>
      <c r="F300" s="27" t="e">
        <f t="shared" ref="F300:G300" si="39">F299/E299-1</f>
        <v>#DIV/0!</v>
      </c>
      <c r="G300" s="27" t="e">
        <f t="shared" si="39"/>
        <v>#DIV/0!</v>
      </c>
    </row>
    <row r="301" spans="3:7" ht="15.75" thickBot="1" x14ac:dyDescent="0.3">
      <c r="C301" s="13" t="s">
        <v>59</v>
      </c>
      <c r="D301" s="14">
        <f>D88+D109+D129+D147+D224+D242+D262+D280</f>
        <v>0</v>
      </c>
      <c r="E301" s="14">
        <f>E88+E109+E129+E147+E224+E242+E262+E280</f>
        <v>0</v>
      </c>
      <c r="F301" s="14">
        <f>F88+F109+F129+F147+F224+F242+F262+F280</f>
        <v>0</v>
      </c>
      <c r="G301" s="14">
        <f>G88+G109+G129+G147+G224+G242+G262+G280</f>
        <v>0</v>
      </c>
    </row>
    <row r="302" spans="3:7" ht="24.75" thickBot="1" x14ac:dyDescent="0.3">
      <c r="C302" s="26" t="s">
        <v>1078</v>
      </c>
      <c r="D302" s="15"/>
      <c r="E302" s="27" t="e">
        <f>E301/D301-1</f>
        <v>#DIV/0!</v>
      </c>
      <c r="F302" s="27" t="e">
        <f t="shared" ref="F302:G302" si="40">F301/E301-1</f>
        <v>#DIV/0!</v>
      </c>
      <c r="G302" s="27" t="e">
        <f t="shared" si="40"/>
        <v>#DIV/0!</v>
      </c>
    </row>
    <row r="303" spans="3:7" ht="15.75" thickBot="1" x14ac:dyDescent="0.3">
      <c r="C303" s="710" t="s">
        <v>60</v>
      </c>
      <c r="D303" s="711">
        <f>D89+D110+D130+D148+D225+D243+D263+D281</f>
        <v>4000</v>
      </c>
      <c r="E303" s="711">
        <f>E89+E110+E130+E148+E225+E243+E263+E281</f>
        <v>4000</v>
      </c>
      <c r="F303" s="711">
        <f>F89+F110+F130+F148+F225+F243+F263+F281</f>
        <v>2000</v>
      </c>
      <c r="G303" s="711">
        <f>G89+G110+G130+G148+G225+G243+G263+G281</f>
        <v>2000</v>
      </c>
    </row>
    <row r="304" spans="3:7" ht="24.75" thickBot="1" x14ac:dyDescent="0.3">
      <c r="C304" s="26" t="s">
        <v>1079</v>
      </c>
      <c r="D304" s="15"/>
      <c r="E304" s="27">
        <f>E303/D303-1</f>
        <v>0</v>
      </c>
      <c r="F304" s="27">
        <f t="shared" ref="F304:G304" si="41">F303/E303-1</f>
        <v>-0.5</v>
      </c>
      <c r="G304" s="27">
        <f t="shared" si="41"/>
        <v>0</v>
      </c>
    </row>
    <row r="305" spans="3:7" ht="15.75" thickBot="1" x14ac:dyDescent="0.3">
      <c r="C305" s="17" t="s">
        <v>32</v>
      </c>
      <c r="D305" s="18">
        <f>IF(D285-D284=0,0,"Error")</f>
        <v>0</v>
      </c>
      <c r="E305" s="18" t="str">
        <f t="shared" ref="E305:G305" si="42">IF(E285-E284=0,0,"Error")</f>
        <v>Error</v>
      </c>
      <c r="F305" s="18">
        <f t="shared" si="42"/>
        <v>0</v>
      </c>
      <c r="G305" s="18">
        <f t="shared" si="42"/>
        <v>0</v>
      </c>
    </row>
    <row r="306" spans="3:7" ht="36.75" thickBot="1" x14ac:dyDescent="0.3">
      <c r="C306" s="425" t="s">
        <v>829</v>
      </c>
      <c r="D306" s="14">
        <v>64</v>
      </c>
      <c r="E306" s="14">
        <v>64</v>
      </c>
      <c r="F306" s="14">
        <v>64</v>
      </c>
      <c r="G306" s="14">
        <v>64</v>
      </c>
    </row>
    <row r="307" spans="3:7" ht="36.75" thickBot="1" x14ac:dyDescent="0.3">
      <c r="C307" s="425" t="s">
        <v>830</v>
      </c>
      <c r="D307" s="14">
        <v>5</v>
      </c>
      <c r="E307" s="31">
        <v>0</v>
      </c>
      <c r="F307" s="31">
        <v>0</v>
      </c>
      <c r="G307" s="31">
        <v>0</v>
      </c>
    </row>
    <row r="308" spans="3:7" x14ac:dyDescent="0.25">
      <c r="C308" s="28"/>
      <c r="D308" s="29"/>
      <c r="E308" s="29"/>
      <c r="F308" s="29"/>
      <c r="G308" s="29"/>
    </row>
  </sheetData>
  <mergeCells count="110">
    <mergeCell ref="D12:G12"/>
    <mergeCell ref="C13:C14"/>
    <mergeCell ref="D18:G18"/>
    <mergeCell ref="C19:G19"/>
    <mergeCell ref="C23:G23"/>
    <mergeCell ref="C24:G24"/>
    <mergeCell ref="C3:G3"/>
    <mergeCell ref="D5:G5"/>
    <mergeCell ref="D6:G6"/>
    <mergeCell ref="D7:G7"/>
    <mergeCell ref="C8:G8"/>
    <mergeCell ref="C9:G11"/>
    <mergeCell ref="D48:G48"/>
    <mergeCell ref="D49:G49"/>
    <mergeCell ref="D50:G50"/>
    <mergeCell ref="C52:C53"/>
    <mergeCell ref="C59:G59"/>
    <mergeCell ref="C60:C61"/>
    <mergeCell ref="D25:G25"/>
    <mergeCell ref="D26:G26"/>
    <mergeCell ref="D27:G27"/>
    <mergeCell ref="C28:C29"/>
    <mergeCell ref="C36:G36"/>
    <mergeCell ref="C37:C38"/>
    <mergeCell ref="C77:C78"/>
    <mergeCell ref="C85:G85"/>
    <mergeCell ref="C86:C87"/>
    <mergeCell ref="C91:C93"/>
    <mergeCell ref="D91:G93"/>
    <mergeCell ref="D94:G94"/>
    <mergeCell ref="C71:G71"/>
    <mergeCell ref="C72:G72"/>
    <mergeCell ref="D73:G73"/>
    <mergeCell ref="D74:G74"/>
    <mergeCell ref="D75:G75"/>
    <mergeCell ref="D76:G76"/>
    <mergeCell ref="C112:G112"/>
    <mergeCell ref="C113:G113"/>
    <mergeCell ref="D114:G114"/>
    <mergeCell ref="D115:G115"/>
    <mergeCell ref="D116:G116"/>
    <mergeCell ref="D117:G117"/>
    <mergeCell ref="D95:G95"/>
    <mergeCell ref="D96:G96"/>
    <mergeCell ref="D97:G97"/>
    <mergeCell ref="C98:C99"/>
    <mergeCell ref="C106:G106"/>
    <mergeCell ref="C107:C108"/>
    <mergeCell ref="D135:G135"/>
    <mergeCell ref="C136:C137"/>
    <mergeCell ref="C144:G144"/>
    <mergeCell ref="C145:C146"/>
    <mergeCell ref="D150:G150"/>
    <mergeCell ref="C151:G151"/>
    <mergeCell ref="C118:C119"/>
    <mergeCell ref="C126:G126"/>
    <mergeCell ref="C127:C128"/>
    <mergeCell ref="D132:G132"/>
    <mergeCell ref="D133:G133"/>
    <mergeCell ref="D134:G134"/>
    <mergeCell ref="C162:C163"/>
    <mergeCell ref="C170:C171"/>
    <mergeCell ref="C172:G172"/>
    <mergeCell ref="C173:C174"/>
    <mergeCell ref="D184:G184"/>
    <mergeCell ref="D185:G185"/>
    <mergeCell ref="C155:G155"/>
    <mergeCell ref="C156:G156"/>
    <mergeCell ref="C157:C158"/>
    <mergeCell ref="D159:G159"/>
    <mergeCell ref="D160:G160"/>
    <mergeCell ref="D161:G161"/>
    <mergeCell ref="D230:G230"/>
    <mergeCell ref="C231:C232"/>
    <mergeCell ref="D209:G209"/>
    <mergeCell ref="D210:G210"/>
    <mergeCell ref="D211:G211"/>
    <mergeCell ref="D212:G212"/>
    <mergeCell ref="C213:C214"/>
    <mergeCell ref="C221:G221"/>
    <mergeCell ref="D186:G186"/>
    <mergeCell ref="C187:C188"/>
    <mergeCell ref="C195:G195"/>
    <mergeCell ref="C196:C197"/>
    <mergeCell ref="C207:G207"/>
    <mergeCell ref="C208:G208"/>
    <mergeCell ref="C1:G1"/>
    <mergeCell ref="C2:G2"/>
    <mergeCell ref="D266:G266"/>
    <mergeCell ref="D267:G267"/>
    <mergeCell ref="D268:G268"/>
    <mergeCell ref="C269:C270"/>
    <mergeCell ref="C277:G277"/>
    <mergeCell ref="C278:C279"/>
    <mergeCell ref="D249:G249"/>
    <mergeCell ref="D250:G250"/>
    <mergeCell ref="C251:C252"/>
    <mergeCell ref="C259:G259"/>
    <mergeCell ref="C260:C261"/>
    <mergeCell ref="D265:G265"/>
    <mergeCell ref="C239:G239"/>
    <mergeCell ref="C240:C241"/>
    <mergeCell ref="C245:G245"/>
    <mergeCell ref="C246:G246"/>
    <mergeCell ref="D247:G247"/>
    <mergeCell ref="D248:G248"/>
    <mergeCell ref="C222:C223"/>
    <mergeCell ref="D227:G227"/>
    <mergeCell ref="D228:G228"/>
    <mergeCell ref="D229:G229"/>
  </mergeCells>
  <printOptions horizontalCentered="1" verticalCentered="1"/>
  <pageMargins left="0.11811023622047245" right="0.11811023622047245" top="0.15748031496062992" bottom="0.15748031496062992" header="0.31496062992125984" footer="0.31496062992125984"/>
  <pageSetup scale="30" orientation="landscape" r:id="rId1"/>
  <rowBreaks count="4" manualBreakCount="4">
    <brk id="70" max="16383" man="1"/>
    <brk id="125" max="16383" man="1"/>
    <brk id="194" max="16383" man="1"/>
    <brk id="264"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228"/>
  <sheetViews>
    <sheetView topLeftCell="B1" zoomScale="150" zoomScaleNormal="150" workbookViewId="0">
      <selection activeCell="L9" sqref="L9"/>
    </sheetView>
  </sheetViews>
  <sheetFormatPr defaultRowHeight="15" x14ac:dyDescent="0.25"/>
  <cols>
    <col min="1" max="1" width="12" hidden="1" customWidth="1"/>
    <col min="2" max="2" width="28.5703125" customWidth="1"/>
    <col min="3" max="6" width="11.7109375" customWidth="1"/>
    <col min="9" max="9" width="11" customWidth="1"/>
    <col min="10" max="10" width="11" bestFit="1" customWidth="1"/>
  </cols>
  <sheetData>
    <row r="1" spans="1:7" x14ac:dyDescent="0.25">
      <c r="B1" s="1444" t="s">
        <v>1734</v>
      </c>
      <c r="C1" s="1444"/>
      <c r="D1" s="1444"/>
      <c r="E1" s="1444"/>
      <c r="F1" s="1444"/>
    </row>
    <row r="2" spans="1:7" x14ac:dyDescent="0.25">
      <c r="B2" s="1121" t="s">
        <v>732</v>
      </c>
      <c r="C2" s="1121"/>
      <c r="D2" s="1121"/>
      <c r="E2" s="1121"/>
      <c r="F2" s="1121"/>
      <c r="G2" s="1121"/>
    </row>
    <row r="3" spans="1:7" ht="18" customHeight="1" thickBot="1" x14ac:dyDescent="0.3">
      <c r="A3" s="1" t="s">
        <v>1190</v>
      </c>
      <c r="B3" s="1"/>
      <c r="C3" s="1"/>
      <c r="D3" s="1"/>
      <c r="E3" s="1"/>
      <c r="F3" s="1"/>
      <c r="G3" s="1"/>
    </row>
    <row r="4" spans="1:7" ht="15.75" thickBot="1" x14ac:dyDescent="0.3">
      <c r="B4" s="2" t="s">
        <v>0</v>
      </c>
      <c r="C4" s="1230" t="s">
        <v>167</v>
      </c>
      <c r="D4" s="1230"/>
      <c r="E4" s="1230"/>
      <c r="F4" s="1230"/>
    </row>
    <row r="5" spans="1:7" ht="15.75" thickBot="1" x14ac:dyDescent="0.3">
      <c r="B5" s="2" t="s">
        <v>1</v>
      </c>
      <c r="C5" s="1414" t="s">
        <v>84</v>
      </c>
      <c r="D5" s="1232"/>
      <c r="E5" s="1232"/>
      <c r="F5" s="1233"/>
    </row>
    <row r="6" spans="1:7" ht="15.75" thickBot="1" x14ac:dyDescent="0.3">
      <c r="B6" s="2" t="s">
        <v>3</v>
      </c>
      <c r="C6" s="1217" t="s">
        <v>729</v>
      </c>
      <c r="D6" s="1218"/>
      <c r="E6" s="1218"/>
      <c r="F6" s="1219"/>
    </row>
    <row r="7" spans="1:7" ht="15.75" thickBot="1" x14ac:dyDescent="0.3">
      <c r="B7" s="1234" t="s">
        <v>5</v>
      </c>
      <c r="C7" s="1235"/>
      <c r="D7" s="1235"/>
      <c r="E7" s="1235"/>
      <c r="F7" s="1236"/>
    </row>
    <row r="8" spans="1:7" ht="15.75" customHeight="1" x14ac:dyDescent="0.25">
      <c r="B8" s="1870" t="s">
        <v>1553</v>
      </c>
      <c r="C8" s="1871"/>
      <c r="D8" s="1871"/>
      <c r="E8" s="1871"/>
      <c r="F8" s="1872"/>
    </row>
    <row r="9" spans="1:7" ht="36.75" customHeight="1" x14ac:dyDescent="0.25">
      <c r="B9" s="1873"/>
      <c r="C9" s="1874"/>
      <c r="D9" s="1874"/>
      <c r="E9" s="1874"/>
      <c r="F9" s="1875"/>
    </row>
    <row r="10" spans="1:7" ht="15.75" customHeight="1" thickBot="1" x14ac:dyDescent="0.3">
      <c r="B10" s="1876"/>
      <c r="C10" s="1877"/>
      <c r="D10" s="1877"/>
      <c r="E10" s="1877"/>
      <c r="F10" s="1878"/>
    </row>
    <row r="11" spans="1:7" ht="54" customHeight="1" thickBot="1" x14ac:dyDescent="0.3">
      <c r="B11" s="3" t="s">
        <v>6</v>
      </c>
      <c r="C11" s="1240" t="s">
        <v>1554</v>
      </c>
      <c r="D11" s="1241"/>
      <c r="E11" s="1241"/>
      <c r="F11" s="1242"/>
    </row>
    <row r="12" spans="1:7" ht="23.25" customHeight="1" x14ac:dyDescent="0.25">
      <c r="B12" s="1254" t="s">
        <v>7</v>
      </c>
      <c r="C12" s="280">
        <v>2019</v>
      </c>
      <c r="D12" s="280">
        <v>2020</v>
      </c>
      <c r="E12" s="280">
        <v>2021</v>
      </c>
      <c r="F12" s="280">
        <v>2022</v>
      </c>
    </row>
    <row r="13" spans="1:7" ht="32.25" customHeight="1" thickBot="1" x14ac:dyDescent="0.3">
      <c r="B13" s="1255"/>
      <c r="C13" s="277" t="s">
        <v>8</v>
      </c>
      <c r="D13" s="277" t="s">
        <v>9</v>
      </c>
      <c r="E13" s="277" t="s">
        <v>9</v>
      </c>
      <c r="F13" s="277" t="s">
        <v>9</v>
      </c>
    </row>
    <row r="14" spans="1:7" ht="57" thickBot="1" x14ac:dyDescent="0.3">
      <c r="B14" s="789" t="s">
        <v>1555</v>
      </c>
      <c r="C14" s="1027" t="s">
        <v>168</v>
      </c>
      <c r="D14" s="1027" t="s">
        <v>168</v>
      </c>
      <c r="E14" s="1027"/>
      <c r="F14" s="1027"/>
    </row>
    <row r="15" spans="1:7" ht="59.1" customHeight="1" thickBot="1" x14ac:dyDescent="0.3">
      <c r="B15" s="887" t="s">
        <v>1556</v>
      </c>
      <c r="C15" s="1028"/>
      <c r="D15" s="1028"/>
      <c r="E15" s="1028"/>
      <c r="F15" s="1028"/>
    </row>
    <row r="16" spans="1:7" ht="22.5" x14ac:dyDescent="0.25">
      <c r="B16" s="1029" t="s">
        <v>1557</v>
      </c>
      <c r="C16" s="1030"/>
      <c r="D16" s="1030"/>
      <c r="E16" s="1030"/>
      <c r="F16" s="1030"/>
    </row>
    <row r="17" spans="2:11" ht="33.75" x14ac:dyDescent="0.25">
      <c r="B17" s="1031" t="s">
        <v>1558</v>
      </c>
      <c r="C17" s="1028"/>
      <c r="D17" s="1028"/>
      <c r="E17" s="1028"/>
      <c r="F17" s="1028"/>
    </row>
    <row r="18" spans="2:11" ht="69" customHeight="1" thickBot="1" x14ac:dyDescent="0.3">
      <c r="B18" s="6" t="s">
        <v>10</v>
      </c>
      <c r="C18" s="1879" t="s">
        <v>1559</v>
      </c>
      <c r="D18" s="1880"/>
      <c r="E18" s="1880"/>
      <c r="F18" s="1881"/>
    </row>
    <row r="19" spans="2:11" ht="23.25" customHeight="1" thickBot="1" x14ac:dyDescent="0.3">
      <c r="B19" s="1247" t="s">
        <v>11</v>
      </c>
      <c r="C19" s="1249"/>
      <c r="D19" s="1249"/>
      <c r="E19" s="1249"/>
      <c r="F19" s="1250"/>
      <c r="I19" s="30"/>
      <c r="K19" s="30"/>
    </row>
    <row r="20" spans="2:11" ht="34.5" thickBot="1" x14ac:dyDescent="0.3">
      <c r="B20" s="789" t="s">
        <v>1560</v>
      </c>
      <c r="C20" s="1027">
        <v>0.44</v>
      </c>
      <c r="D20" s="1027">
        <v>0.45</v>
      </c>
      <c r="E20" s="1027">
        <v>0.46</v>
      </c>
      <c r="F20" s="1027">
        <v>0.46</v>
      </c>
    </row>
    <row r="21" spans="2:11" ht="24" customHeight="1" thickBot="1" x14ac:dyDescent="0.3">
      <c r="B21" s="789" t="s">
        <v>1561</v>
      </c>
      <c r="C21" s="1028"/>
      <c r="D21" s="1028"/>
      <c r="E21" s="1028"/>
      <c r="F21" s="1028"/>
    </row>
    <row r="22" spans="2:11" ht="33.75" customHeight="1" thickBot="1" x14ac:dyDescent="0.3">
      <c r="B22" s="887" t="s">
        <v>1562</v>
      </c>
      <c r="C22" s="1028"/>
      <c r="D22" s="1028"/>
      <c r="E22" s="1028"/>
      <c r="F22" s="1028"/>
    </row>
    <row r="23" spans="2:11" ht="24" customHeight="1" x14ac:dyDescent="0.25">
      <c r="B23" s="1032" t="s">
        <v>1563</v>
      </c>
      <c r="C23" s="1030"/>
      <c r="D23" s="1030"/>
      <c r="E23" s="1030"/>
      <c r="F23" s="1030"/>
    </row>
    <row r="24" spans="2:11" ht="24" customHeight="1" x14ac:dyDescent="0.25">
      <c r="B24" s="788" t="s">
        <v>1564</v>
      </c>
      <c r="C24" s="1028"/>
      <c r="D24" s="1028"/>
      <c r="E24" s="1028"/>
      <c r="F24" s="1028"/>
    </row>
    <row r="25" spans="2:11" ht="31.5" customHeight="1" x14ac:dyDescent="0.25">
      <c r="B25" s="1033" t="s">
        <v>1565</v>
      </c>
      <c r="C25" s="1028"/>
      <c r="D25" s="1028"/>
      <c r="E25" s="1028"/>
      <c r="F25" s="1028"/>
    </row>
    <row r="26" spans="2:11" ht="24" customHeight="1" x14ac:dyDescent="0.25">
      <c r="B26" s="1031" t="s">
        <v>1566</v>
      </c>
      <c r="C26" s="1028"/>
      <c r="D26" s="1028"/>
      <c r="E26" s="1028"/>
      <c r="F26" s="1028"/>
    </row>
    <row r="27" spans="2:11" ht="32.1" customHeight="1" x14ac:dyDescent="0.25">
      <c r="B27" s="1031" t="s">
        <v>1567</v>
      </c>
      <c r="C27" s="1028"/>
      <c r="D27" s="1028"/>
      <c r="E27" s="1028"/>
      <c r="F27" s="1028"/>
    </row>
    <row r="28" spans="2:11" ht="24" customHeight="1" x14ac:dyDescent="0.25">
      <c r="B28" s="1033" t="s">
        <v>1568</v>
      </c>
      <c r="C28" s="1028"/>
      <c r="D28" s="1028"/>
      <c r="E28" s="1028"/>
      <c r="F28" s="1028"/>
    </row>
    <row r="29" spans="2:11" ht="24" customHeight="1" x14ac:dyDescent="0.25">
      <c r="B29" s="1033" t="s">
        <v>1569</v>
      </c>
      <c r="C29" s="1028"/>
      <c r="D29" s="1028"/>
      <c r="E29" s="1028"/>
      <c r="F29" s="1028"/>
    </row>
    <row r="30" spans="2:11" ht="24" customHeight="1" x14ac:dyDescent="0.25">
      <c r="B30" s="1033" t="s">
        <v>1570</v>
      </c>
      <c r="C30" s="1028"/>
      <c r="D30" s="1028"/>
      <c r="E30" s="1028"/>
      <c r="F30" s="1028"/>
    </row>
    <row r="31" spans="2:11" ht="24" customHeight="1" x14ac:dyDescent="0.25">
      <c r="B31" s="1031" t="s">
        <v>1571</v>
      </c>
      <c r="C31" s="1028"/>
      <c r="D31" s="1028"/>
      <c r="E31" s="1028"/>
      <c r="F31" s="1028"/>
    </row>
    <row r="32" spans="2:11" ht="15.75" thickBot="1" x14ac:dyDescent="0.3">
      <c r="B32" s="1882" t="s">
        <v>12</v>
      </c>
      <c r="C32" s="1883"/>
      <c r="D32" s="1883"/>
      <c r="E32" s="1883"/>
      <c r="F32" s="1884"/>
    </row>
    <row r="33" spans="2:12" ht="15.75" thickBot="1" x14ac:dyDescent="0.3">
      <c r="B33" s="1220" t="s">
        <v>13</v>
      </c>
      <c r="C33" s="1221"/>
      <c r="D33" s="1221"/>
      <c r="E33" s="1221"/>
      <c r="F33" s="1222"/>
    </row>
    <row r="34" spans="2:12" ht="15.75" thickBot="1" x14ac:dyDescent="0.3">
      <c r="B34" s="7" t="s">
        <v>14</v>
      </c>
      <c r="C34" s="1278" t="s">
        <v>1572</v>
      </c>
      <c r="D34" s="1279"/>
      <c r="E34" s="1279"/>
      <c r="F34" s="1280"/>
    </row>
    <row r="35" spans="2:12" ht="21" customHeight="1" thickBot="1" x14ac:dyDescent="0.3">
      <c r="B35" s="5" t="s">
        <v>15</v>
      </c>
      <c r="C35" s="1247" t="s">
        <v>170</v>
      </c>
      <c r="D35" s="1249"/>
      <c r="E35" s="1249"/>
      <c r="F35" s="1250"/>
    </row>
    <row r="36" spans="2:12" ht="15.75" thickBot="1" x14ac:dyDescent="0.3">
      <c r="B36" s="5" t="s">
        <v>16</v>
      </c>
      <c r="C36" s="1867" t="s">
        <v>1573</v>
      </c>
      <c r="D36" s="1868"/>
      <c r="E36" s="1868"/>
      <c r="F36" s="1869"/>
    </row>
    <row r="37" spans="2:12" ht="12.75" customHeight="1" x14ac:dyDescent="0.25">
      <c r="B37" s="1254"/>
      <c r="C37" s="8">
        <v>2019</v>
      </c>
      <c r="D37" s="8">
        <v>2020</v>
      </c>
      <c r="E37" s="8">
        <v>2021</v>
      </c>
      <c r="F37" s="8">
        <v>2022</v>
      </c>
    </row>
    <row r="38" spans="2:12" ht="9" customHeight="1" thickBot="1" x14ac:dyDescent="0.3">
      <c r="B38" s="1255"/>
      <c r="C38" s="806" t="s">
        <v>8</v>
      </c>
      <c r="D38" s="806" t="s">
        <v>9</v>
      </c>
      <c r="E38" s="806" t="s">
        <v>9</v>
      </c>
      <c r="F38" s="806" t="s">
        <v>9</v>
      </c>
    </row>
    <row r="39" spans="2:12" ht="15.75" thickBot="1" x14ac:dyDescent="0.3">
      <c r="B39" s="5" t="s">
        <v>17</v>
      </c>
      <c r="C39" s="10">
        <v>4200</v>
      </c>
      <c r="D39" s="10">
        <v>4400</v>
      </c>
      <c r="E39" s="10">
        <v>4500</v>
      </c>
      <c r="F39" s="10">
        <v>4600</v>
      </c>
    </row>
    <row r="40" spans="2:12" ht="15.75" thickBot="1" x14ac:dyDescent="0.3">
      <c r="B40" s="5" t="s">
        <v>18</v>
      </c>
      <c r="C40" s="10">
        <f>C69</f>
        <v>113600</v>
      </c>
      <c r="D40" s="10">
        <f t="shared" ref="D40:F40" si="0">D69</f>
        <v>108600</v>
      </c>
      <c r="E40" s="10">
        <f t="shared" si="0"/>
        <v>113600</v>
      </c>
      <c r="F40" s="10">
        <f t="shared" si="0"/>
        <v>113800</v>
      </c>
    </row>
    <row r="41" spans="2:12" ht="15.75" thickBot="1" x14ac:dyDescent="0.3">
      <c r="B41" s="5" t="s">
        <v>19</v>
      </c>
      <c r="C41" s="10">
        <f>C40/C39</f>
        <v>27.047619047619047</v>
      </c>
      <c r="D41" s="10">
        <f t="shared" ref="D41:F41" si="1">D40/D39</f>
        <v>24.681818181818183</v>
      </c>
      <c r="E41" s="10">
        <f t="shared" si="1"/>
        <v>25.244444444444444</v>
      </c>
      <c r="F41" s="10">
        <f t="shared" si="1"/>
        <v>24.739130434782609</v>
      </c>
    </row>
    <row r="42" spans="2:12" ht="15.75" thickBot="1" x14ac:dyDescent="0.3">
      <c r="B42" s="5" t="s">
        <v>20</v>
      </c>
      <c r="C42" s="787" t="s">
        <v>21</v>
      </c>
      <c r="D42" s="11">
        <f>D39/C39-1</f>
        <v>4.7619047619047672E-2</v>
      </c>
      <c r="E42" s="11">
        <f t="shared" ref="E42:F44" si="2">E39/D39-1</f>
        <v>2.2727272727272707E-2</v>
      </c>
      <c r="F42" s="11">
        <f t="shared" si="2"/>
        <v>2.2222222222222143E-2</v>
      </c>
      <c r="H42" s="12"/>
      <c r="I42" s="12"/>
      <c r="J42" s="12"/>
      <c r="K42" s="12"/>
      <c r="L42" s="12"/>
    </row>
    <row r="43" spans="2:12" ht="15.75" thickBot="1" x14ac:dyDescent="0.3">
      <c r="B43" s="5" t="s">
        <v>22</v>
      </c>
      <c r="C43" s="787" t="s">
        <v>21</v>
      </c>
      <c r="D43" s="11">
        <f>D40/C40-1</f>
        <v>-4.401408450704225E-2</v>
      </c>
      <c r="E43" s="11">
        <f t="shared" si="2"/>
        <v>4.6040515653775316E-2</v>
      </c>
      <c r="F43" s="11">
        <f t="shared" si="2"/>
        <v>1.7605633802817433E-3</v>
      </c>
    </row>
    <row r="44" spans="2:12" ht="15.75" thickBot="1" x14ac:dyDescent="0.3">
      <c r="B44" s="5" t="s">
        <v>23</v>
      </c>
      <c r="C44" s="787" t="s">
        <v>21</v>
      </c>
      <c r="D44" s="11">
        <f>D41/C41-1</f>
        <v>-8.7467989756722098E-2</v>
      </c>
      <c r="E44" s="11">
        <f t="shared" si="2"/>
        <v>2.2795170861469094E-2</v>
      </c>
      <c r="F44" s="11">
        <f t="shared" si="2"/>
        <v>-2.0016840171463546E-2</v>
      </c>
    </row>
    <row r="45" spans="2:12" ht="15.75" thickBot="1" x14ac:dyDescent="0.3">
      <c r="B45" s="1256" t="s">
        <v>160</v>
      </c>
      <c r="C45" s="1257"/>
      <c r="D45" s="1257"/>
      <c r="E45" s="1257"/>
      <c r="F45" s="1258"/>
    </row>
    <row r="46" spans="2:12" ht="12.75" customHeight="1" x14ac:dyDescent="0.25">
      <c r="B46" s="1254"/>
      <c r="C46" s="8">
        <v>2019</v>
      </c>
      <c r="D46" s="8">
        <v>2020</v>
      </c>
      <c r="E46" s="8">
        <v>2021</v>
      </c>
      <c r="F46" s="8">
        <v>2022</v>
      </c>
    </row>
    <row r="47" spans="2:12" ht="9" customHeight="1" thickBot="1" x14ac:dyDescent="0.3">
      <c r="B47" s="1255"/>
      <c r="C47" s="806" t="s">
        <v>8</v>
      </c>
      <c r="D47" s="806" t="s">
        <v>9</v>
      </c>
      <c r="E47" s="806" t="s">
        <v>9</v>
      </c>
      <c r="F47" s="806" t="s">
        <v>9</v>
      </c>
    </row>
    <row r="48" spans="2:12" ht="15.75" thickBot="1" x14ac:dyDescent="0.3">
      <c r="B48" s="13" t="s">
        <v>24</v>
      </c>
      <c r="C48" s="14">
        <v>90800</v>
      </c>
      <c r="D48" s="14">
        <v>86000</v>
      </c>
      <c r="E48" s="14">
        <v>90000</v>
      </c>
      <c r="F48" s="14">
        <v>90000</v>
      </c>
    </row>
    <row r="49" spans="2:6" ht="24.75" thickBot="1" x14ac:dyDescent="0.3">
      <c r="B49" s="26" t="s">
        <v>1050</v>
      </c>
      <c r="C49" s="15"/>
      <c r="D49" s="39"/>
      <c r="E49" s="39"/>
      <c r="F49" s="39"/>
    </row>
    <row r="50" spans="2:6" ht="24.75" thickBot="1" x14ac:dyDescent="0.3">
      <c r="B50" s="26" t="s">
        <v>1051</v>
      </c>
      <c r="C50" s="15"/>
      <c r="D50" s="27"/>
      <c r="E50" s="27"/>
      <c r="F50" s="27"/>
    </row>
    <row r="51" spans="2:6" ht="24.75" thickBot="1" x14ac:dyDescent="0.3">
      <c r="B51" s="13" t="s">
        <v>25</v>
      </c>
      <c r="C51" s="14">
        <v>13700</v>
      </c>
      <c r="D51" s="14">
        <v>12500</v>
      </c>
      <c r="E51" s="14">
        <v>12500</v>
      </c>
      <c r="F51" s="14">
        <v>12500</v>
      </c>
    </row>
    <row r="52" spans="2:6" ht="36.75" thickBot="1" x14ac:dyDescent="0.3">
      <c r="B52" s="26" t="s">
        <v>1052</v>
      </c>
      <c r="C52" s="15"/>
      <c r="D52" s="14"/>
      <c r="E52" s="14"/>
      <c r="F52" s="14"/>
    </row>
    <row r="53" spans="2:6" ht="36.75" thickBot="1" x14ac:dyDescent="0.3">
      <c r="B53" s="26" t="s">
        <v>1053</v>
      </c>
      <c r="C53" s="15"/>
      <c r="D53" s="14"/>
      <c r="E53" s="14"/>
      <c r="F53" s="14"/>
    </row>
    <row r="54" spans="2:6" ht="15.75" thickBot="1" x14ac:dyDescent="0.3">
      <c r="B54" s="13" t="s">
        <v>26</v>
      </c>
      <c r="C54" s="15">
        <v>7000</v>
      </c>
      <c r="D54" s="14">
        <v>8000</v>
      </c>
      <c r="E54" s="14">
        <v>9000</v>
      </c>
      <c r="F54" s="14">
        <v>9200</v>
      </c>
    </row>
    <row r="55" spans="2:6" ht="36.75" thickBot="1" x14ac:dyDescent="0.3">
      <c r="B55" s="26" t="s">
        <v>1054</v>
      </c>
      <c r="C55" s="15"/>
      <c r="D55" s="14"/>
      <c r="E55" s="14"/>
      <c r="F55" s="14"/>
    </row>
    <row r="56" spans="2:6" ht="36.75" thickBot="1" x14ac:dyDescent="0.3">
      <c r="B56" s="26" t="s">
        <v>1055</v>
      </c>
      <c r="C56" s="15"/>
      <c r="D56" s="14"/>
      <c r="E56" s="14"/>
      <c r="F56" s="14"/>
    </row>
    <row r="57" spans="2:6" ht="15.75" thickBot="1" x14ac:dyDescent="0.3">
      <c r="B57" s="13" t="s">
        <v>27</v>
      </c>
      <c r="C57" s="15"/>
      <c r="D57" s="14"/>
      <c r="E57" s="14"/>
      <c r="F57" s="14"/>
    </row>
    <row r="58" spans="2:6" ht="24.75" thickBot="1" x14ac:dyDescent="0.3">
      <c r="B58" s="26" t="s">
        <v>1056</v>
      </c>
      <c r="C58" s="15"/>
      <c r="D58" s="14"/>
      <c r="E58" s="14"/>
      <c r="F58" s="14"/>
    </row>
    <row r="59" spans="2:6" ht="24.75" thickBot="1" x14ac:dyDescent="0.3">
      <c r="B59" s="26" t="s">
        <v>1057</v>
      </c>
      <c r="C59" s="15"/>
      <c r="D59" s="14"/>
      <c r="E59" s="14"/>
      <c r="F59" s="14"/>
    </row>
    <row r="60" spans="2:6" ht="15.75" thickBot="1" x14ac:dyDescent="0.3">
      <c r="B60" s="13" t="s">
        <v>28</v>
      </c>
      <c r="C60" s="15"/>
      <c r="D60" s="14"/>
      <c r="E60" s="14"/>
      <c r="F60" s="14"/>
    </row>
    <row r="61" spans="2:6" ht="36.75" thickBot="1" x14ac:dyDescent="0.3">
      <c r="B61" s="26" t="s">
        <v>1058</v>
      </c>
      <c r="C61" s="15"/>
      <c r="D61" s="14"/>
      <c r="E61" s="14"/>
      <c r="F61" s="14"/>
    </row>
    <row r="62" spans="2:6" ht="36.75" thickBot="1" x14ac:dyDescent="0.3">
      <c r="B62" s="26" t="s">
        <v>1059</v>
      </c>
      <c r="C62" s="15"/>
      <c r="D62" s="14"/>
      <c r="E62" s="14"/>
      <c r="F62" s="14"/>
    </row>
    <row r="63" spans="2:6" ht="15.75" thickBot="1" x14ac:dyDescent="0.3">
      <c r="B63" s="13" t="s">
        <v>29</v>
      </c>
      <c r="C63" s="15">
        <v>1600</v>
      </c>
      <c r="D63" s="14">
        <v>1600</v>
      </c>
      <c r="E63" s="14">
        <v>1600</v>
      </c>
      <c r="F63" s="14">
        <v>1600</v>
      </c>
    </row>
    <row r="64" spans="2:6" ht="36.75" thickBot="1" x14ac:dyDescent="0.3">
      <c r="B64" s="26" t="s">
        <v>1060</v>
      </c>
      <c r="C64" s="15"/>
      <c r="D64" s="14"/>
      <c r="E64" s="14"/>
      <c r="F64" s="14"/>
    </row>
    <row r="65" spans="2:6" ht="36.75" thickBot="1" x14ac:dyDescent="0.3">
      <c r="B65" s="26" t="s">
        <v>1061</v>
      </c>
      <c r="C65" s="15"/>
      <c r="D65" s="14"/>
      <c r="E65" s="14"/>
      <c r="F65" s="14"/>
    </row>
    <row r="66" spans="2:6" ht="24.75" thickBot="1" x14ac:dyDescent="0.3">
      <c r="B66" s="13" t="s">
        <v>30</v>
      </c>
      <c r="C66" s="15">
        <v>500</v>
      </c>
      <c r="D66" s="14">
        <v>500</v>
      </c>
      <c r="E66" s="14">
        <v>500</v>
      </c>
      <c r="F66" s="14">
        <v>500</v>
      </c>
    </row>
    <row r="67" spans="2:6" ht="36.75" thickBot="1" x14ac:dyDescent="0.3">
      <c r="B67" s="26" t="s">
        <v>1062</v>
      </c>
      <c r="C67" s="15"/>
      <c r="D67" s="14"/>
      <c r="E67" s="14"/>
      <c r="F67" s="14"/>
    </row>
    <row r="68" spans="2:6" ht="36.75" thickBot="1" x14ac:dyDescent="0.3">
      <c r="B68" s="26" t="s">
        <v>1063</v>
      </c>
      <c r="C68" s="15"/>
      <c r="D68" s="14"/>
      <c r="E68" s="14"/>
      <c r="F68" s="14"/>
    </row>
    <row r="69" spans="2:6" ht="15.75" thickBot="1" x14ac:dyDescent="0.3">
      <c r="B69" s="16" t="s">
        <v>31</v>
      </c>
      <c r="C69" s="15">
        <f>C66+C63+C60+C57+C54+C51+C48</f>
        <v>113600</v>
      </c>
      <c r="D69" s="15">
        <f t="shared" ref="D69:F69" si="3">D66+D63+D60+D57+D54+D51+D48</f>
        <v>108600</v>
      </c>
      <c r="E69" s="15">
        <f t="shared" si="3"/>
        <v>113600</v>
      </c>
      <c r="F69" s="15">
        <f t="shared" si="3"/>
        <v>113800</v>
      </c>
    </row>
    <row r="70" spans="2:6" x14ac:dyDescent="0.25">
      <c r="B70" s="1259" t="s">
        <v>841</v>
      </c>
      <c r="C70" s="1262"/>
      <c r="D70" s="1263"/>
      <c r="E70" s="1263"/>
      <c r="F70" s="1264"/>
    </row>
    <row r="71" spans="2:6" x14ac:dyDescent="0.25">
      <c r="B71" s="1260"/>
      <c r="C71" s="1265"/>
      <c r="D71" s="1266"/>
      <c r="E71" s="1266"/>
      <c r="F71" s="1267"/>
    </row>
    <row r="72" spans="2:6" ht="15.75" thickBot="1" x14ac:dyDescent="0.3">
      <c r="B72" s="1261"/>
      <c r="C72" s="1268"/>
      <c r="D72" s="1269"/>
      <c r="E72" s="1269"/>
      <c r="F72" s="1270"/>
    </row>
    <row r="73" spans="2:6" ht="15.75" thickBot="1" x14ac:dyDescent="0.3">
      <c r="B73" s="17" t="s">
        <v>32</v>
      </c>
      <c r="C73" s="18">
        <f>IF(C69-C40=0,0,"Error")</f>
        <v>0</v>
      </c>
      <c r="D73" s="18">
        <f>IF(D69-D40=0,0,"Error")</f>
        <v>0</v>
      </c>
      <c r="E73" s="18">
        <f>IF(E69-E40=0,0,"Error")</f>
        <v>0</v>
      </c>
      <c r="F73" s="18">
        <f>IF(F69-F40=0,0,"Error")</f>
        <v>0</v>
      </c>
    </row>
    <row r="74" spans="2:6" ht="15.75" thickBot="1" x14ac:dyDescent="0.3">
      <c r="B74" s="1220" t="s">
        <v>13</v>
      </c>
      <c r="C74" s="1221"/>
      <c r="D74" s="1221"/>
      <c r="E74" s="1221"/>
      <c r="F74" s="1222"/>
    </row>
    <row r="75" spans="2:6" ht="15.75" thickBot="1" x14ac:dyDescent="0.3">
      <c r="B75" s="7" t="s">
        <v>72</v>
      </c>
      <c r="C75" s="1278" t="s">
        <v>1574</v>
      </c>
      <c r="D75" s="1279"/>
      <c r="E75" s="1279"/>
      <c r="F75" s="1280"/>
    </row>
    <row r="76" spans="2:6" ht="21.6" customHeight="1" thickBot="1" x14ac:dyDescent="0.3">
      <c r="B76" s="5" t="s">
        <v>15</v>
      </c>
      <c r="C76" s="1247" t="s">
        <v>1575</v>
      </c>
      <c r="D76" s="1249"/>
      <c r="E76" s="1249"/>
      <c r="F76" s="1250"/>
    </row>
    <row r="77" spans="2:6" ht="15.75" thickBot="1" x14ac:dyDescent="0.3">
      <c r="B77" s="5" t="s">
        <v>16</v>
      </c>
      <c r="C77" s="1251" t="s">
        <v>1576</v>
      </c>
      <c r="D77" s="1252"/>
      <c r="E77" s="1252"/>
      <c r="F77" s="1253"/>
    </row>
    <row r="78" spans="2:6" x14ac:dyDescent="0.25">
      <c r="B78" s="1254"/>
      <c r="C78" s="8">
        <v>2019</v>
      </c>
      <c r="D78" s="8">
        <v>2020</v>
      </c>
      <c r="E78" s="8">
        <v>2021</v>
      </c>
      <c r="F78" s="8">
        <v>2022</v>
      </c>
    </row>
    <row r="79" spans="2:6" ht="15.75" thickBot="1" x14ac:dyDescent="0.3">
      <c r="B79" s="1255"/>
      <c r="C79" s="806" t="s">
        <v>8</v>
      </c>
      <c r="D79" s="806" t="s">
        <v>9</v>
      </c>
      <c r="E79" s="806" t="s">
        <v>9</v>
      </c>
      <c r="F79" s="806" t="s">
        <v>9</v>
      </c>
    </row>
    <row r="80" spans="2:6" ht="15.75" thickBot="1" x14ac:dyDescent="0.3">
      <c r="B80" s="5" t="s">
        <v>17</v>
      </c>
      <c r="C80" s="10">
        <v>1</v>
      </c>
      <c r="D80" s="10">
        <v>1</v>
      </c>
      <c r="E80" s="10">
        <v>1</v>
      </c>
      <c r="F80" s="10">
        <v>1</v>
      </c>
    </row>
    <row r="81" spans="2:12" ht="22.5" customHeight="1" thickBot="1" x14ac:dyDescent="0.3">
      <c r="B81" s="5" t="s">
        <v>18</v>
      </c>
      <c r="C81" s="10">
        <v>5000</v>
      </c>
      <c r="D81" s="10">
        <v>5000</v>
      </c>
      <c r="E81" s="10">
        <v>5500</v>
      </c>
      <c r="F81" s="10">
        <v>5600</v>
      </c>
    </row>
    <row r="82" spans="2:12" ht="15.75" thickBot="1" x14ac:dyDescent="0.3">
      <c r="B82" s="5" t="s">
        <v>19</v>
      </c>
      <c r="C82" s="10">
        <f>C81/C80</f>
        <v>5000</v>
      </c>
      <c r="D82" s="10">
        <f t="shared" ref="D82:F82" si="4">D81/D80</f>
        <v>5000</v>
      </c>
      <c r="E82" s="10">
        <f t="shared" si="4"/>
        <v>5500</v>
      </c>
      <c r="F82" s="10">
        <f t="shared" si="4"/>
        <v>5600</v>
      </c>
    </row>
    <row r="83" spans="2:12" ht="12.75" customHeight="1" thickBot="1" x14ac:dyDescent="0.3">
      <c r="B83" s="5" t="s">
        <v>20</v>
      </c>
      <c r="C83" s="787" t="s">
        <v>21</v>
      </c>
      <c r="D83" s="11">
        <f>D80/C80-1</f>
        <v>0</v>
      </c>
      <c r="E83" s="11">
        <f t="shared" ref="E83:F85" si="5">E80/D80-1</f>
        <v>0</v>
      </c>
      <c r="F83" s="11">
        <f t="shared" si="5"/>
        <v>0</v>
      </c>
    </row>
    <row r="84" spans="2:12" ht="9" customHeight="1" thickBot="1" x14ac:dyDescent="0.3">
      <c r="B84" s="5" t="s">
        <v>22</v>
      </c>
      <c r="C84" s="787" t="s">
        <v>21</v>
      </c>
      <c r="D84" s="11">
        <f>D81/C81-1</f>
        <v>0</v>
      </c>
      <c r="E84" s="11">
        <f t="shared" si="5"/>
        <v>0.10000000000000009</v>
      </c>
      <c r="F84" s="11">
        <f t="shared" si="5"/>
        <v>1.8181818181818077E-2</v>
      </c>
    </row>
    <row r="85" spans="2:12" ht="15.75" thickBot="1" x14ac:dyDescent="0.3">
      <c r="B85" s="5" t="s">
        <v>23</v>
      </c>
      <c r="C85" s="787" t="s">
        <v>21</v>
      </c>
      <c r="D85" s="11">
        <f>D82/C82-1</f>
        <v>0</v>
      </c>
      <c r="E85" s="11">
        <f t="shared" si="5"/>
        <v>0.10000000000000009</v>
      </c>
      <c r="F85" s="11">
        <f t="shared" si="5"/>
        <v>1.8181818181818077E-2</v>
      </c>
    </row>
    <row r="86" spans="2:12" ht="15" customHeight="1" thickBot="1" x14ac:dyDescent="0.3">
      <c r="B86" s="1256" t="s">
        <v>215</v>
      </c>
      <c r="C86" s="1257"/>
      <c r="D86" s="1257"/>
      <c r="E86" s="1257"/>
      <c r="F86" s="1258"/>
    </row>
    <row r="87" spans="2:12" x14ac:dyDescent="0.25">
      <c r="B87" s="1254"/>
      <c r="C87" s="8">
        <v>2019</v>
      </c>
      <c r="D87" s="8">
        <v>2020</v>
      </c>
      <c r="E87" s="8">
        <v>2021</v>
      </c>
      <c r="F87" s="8">
        <v>2022</v>
      </c>
    </row>
    <row r="88" spans="2:12" ht="15.75" thickBot="1" x14ac:dyDescent="0.3">
      <c r="B88" s="1255"/>
      <c r="C88" s="806" t="s">
        <v>8</v>
      </c>
      <c r="D88" s="806" t="s">
        <v>9</v>
      </c>
      <c r="E88" s="806" t="s">
        <v>9</v>
      </c>
      <c r="F88" s="806" t="s">
        <v>9</v>
      </c>
      <c r="H88" s="12"/>
      <c r="I88" s="12"/>
      <c r="J88" s="12"/>
      <c r="K88" s="12"/>
      <c r="L88" s="12"/>
    </row>
    <row r="89" spans="2:12" ht="15.75" thickBot="1" x14ac:dyDescent="0.3">
      <c r="B89" s="13" t="s">
        <v>24</v>
      </c>
      <c r="C89" s="14"/>
      <c r="D89" s="14"/>
      <c r="E89" s="14"/>
      <c r="F89" s="14"/>
    </row>
    <row r="90" spans="2:12" ht="24.75" thickBot="1" x14ac:dyDescent="0.3">
      <c r="B90" s="26" t="s">
        <v>1050</v>
      </c>
      <c r="C90" s="15"/>
      <c r="D90" s="39"/>
      <c r="E90" s="39"/>
      <c r="F90" s="39"/>
    </row>
    <row r="91" spans="2:12" ht="24" customHeight="1" thickBot="1" x14ac:dyDescent="0.3">
      <c r="B91" s="26" t="s">
        <v>1051</v>
      </c>
      <c r="C91" s="15"/>
      <c r="D91" s="27"/>
      <c r="E91" s="27"/>
      <c r="F91" s="27"/>
    </row>
    <row r="92" spans="2:12" ht="21.75" customHeight="1" thickBot="1" x14ac:dyDescent="0.3">
      <c r="B92" s="13" t="s">
        <v>25</v>
      </c>
      <c r="C92" s="14"/>
      <c r="D92" s="14"/>
      <c r="E92" s="14"/>
      <c r="F92" s="14"/>
    </row>
    <row r="93" spans="2:12" ht="36.75" customHeight="1" thickBot="1" x14ac:dyDescent="0.3">
      <c r="B93" s="26" t="s">
        <v>1052</v>
      </c>
      <c r="C93" s="15"/>
      <c r="D93" s="14"/>
      <c r="E93" s="14"/>
      <c r="F93" s="14"/>
    </row>
    <row r="94" spans="2:12" ht="36.75" thickBot="1" x14ac:dyDescent="0.3">
      <c r="B94" s="26" t="s">
        <v>1053</v>
      </c>
      <c r="C94" s="15"/>
      <c r="D94" s="14"/>
      <c r="E94" s="14"/>
      <c r="F94" s="14"/>
    </row>
    <row r="95" spans="2:12" ht="15.75" thickBot="1" x14ac:dyDescent="0.3">
      <c r="B95" s="13" t="s">
        <v>26</v>
      </c>
      <c r="C95" s="15">
        <v>5000</v>
      </c>
      <c r="D95" s="14">
        <v>5000</v>
      </c>
      <c r="E95" s="14">
        <v>5500</v>
      </c>
      <c r="F95" s="14">
        <v>5600</v>
      </c>
    </row>
    <row r="96" spans="2:12" ht="36.75" thickBot="1" x14ac:dyDescent="0.3">
      <c r="B96" s="26" t="s">
        <v>1054</v>
      </c>
      <c r="C96" s="15"/>
      <c r="D96" s="14"/>
      <c r="E96" s="14"/>
      <c r="F96" s="14"/>
    </row>
    <row r="97" spans="2:12" ht="36.75" thickBot="1" x14ac:dyDescent="0.3">
      <c r="B97" s="26" t="s">
        <v>1055</v>
      </c>
      <c r="C97" s="15"/>
      <c r="D97" s="14"/>
      <c r="E97" s="14"/>
      <c r="F97" s="14"/>
    </row>
    <row r="98" spans="2:12" ht="15.75" thickBot="1" x14ac:dyDescent="0.3">
      <c r="B98" s="13" t="s">
        <v>27</v>
      </c>
      <c r="C98" s="15"/>
      <c r="D98" s="14"/>
      <c r="E98" s="14"/>
      <c r="F98" s="14"/>
    </row>
    <row r="99" spans="2:12" ht="24.75" thickBot="1" x14ac:dyDescent="0.3">
      <c r="B99" s="26" t="s">
        <v>1056</v>
      </c>
      <c r="C99" s="15"/>
      <c r="D99" s="14"/>
      <c r="E99" s="14"/>
      <c r="F99" s="14"/>
    </row>
    <row r="100" spans="2:12" ht="24.75" thickBot="1" x14ac:dyDescent="0.3">
      <c r="B100" s="26" t="s">
        <v>1057</v>
      </c>
      <c r="C100" s="15"/>
      <c r="D100" s="14"/>
      <c r="E100" s="14"/>
      <c r="F100" s="14"/>
    </row>
    <row r="101" spans="2:12" ht="15.75" thickBot="1" x14ac:dyDescent="0.3">
      <c r="B101" s="13" t="s">
        <v>28</v>
      </c>
      <c r="C101" s="15"/>
      <c r="D101" s="14"/>
      <c r="E101" s="14"/>
      <c r="F101" s="14"/>
    </row>
    <row r="102" spans="2:12" ht="17.25" customHeight="1" thickBot="1" x14ac:dyDescent="0.3">
      <c r="B102" s="26" t="s">
        <v>1058</v>
      </c>
      <c r="C102" s="15"/>
      <c r="D102" s="14"/>
      <c r="E102" s="14"/>
      <c r="F102" s="14"/>
    </row>
    <row r="103" spans="2:12" ht="36.75" thickBot="1" x14ac:dyDescent="0.3">
      <c r="B103" s="26" t="s">
        <v>1059</v>
      </c>
      <c r="C103" s="15"/>
      <c r="D103" s="14"/>
      <c r="E103" s="14"/>
      <c r="F103" s="14"/>
    </row>
    <row r="104" spans="2:12" ht="12.75" customHeight="1" thickBot="1" x14ac:dyDescent="0.3">
      <c r="B104" s="13" t="s">
        <v>29</v>
      </c>
      <c r="C104" s="15"/>
      <c r="D104" s="14"/>
      <c r="E104" s="14"/>
      <c r="F104" s="14"/>
    </row>
    <row r="105" spans="2:12" ht="9" customHeight="1" thickBot="1" x14ac:dyDescent="0.3">
      <c r="B105" s="26" t="s">
        <v>1060</v>
      </c>
      <c r="C105" s="15"/>
      <c r="D105" s="14"/>
      <c r="E105" s="14"/>
      <c r="F105" s="14"/>
    </row>
    <row r="106" spans="2:12" ht="36.75" thickBot="1" x14ac:dyDescent="0.3">
      <c r="B106" s="26" t="s">
        <v>1061</v>
      </c>
      <c r="C106" s="15"/>
      <c r="D106" s="14"/>
      <c r="E106" s="14"/>
      <c r="F106" s="14"/>
    </row>
    <row r="107" spans="2:12" ht="24.75" thickBot="1" x14ac:dyDescent="0.3">
      <c r="B107" s="13" t="s">
        <v>30</v>
      </c>
      <c r="C107" s="15"/>
      <c r="D107" s="14"/>
      <c r="E107" s="14"/>
      <c r="F107" s="14"/>
    </row>
    <row r="108" spans="2:12" ht="36.75" thickBot="1" x14ac:dyDescent="0.3">
      <c r="B108" s="26" t="s">
        <v>1062</v>
      </c>
      <c r="C108" s="15"/>
      <c r="D108" s="14"/>
      <c r="E108" s="14"/>
      <c r="F108" s="14"/>
    </row>
    <row r="109" spans="2:12" ht="36.75" thickBot="1" x14ac:dyDescent="0.3">
      <c r="B109" s="26" t="s">
        <v>1063</v>
      </c>
      <c r="C109" s="15"/>
      <c r="D109" s="14"/>
      <c r="E109" s="14"/>
      <c r="F109" s="14"/>
      <c r="H109" s="12"/>
      <c r="I109" s="12"/>
      <c r="J109" s="12"/>
      <c r="K109" s="12"/>
      <c r="L109" s="12"/>
    </row>
    <row r="110" spans="2:12" ht="15.75" thickBot="1" x14ac:dyDescent="0.3">
      <c r="B110" s="16" t="s">
        <v>31</v>
      </c>
      <c r="C110" s="15">
        <f>C107+C104+C101+C98+C95+C92+C89</f>
        <v>5000</v>
      </c>
      <c r="D110" s="15">
        <f t="shared" ref="D110:F110" si="6">D107+D104+D101+D98+D95+D92+D89</f>
        <v>5000</v>
      </c>
      <c r="E110" s="15">
        <f t="shared" si="6"/>
        <v>5500</v>
      </c>
      <c r="F110" s="15">
        <f t="shared" si="6"/>
        <v>5600</v>
      </c>
    </row>
    <row r="111" spans="2:12" ht="15" customHeight="1" x14ac:dyDescent="0.25">
      <c r="B111" s="1259" t="s">
        <v>841</v>
      </c>
      <c r="C111" s="1262"/>
      <c r="D111" s="1263"/>
      <c r="E111" s="1263"/>
      <c r="F111" s="1264"/>
    </row>
    <row r="112" spans="2:12" ht="15" customHeight="1" x14ac:dyDescent="0.25">
      <c r="B112" s="1260"/>
      <c r="C112" s="1265"/>
      <c r="D112" s="1266"/>
      <c r="E112" s="1266"/>
      <c r="F112" s="1267"/>
    </row>
    <row r="113" spans="2:6" ht="12.75" customHeight="1" thickBot="1" x14ac:dyDescent="0.3">
      <c r="B113" s="1261"/>
      <c r="C113" s="1268"/>
      <c r="D113" s="1269"/>
      <c r="E113" s="1269"/>
      <c r="F113" s="1270"/>
    </row>
    <row r="114" spans="2:6" ht="9" customHeight="1" thickBot="1" x14ac:dyDescent="0.3">
      <c r="B114" s="17" t="s">
        <v>32</v>
      </c>
      <c r="C114" s="18">
        <f>IF(C110-C81=0,0,"Error")</f>
        <v>0</v>
      </c>
      <c r="D114" s="18">
        <f>IF(D110-D81=0,0,"Error")</f>
        <v>0</v>
      </c>
      <c r="E114" s="18">
        <f>IF(E110-E81=0,0,"Error")</f>
        <v>0</v>
      </c>
      <c r="F114" s="18">
        <f>IF(F110-F81=0,0,"Error")</f>
        <v>0</v>
      </c>
    </row>
    <row r="115" spans="2:6" ht="15.75" thickBot="1" x14ac:dyDescent="0.3">
      <c r="B115" s="1220" t="s">
        <v>13</v>
      </c>
      <c r="C115" s="1221"/>
      <c r="D115" s="1221"/>
      <c r="E115" s="1221"/>
      <c r="F115" s="1222"/>
    </row>
    <row r="116" spans="2:6" ht="15.75" thickBot="1" x14ac:dyDescent="0.3">
      <c r="B116" s="7" t="s">
        <v>35</v>
      </c>
      <c r="C116" s="1278" t="s">
        <v>1577</v>
      </c>
      <c r="D116" s="1279"/>
      <c r="E116" s="1279"/>
      <c r="F116" s="1280"/>
    </row>
    <row r="117" spans="2:6" ht="21" customHeight="1" thickBot="1" x14ac:dyDescent="0.3">
      <c r="B117" s="5" t="s">
        <v>15</v>
      </c>
      <c r="C117" s="1247" t="s">
        <v>1578</v>
      </c>
      <c r="D117" s="1249"/>
      <c r="E117" s="1249"/>
      <c r="F117" s="1250"/>
    </row>
    <row r="118" spans="2:6" ht="15.75" thickBot="1" x14ac:dyDescent="0.3">
      <c r="B118" s="5" t="s">
        <v>16</v>
      </c>
      <c r="C118" s="1251" t="s">
        <v>1579</v>
      </c>
      <c r="D118" s="1252"/>
      <c r="E118" s="1252"/>
      <c r="F118" s="1253"/>
    </row>
    <row r="119" spans="2:6" x14ac:dyDescent="0.25">
      <c r="B119" s="1254"/>
      <c r="C119" s="8">
        <v>2019</v>
      </c>
      <c r="D119" s="8">
        <v>2020</v>
      </c>
      <c r="E119" s="8">
        <v>2021</v>
      </c>
      <c r="F119" s="8">
        <v>2022</v>
      </c>
    </row>
    <row r="120" spans="2:6" ht="15.75" thickBot="1" x14ac:dyDescent="0.3">
      <c r="B120" s="1255"/>
      <c r="C120" s="806" t="s">
        <v>8</v>
      </c>
      <c r="D120" s="806" t="s">
        <v>9</v>
      </c>
      <c r="E120" s="806" t="s">
        <v>9</v>
      </c>
      <c r="F120" s="806" t="s">
        <v>9</v>
      </c>
    </row>
    <row r="121" spans="2:6" ht="15.75" thickBot="1" x14ac:dyDescent="0.3">
      <c r="B121" s="5" t="s">
        <v>17</v>
      </c>
      <c r="C121" s="10">
        <v>1</v>
      </c>
      <c r="D121" s="10">
        <v>1</v>
      </c>
      <c r="E121" s="10">
        <v>1</v>
      </c>
      <c r="F121" s="10"/>
    </row>
    <row r="122" spans="2:6" ht="27" customHeight="1" thickBot="1" x14ac:dyDescent="0.3">
      <c r="B122" s="5" t="s">
        <v>18</v>
      </c>
      <c r="C122" s="10">
        <v>4500</v>
      </c>
      <c r="D122" s="10">
        <v>3500</v>
      </c>
      <c r="E122" s="10">
        <v>3900</v>
      </c>
      <c r="F122" s="10">
        <v>4100</v>
      </c>
    </row>
    <row r="123" spans="2:6" ht="15.75" thickBot="1" x14ac:dyDescent="0.3">
      <c r="B123" s="5" t="s">
        <v>19</v>
      </c>
      <c r="C123" s="10"/>
      <c r="D123" s="10"/>
      <c r="E123" s="10"/>
      <c r="F123" s="10"/>
    </row>
    <row r="124" spans="2:6" ht="15.75" thickBot="1" x14ac:dyDescent="0.3">
      <c r="B124" s="5" t="s">
        <v>20</v>
      </c>
      <c r="C124" s="787"/>
      <c r="D124" s="11"/>
      <c r="E124" s="11"/>
      <c r="F124" s="11"/>
    </row>
    <row r="125" spans="2:6" ht="15.75" thickBot="1" x14ac:dyDescent="0.3">
      <c r="B125" s="5" t="s">
        <v>22</v>
      </c>
      <c r="C125" s="787"/>
      <c r="D125" s="11"/>
      <c r="E125" s="11"/>
      <c r="F125" s="11"/>
    </row>
    <row r="126" spans="2:6" ht="15.75" thickBot="1" x14ac:dyDescent="0.3">
      <c r="B126" s="5" t="s">
        <v>23</v>
      </c>
      <c r="C126" s="787"/>
      <c r="D126" s="11"/>
      <c r="E126" s="11"/>
      <c r="F126" s="11"/>
    </row>
    <row r="127" spans="2:6" ht="15.75" thickBot="1" x14ac:dyDescent="0.3">
      <c r="B127" s="1256" t="s">
        <v>213</v>
      </c>
      <c r="C127" s="1257"/>
      <c r="D127" s="1257"/>
      <c r="E127" s="1257"/>
      <c r="F127" s="1258"/>
    </row>
    <row r="128" spans="2:6" x14ac:dyDescent="0.25">
      <c r="B128" s="1254"/>
      <c r="C128" s="8">
        <v>2019</v>
      </c>
      <c r="D128" s="8">
        <v>2020</v>
      </c>
      <c r="E128" s="8">
        <v>2021</v>
      </c>
      <c r="F128" s="8">
        <v>2022</v>
      </c>
    </row>
    <row r="129" spans="2:8" ht="15.75" thickBot="1" x14ac:dyDescent="0.3">
      <c r="B129" s="1255"/>
      <c r="C129" s="806" t="s">
        <v>8</v>
      </c>
      <c r="D129" s="806" t="s">
        <v>9</v>
      </c>
      <c r="E129" s="806" t="s">
        <v>9</v>
      </c>
      <c r="F129" s="806" t="s">
        <v>9</v>
      </c>
    </row>
    <row r="130" spans="2:8" ht="15.75" thickBot="1" x14ac:dyDescent="0.3">
      <c r="B130" s="13" t="s">
        <v>24</v>
      </c>
      <c r="C130" s="14"/>
      <c r="D130" s="14"/>
      <c r="E130" s="14"/>
      <c r="F130" s="14"/>
    </row>
    <row r="131" spans="2:8" ht="24.75" thickBot="1" x14ac:dyDescent="0.3">
      <c r="B131" s="26" t="s">
        <v>1050</v>
      </c>
      <c r="C131" s="15"/>
      <c r="D131" s="39"/>
      <c r="E131" s="39"/>
      <c r="F131" s="39"/>
    </row>
    <row r="132" spans="2:8" ht="24.75" thickBot="1" x14ac:dyDescent="0.3">
      <c r="B132" s="26" t="s">
        <v>1051</v>
      </c>
      <c r="C132" s="15"/>
      <c r="D132" s="27"/>
      <c r="E132" s="27"/>
      <c r="F132" s="27"/>
    </row>
    <row r="133" spans="2:8" ht="24.75" thickBot="1" x14ac:dyDescent="0.3">
      <c r="B133" s="13" t="s">
        <v>25</v>
      </c>
      <c r="C133" s="14"/>
      <c r="D133" s="14"/>
      <c r="E133" s="14"/>
      <c r="F133" s="14"/>
    </row>
    <row r="134" spans="2:8" ht="36.75" thickBot="1" x14ac:dyDescent="0.3">
      <c r="B134" s="26" t="s">
        <v>1052</v>
      </c>
      <c r="C134" s="15"/>
      <c r="D134" s="14"/>
      <c r="E134" s="14"/>
      <c r="F134" s="14"/>
    </row>
    <row r="135" spans="2:8" ht="36.75" thickBot="1" x14ac:dyDescent="0.3">
      <c r="B135" s="26" t="s">
        <v>1053</v>
      </c>
      <c r="C135" s="15"/>
      <c r="D135" s="14"/>
      <c r="E135" s="14"/>
      <c r="F135" s="14"/>
    </row>
    <row r="136" spans="2:8" ht="15.75" thickBot="1" x14ac:dyDescent="0.3">
      <c r="B136" s="13" t="s">
        <v>26</v>
      </c>
      <c r="C136" s="15">
        <v>4500</v>
      </c>
      <c r="D136" s="14">
        <v>3500</v>
      </c>
      <c r="E136" s="14">
        <v>3900</v>
      </c>
      <c r="F136" s="14">
        <v>4100</v>
      </c>
      <c r="G136" s="12"/>
      <c r="H136" s="12"/>
    </row>
    <row r="137" spans="2:8" ht="36.75" thickBot="1" x14ac:dyDescent="0.3">
      <c r="B137" s="26" t="s">
        <v>1054</v>
      </c>
      <c r="C137" s="15"/>
      <c r="D137" s="14"/>
      <c r="E137" s="14"/>
      <c r="F137" s="14"/>
    </row>
    <row r="138" spans="2:8" ht="36.75" thickBot="1" x14ac:dyDescent="0.3">
      <c r="B138" s="26" t="s">
        <v>1055</v>
      </c>
      <c r="C138" s="15"/>
      <c r="D138" s="14"/>
      <c r="E138" s="14"/>
      <c r="F138" s="14"/>
    </row>
    <row r="139" spans="2:8" ht="15.75" thickBot="1" x14ac:dyDescent="0.3">
      <c r="B139" s="13" t="s">
        <v>27</v>
      </c>
      <c r="C139" s="15"/>
      <c r="D139" s="14"/>
      <c r="E139" s="14"/>
      <c r="F139" s="14"/>
    </row>
    <row r="140" spans="2:8" ht="24.75" thickBot="1" x14ac:dyDescent="0.3">
      <c r="B140" s="26" t="s">
        <v>1056</v>
      </c>
      <c r="C140" s="15"/>
      <c r="D140" s="14"/>
      <c r="E140" s="14"/>
      <c r="F140" s="14"/>
    </row>
    <row r="141" spans="2:8" ht="24.75" thickBot="1" x14ac:dyDescent="0.3">
      <c r="B141" s="26" t="s">
        <v>1057</v>
      </c>
      <c r="C141" s="15"/>
      <c r="D141" s="14"/>
      <c r="E141" s="14"/>
      <c r="F141" s="14"/>
    </row>
    <row r="142" spans="2:8" ht="15.75" thickBot="1" x14ac:dyDescent="0.3">
      <c r="B142" s="13" t="s">
        <v>28</v>
      </c>
      <c r="C142" s="15"/>
      <c r="D142" s="14"/>
      <c r="E142" s="14"/>
      <c r="F142" s="14"/>
    </row>
    <row r="143" spans="2:8" ht="36.75" thickBot="1" x14ac:dyDescent="0.3">
      <c r="B143" s="26" t="s">
        <v>1058</v>
      </c>
      <c r="C143" s="15"/>
      <c r="D143" s="14"/>
      <c r="E143" s="14"/>
      <c r="F143" s="14"/>
    </row>
    <row r="144" spans="2:8" ht="36.75" thickBot="1" x14ac:dyDescent="0.3">
      <c r="B144" s="26" t="s">
        <v>1059</v>
      </c>
      <c r="C144" s="15"/>
      <c r="D144" s="14"/>
      <c r="E144" s="14"/>
      <c r="F144" s="14"/>
    </row>
    <row r="145" spans="1:10" ht="15.75" thickBot="1" x14ac:dyDescent="0.3">
      <c r="B145" s="13" t="s">
        <v>29</v>
      </c>
      <c r="C145" s="15"/>
      <c r="D145" s="14"/>
      <c r="E145" s="14"/>
      <c r="F145" s="14"/>
    </row>
    <row r="146" spans="1:10" ht="36.75" thickBot="1" x14ac:dyDescent="0.3">
      <c r="B146" s="26" t="s">
        <v>1060</v>
      </c>
      <c r="C146" s="15"/>
      <c r="D146" s="14"/>
      <c r="E146" s="14"/>
      <c r="F146" s="14"/>
    </row>
    <row r="147" spans="1:10" ht="36.75" thickBot="1" x14ac:dyDescent="0.3">
      <c r="B147" s="26" t="s">
        <v>1061</v>
      </c>
      <c r="C147" s="15"/>
      <c r="D147" s="14"/>
      <c r="E147" s="14"/>
      <c r="F147" s="14"/>
    </row>
    <row r="148" spans="1:10" ht="24.75" thickBot="1" x14ac:dyDescent="0.3">
      <c r="B148" s="13" t="s">
        <v>30</v>
      </c>
      <c r="C148" s="15"/>
      <c r="D148" s="14"/>
      <c r="E148" s="14"/>
      <c r="F148" s="14"/>
    </row>
    <row r="149" spans="1:10" ht="36.75" thickBot="1" x14ac:dyDescent="0.3">
      <c r="B149" s="26" t="s">
        <v>1062</v>
      </c>
      <c r="C149" s="15"/>
      <c r="D149" s="14"/>
      <c r="E149" s="14"/>
      <c r="F149" s="14"/>
    </row>
    <row r="150" spans="1:10" ht="39.75" customHeight="1" thickBot="1" x14ac:dyDescent="0.3">
      <c r="B150" s="26" t="s">
        <v>1063</v>
      </c>
      <c r="C150" s="15"/>
      <c r="D150" s="14"/>
      <c r="E150" s="14"/>
      <c r="F150" s="14"/>
      <c r="H150" s="1866"/>
      <c r="I150" s="324"/>
      <c r="J150" s="324"/>
    </row>
    <row r="151" spans="1:10" ht="22.5" customHeight="1" thickBot="1" x14ac:dyDescent="0.3">
      <c r="B151" s="16" t="s">
        <v>31</v>
      </c>
      <c r="C151" s="15">
        <f>C136</f>
        <v>4500</v>
      </c>
      <c r="D151" s="15">
        <f t="shared" ref="D151:F151" si="7">D148+D145+D142+D139+D136+D133+D130</f>
        <v>3500</v>
      </c>
      <c r="E151" s="15">
        <f t="shared" si="7"/>
        <v>3900</v>
      </c>
      <c r="F151" s="15">
        <f t="shared" si="7"/>
        <v>4100</v>
      </c>
      <c r="G151" s="12"/>
      <c r="H151" s="1866"/>
      <c r="I151" s="324"/>
      <c r="J151" s="324"/>
    </row>
    <row r="152" spans="1:10" ht="19.5" customHeight="1" x14ac:dyDescent="0.25">
      <c r="B152" s="1259" t="s">
        <v>841</v>
      </c>
      <c r="C152" s="1262"/>
      <c r="D152" s="1263"/>
      <c r="E152" s="1263"/>
      <c r="F152" s="1264"/>
      <c r="H152" s="1866"/>
      <c r="I152" s="324"/>
      <c r="J152" s="324"/>
    </row>
    <row r="153" spans="1:10" ht="19.5" customHeight="1" x14ac:dyDescent="0.25">
      <c r="B153" s="1260"/>
      <c r="C153" s="1265"/>
      <c r="D153" s="1266"/>
      <c r="E153" s="1266"/>
      <c r="F153" s="1267"/>
      <c r="H153" s="830"/>
      <c r="I153" s="324"/>
      <c r="J153" s="324"/>
    </row>
    <row r="154" spans="1:10" ht="19.5" customHeight="1" thickBot="1" x14ac:dyDescent="0.3">
      <c r="B154" s="1261"/>
      <c r="C154" s="1268"/>
      <c r="D154" s="1269"/>
      <c r="E154" s="1269"/>
      <c r="F154" s="1270"/>
      <c r="H154" s="830"/>
      <c r="I154" s="324"/>
      <c r="J154" s="324"/>
    </row>
    <row r="155" spans="1:10" ht="19.5" customHeight="1" thickBot="1" x14ac:dyDescent="0.3">
      <c r="B155" s="17" t="s">
        <v>32</v>
      </c>
      <c r="C155" s="18">
        <f>IF(C151-C122=0,0,"Error")</f>
        <v>0</v>
      </c>
      <c r="D155" s="18">
        <f>IF(D151-D122=0,0,"Error")</f>
        <v>0</v>
      </c>
      <c r="E155" s="18">
        <f>IF(E151-E122=0,0,"Error")</f>
        <v>0</v>
      </c>
      <c r="F155" s="18">
        <f>IF(F151-F122=0,0,"Error")</f>
        <v>0</v>
      </c>
      <c r="H155" s="830"/>
      <c r="I155" s="324"/>
      <c r="J155" s="324"/>
    </row>
    <row r="156" spans="1:10" ht="19.5" customHeight="1" thickBot="1" x14ac:dyDescent="0.3">
      <c r="A156" s="324"/>
      <c r="B156" s="1220" t="s">
        <v>39</v>
      </c>
      <c r="C156" s="1221"/>
      <c r="D156" s="1221"/>
      <c r="E156" s="1221"/>
      <c r="F156" s="1222"/>
      <c r="H156" s="830"/>
      <c r="I156" s="324"/>
      <c r="J156" s="324"/>
    </row>
    <row r="157" spans="1:10" ht="19.5" customHeight="1" thickBot="1" x14ac:dyDescent="0.3">
      <c r="A157" s="324"/>
      <c r="B157" s="1220" t="s">
        <v>40</v>
      </c>
      <c r="C157" s="1221"/>
      <c r="D157" s="1221"/>
      <c r="E157" s="1221"/>
      <c r="F157" s="1222"/>
      <c r="H157" s="830"/>
      <c r="I157" s="324"/>
      <c r="J157" s="324"/>
    </row>
    <row r="158" spans="1:10" ht="19.5" customHeight="1" thickBot="1" x14ac:dyDescent="0.3">
      <c r="A158" s="324"/>
      <c r="B158" s="19" t="s">
        <v>45</v>
      </c>
      <c r="C158" s="1243" t="s">
        <v>554</v>
      </c>
      <c r="D158" s="1245"/>
      <c r="E158" s="1245"/>
      <c r="F158" s="1246"/>
      <c r="H158" s="830"/>
      <c r="I158" s="324"/>
      <c r="J158" s="324"/>
    </row>
    <row r="159" spans="1:10" ht="19.5" customHeight="1" thickBot="1" x14ac:dyDescent="0.3">
      <c r="A159" s="324"/>
      <c r="B159" s="7" t="s">
        <v>171</v>
      </c>
      <c r="C159" s="1278" t="s">
        <v>1191</v>
      </c>
      <c r="D159" s="1279"/>
      <c r="E159" s="1279"/>
      <c r="F159" s="1280"/>
      <c r="H159" s="830"/>
      <c r="I159" s="324"/>
      <c r="J159" s="324"/>
    </row>
    <row r="160" spans="1:10" ht="21.75" customHeight="1" thickBot="1" x14ac:dyDescent="0.3">
      <c r="A160" s="324"/>
      <c r="B160" s="5" t="s">
        <v>15</v>
      </c>
      <c r="C160" s="1247" t="s">
        <v>1192</v>
      </c>
      <c r="D160" s="1249"/>
      <c r="E160" s="1249"/>
      <c r="F160" s="1250"/>
    </row>
    <row r="161" spans="1:7" ht="15.75" thickBot="1" x14ac:dyDescent="0.3">
      <c r="A161" s="324"/>
      <c r="B161" s="5" t="s">
        <v>16</v>
      </c>
      <c r="C161" s="1251" t="s">
        <v>1193</v>
      </c>
      <c r="D161" s="1252"/>
      <c r="E161" s="1252"/>
      <c r="F161" s="1253"/>
    </row>
    <row r="162" spans="1:7" ht="27.75" customHeight="1" x14ac:dyDescent="0.25">
      <c r="A162" s="324"/>
      <c r="B162" s="1254"/>
      <c r="C162" s="8">
        <v>2019</v>
      </c>
      <c r="D162" s="8">
        <v>2020</v>
      </c>
      <c r="E162" s="8">
        <v>2021</v>
      </c>
      <c r="F162" s="8">
        <v>2022</v>
      </c>
    </row>
    <row r="163" spans="1:7" ht="27.75" customHeight="1" thickBot="1" x14ac:dyDescent="0.3">
      <c r="A163" s="324"/>
      <c r="B163" s="1255"/>
      <c r="C163" s="806" t="s">
        <v>8</v>
      </c>
      <c r="D163" s="806" t="s">
        <v>9</v>
      </c>
      <c r="E163" s="806" t="s">
        <v>9</v>
      </c>
      <c r="F163" s="806" t="s">
        <v>9</v>
      </c>
    </row>
    <row r="164" spans="1:7" ht="28.5" customHeight="1" thickBot="1" x14ac:dyDescent="0.3">
      <c r="B164" s="5" t="s">
        <v>17</v>
      </c>
      <c r="C164" s="10">
        <v>40</v>
      </c>
      <c r="D164" s="10"/>
      <c r="E164" s="10"/>
      <c r="F164" s="10"/>
      <c r="G164" s="927"/>
    </row>
    <row r="165" spans="1:7" ht="52.5" customHeight="1" thickBot="1" x14ac:dyDescent="0.3">
      <c r="A165" s="324"/>
      <c r="B165" s="5" t="s">
        <v>18</v>
      </c>
      <c r="C165" s="10">
        <v>2000</v>
      </c>
      <c r="D165" s="10"/>
      <c r="E165" s="10"/>
      <c r="F165" s="10"/>
    </row>
    <row r="166" spans="1:7" ht="18" customHeight="1" thickBot="1" x14ac:dyDescent="0.3">
      <c r="B166" s="5" t="s">
        <v>19</v>
      </c>
      <c r="C166" s="10">
        <f>C165/C164</f>
        <v>50</v>
      </c>
      <c r="D166" s="10" t="e">
        <f t="shared" ref="D166:F166" si="8">D165/D164</f>
        <v>#DIV/0!</v>
      </c>
      <c r="E166" s="10" t="e">
        <f t="shared" si="8"/>
        <v>#DIV/0!</v>
      </c>
      <c r="F166" s="10" t="e">
        <f t="shared" si="8"/>
        <v>#DIV/0!</v>
      </c>
    </row>
    <row r="167" spans="1:7" ht="36" customHeight="1" thickBot="1" x14ac:dyDescent="0.3">
      <c r="B167" s="5" t="s">
        <v>20</v>
      </c>
      <c r="C167" s="787" t="s">
        <v>21</v>
      </c>
      <c r="D167" s="11">
        <f>D164/C164-1</f>
        <v>-1</v>
      </c>
      <c r="E167" s="11" t="e">
        <f t="shared" ref="E167:E169" si="9">E164/D164-1</f>
        <v>#DIV/0!</v>
      </c>
      <c r="F167" s="11" t="e">
        <f>F164/E164-1</f>
        <v>#DIV/0!</v>
      </c>
      <c r="G167" s="928"/>
    </row>
    <row r="168" spans="1:7" ht="27" customHeight="1" thickBot="1" x14ac:dyDescent="0.3">
      <c r="B168" s="5" t="s">
        <v>22</v>
      </c>
      <c r="C168" s="787" t="s">
        <v>21</v>
      </c>
      <c r="D168" s="11">
        <f>D165/C165-1</f>
        <v>-1</v>
      </c>
      <c r="E168" s="11" t="e">
        <f t="shared" si="9"/>
        <v>#DIV/0!</v>
      </c>
      <c r="F168" s="11" t="e">
        <f>F165/E165-1</f>
        <v>#DIV/0!</v>
      </c>
    </row>
    <row r="169" spans="1:7" ht="47.25" customHeight="1" thickBot="1" x14ac:dyDescent="0.3">
      <c r="B169" s="5" t="s">
        <v>23</v>
      </c>
      <c r="C169" s="787" t="s">
        <v>21</v>
      </c>
      <c r="D169" s="11" t="e">
        <f>D166/C166-1</f>
        <v>#DIV/0!</v>
      </c>
      <c r="E169" s="11" t="e">
        <f t="shared" si="9"/>
        <v>#DIV/0!</v>
      </c>
      <c r="F169" s="11" t="e">
        <f>F166/E166-1</f>
        <v>#DIV/0!</v>
      </c>
    </row>
    <row r="170" spans="1:7" ht="15.75" customHeight="1" thickBot="1" x14ac:dyDescent="0.3">
      <c r="B170" s="1256" t="s">
        <v>160</v>
      </c>
      <c r="C170" s="1257"/>
      <c r="D170" s="1257"/>
      <c r="E170" s="1257"/>
      <c r="F170" s="1258"/>
    </row>
    <row r="171" spans="1:7" x14ac:dyDescent="0.25">
      <c r="B171" s="1254"/>
      <c r="C171" s="8">
        <v>2019</v>
      </c>
      <c r="D171" s="8">
        <v>2020</v>
      </c>
      <c r="E171" s="8">
        <v>2021</v>
      </c>
      <c r="F171" s="8">
        <v>2022</v>
      </c>
    </row>
    <row r="172" spans="1:7" ht="15.75" thickBot="1" x14ac:dyDescent="0.3">
      <c r="B172" s="1255"/>
      <c r="C172" s="806" t="s">
        <v>8</v>
      </c>
      <c r="D172" s="806" t="s">
        <v>9</v>
      </c>
      <c r="E172" s="806" t="s">
        <v>9</v>
      </c>
      <c r="F172" s="806" t="s">
        <v>9</v>
      </c>
    </row>
    <row r="173" spans="1:7" ht="15.75" thickBot="1" x14ac:dyDescent="0.3">
      <c r="B173" s="13" t="s">
        <v>42</v>
      </c>
      <c r="C173" s="14"/>
      <c r="D173" s="14"/>
      <c r="E173" s="14"/>
      <c r="F173" s="14"/>
    </row>
    <row r="174" spans="1:7" ht="15.75" thickBot="1" x14ac:dyDescent="0.3">
      <c r="B174" s="13" t="s">
        <v>43</v>
      </c>
      <c r="C174" s="15">
        <v>2000</v>
      </c>
      <c r="D174" s="14"/>
      <c r="E174" s="14"/>
      <c r="F174" s="14"/>
    </row>
    <row r="175" spans="1:7" ht="15.75" thickBot="1" x14ac:dyDescent="0.3">
      <c r="B175" s="16" t="s">
        <v>31</v>
      </c>
      <c r="C175" s="15">
        <f>C174+C173</f>
        <v>2000</v>
      </c>
      <c r="D175" s="15">
        <f t="shared" ref="D175:F175" si="10">D174+D173</f>
        <v>0</v>
      </c>
      <c r="E175" s="15">
        <f t="shared" si="10"/>
        <v>0</v>
      </c>
      <c r="F175" s="15">
        <f t="shared" si="10"/>
        <v>0</v>
      </c>
    </row>
    <row r="176" spans="1:7" x14ac:dyDescent="0.25">
      <c r="B176" s="1259" t="s">
        <v>1194</v>
      </c>
      <c r="C176" s="1262"/>
      <c r="D176" s="1263"/>
      <c r="E176" s="1263"/>
      <c r="F176" s="1264"/>
    </row>
    <row r="177" spans="2:6" x14ac:dyDescent="0.25">
      <c r="B177" s="1260"/>
      <c r="C177" s="1265"/>
      <c r="D177" s="1266"/>
      <c r="E177" s="1266"/>
      <c r="F177" s="1267"/>
    </row>
    <row r="178" spans="2:6" ht="15.75" thickBot="1" x14ac:dyDescent="0.3">
      <c r="B178" s="1261"/>
      <c r="C178" s="1268"/>
      <c r="D178" s="1269"/>
      <c r="E178" s="1269"/>
      <c r="F178" s="1270"/>
    </row>
    <row r="179" spans="2:6" ht="15.75" thickBot="1" x14ac:dyDescent="0.3">
      <c r="B179" s="19" t="s">
        <v>45</v>
      </c>
      <c r="C179" s="1243"/>
      <c r="D179" s="1245"/>
      <c r="E179" s="1245"/>
      <c r="F179" s="1246"/>
    </row>
    <row r="180" spans="2:6" ht="15.75" thickBot="1" x14ac:dyDescent="0.3">
      <c r="B180" s="7" t="s">
        <v>143</v>
      </c>
      <c r="C180" s="1278" t="s">
        <v>1195</v>
      </c>
      <c r="D180" s="1279"/>
      <c r="E180" s="1279"/>
      <c r="F180" s="1280"/>
    </row>
    <row r="181" spans="2:6" ht="15.75" customHeight="1" thickBot="1" x14ac:dyDescent="0.3">
      <c r="B181" s="5" t="s">
        <v>15</v>
      </c>
      <c r="C181" s="1247" t="s">
        <v>1196</v>
      </c>
      <c r="D181" s="1249"/>
      <c r="E181" s="1249"/>
      <c r="F181" s="1250"/>
    </row>
    <row r="182" spans="2:6" ht="15.75" thickBot="1" x14ac:dyDescent="0.3">
      <c r="B182" s="5" t="s">
        <v>16</v>
      </c>
      <c r="C182" s="1251" t="s">
        <v>1193</v>
      </c>
      <c r="D182" s="1252"/>
      <c r="E182" s="1252"/>
      <c r="F182" s="1253"/>
    </row>
    <row r="183" spans="2:6" x14ac:dyDescent="0.25">
      <c r="B183" s="1254"/>
      <c r="C183" s="8">
        <v>2019</v>
      </c>
      <c r="D183" s="8">
        <v>2020</v>
      </c>
      <c r="E183" s="8">
        <v>2021</v>
      </c>
      <c r="F183" s="8">
        <v>2022</v>
      </c>
    </row>
    <row r="184" spans="2:6" ht="15.75" thickBot="1" x14ac:dyDescent="0.3">
      <c r="B184" s="1255"/>
      <c r="C184" s="806" t="s">
        <v>8</v>
      </c>
      <c r="D184" s="806" t="s">
        <v>9</v>
      </c>
      <c r="E184" s="806" t="s">
        <v>9</v>
      </c>
      <c r="F184" s="806" t="s">
        <v>9</v>
      </c>
    </row>
    <row r="185" spans="2:6" ht="15.75" thickBot="1" x14ac:dyDescent="0.3">
      <c r="B185" s="5" t="s">
        <v>17</v>
      </c>
      <c r="C185" s="10"/>
      <c r="D185" s="10">
        <v>40</v>
      </c>
      <c r="E185" s="10">
        <v>40</v>
      </c>
      <c r="F185" s="10">
        <v>40</v>
      </c>
    </row>
    <row r="186" spans="2:6" ht="15.75" thickBot="1" x14ac:dyDescent="0.3">
      <c r="B186" s="5" t="s">
        <v>18</v>
      </c>
      <c r="C186" s="10"/>
      <c r="D186" s="10">
        <v>2000</v>
      </c>
      <c r="E186" s="10">
        <v>2000</v>
      </c>
      <c r="F186" s="10">
        <v>2000</v>
      </c>
    </row>
    <row r="187" spans="2:6" ht="15.75" thickBot="1" x14ac:dyDescent="0.3">
      <c r="B187" s="5" t="s">
        <v>19</v>
      </c>
      <c r="C187" s="10" t="e">
        <f>C186/C185</f>
        <v>#DIV/0!</v>
      </c>
      <c r="D187" s="10">
        <f t="shared" ref="D187:F187" si="11">D186/D185</f>
        <v>50</v>
      </c>
      <c r="E187" s="10">
        <f t="shared" si="11"/>
        <v>50</v>
      </c>
      <c r="F187" s="10">
        <f t="shared" si="11"/>
        <v>50</v>
      </c>
    </row>
    <row r="188" spans="2:6" ht="15.75" thickBot="1" x14ac:dyDescent="0.3">
      <c r="B188" s="5" t="s">
        <v>20</v>
      </c>
      <c r="C188" s="787" t="s">
        <v>21</v>
      </c>
      <c r="D188" s="11" t="e">
        <f>D185/C185-1</f>
        <v>#DIV/0!</v>
      </c>
      <c r="E188" s="11">
        <f t="shared" ref="E188:E190" si="12">E185/D185-1</f>
        <v>0</v>
      </c>
      <c r="F188" s="11">
        <f>F185/E185-1</f>
        <v>0</v>
      </c>
    </row>
    <row r="189" spans="2:6" ht="15.75" thickBot="1" x14ac:dyDescent="0.3">
      <c r="B189" s="5" t="s">
        <v>22</v>
      </c>
      <c r="C189" s="787" t="s">
        <v>21</v>
      </c>
      <c r="D189" s="11" t="e">
        <f>D186/C186-1</f>
        <v>#DIV/0!</v>
      </c>
      <c r="E189" s="11">
        <f t="shared" si="12"/>
        <v>0</v>
      </c>
      <c r="F189" s="11">
        <f>F186/E186-1</f>
        <v>0</v>
      </c>
    </row>
    <row r="190" spans="2:6" ht="15.75" thickBot="1" x14ac:dyDescent="0.3">
      <c r="B190" s="5" t="s">
        <v>23</v>
      </c>
      <c r="C190" s="787" t="s">
        <v>21</v>
      </c>
      <c r="D190" s="11" t="e">
        <f>D187/C187-1</f>
        <v>#DIV/0!</v>
      </c>
      <c r="E190" s="11">
        <f t="shared" si="12"/>
        <v>0</v>
      </c>
      <c r="F190" s="11">
        <f>F187/E187-1</f>
        <v>0</v>
      </c>
    </row>
    <row r="191" spans="2:6" ht="15.75" customHeight="1" thickBot="1" x14ac:dyDescent="0.3">
      <c r="B191" s="1256" t="s">
        <v>216</v>
      </c>
      <c r="C191" s="1257"/>
      <c r="D191" s="1257"/>
      <c r="E191" s="1257"/>
      <c r="F191" s="1258"/>
    </row>
    <row r="192" spans="2:6" x14ac:dyDescent="0.25">
      <c r="B192" s="1254"/>
      <c r="C192" s="8">
        <v>2019</v>
      </c>
      <c r="D192" s="8">
        <v>2020</v>
      </c>
      <c r="E192" s="8">
        <v>2021</v>
      </c>
      <c r="F192" s="8">
        <v>2022</v>
      </c>
    </row>
    <row r="193" spans="2:6" ht="15.75" thickBot="1" x14ac:dyDescent="0.3">
      <c r="B193" s="1255"/>
      <c r="C193" s="806" t="s">
        <v>8</v>
      </c>
      <c r="D193" s="806" t="s">
        <v>9</v>
      </c>
      <c r="E193" s="806" t="s">
        <v>9</v>
      </c>
      <c r="F193" s="806" t="s">
        <v>9</v>
      </c>
    </row>
    <row r="194" spans="2:6" ht="15.75" thickBot="1" x14ac:dyDescent="0.3">
      <c r="B194" s="13" t="s">
        <v>42</v>
      </c>
      <c r="C194" s="14"/>
      <c r="D194" s="14"/>
      <c r="E194" s="14"/>
      <c r="F194" s="14"/>
    </row>
    <row r="195" spans="2:6" ht="15.75" thickBot="1" x14ac:dyDescent="0.3">
      <c r="B195" s="13" t="s">
        <v>43</v>
      </c>
      <c r="C195" s="15"/>
      <c r="D195" s="14">
        <v>2000</v>
      </c>
      <c r="E195" s="14">
        <v>2000</v>
      </c>
      <c r="F195" s="14">
        <v>2000</v>
      </c>
    </row>
    <row r="196" spans="2:6" ht="15.75" thickBot="1" x14ac:dyDescent="0.3">
      <c r="B196" s="16" t="s">
        <v>34</v>
      </c>
      <c r="C196" s="15">
        <f>C195+C194</f>
        <v>0</v>
      </c>
      <c r="D196" s="15">
        <f t="shared" ref="D196:F196" si="13">D195+D194</f>
        <v>2000</v>
      </c>
      <c r="E196" s="15">
        <f t="shared" si="13"/>
        <v>2000</v>
      </c>
      <c r="F196" s="15">
        <f t="shared" si="13"/>
        <v>2000</v>
      </c>
    </row>
    <row r="197" spans="2:6" x14ac:dyDescent="0.25">
      <c r="B197" s="1259" t="s">
        <v>1197</v>
      </c>
      <c r="C197" s="1262"/>
      <c r="D197" s="1263"/>
      <c r="E197" s="1263"/>
      <c r="F197" s="1264"/>
    </row>
    <row r="198" spans="2:6" x14ac:dyDescent="0.25">
      <c r="B198" s="1260"/>
      <c r="C198" s="1265"/>
      <c r="D198" s="1266"/>
      <c r="E198" s="1266"/>
      <c r="F198" s="1267"/>
    </row>
    <row r="199" spans="2:6" ht="15.75" thickBot="1" x14ac:dyDescent="0.3">
      <c r="B199" s="1261"/>
      <c r="C199" s="1268"/>
      <c r="D199" s="1269"/>
      <c r="E199" s="1269"/>
      <c r="F199" s="1270"/>
    </row>
    <row r="200" spans="2:6" ht="15.75" thickBot="1" x14ac:dyDescent="0.3">
      <c r="B200" s="20"/>
      <c r="C200" s="21"/>
      <c r="D200" s="21"/>
      <c r="E200" s="21"/>
      <c r="F200" s="21"/>
    </row>
    <row r="201" spans="2:6" ht="24.75" thickBot="1" x14ac:dyDescent="0.3">
      <c r="B201" s="6" t="s">
        <v>57</v>
      </c>
      <c r="C201" s="22">
        <f>C40+C81+C122+C165+C186</f>
        <v>125100</v>
      </c>
      <c r="D201" s="22">
        <f t="shared" ref="D201:F201" si="14">D40+D81+D122+D165+D186</f>
        <v>119100</v>
      </c>
      <c r="E201" s="22">
        <f t="shared" si="14"/>
        <v>125000</v>
      </c>
      <c r="F201" s="22">
        <f t="shared" si="14"/>
        <v>125500</v>
      </c>
    </row>
    <row r="202" spans="2:6" ht="24.75" thickBot="1" x14ac:dyDescent="0.3">
      <c r="B202" s="6" t="s">
        <v>58</v>
      </c>
      <c r="C202" s="22">
        <f>C204+C206+C208+C210+C212+C214+C216+C218+C220</f>
        <v>125100</v>
      </c>
      <c r="D202" s="22">
        <f>D204+D206+D208+D210+D212+D214+D216+D218+D220</f>
        <v>119100</v>
      </c>
      <c r="E202" s="22">
        <f>E204+E206+E208+E210+E212+E214+E216+E218+E220</f>
        <v>125000</v>
      </c>
      <c r="F202" s="22">
        <f>F204+F206+F208+F210+F212+F214+F216+F218+F220</f>
        <v>125500</v>
      </c>
    </row>
    <row r="203" spans="2:6" ht="24.75" thickBot="1" x14ac:dyDescent="0.3">
      <c r="B203" s="23" t="s">
        <v>828</v>
      </c>
      <c r="C203" s="24"/>
      <c r="D203" s="25">
        <f>D202/C202-1</f>
        <v>-4.796163069544368E-2</v>
      </c>
      <c r="E203" s="25">
        <f t="shared" ref="E203" si="15">E202/D202-1</f>
        <v>4.9538203190596208E-2</v>
      </c>
      <c r="F203" s="25">
        <f>F202/E202-1</f>
        <v>4.0000000000000036E-3</v>
      </c>
    </row>
    <row r="204" spans="2:6" ht="15.75" thickBot="1" x14ac:dyDescent="0.3">
      <c r="B204" s="13" t="s">
        <v>24</v>
      </c>
      <c r="C204" s="14">
        <f>C48</f>
        <v>90800</v>
      </c>
      <c r="D204" s="14">
        <f>D48</f>
        <v>86000</v>
      </c>
      <c r="E204" s="14">
        <f>E48</f>
        <v>90000</v>
      </c>
      <c r="F204" s="14">
        <f>F48</f>
        <v>90000</v>
      </c>
    </row>
    <row r="205" spans="2:6" ht="15.75" thickBot="1" x14ac:dyDescent="0.3">
      <c r="B205" s="26" t="s">
        <v>1071</v>
      </c>
      <c r="C205" s="15"/>
      <c r="D205" s="27">
        <f>D204/C204-1</f>
        <v>-5.2863436123347984E-2</v>
      </c>
      <c r="E205" s="27">
        <f t="shared" ref="E205" si="16">E204/D204-1</f>
        <v>4.6511627906976827E-2</v>
      </c>
      <c r="F205" s="27">
        <f>F204/E204-1</f>
        <v>0</v>
      </c>
    </row>
    <row r="206" spans="2:6" ht="24.75" thickBot="1" x14ac:dyDescent="0.3">
      <c r="B206" s="13" t="s">
        <v>25</v>
      </c>
      <c r="C206" s="14">
        <f>C51</f>
        <v>13700</v>
      </c>
      <c r="D206" s="14">
        <f>D51</f>
        <v>12500</v>
      </c>
      <c r="E206" s="14">
        <f>E51</f>
        <v>12500</v>
      </c>
      <c r="F206" s="14">
        <f>F51</f>
        <v>12500</v>
      </c>
    </row>
    <row r="207" spans="2:6" ht="24.75" thickBot="1" x14ac:dyDescent="0.3">
      <c r="B207" s="26" t="s">
        <v>1072</v>
      </c>
      <c r="C207" s="15"/>
      <c r="D207" s="27">
        <f>D206/C206-1</f>
        <v>-8.7591240875912413E-2</v>
      </c>
      <c r="E207" s="27">
        <f t="shared" ref="E207" si="17">E206/D206-1</f>
        <v>0</v>
      </c>
      <c r="F207" s="27">
        <f>F206/E206-1</f>
        <v>0</v>
      </c>
    </row>
    <row r="208" spans="2:6" ht="15.75" thickBot="1" x14ac:dyDescent="0.3">
      <c r="B208" s="13" t="s">
        <v>26</v>
      </c>
      <c r="C208" s="14">
        <f>C54+C95+C136</f>
        <v>16500</v>
      </c>
      <c r="D208" s="14">
        <f t="shared" ref="D208:F208" si="18">D54+D95+D136</f>
        <v>16500</v>
      </c>
      <c r="E208" s="14">
        <f t="shared" si="18"/>
        <v>18400</v>
      </c>
      <c r="F208" s="14">
        <f t="shared" si="18"/>
        <v>18900</v>
      </c>
    </row>
    <row r="209" spans="2:6" ht="24.75" thickBot="1" x14ac:dyDescent="0.3">
      <c r="B209" s="26" t="s">
        <v>1073</v>
      </c>
      <c r="C209" s="15"/>
      <c r="D209" s="27">
        <f>D208/C208-1</f>
        <v>0</v>
      </c>
      <c r="E209" s="27">
        <f t="shared" ref="E209" si="19">E208/D208-1</f>
        <v>0.11515151515151523</v>
      </c>
      <c r="F209" s="27">
        <f>F208/E208-1</f>
        <v>2.7173913043478271E-2</v>
      </c>
    </row>
    <row r="210" spans="2:6" ht="15.75" thickBot="1" x14ac:dyDescent="0.3">
      <c r="B210" s="13" t="s">
        <v>27</v>
      </c>
      <c r="C210" s="14">
        <f>C57</f>
        <v>0</v>
      </c>
      <c r="D210" s="14">
        <f>D57</f>
        <v>0</v>
      </c>
      <c r="E210" s="14">
        <f>E57</f>
        <v>0</v>
      </c>
      <c r="F210" s="14">
        <f>F57</f>
        <v>0</v>
      </c>
    </row>
    <row r="211" spans="2:6" ht="15.75" thickBot="1" x14ac:dyDescent="0.3">
      <c r="B211" s="26" t="s">
        <v>1074</v>
      </c>
      <c r="C211" s="15"/>
      <c r="D211" s="27" t="e">
        <f>D210/C210-1</f>
        <v>#DIV/0!</v>
      </c>
      <c r="E211" s="27" t="e">
        <f t="shared" ref="E211" si="20">E210/D210-1</f>
        <v>#DIV/0!</v>
      </c>
      <c r="F211" s="27" t="e">
        <f>F210/E210-1</f>
        <v>#DIV/0!</v>
      </c>
    </row>
    <row r="212" spans="2:6" ht="15.75" thickBot="1" x14ac:dyDescent="0.3">
      <c r="B212" s="13" t="s">
        <v>28</v>
      </c>
      <c r="C212" s="14">
        <f>C60</f>
        <v>0</v>
      </c>
      <c r="D212" s="14">
        <f>D60</f>
        <v>0</v>
      </c>
      <c r="E212" s="14">
        <f>E60</f>
        <v>0</v>
      </c>
      <c r="F212" s="14">
        <f>F60</f>
        <v>0</v>
      </c>
    </row>
    <row r="213" spans="2:6" ht="24.75" thickBot="1" x14ac:dyDescent="0.3">
      <c r="B213" s="26" t="s">
        <v>1075</v>
      </c>
      <c r="C213" s="15"/>
      <c r="D213" s="27" t="e">
        <f>D212/C212-1</f>
        <v>#DIV/0!</v>
      </c>
      <c r="E213" s="27" t="e">
        <f t="shared" ref="E213" si="21">E212/D212-1</f>
        <v>#DIV/0!</v>
      </c>
      <c r="F213" s="27" t="e">
        <f>F212/E212-1</f>
        <v>#DIV/0!</v>
      </c>
    </row>
    <row r="214" spans="2:6" ht="15.75" thickBot="1" x14ac:dyDescent="0.3">
      <c r="B214" s="13" t="s">
        <v>29</v>
      </c>
      <c r="C214" s="14">
        <f>C63</f>
        <v>1600</v>
      </c>
      <c r="D214" s="14">
        <f>D63</f>
        <v>1600</v>
      </c>
      <c r="E214" s="14">
        <f>E63</f>
        <v>1600</v>
      </c>
      <c r="F214" s="14">
        <f>F63</f>
        <v>1600</v>
      </c>
    </row>
    <row r="215" spans="2:6" ht="15.75" thickBot="1" x14ac:dyDescent="0.3">
      <c r="B215" s="26" t="s">
        <v>1076</v>
      </c>
      <c r="C215" s="15"/>
      <c r="D215" s="27">
        <f>D214/C214-1</f>
        <v>0</v>
      </c>
      <c r="E215" s="27">
        <f t="shared" ref="E215" si="22">E214/D214-1</f>
        <v>0</v>
      </c>
      <c r="F215" s="27">
        <f>F214/E214-1</f>
        <v>0</v>
      </c>
    </row>
    <row r="216" spans="2:6" ht="24.75" thickBot="1" x14ac:dyDescent="0.3">
      <c r="B216" s="13" t="s">
        <v>30</v>
      </c>
      <c r="C216" s="14">
        <f>C66</f>
        <v>500</v>
      </c>
      <c r="D216" s="14">
        <f>D66</f>
        <v>500</v>
      </c>
      <c r="E216" s="14">
        <f>E66</f>
        <v>500</v>
      </c>
      <c r="F216" s="14">
        <f>F66</f>
        <v>500</v>
      </c>
    </row>
    <row r="217" spans="2:6" ht="24.75" thickBot="1" x14ac:dyDescent="0.3">
      <c r="B217" s="26" t="s">
        <v>1077</v>
      </c>
      <c r="C217" s="15"/>
      <c r="D217" s="27">
        <f>D216/C216-1</f>
        <v>0</v>
      </c>
      <c r="E217" s="27">
        <f t="shared" ref="E217" si="23">E216/D216-1</f>
        <v>0</v>
      </c>
      <c r="F217" s="27">
        <f>F216/E216-1</f>
        <v>0</v>
      </c>
    </row>
    <row r="218" spans="2:6" ht="15.75" thickBot="1" x14ac:dyDescent="0.3">
      <c r="B218" s="13" t="s">
        <v>59</v>
      </c>
      <c r="C218" s="14">
        <f>C173+C194</f>
        <v>0</v>
      </c>
      <c r="D218" s="14">
        <f>D173+D194</f>
        <v>0</v>
      </c>
      <c r="E218" s="14">
        <f>E173+E194</f>
        <v>0</v>
      </c>
      <c r="F218" s="14">
        <f>F173+F194</f>
        <v>0</v>
      </c>
    </row>
    <row r="219" spans="2:6" ht="24.75" thickBot="1" x14ac:dyDescent="0.3">
      <c r="B219" s="26" t="s">
        <v>1078</v>
      </c>
      <c r="C219" s="15"/>
      <c r="D219" s="27" t="e">
        <f>D218/C218-1</f>
        <v>#DIV/0!</v>
      </c>
      <c r="E219" s="27" t="e">
        <f t="shared" ref="E219" si="24">E218/D218-1</f>
        <v>#DIV/0!</v>
      </c>
      <c r="F219" s="27" t="e">
        <f>F218/E218-1</f>
        <v>#DIV/0!</v>
      </c>
    </row>
    <row r="220" spans="2:6" ht="15.75" thickBot="1" x14ac:dyDescent="0.3">
      <c r="B220" s="13" t="s">
        <v>60</v>
      </c>
      <c r="C220" s="14">
        <f>C174+C195</f>
        <v>2000</v>
      </c>
      <c r="D220" s="14">
        <f>D174+D195</f>
        <v>2000</v>
      </c>
      <c r="E220" s="14">
        <f>E174+E195</f>
        <v>2000</v>
      </c>
      <c r="F220" s="14">
        <f>F174+F195</f>
        <v>2000</v>
      </c>
    </row>
    <row r="221" spans="2:6" ht="15.75" thickBot="1" x14ac:dyDescent="0.3">
      <c r="B221" s="26" t="s">
        <v>1079</v>
      </c>
      <c r="C221" s="15"/>
      <c r="D221" s="27">
        <f>D220/C220-1</f>
        <v>0</v>
      </c>
      <c r="E221" s="27">
        <f t="shared" ref="E221" si="25">E220/D220-1</f>
        <v>0</v>
      </c>
      <c r="F221" s="27">
        <f>F220/E220-1</f>
        <v>0</v>
      </c>
    </row>
    <row r="222" spans="2:6" x14ac:dyDescent="0.25">
      <c r="B222" s="1854" t="s">
        <v>1080</v>
      </c>
      <c r="C222" s="1857"/>
      <c r="D222" s="1858"/>
      <c r="E222" s="1858"/>
      <c r="F222" s="1859"/>
    </row>
    <row r="223" spans="2:6" x14ac:dyDescent="0.25">
      <c r="B223" s="1855"/>
      <c r="C223" s="1860"/>
      <c r="D223" s="1861"/>
      <c r="E223" s="1861"/>
      <c r="F223" s="1862"/>
    </row>
    <row r="224" spans="2:6" ht="15.75" thickBot="1" x14ac:dyDescent="0.3">
      <c r="B224" s="1856"/>
      <c r="C224" s="1863"/>
      <c r="D224" s="1864"/>
      <c r="E224" s="1864"/>
      <c r="F224" s="1865"/>
    </row>
    <row r="225" spans="2:6" ht="15.75" thickBot="1" x14ac:dyDescent="0.3">
      <c r="B225" s="17" t="s">
        <v>32</v>
      </c>
      <c r="C225" s="18">
        <f>IF(C202-C201=0,0,"Error")</f>
        <v>0</v>
      </c>
      <c r="D225" s="18">
        <f t="shared" ref="D225:F225" si="26">IF(D202-D201=0,0,"Error")</f>
        <v>0</v>
      </c>
      <c r="E225" s="18">
        <f t="shared" si="26"/>
        <v>0</v>
      </c>
      <c r="F225" s="18">
        <f t="shared" si="26"/>
        <v>0</v>
      </c>
    </row>
    <row r="226" spans="2:6" ht="24.75" thickBot="1" x14ac:dyDescent="0.3">
      <c r="B226" s="425" t="s">
        <v>829</v>
      </c>
      <c r="C226" s="14">
        <v>56</v>
      </c>
      <c r="D226" s="14">
        <v>56</v>
      </c>
      <c r="E226" s="14">
        <v>56</v>
      </c>
      <c r="F226" s="14">
        <v>56</v>
      </c>
    </row>
    <row r="227" spans="2:6" ht="24.75" thickBot="1" x14ac:dyDescent="0.3">
      <c r="B227" s="425" t="s">
        <v>830</v>
      </c>
      <c r="C227" s="14">
        <v>7</v>
      </c>
      <c r="D227" s="14" t="s">
        <v>21</v>
      </c>
      <c r="E227" s="14" t="s">
        <v>21</v>
      </c>
      <c r="F227" s="14" t="s">
        <v>21</v>
      </c>
    </row>
    <row r="228" spans="2:6" x14ac:dyDescent="0.25">
      <c r="B228" s="28"/>
      <c r="C228" s="29"/>
      <c r="D228" s="29"/>
      <c r="E228" s="29"/>
      <c r="F228" s="29"/>
    </row>
  </sheetData>
  <mergeCells count="61">
    <mergeCell ref="B33:F33"/>
    <mergeCell ref="C4:F4"/>
    <mergeCell ref="C5:F5"/>
    <mergeCell ref="C6:F6"/>
    <mergeCell ref="B7:F7"/>
    <mergeCell ref="B8:F10"/>
    <mergeCell ref="C11:F11"/>
    <mergeCell ref="B12:B13"/>
    <mergeCell ref="C18:F18"/>
    <mergeCell ref="B19:F19"/>
    <mergeCell ref="B32:F32"/>
    <mergeCell ref="C77:F77"/>
    <mergeCell ref="C34:F34"/>
    <mergeCell ref="C35:F35"/>
    <mergeCell ref="C36:F36"/>
    <mergeCell ref="B37:B38"/>
    <mergeCell ref="B45:F45"/>
    <mergeCell ref="B46:B47"/>
    <mergeCell ref="B70:B72"/>
    <mergeCell ref="C70:F72"/>
    <mergeCell ref="B74:F74"/>
    <mergeCell ref="C75:F75"/>
    <mergeCell ref="C76:F76"/>
    <mergeCell ref="B128:B129"/>
    <mergeCell ref="B78:B79"/>
    <mergeCell ref="B86:F86"/>
    <mergeCell ref="B87:B88"/>
    <mergeCell ref="B111:B113"/>
    <mergeCell ref="C111:F113"/>
    <mergeCell ref="B115:F115"/>
    <mergeCell ref="C116:F116"/>
    <mergeCell ref="C117:F117"/>
    <mergeCell ref="C118:F118"/>
    <mergeCell ref="B119:B120"/>
    <mergeCell ref="B127:F127"/>
    <mergeCell ref="C159:F159"/>
    <mergeCell ref="C160:F160"/>
    <mergeCell ref="C161:F161"/>
    <mergeCell ref="B162:B163"/>
    <mergeCell ref="B170:F170"/>
    <mergeCell ref="H150:H152"/>
    <mergeCell ref="B152:B154"/>
    <mergeCell ref="C152:F154"/>
    <mergeCell ref="B156:F156"/>
    <mergeCell ref="B157:F157"/>
    <mergeCell ref="B1:F1"/>
    <mergeCell ref="B222:B224"/>
    <mergeCell ref="C222:F224"/>
    <mergeCell ref="B176:B178"/>
    <mergeCell ref="C176:F178"/>
    <mergeCell ref="C179:F179"/>
    <mergeCell ref="C180:F180"/>
    <mergeCell ref="C181:F181"/>
    <mergeCell ref="C182:F182"/>
    <mergeCell ref="B183:B184"/>
    <mergeCell ref="B191:F191"/>
    <mergeCell ref="B192:B193"/>
    <mergeCell ref="B197:B199"/>
    <mergeCell ref="C197:F199"/>
    <mergeCell ref="B171:B172"/>
    <mergeCell ref="C158:F158"/>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E911"/>
  <sheetViews>
    <sheetView zoomScale="120" zoomScaleNormal="120" workbookViewId="0">
      <selection activeCell="A3" sqref="A3"/>
    </sheetView>
  </sheetViews>
  <sheetFormatPr defaultRowHeight="15" x14ac:dyDescent="0.25"/>
  <cols>
    <col min="1" max="1" width="44.140625" customWidth="1"/>
    <col min="2" max="2" width="21.5703125" customWidth="1"/>
    <col min="5" max="5" width="36.5703125" customWidth="1"/>
  </cols>
  <sheetData>
    <row r="2" spans="1:5" x14ac:dyDescent="0.25">
      <c r="A2" s="751" t="s">
        <v>1232</v>
      </c>
      <c r="B2" s="752"/>
      <c r="C2" s="752"/>
      <c r="D2" s="752"/>
    </row>
    <row r="3" spans="1:5" ht="15.75" thickBot="1" x14ac:dyDescent="0.3">
      <c r="A3" s="1" t="s">
        <v>1234</v>
      </c>
    </row>
    <row r="4" spans="1:5" ht="45" customHeight="1" thickBot="1" x14ac:dyDescent="0.3">
      <c r="A4" s="753" t="s">
        <v>1233</v>
      </c>
      <c r="B4" s="1357" t="s">
        <v>1234</v>
      </c>
      <c r="C4" s="1358"/>
      <c r="D4" s="1358"/>
      <c r="E4" s="1359"/>
    </row>
    <row r="5" spans="1:5" ht="38.25" customHeight="1" thickBot="1" x14ac:dyDescent="0.3">
      <c r="A5" s="570" t="s">
        <v>1235</v>
      </c>
      <c r="B5" s="1360" t="s">
        <v>1236</v>
      </c>
      <c r="C5" s="1361"/>
      <c r="D5" s="1361"/>
      <c r="E5" s="1362"/>
    </row>
    <row r="6" spans="1:5" ht="127.5" customHeight="1" thickBot="1" x14ac:dyDescent="0.3">
      <c r="A6" s="570" t="s">
        <v>1237</v>
      </c>
      <c r="B6" s="1363" t="s">
        <v>1238</v>
      </c>
      <c r="C6" s="1364"/>
      <c r="D6" s="1364"/>
      <c r="E6" s="1365"/>
    </row>
    <row r="7" spans="1:5" ht="25.5" customHeight="1" thickBot="1" x14ac:dyDescent="0.3">
      <c r="A7" s="570" t="s">
        <v>1239</v>
      </c>
      <c r="B7" s="754" t="s">
        <v>1240</v>
      </c>
      <c r="C7" s="1366" t="s">
        <v>5</v>
      </c>
      <c r="D7" s="1367"/>
      <c r="E7" s="1368"/>
    </row>
    <row r="8" spans="1:5" ht="154.5" customHeight="1" thickBot="1" x14ac:dyDescent="0.3">
      <c r="A8" s="570" t="s">
        <v>1241</v>
      </c>
      <c r="B8" s="755">
        <v>1120</v>
      </c>
      <c r="C8" s="1369" t="s">
        <v>1242</v>
      </c>
      <c r="D8" s="1370"/>
      <c r="E8" s="1371"/>
    </row>
    <row r="9" spans="1:5" ht="102" customHeight="1" thickBot="1" x14ac:dyDescent="0.3">
      <c r="A9" s="570" t="s">
        <v>136</v>
      </c>
      <c r="B9" s="755">
        <v>1110</v>
      </c>
      <c r="C9" s="1369" t="s">
        <v>137</v>
      </c>
      <c r="D9" s="1370"/>
      <c r="E9" s="1371"/>
    </row>
    <row r="10" spans="1:5" ht="15.75" x14ac:dyDescent="0.25">
      <c r="A10" s="325"/>
      <c r="B10" s="325"/>
      <c r="C10" s="325"/>
      <c r="D10" s="325"/>
      <c r="E10" s="325"/>
    </row>
    <row r="11" spans="1:5" ht="15.75" x14ac:dyDescent="0.25">
      <c r="A11" s="1348" t="s">
        <v>750</v>
      </c>
      <c r="B11" s="1348"/>
      <c r="C11" s="1348"/>
      <c r="D11" s="1348"/>
      <c r="E11" s="1348"/>
    </row>
    <row r="12" spans="1:5" ht="15.75" x14ac:dyDescent="0.25">
      <c r="A12" s="1349"/>
      <c r="B12" s="1349"/>
      <c r="C12" s="1349"/>
      <c r="D12" s="1349"/>
      <c r="E12" s="1349"/>
    </row>
    <row r="13" spans="1:5" ht="16.5" thickBot="1" x14ac:dyDescent="0.3">
      <c r="A13" s="325"/>
      <c r="B13" s="325"/>
      <c r="C13" s="325"/>
      <c r="D13" s="325"/>
      <c r="E13" s="325"/>
    </row>
    <row r="14" spans="1:5" ht="16.5" thickBot="1" x14ac:dyDescent="0.3">
      <c r="A14" s="326" t="s">
        <v>0</v>
      </c>
      <c r="B14" s="1350" t="s">
        <v>382</v>
      </c>
      <c r="C14" s="1350"/>
      <c r="D14" s="1350"/>
      <c r="E14" s="1350"/>
    </row>
    <row r="15" spans="1:5" ht="15" customHeight="1" thickBot="1" x14ac:dyDescent="0.3">
      <c r="A15" s="326" t="s">
        <v>1</v>
      </c>
      <c r="B15" s="1351" t="s">
        <v>2</v>
      </c>
      <c r="C15" s="1352"/>
      <c r="D15" s="1352"/>
      <c r="E15" s="1353"/>
    </row>
    <row r="16" spans="1:5" ht="16.5" thickBot="1" x14ac:dyDescent="0.3">
      <c r="A16" s="326" t="s">
        <v>3</v>
      </c>
      <c r="B16" s="1315" t="s">
        <v>729</v>
      </c>
      <c r="C16" s="1316"/>
      <c r="D16" s="1316"/>
      <c r="E16" s="1317"/>
    </row>
    <row r="17" spans="1:5" ht="16.5" thickBot="1" x14ac:dyDescent="0.3">
      <c r="A17" s="1354" t="s">
        <v>5</v>
      </c>
      <c r="B17" s="1355"/>
      <c r="C17" s="1355"/>
      <c r="D17" s="1355"/>
      <c r="E17" s="1356"/>
    </row>
    <row r="18" spans="1:5" ht="15.75" thickBot="1" x14ac:dyDescent="0.3">
      <c r="A18" s="1344" t="s">
        <v>137</v>
      </c>
      <c r="B18" s="1345"/>
      <c r="C18" s="1345"/>
      <c r="D18" s="1345"/>
      <c r="E18" s="1346"/>
    </row>
    <row r="19" spans="1:5" ht="15" customHeight="1" thickBot="1" x14ac:dyDescent="0.3">
      <c r="A19" s="1344"/>
      <c r="B19" s="1345"/>
      <c r="C19" s="1345"/>
      <c r="D19" s="1345"/>
      <c r="E19" s="1346"/>
    </row>
    <row r="20" spans="1:5" ht="15.75" thickBot="1" x14ac:dyDescent="0.3">
      <c r="A20" s="1344"/>
      <c r="B20" s="1345"/>
      <c r="C20" s="1345"/>
      <c r="D20" s="1345"/>
      <c r="E20" s="1346"/>
    </row>
    <row r="21" spans="1:5" ht="16.5" thickBot="1" x14ac:dyDescent="0.3">
      <c r="A21" s="327" t="s">
        <v>6</v>
      </c>
      <c r="B21" s="1347" t="s">
        <v>383</v>
      </c>
      <c r="C21" s="1336"/>
      <c r="D21" s="1336"/>
      <c r="E21" s="1337"/>
    </row>
    <row r="22" spans="1:5" ht="15.75" x14ac:dyDescent="0.25">
      <c r="A22" s="1307" t="s">
        <v>7</v>
      </c>
      <c r="B22" s="328">
        <v>2019</v>
      </c>
      <c r="C22" s="328">
        <v>2020</v>
      </c>
      <c r="D22" s="328">
        <v>2021</v>
      </c>
      <c r="E22" s="328">
        <v>2022</v>
      </c>
    </row>
    <row r="23" spans="1:5" ht="15" customHeight="1" thickBot="1" x14ac:dyDescent="0.3">
      <c r="A23" s="1308"/>
      <c r="B23" s="329" t="s">
        <v>8</v>
      </c>
      <c r="C23" s="329" t="s">
        <v>9</v>
      </c>
      <c r="D23" s="329" t="s">
        <v>9</v>
      </c>
      <c r="E23" s="329" t="s">
        <v>9</v>
      </c>
    </row>
    <row r="24" spans="1:5" ht="16.5" thickBot="1" x14ac:dyDescent="0.3">
      <c r="A24" s="330" t="s">
        <v>384</v>
      </c>
      <c r="B24" s="331"/>
      <c r="C24" s="331"/>
      <c r="D24" s="331"/>
      <c r="E24" s="331"/>
    </row>
    <row r="25" spans="1:5" ht="32.25" thickBot="1" x14ac:dyDescent="0.3">
      <c r="A25" s="332" t="s">
        <v>385</v>
      </c>
      <c r="B25" s="331"/>
      <c r="C25" s="331"/>
      <c r="D25" s="331"/>
      <c r="E25" s="331"/>
    </row>
    <row r="26" spans="1:5" ht="16.5" thickBot="1" x14ac:dyDescent="0.3">
      <c r="A26" s="332" t="s">
        <v>386</v>
      </c>
      <c r="B26" s="331"/>
      <c r="C26" s="331"/>
      <c r="D26" s="331"/>
      <c r="E26" s="331"/>
    </row>
    <row r="27" spans="1:5" ht="15" customHeight="1" thickBot="1" x14ac:dyDescent="0.3">
      <c r="A27" s="332" t="s">
        <v>387</v>
      </c>
      <c r="B27" s="331"/>
      <c r="C27" s="331"/>
      <c r="D27" s="331"/>
      <c r="E27" s="331"/>
    </row>
    <row r="28" spans="1:5" ht="16.5" thickBot="1" x14ac:dyDescent="0.3">
      <c r="A28" s="333" t="s">
        <v>10</v>
      </c>
      <c r="B28" s="1338" t="s">
        <v>388</v>
      </c>
      <c r="C28" s="1339"/>
      <c r="D28" s="1339"/>
      <c r="E28" s="1340"/>
    </row>
    <row r="29" spans="1:5" ht="16.5" thickBot="1" x14ac:dyDescent="0.3">
      <c r="A29" s="1315" t="s">
        <v>11</v>
      </c>
      <c r="B29" s="1316"/>
      <c r="C29" s="1316"/>
      <c r="D29" s="1316"/>
      <c r="E29" s="1317"/>
    </row>
    <row r="30" spans="1:5" ht="16.5" thickBot="1" x14ac:dyDescent="0.3">
      <c r="A30" s="334" t="s">
        <v>389</v>
      </c>
      <c r="B30" s="335"/>
      <c r="C30" s="331"/>
      <c r="D30" s="331"/>
      <c r="E30" s="331"/>
    </row>
    <row r="31" spans="1:5" ht="15" customHeight="1" thickBot="1" x14ac:dyDescent="0.3">
      <c r="A31" s="334" t="s">
        <v>390</v>
      </c>
      <c r="B31" s="335"/>
      <c r="C31" s="331"/>
      <c r="D31" s="331"/>
      <c r="E31" s="331"/>
    </row>
    <row r="32" spans="1:5" ht="16.5" thickBot="1" x14ac:dyDescent="0.3">
      <c r="A32" s="336" t="s">
        <v>391</v>
      </c>
      <c r="B32" s="337"/>
      <c r="C32" s="338"/>
      <c r="D32" s="338"/>
      <c r="E32" s="338"/>
    </row>
    <row r="33" spans="1:5" ht="16.5" thickBot="1" x14ac:dyDescent="0.3">
      <c r="A33" s="1318" t="s">
        <v>12</v>
      </c>
      <c r="B33" s="1319"/>
      <c r="C33" s="1319"/>
      <c r="D33" s="1319"/>
      <c r="E33" s="1320"/>
    </row>
    <row r="34" spans="1:5" ht="16.5" thickBot="1" x14ac:dyDescent="0.3">
      <c r="A34" s="1318" t="s">
        <v>13</v>
      </c>
      <c r="B34" s="1319"/>
      <c r="C34" s="1319"/>
      <c r="D34" s="1319"/>
      <c r="E34" s="1320"/>
    </row>
    <row r="35" spans="1:5" ht="15" customHeight="1" thickBot="1" x14ac:dyDescent="0.3">
      <c r="A35" s="339" t="s">
        <v>14</v>
      </c>
      <c r="B35" s="1309" t="s">
        <v>751</v>
      </c>
      <c r="C35" s="1310"/>
      <c r="D35" s="1310"/>
      <c r="E35" s="1311"/>
    </row>
    <row r="36" spans="1:5" ht="16.5" thickBot="1" x14ac:dyDescent="0.3">
      <c r="A36" s="332" t="s">
        <v>15</v>
      </c>
      <c r="B36" s="1309" t="s">
        <v>752</v>
      </c>
      <c r="C36" s="1310"/>
      <c r="D36" s="1310"/>
      <c r="E36" s="1311"/>
    </row>
    <row r="37" spans="1:5" ht="16.5" thickBot="1" x14ac:dyDescent="0.3">
      <c r="A37" s="332" t="s">
        <v>16</v>
      </c>
      <c r="B37" s="1312" t="s">
        <v>392</v>
      </c>
      <c r="C37" s="1313"/>
      <c r="D37" s="1313"/>
      <c r="E37" s="1314"/>
    </row>
    <row r="38" spans="1:5" ht="15.75" x14ac:dyDescent="0.25">
      <c r="A38" s="1307"/>
      <c r="B38" s="340">
        <v>2019</v>
      </c>
      <c r="C38" s="340">
        <v>2020</v>
      </c>
      <c r="D38" s="340">
        <v>2021</v>
      </c>
      <c r="E38" s="340">
        <v>2022</v>
      </c>
    </row>
    <row r="39" spans="1:5" ht="15" customHeight="1" thickBot="1" x14ac:dyDescent="0.3">
      <c r="A39" s="1308"/>
      <c r="B39" s="341" t="s">
        <v>8</v>
      </c>
      <c r="C39" s="341" t="s">
        <v>9</v>
      </c>
      <c r="D39" s="341" t="s">
        <v>9</v>
      </c>
      <c r="E39" s="341" t="s">
        <v>9</v>
      </c>
    </row>
    <row r="40" spans="1:5" ht="16.5" thickBot="1" x14ac:dyDescent="0.3">
      <c r="A40" s="332" t="s">
        <v>17</v>
      </c>
      <c r="B40" s="342">
        <v>13</v>
      </c>
      <c r="C40" s="342">
        <v>15</v>
      </c>
      <c r="D40" s="342">
        <v>15</v>
      </c>
      <c r="E40" s="342">
        <v>17</v>
      </c>
    </row>
    <row r="41" spans="1:5" ht="16.5" thickBot="1" x14ac:dyDescent="0.3">
      <c r="A41" s="332" t="s">
        <v>18</v>
      </c>
      <c r="B41" s="342">
        <f>B69</f>
        <v>285408</v>
      </c>
      <c r="C41" s="342">
        <f t="shared" ref="C41:E41" si="0">C69</f>
        <v>281328</v>
      </c>
      <c r="D41" s="342">
        <f t="shared" si="0"/>
        <v>281328</v>
      </c>
      <c r="E41" s="342">
        <f t="shared" si="0"/>
        <v>281328</v>
      </c>
    </row>
    <row r="42" spans="1:5" ht="16.5" thickBot="1" x14ac:dyDescent="0.3">
      <c r="A42" s="332" t="s">
        <v>19</v>
      </c>
      <c r="B42" s="342">
        <f>B41/B40</f>
        <v>21954.461538461539</v>
      </c>
      <c r="C42" s="342">
        <f t="shared" ref="C42:E42" si="1">C41/C40</f>
        <v>18755.2</v>
      </c>
      <c r="D42" s="342">
        <f t="shared" si="1"/>
        <v>18755.2</v>
      </c>
      <c r="E42" s="342">
        <f t="shared" si="1"/>
        <v>16548.705882352941</v>
      </c>
    </row>
    <row r="43" spans="1:5" ht="16.5" thickBot="1" x14ac:dyDescent="0.3">
      <c r="A43" s="332" t="s">
        <v>20</v>
      </c>
      <c r="B43" s="739" t="s">
        <v>21</v>
      </c>
      <c r="C43" s="343">
        <f>C40/B40-1</f>
        <v>0.15384615384615374</v>
      </c>
      <c r="D43" s="343">
        <f t="shared" ref="D43:E45" si="2">D40/C40-1</f>
        <v>0</v>
      </c>
      <c r="E43" s="343">
        <f t="shared" si="2"/>
        <v>0.1333333333333333</v>
      </c>
    </row>
    <row r="44" spans="1:5" ht="16.5" thickBot="1" x14ac:dyDescent="0.3">
      <c r="A44" s="332" t="s">
        <v>22</v>
      </c>
      <c r="B44" s="739" t="s">
        <v>21</v>
      </c>
      <c r="C44" s="343">
        <f>C41/B41-1</f>
        <v>-1.4295324587958236E-2</v>
      </c>
      <c r="D44" s="343">
        <f t="shared" si="2"/>
        <v>0</v>
      </c>
      <c r="E44" s="343">
        <f t="shared" si="2"/>
        <v>0</v>
      </c>
    </row>
    <row r="45" spans="1:5" ht="16.5" thickBot="1" x14ac:dyDescent="0.3">
      <c r="A45" s="332" t="s">
        <v>23</v>
      </c>
      <c r="B45" s="739" t="s">
        <v>21</v>
      </c>
      <c r="C45" s="343">
        <f>C42/B42-1</f>
        <v>-0.14572261464289715</v>
      </c>
      <c r="D45" s="343">
        <f t="shared" si="2"/>
        <v>0</v>
      </c>
      <c r="E45" s="343">
        <f t="shared" si="2"/>
        <v>-0.11764705882352944</v>
      </c>
    </row>
    <row r="46" spans="1:5" ht="16.5" thickBot="1" x14ac:dyDescent="0.3">
      <c r="A46" s="1325" t="s">
        <v>753</v>
      </c>
      <c r="B46" s="1326"/>
      <c r="C46" s="1326"/>
      <c r="D46" s="1326"/>
      <c r="E46" s="1327"/>
    </row>
    <row r="47" spans="1:5" ht="15.75" x14ac:dyDescent="0.25">
      <c r="A47" s="1307"/>
      <c r="B47" s="340">
        <v>2019</v>
      </c>
      <c r="C47" s="340">
        <v>2020</v>
      </c>
      <c r="D47" s="340">
        <v>2021</v>
      </c>
      <c r="E47" s="340">
        <v>2022</v>
      </c>
    </row>
    <row r="48" spans="1:5" ht="32.25" thickBot="1" x14ac:dyDescent="0.3">
      <c r="A48" s="1308"/>
      <c r="B48" s="341" t="s">
        <v>8</v>
      </c>
      <c r="C48" s="341" t="s">
        <v>9</v>
      </c>
      <c r="D48" s="341" t="s">
        <v>9</v>
      </c>
      <c r="E48" s="341" t="s">
        <v>9</v>
      </c>
    </row>
    <row r="49" spans="1:5" ht="16.5" thickBot="1" x14ac:dyDescent="0.3">
      <c r="A49" s="344" t="s">
        <v>24</v>
      </c>
      <c r="B49" s="345">
        <f t="shared" ref="B49" si="3">SUM(B50:B51)</f>
        <v>224328</v>
      </c>
      <c r="C49" s="345">
        <f t="shared" ref="C49:E49" si="4">SUM(C50:C51)</f>
        <v>224328</v>
      </c>
      <c r="D49" s="345">
        <f t="shared" si="4"/>
        <v>224328</v>
      </c>
      <c r="E49" s="345">
        <f t="shared" si="4"/>
        <v>224328</v>
      </c>
    </row>
    <row r="50" spans="1:5" ht="16.5" thickBot="1" x14ac:dyDescent="0.3">
      <c r="A50" s="346" t="s">
        <v>754</v>
      </c>
      <c r="B50" s="345">
        <v>224328</v>
      </c>
      <c r="C50" s="345">
        <v>224328</v>
      </c>
      <c r="D50" s="345">
        <v>224328</v>
      </c>
      <c r="E50" s="345">
        <v>224328</v>
      </c>
    </row>
    <row r="51" spans="1:5" ht="16.5" thickBot="1" x14ac:dyDescent="0.3">
      <c r="A51" s="346" t="s">
        <v>280</v>
      </c>
      <c r="B51" s="347"/>
      <c r="C51" s="347"/>
      <c r="D51" s="347"/>
      <c r="E51" s="347"/>
    </row>
    <row r="52" spans="1:5" ht="16.5" thickBot="1" x14ac:dyDescent="0.3">
      <c r="A52" s="344" t="s">
        <v>25</v>
      </c>
      <c r="B52" s="345">
        <f t="shared" ref="B52:E52" si="5">SUM(B53:B54)</f>
        <v>37000</v>
      </c>
      <c r="C52" s="345">
        <f t="shared" si="5"/>
        <v>37000</v>
      </c>
      <c r="D52" s="345">
        <f t="shared" si="5"/>
        <v>37000</v>
      </c>
      <c r="E52" s="345">
        <f t="shared" si="5"/>
        <v>37000</v>
      </c>
    </row>
    <row r="53" spans="1:5" ht="16.5" thickBot="1" x14ac:dyDescent="0.3">
      <c r="A53" s="346" t="s">
        <v>755</v>
      </c>
      <c r="B53" s="345">
        <v>37000</v>
      </c>
      <c r="C53" s="345">
        <v>37000</v>
      </c>
      <c r="D53" s="345">
        <v>37000</v>
      </c>
      <c r="E53" s="345">
        <v>37000</v>
      </c>
    </row>
    <row r="54" spans="1:5" ht="16.5" thickBot="1" x14ac:dyDescent="0.3">
      <c r="A54" s="346" t="s">
        <v>280</v>
      </c>
      <c r="B54" s="345"/>
      <c r="C54" s="345"/>
      <c r="D54" s="345"/>
      <c r="E54" s="345"/>
    </row>
    <row r="55" spans="1:5" ht="16.5" thickBot="1" x14ac:dyDescent="0.3">
      <c r="A55" s="344" t="s">
        <v>26</v>
      </c>
      <c r="B55" s="348">
        <f t="shared" ref="B55:E55" si="6">SUM(B56:B57)</f>
        <v>24080</v>
      </c>
      <c r="C55" s="348">
        <f t="shared" si="6"/>
        <v>20000</v>
      </c>
      <c r="D55" s="348">
        <f t="shared" si="6"/>
        <v>20000</v>
      </c>
      <c r="E55" s="348">
        <f t="shared" si="6"/>
        <v>20000</v>
      </c>
    </row>
    <row r="56" spans="1:5" ht="16.5" thickBot="1" x14ac:dyDescent="0.3">
      <c r="A56" s="346" t="s">
        <v>756</v>
      </c>
      <c r="B56" s="345">
        <v>24080</v>
      </c>
      <c r="C56" s="345">
        <v>20000</v>
      </c>
      <c r="D56" s="345">
        <v>20000</v>
      </c>
      <c r="E56" s="345">
        <v>20000</v>
      </c>
    </row>
    <row r="57" spans="1:5" ht="16.5" thickBot="1" x14ac:dyDescent="0.3">
      <c r="A57" s="346" t="s">
        <v>280</v>
      </c>
      <c r="B57" s="348"/>
      <c r="C57" s="345"/>
      <c r="D57" s="345"/>
      <c r="E57" s="345"/>
    </row>
    <row r="58" spans="1:5" ht="16.5" thickBot="1" x14ac:dyDescent="0.3">
      <c r="A58" s="344" t="s">
        <v>27</v>
      </c>
      <c r="B58" s="348">
        <f>SUM(B59:B59)</f>
        <v>0</v>
      </c>
      <c r="C58" s="348">
        <f>SUM(C59:C59)</f>
        <v>0</v>
      </c>
      <c r="D58" s="348">
        <f>SUM(D59:D59)</f>
        <v>0</v>
      </c>
      <c r="E58" s="348">
        <f>SUM(E59:E59)</f>
        <v>0</v>
      </c>
    </row>
    <row r="59" spans="1:5" ht="16.5" thickBot="1" x14ac:dyDescent="0.3">
      <c r="A59" s="346" t="s">
        <v>279</v>
      </c>
      <c r="B59" s="348">
        <v>0</v>
      </c>
      <c r="C59" s="348">
        <v>0</v>
      </c>
      <c r="D59" s="348">
        <v>0</v>
      </c>
      <c r="E59" s="348">
        <v>0</v>
      </c>
    </row>
    <row r="60" spans="1:5" ht="16.5" thickBot="1" x14ac:dyDescent="0.3">
      <c r="A60" s="344" t="s">
        <v>28</v>
      </c>
      <c r="B60" s="348">
        <f>SUM(B61:B62)</f>
        <v>0</v>
      </c>
      <c r="C60" s="348">
        <f t="shared" ref="C60:E60" si="7">SUM(C61:C62)</f>
        <v>0</v>
      </c>
      <c r="D60" s="348">
        <f t="shared" si="7"/>
        <v>0</v>
      </c>
      <c r="E60" s="348">
        <f t="shared" si="7"/>
        <v>0</v>
      </c>
    </row>
    <row r="61" spans="1:5" ht="16.5" thickBot="1" x14ac:dyDescent="0.3">
      <c r="A61" s="346" t="s">
        <v>279</v>
      </c>
      <c r="B61" s="348">
        <v>0</v>
      </c>
      <c r="C61" s="348">
        <v>0</v>
      </c>
      <c r="D61" s="348">
        <v>0</v>
      </c>
      <c r="E61" s="348">
        <v>0</v>
      </c>
    </row>
    <row r="62" spans="1:5" ht="16.5" thickBot="1" x14ac:dyDescent="0.3">
      <c r="A62" s="346" t="s">
        <v>280</v>
      </c>
      <c r="B62" s="348"/>
      <c r="C62" s="345"/>
      <c r="D62" s="345"/>
      <c r="E62" s="345"/>
    </row>
    <row r="63" spans="1:5" ht="16.5" thickBot="1" x14ac:dyDescent="0.3">
      <c r="A63" s="344" t="s">
        <v>29</v>
      </c>
      <c r="B63" s="348">
        <f>SUM(B64:B65)</f>
        <v>0</v>
      </c>
      <c r="C63" s="348">
        <f t="shared" ref="C63:E63" si="8">SUM(C64:C65)</f>
        <v>0</v>
      </c>
      <c r="D63" s="348">
        <f t="shared" si="8"/>
        <v>0</v>
      </c>
      <c r="E63" s="348">
        <f t="shared" si="8"/>
        <v>0</v>
      </c>
    </row>
    <row r="64" spans="1:5" ht="16.5" thickBot="1" x14ac:dyDescent="0.3">
      <c r="A64" s="346" t="s">
        <v>279</v>
      </c>
      <c r="B64" s="348">
        <v>0</v>
      </c>
      <c r="C64" s="348">
        <v>0</v>
      </c>
      <c r="D64" s="348">
        <v>0</v>
      </c>
      <c r="E64" s="348">
        <v>0</v>
      </c>
    </row>
    <row r="65" spans="1:5" ht="16.5" thickBot="1" x14ac:dyDescent="0.3">
      <c r="A65" s="346" t="s">
        <v>280</v>
      </c>
      <c r="B65" s="348"/>
      <c r="C65" s="345"/>
      <c r="D65" s="345"/>
      <c r="E65" s="345"/>
    </row>
    <row r="66" spans="1:5" ht="16.5" thickBot="1" x14ac:dyDescent="0.3">
      <c r="A66" s="344" t="s">
        <v>30</v>
      </c>
      <c r="B66" s="348">
        <f>SUM(B67:B68)</f>
        <v>0</v>
      </c>
      <c r="C66" s="348">
        <f t="shared" ref="C66:E66" si="9">SUM(C67:C68)</f>
        <v>0</v>
      </c>
      <c r="D66" s="348">
        <f t="shared" si="9"/>
        <v>0</v>
      </c>
      <c r="E66" s="348">
        <f t="shared" si="9"/>
        <v>0</v>
      </c>
    </row>
    <row r="67" spans="1:5" ht="16.5" thickBot="1" x14ac:dyDescent="0.3">
      <c r="A67" s="346" t="s">
        <v>279</v>
      </c>
      <c r="B67" s="348"/>
      <c r="C67" s="349"/>
      <c r="D67" s="349"/>
      <c r="E67" s="349"/>
    </row>
    <row r="68" spans="1:5" ht="16.5" thickBot="1" x14ac:dyDescent="0.3">
      <c r="A68" s="346" t="s">
        <v>280</v>
      </c>
      <c r="B68" s="348"/>
      <c r="C68" s="350"/>
      <c r="D68" s="349"/>
      <c r="E68" s="349"/>
    </row>
    <row r="69" spans="1:5" ht="16.5" thickBot="1" x14ac:dyDescent="0.3">
      <c r="A69" s="351" t="s">
        <v>31</v>
      </c>
      <c r="B69" s="348">
        <f>B66+B63+B60+B58+B55+B52+B49</f>
        <v>285408</v>
      </c>
      <c r="C69" s="348">
        <f>C66+C63+C60+C58+C55+C52+C49</f>
        <v>281328</v>
      </c>
      <c r="D69" s="348">
        <f>D66+D63+D60+D58+D55+D52+D49</f>
        <v>281328</v>
      </c>
      <c r="E69" s="348">
        <f>E66+E63+E60+E58+E55+E52+E49</f>
        <v>281328</v>
      </c>
    </row>
    <row r="70" spans="1:5" ht="16.5" thickBot="1" x14ac:dyDescent="0.3">
      <c r="A70" s="352" t="s">
        <v>32</v>
      </c>
      <c r="B70" s="353">
        <f>IF(B69-B41=0,0,"Error")</f>
        <v>0</v>
      </c>
      <c r="C70" s="353">
        <f>IF(C69-C41=0,0,"Error")</f>
        <v>0</v>
      </c>
      <c r="D70" s="353">
        <f>IF(D69-D41=0,0,"Error")</f>
        <v>0</v>
      </c>
      <c r="E70" s="353">
        <f>IF(E69-E41=0,0,"Error")</f>
        <v>0</v>
      </c>
    </row>
    <row r="71" spans="1:5" ht="16.5" thickBot="1" x14ac:dyDescent="0.3">
      <c r="A71" s="354" t="s">
        <v>33</v>
      </c>
      <c r="B71" s="1335" t="s">
        <v>393</v>
      </c>
      <c r="C71" s="1336"/>
      <c r="D71" s="1336"/>
      <c r="E71" s="1337"/>
    </row>
    <row r="72" spans="1:5" ht="16.5" thickBot="1" x14ac:dyDescent="0.3">
      <c r="A72" s="332" t="s">
        <v>15</v>
      </c>
      <c r="B72" s="1341" t="s">
        <v>757</v>
      </c>
      <c r="C72" s="1342"/>
      <c r="D72" s="1342"/>
      <c r="E72" s="1343"/>
    </row>
    <row r="73" spans="1:5" ht="16.5" thickBot="1" x14ac:dyDescent="0.3">
      <c r="A73" s="332" t="s">
        <v>16</v>
      </c>
      <c r="B73" s="1312" t="s">
        <v>394</v>
      </c>
      <c r="C73" s="1313"/>
      <c r="D73" s="1313"/>
      <c r="E73" s="1314"/>
    </row>
    <row r="74" spans="1:5" ht="15.75" x14ac:dyDescent="0.25">
      <c r="A74" s="1307"/>
      <c r="B74" s="340">
        <v>2019</v>
      </c>
      <c r="C74" s="340">
        <v>2020</v>
      </c>
      <c r="D74" s="340">
        <v>2021</v>
      </c>
      <c r="E74" s="340">
        <v>2022</v>
      </c>
    </row>
    <row r="75" spans="1:5" ht="32.25" thickBot="1" x14ac:dyDescent="0.3">
      <c r="A75" s="1308"/>
      <c r="B75" s="341" t="s">
        <v>8</v>
      </c>
      <c r="C75" s="341" t="s">
        <v>9</v>
      </c>
      <c r="D75" s="341" t="s">
        <v>9</v>
      </c>
      <c r="E75" s="341" t="s">
        <v>9</v>
      </c>
    </row>
    <row r="76" spans="1:5" ht="16.5" thickBot="1" x14ac:dyDescent="0.3">
      <c r="A76" s="332" t="s">
        <v>17</v>
      </c>
      <c r="B76" s="739">
        <v>5</v>
      </c>
      <c r="C76" s="739">
        <v>8</v>
      </c>
      <c r="D76" s="739">
        <v>8</v>
      </c>
      <c r="E76" s="739">
        <v>8</v>
      </c>
    </row>
    <row r="77" spans="1:5" ht="16.5" thickBot="1" x14ac:dyDescent="0.3">
      <c r="A77" s="332" t="s">
        <v>18</v>
      </c>
      <c r="B77" s="342">
        <f>B106</f>
        <v>10088</v>
      </c>
      <c r="C77" s="342">
        <f t="shared" ref="C77:E77" si="10">C106</f>
        <v>9097</v>
      </c>
      <c r="D77" s="342">
        <f t="shared" si="10"/>
        <v>5817</v>
      </c>
      <c r="E77" s="342">
        <f t="shared" si="10"/>
        <v>5817</v>
      </c>
    </row>
    <row r="78" spans="1:5" ht="16.5" thickBot="1" x14ac:dyDescent="0.3">
      <c r="A78" s="332" t="s">
        <v>19</v>
      </c>
      <c r="B78" s="342">
        <f>B77/B76</f>
        <v>2017.6</v>
      </c>
      <c r="C78" s="342">
        <f>C77/C76</f>
        <v>1137.125</v>
      </c>
      <c r="D78" s="342">
        <f>D77/D76</f>
        <v>727.125</v>
      </c>
      <c r="E78" s="342">
        <f>E77/E76</f>
        <v>727.125</v>
      </c>
    </row>
    <row r="79" spans="1:5" ht="16.5" thickBot="1" x14ac:dyDescent="0.3">
      <c r="A79" s="332" t="s">
        <v>20</v>
      </c>
      <c r="B79" s="739"/>
      <c r="C79" s="343">
        <f>C76/B76-1</f>
        <v>0.60000000000000009</v>
      </c>
      <c r="D79" s="343">
        <f>D76/C76-1</f>
        <v>0</v>
      </c>
      <c r="E79" s="343">
        <f>E76/D76-1</f>
        <v>0</v>
      </c>
    </row>
    <row r="80" spans="1:5" ht="16.5" thickBot="1" x14ac:dyDescent="0.3">
      <c r="A80" s="332" t="s">
        <v>22</v>
      </c>
      <c r="B80" s="739"/>
      <c r="C80" s="343">
        <f>C77/B77-1</f>
        <v>-9.8235527359238684E-2</v>
      </c>
      <c r="D80" s="343">
        <f t="shared" ref="D80:E81" si="11">D77/C77-1</f>
        <v>-0.36055842585467734</v>
      </c>
      <c r="E80" s="343">
        <f t="shared" si="11"/>
        <v>0</v>
      </c>
    </row>
    <row r="81" spans="1:5" ht="16.5" thickBot="1" x14ac:dyDescent="0.3">
      <c r="A81" s="332" t="s">
        <v>23</v>
      </c>
      <c r="B81" s="739"/>
      <c r="C81" s="343">
        <f>C78/B78-1</f>
        <v>-0.43639720459952414</v>
      </c>
      <c r="D81" s="343">
        <f t="shared" si="11"/>
        <v>-0.36055842585467734</v>
      </c>
      <c r="E81" s="343">
        <f t="shared" si="11"/>
        <v>0</v>
      </c>
    </row>
    <row r="82" spans="1:5" ht="16.5" thickBot="1" x14ac:dyDescent="0.3">
      <c r="A82" s="1325" t="s">
        <v>758</v>
      </c>
      <c r="B82" s="1326"/>
      <c r="C82" s="1326"/>
      <c r="D82" s="1326"/>
      <c r="E82" s="1327"/>
    </row>
    <row r="83" spans="1:5" ht="15.75" x14ac:dyDescent="0.25">
      <c r="A83" s="1307"/>
      <c r="B83" s="340">
        <v>2019</v>
      </c>
      <c r="C83" s="340">
        <v>2020</v>
      </c>
      <c r="D83" s="340">
        <v>2021</v>
      </c>
      <c r="E83" s="340">
        <v>2022</v>
      </c>
    </row>
    <row r="84" spans="1:5" ht="32.25" thickBot="1" x14ac:dyDescent="0.3">
      <c r="A84" s="1308"/>
      <c r="B84" s="341" t="s">
        <v>8</v>
      </c>
      <c r="C84" s="341" t="s">
        <v>9</v>
      </c>
      <c r="D84" s="341" t="s">
        <v>9</v>
      </c>
      <c r="E84" s="341" t="s">
        <v>9</v>
      </c>
    </row>
    <row r="85" spans="1:5" ht="16.5" thickBot="1" x14ac:dyDescent="0.3">
      <c r="A85" s="344" t="s">
        <v>24</v>
      </c>
      <c r="B85" s="345">
        <f t="shared" ref="B85" si="12">SUM(B86:B87)</f>
        <v>0</v>
      </c>
      <c r="C85" s="345">
        <f t="shared" ref="C85:E85" si="13">SUM(C86:C87)</f>
        <v>0</v>
      </c>
      <c r="D85" s="345">
        <f t="shared" si="13"/>
        <v>0</v>
      </c>
      <c r="E85" s="345">
        <f t="shared" si="13"/>
        <v>0</v>
      </c>
    </row>
    <row r="86" spans="1:5" ht="16.5" thickBot="1" x14ac:dyDescent="0.3">
      <c r="A86" s="346" t="s">
        <v>279</v>
      </c>
      <c r="B86" s="345">
        <v>0</v>
      </c>
      <c r="C86" s="345">
        <v>0</v>
      </c>
      <c r="D86" s="345">
        <v>0</v>
      </c>
      <c r="E86" s="345">
        <v>0</v>
      </c>
    </row>
    <row r="87" spans="1:5" ht="16.5" thickBot="1" x14ac:dyDescent="0.3">
      <c r="A87" s="346" t="s">
        <v>280</v>
      </c>
      <c r="B87" s="347"/>
      <c r="C87" s="347"/>
      <c r="D87" s="347"/>
      <c r="E87" s="347"/>
    </row>
    <row r="88" spans="1:5" ht="16.5" thickBot="1" x14ac:dyDescent="0.3">
      <c r="A88" s="344" t="s">
        <v>25</v>
      </c>
      <c r="B88" s="345">
        <v>0</v>
      </c>
      <c r="C88" s="345">
        <v>0</v>
      </c>
      <c r="D88" s="345">
        <v>0</v>
      </c>
      <c r="E88" s="345">
        <v>0</v>
      </c>
    </row>
    <row r="89" spans="1:5" ht="16.5" thickBot="1" x14ac:dyDescent="0.3">
      <c r="A89" s="346" t="s">
        <v>279</v>
      </c>
      <c r="B89" s="345">
        <v>0</v>
      </c>
      <c r="C89" s="345">
        <v>0</v>
      </c>
      <c r="D89" s="345">
        <v>0</v>
      </c>
      <c r="E89" s="345">
        <v>0</v>
      </c>
    </row>
    <row r="90" spans="1:5" ht="16.5" thickBot="1" x14ac:dyDescent="0.3">
      <c r="A90" s="346" t="s">
        <v>280</v>
      </c>
      <c r="B90" s="345"/>
      <c r="C90" s="345"/>
      <c r="D90" s="345"/>
      <c r="E90" s="345"/>
    </row>
    <row r="91" spans="1:5" ht="16.5" thickBot="1" x14ac:dyDescent="0.3">
      <c r="A91" s="344" t="s">
        <v>26</v>
      </c>
      <c r="B91" s="348">
        <f t="shared" ref="B91:E91" si="14">SUM(B92:B93)</f>
        <v>9991</v>
      </c>
      <c r="C91" s="348">
        <f t="shared" si="14"/>
        <v>9000</v>
      </c>
      <c r="D91" s="348">
        <f t="shared" si="14"/>
        <v>5720</v>
      </c>
      <c r="E91" s="348">
        <f t="shared" si="14"/>
        <v>5720</v>
      </c>
    </row>
    <row r="92" spans="1:5" ht="16.5" thickBot="1" x14ac:dyDescent="0.3">
      <c r="A92" s="346" t="s">
        <v>759</v>
      </c>
      <c r="B92" s="345">
        <v>9991</v>
      </c>
      <c r="C92" s="345">
        <v>9000</v>
      </c>
      <c r="D92" s="345">
        <v>5720</v>
      </c>
      <c r="E92" s="345">
        <v>5720</v>
      </c>
    </row>
    <row r="93" spans="1:5" ht="16.5" thickBot="1" x14ac:dyDescent="0.3">
      <c r="A93" s="346" t="s">
        <v>280</v>
      </c>
      <c r="B93" s="345"/>
      <c r="C93" s="345"/>
      <c r="D93" s="345"/>
      <c r="E93" s="345"/>
    </row>
    <row r="94" spans="1:5" ht="16.5" thickBot="1" x14ac:dyDescent="0.3">
      <c r="A94" s="344" t="s">
        <v>27</v>
      </c>
      <c r="B94" s="345">
        <f t="shared" ref="B94:E94" si="15">SUM(B95:B96)</f>
        <v>0</v>
      </c>
      <c r="C94" s="345">
        <f t="shared" si="15"/>
        <v>0</v>
      </c>
      <c r="D94" s="345">
        <f t="shared" si="15"/>
        <v>0</v>
      </c>
      <c r="E94" s="345">
        <f t="shared" si="15"/>
        <v>0</v>
      </c>
    </row>
    <row r="95" spans="1:5" ht="16.5" thickBot="1" x14ac:dyDescent="0.3">
      <c r="A95" s="346" t="s">
        <v>279</v>
      </c>
      <c r="B95" s="345">
        <v>0</v>
      </c>
      <c r="C95" s="345">
        <v>0</v>
      </c>
      <c r="D95" s="345">
        <v>0</v>
      </c>
      <c r="E95" s="345">
        <v>0</v>
      </c>
    </row>
    <row r="96" spans="1:5" ht="16.5" thickBot="1" x14ac:dyDescent="0.3">
      <c r="A96" s="346" t="s">
        <v>280</v>
      </c>
      <c r="B96" s="345"/>
      <c r="C96" s="345"/>
      <c r="D96" s="345"/>
      <c r="E96" s="345"/>
    </row>
    <row r="97" spans="1:5" ht="16.5" thickBot="1" x14ac:dyDescent="0.3">
      <c r="A97" s="344" t="s">
        <v>28</v>
      </c>
      <c r="B97" s="345">
        <f t="shared" ref="B97:E97" si="16">SUM(B98:B99)</f>
        <v>0</v>
      </c>
      <c r="C97" s="345">
        <f t="shared" si="16"/>
        <v>0</v>
      </c>
      <c r="D97" s="345">
        <f t="shared" si="16"/>
        <v>0</v>
      </c>
      <c r="E97" s="345">
        <f t="shared" si="16"/>
        <v>0</v>
      </c>
    </row>
    <row r="98" spans="1:5" ht="16.5" thickBot="1" x14ac:dyDescent="0.3">
      <c r="A98" s="346" t="s">
        <v>279</v>
      </c>
      <c r="B98" s="345">
        <v>0</v>
      </c>
      <c r="C98" s="345">
        <v>0</v>
      </c>
      <c r="D98" s="345">
        <v>0</v>
      </c>
      <c r="E98" s="345">
        <v>0</v>
      </c>
    </row>
    <row r="99" spans="1:5" ht="16.5" thickBot="1" x14ac:dyDescent="0.3">
      <c r="A99" s="346" t="s">
        <v>280</v>
      </c>
      <c r="B99" s="345"/>
      <c r="C99" s="345"/>
      <c r="D99" s="345"/>
      <c r="E99" s="345"/>
    </row>
    <row r="100" spans="1:5" ht="16.5" thickBot="1" x14ac:dyDescent="0.3">
      <c r="A100" s="344" t="s">
        <v>29</v>
      </c>
      <c r="B100" s="345">
        <f t="shared" ref="B100:E100" si="17">SUM(B101:B102)</f>
        <v>97</v>
      </c>
      <c r="C100" s="345">
        <f t="shared" si="17"/>
        <v>97</v>
      </c>
      <c r="D100" s="345">
        <f t="shared" si="17"/>
        <v>97</v>
      </c>
      <c r="E100" s="345">
        <f t="shared" si="17"/>
        <v>97</v>
      </c>
    </row>
    <row r="101" spans="1:5" ht="16.5" thickBot="1" x14ac:dyDescent="0.3">
      <c r="A101" s="346" t="s">
        <v>759</v>
      </c>
      <c r="B101" s="345">
        <v>97</v>
      </c>
      <c r="C101" s="345">
        <v>97</v>
      </c>
      <c r="D101" s="345">
        <v>97</v>
      </c>
      <c r="E101" s="345">
        <v>97</v>
      </c>
    </row>
    <row r="102" spans="1:5" ht="16.5" thickBot="1" x14ac:dyDescent="0.3">
      <c r="A102" s="346" t="s">
        <v>280</v>
      </c>
      <c r="B102" s="345"/>
      <c r="C102" s="345"/>
      <c r="D102" s="345"/>
      <c r="E102" s="345"/>
    </row>
    <row r="103" spans="1:5" ht="16.5" thickBot="1" x14ac:dyDescent="0.3">
      <c r="A103" s="344" t="s">
        <v>30</v>
      </c>
      <c r="B103" s="345">
        <v>0</v>
      </c>
      <c r="C103" s="345">
        <v>0</v>
      </c>
      <c r="D103" s="345">
        <v>0</v>
      </c>
      <c r="E103" s="345">
        <v>0</v>
      </c>
    </row>
    <row r="104" spans="1:5" ht="16.5" thickBot="1" x14ac:dyDescent="0.3">
      <c r="A104" s="346" t="s">
        <v>279</v>
      </c>
      <c r="B104" s="345">
        <v>0</v>
      </c>
      <c r="C104" s="345">
        <v>0</v>
      </c>
      <c r="D104" s="345">
        <v>0</v>
      </c>
      <c r="E104" s="345">
        <v>0</v>
      </c>
    </row>
    <row r="105" spans="1:5" ht="16.5" thickBot="1" x14ac:dyDescent="0.3">
      <c r="A105" s="346" t="s">
        <v>280</v>
      </c>
      <c r="B105" s="348"/>
      <c r="C105" s="345"/>
      <c r="D105" s="345"/>
      <c r="E105" s="345"/>
    </row>
    <row r="106" spans="1:5" ht="16.5" thickBot="1" x14ac:dyDescent="0.3">
      <c r="A106" s="355" t="s">
        <v>34</v>
      </c>
      <c r="B106" s="348">
        <f>B103+B100+B97+B94+B91+B88+B85</f>
        <v>10088</v>
      </c>
      <c r="C106" s="348">
        <f t="shared" ref="C106:E106" si="18">C103+C100+C97+C94+C91+C88+C85</f>
        <v>9097</v>
      </c>
      <c r="D106" s="348">
        <f t="shared" si="18"/>
        <v>5817</v>
      </c>
      <c r="E106" s="348">
        <f t="shared" si="18"/>
        <v>5817</v>
      </c>
    </row>
    <row r="107" spans="1:5" ht="16.5" thickBot="1" x14ac:dyDescent="0.3">
      <c r="A107" s="352" t="s">
        <v>32</v>
      </c>
      <c r="B107" s="353">
        <f>IF(B106-B77=0,0,"Error")</f>
        <v>0</v>
      </c>
      <c r="C107" s="353">
        <f>IF(C106-C77=0,0,"Error")</f>
        <v>0</v>
      </c>
      <c r="D107" s="353">
        <f>IF(D106-D77=0,0,"Error")</f>
        <v>0</v>
      </c>
      <c r="E107" s="353">
        <f>IF(E106-E77=0,0,"Error")</f>
        <v>0</v>
      </c>
    </row>
    <row r="108" spans="1:5" ht="16.5" thickBot="1" x14ac:dyDescent="0.3">
      <c r="A108" s="356" t="s">
        <v>760</v>
      </c>
      <c r="B108" s="1335"/>
      <c r="C108" s="1336"/>
      <c r="D108" s="1336"/>
      <c r="E108" s="1337"/>
    </row>
    <row r="109" spans="1:5" ht="16.5" thickBot="1" x14ac:dyDescent="0.3">
      <c r="A109" s="332" t="s">
        <v>15</v>
      </c>
      <c r="B109" s="1315"/>
      <c r="C109" s="1316"/>
      <c r="D109" s="1316"/>
      <c r="E109" s="1317"/>
    </row>
    <row r="110" spans="1:5" ht="16.5" thickBot="1" x14ac:dyDescent="0.3">
      <c r="A110" s="332" t="s">
        <v>16</v>
      </c>
      <c r="B110" s="1312"/>
      <c r="C110" s="1313"/>
      <c r="D110" s="1313"/>
      <c r="E110" s="1314"/>
    </row>
    <row r="111" spans="1:5" ht="15.75" x14ac:dyDescent="0.25">
      <c r="A111" s="1307"/>
      <c r="B111" s="340">
        <v>2019</v>
      </c>
      <c r="C111" s="340">
        <v>2020</v>
      </c>
      <c r="D111" s="340">
        <v>2021</v>
      </c>
      <c r="E111" s="340">
        <v>2022</v>
      </c>
    </row>
    <row r="112" spans="1:5" ht="32.25" thickBot="1" x14ac:dyDescent="0.3">
      <c r="A112" s="1308"/>
      <c r="B112" s="341" t="s">
        <v>8</v>
      </c>
      <c r="C112" s="341" t="s">
        <v>9</v>
      </c>
      <c r="D112" s="341" t="s">
        <v>9</v>
      </c>
      <c r="E112" s="341" t="s">
        <v>9</v>
      </c>
    </row>
    <row r="113" spans="1:5" ht="16.5" thickBot="1" x14ac:dyDescent="0.3">
      <c r="A113" s="332" t="s">
        <v>17</v>
      </c>
      <c r="B113" s="357"/>
      <c r="C113" s="357"/>
      <c r="D113" s="357"/>
      <c r="E113" s="357"/>
    </row>
    <row r="114" spans="1:5" ht="16.5" thickBot="1" x14ac:dyDescent="0.3">
      <c r="A114" s="332" t="s">
        <v>18</v>
      </c>
      <c r="B114" s="342">
        <f>B143</f>
        <v>0</v>
      </c>
      <c r="C114" s="342">
        <f t="shared" ref="C114:E114" si="19">C143</f>
        <v>0</v>
      </c>
      <c r="D114" s="342">
        <f t="shared" si="19"/>
        <v>0</v>
      </c>
      <c r="E114" s="342">
        <f t="shared" si="19"/>
        <v>0</v>
      </c>
    </row>
    <row r="115" spans="1:5" ht="16.5" thickBot="1" x14ac:dyDescent="0.3">
      <c r="A115" s="332" t="s">
        <v>19</v>
      </c>
      <c r="B115" s="342" t="e">
        <f>B114/B113</f>
        <v>#DIV/0!</v>
      </c>
      <c r="C115" s="342" t="e">
        <f>C114/C113</f>
        <v>#DIV/0!</v>
      </c>
      <c r="D115" s="342" t="e">
        <f>D114/D113</f>
        <v>#DIV/0!</v>
      </c>
      <c r="E115" s="342" t="e">
        <f>E114/E113</f>
        <v>#DIV/0!</v>
      </c>
    </row>
    <row r="116" spans="1:5" ht="16.5" thickBot="1" x14ac:dyDescent="0.3">
      <c r="A116" s="332" t="s">
        <v>20</v>
      </c>
      <c r="B116" s="739"/>
      <c r="C116" s="343" t="e">
        <f>C113/B113-1</f>
        <v>#DIV/0!</v>
      </c>
      <c r="D116" s="343" t="e">
        <f>D113/C113-1</f>
        <v>#DIV/0!</v>
      </c>
      <c r="E116" s="343" t="e">
        <f>E113/D113-1</f>
        <v>#DIV/0!</v>
      </c>
    </row>
    <row r="117" spans="1:5" ht="16.5" thickBot="1" x14ac:dyDescent="0.3">
      <c r="A117" s="332" t="s">
        <v>22</v>
      </c>
      <c r="B117" s="739"/>
      <c r="C117" s="343" t="e">
        <f>C114/B114-1</f>
        <v>#DIV/0!</v>
      </c>
      <c r="D117" s="343" t="e">
        <f t="shared" ref="D117:E118" si="20">D114/C114-1</f>
        <v>#DIV/0!</v>
      </c>
      <c r="E117" s="343" t="e">
        <f t="shared" si="20"/>
        <v>#DIV/0!</v>
      </c>
    </row>
    <row r="118" spans="1:5" ht="16.5" thickBot="1" x14ac:dyDescent="0.3">
      <c r="A118" s="332" t="s">
        <v>23</v>
      </c>
      <c r="B118" s="739"/>
      <c r="C118" s="343" t="e">
        <f>C115/B115-1</f>
        <v>#DIV/0!</v>
      </c>
      <c r="D118" s="343" t="e">
        <f t="shared" si="20"/>
        <v>#DIV/0!</v>
      </c>
      <c r="E118" s="343" t="e">
        <f t="shared" si="20"/>
        <v>#DIV/0!</v>
      </c>
    </row>
    <row r="119" spans="1:5" ht="16.5" thickBot="1" x14ac:dyDescent="0.3">
      <c r="A119" s="1325" t="s">
        <v>761</v>
      </c>
      <c r="B119" s="1326"/>
      <c r="C119" s="1326"/>
      <c r="D119" s="1326"/>
      <c r="E119" s="1327"/>
    </row>
    <row r="120" spans="1:5" ht="15.75" x14ac:dyDescent="0.25">
      <c r="A120" s="1307"/>
      <c r="B120" s="340">
        <v>2019</v>
      </c>
      <c r="C120" s="340">
        <v>2020</v>
      </c>
      <c r="D120" s="340">
        <v>2021</v>
      </c>
      <c r="E120" s="340">
        <v>2022</v>
      </c>
    </row>
    <row r="121" spans="1:5" ht="32.25" thickBot="1" x14ac:dyDescent="0.3">
      <c r="A121" s="1308"/>
      <c r="B121" s="341" t="s">
        <v>8</v>
      </c>
      <c r="C121" s="341" t="s">
        <v>9</v>
      </c>
      <c r="D121" s="341" t="s">
        <v>9</v>
      </c>
      <c r="E121" s="341" t="s">
        <v>9</v>
      </c>
    </row>
    <row r="122" spans="1:5" ht="16.5" thickBot="1" x14ac:dyDescent="0.3">
      <c r="A122" s="344" t="s">
        <v>24</v>
      </c>
      <c r="B122" s="345"/>
      <c r="C122" s="345"/>
      <c r="D122" s="345"/>
      <c r="E122" s="345"/>
    </row>
    <row r="123" spans="1:5" ht="16.5" thickBot="1" x14ac:dyDescent="0.3">
      <c r="A123" s="346" t="s">
        <v>279</v>
      </c>
      <c r="B123" s="348"/>
      <c r="C123" s="347"/>
      <c r="D123" s="347"/>
      <c r="E123" s="347"/>
    </row>
    <row r="124" spans="1:5" ht="16.5" thickBot="1" x14ac:dyDescent="0.3">
      <c r="A124" s="346" t="s">
        <v>280</v>
      </c>
      <c r="B124" s="348"/>
      <c r="C124" s="347"/>
      <c r="D124" s="347"/>
      <c r="E124" s="347"/>
    </row>
    <row r="125" spans="1:5" ht="16.5" thickBot="1" x14ac:dyDescent="0.3">
      <c r="A125" s="344" t="s">
        <v>25</v>
      </c>
      <c r="B125" s="345"/>
      <c r="C125" s="345"/>
      <c r="D125" s="345"/>
      <c r="E125" s="345"/>
    </row>
    <row r="126" spans="1:5" ht="16.5" thickBot="1" x14ac:dyDescent="0.3">
      <c r="A126" s="346" t="s">
        <v>279</v>
      </c>
      <c r="B126" s="348"/>
      <c r="C126" s="345"/>
      <c r="D126" s="345"/>
      <c r="E126" s="345"/>
    </row>
    <row r="127" spans="1:5" ht="16.5" thickBot="1" x14ac:dyDescent="0.3">
      <c r="A127" s="346" t="s">
        <v>280</v>
      </c>
      <c r="B127" s="348"/>
      <c r="C127" s="345"/>
      <c r="D127" s="345"/>
      <c r="E127" s="345"/>
    </row>
    <row r="128" spans="1:5" ht="16.5" thickBot="1" x14ac:dyDescent="0.3">
      <c r="A128" s="344" t="s">
        <v>26</v>
      </c>
      <c r="B128" s="358">
        <v>0</v>
      </c>
      <c r="C128" s="359">
        <v>0</v>
      </c>
      <c r="D128" s="359">
        <v>0</v>
      </c>
      <c r="E128" s="359">
        <v>0</v>
      </c>
    </row>
    <row r="129" spans="1:5" ht="16.5" thickBot="1" x14ac:dyDescent="0.3">
      <c r="A129" s="346" t="s">
        <v>279</v>
      </c>
      <c r="B129" s="348"/>
      <c r="C129" s="345"/>
      <c r="D129" s="345"/>
      <c r="E129" s="345"/>
    </row>
    <row r="130" spans="1:5" ht="16.5" thickBot="1" x14ac:dyDescent="0.3">
      <c r="A130" s="346" t="s">
        <v>280</v>
      </c>
      <c r="B130" s="348"/>
      <c r="C130" s="345"/>
      <c r="D130" s="345"/>
      <c r="E130" s="345"/>
    </row>
    <row r="131" spans="1:5" ht="16.5" thickBot="1" x14ac:dyDescent="0.3">
      <c r="A131" s="344" t="s">
        <v>27</v>
      </c>
      <c r="B131" s="348"/>
      <c r="C131" s="345"/>
      <c r="D131" s="345"/>
      <c r="E131" s="345"/>
    </row>
    <row r="132" spans="1:5" ht="16.5" thickBot="1" x14ac:dyDescent="0.3">
      <c r="A132" s="346" t="s">
        <v>279</v>
      </c>
      <c r="B132" s="348"/>
      <c r="C132" s="345"/>
      <c r="D132" s="345"/>
      <c r="E132" s="345"/>
    </row>
    <row r="133" spans="1:5" ht="16.5" thickBot="1" x14ac:dyDescent="0.3">
      <c r="A133" s="346" t="s">
        <v>280</v>
      </c>
      <c r="B133" s="348"/>
      <c r="C133" s="345"/>
      <c r="D133" s="345"/>
      <c r="E133" s="345"/>
    </row>
    <row r="134" spans="1:5" ht="16.5" thickBot="1" x14ac:dyDescent="0.3">
      <c r="A134" s="344" t="s">
        <v>28</v>
      </c>
      <c r="B134" s="348"/>
      <c r="C134" s="345"/>
      <c r="D134" s="345"/>
      <c r="E134" s="345"/>
    </row>
    <row r="135" spans="1:5" ht="16.5" thickBot="1" x14ac:dyDescent="0.3">
      <c r="A135" s="346" t="s">
        <v>279</v>
      </c>
      <c r="B135" s="348"/>
      <c r="C135" s="345"/>
      <c r="D135" s="345"/>
      <c r="E135" s="345"/>
    </row>
    <row r="136" spans="1:5" ht="16.5" thickBot="1" x14ac:dyDescent="0.3">
      <c r="A136" s="346" t="s">
        <v>280</v>
      </c>
      <c r="B136" s="348"/>
      <c r="C136" s="345"/>
      <c r="D136" s="345"/>
      <c r="E136" s="345"/>
    </row>
    <row r="137" spans="1:5" ht="16.5" thickBot="1" x14ac:dyDescent="0.3">
      <c r="A137" s="344" t="s">
        <v>29</v>
      </c>
      <c r="B137" s="348">
        <v>0</v>
      </c>
      <c r="C137" s="345">
        <v>0</v>
      </c>
      <c r="D137" s="345">
        <v>0</v>
      </c>
      <c r="E137" s="345">
        <v>0</v>
      </c>
    </row>
    <row r="138" spans="1:5" ht="16.5" thickBot="1" x14ac:dyDescent="0.3">
      <c r="A138" s="346" t="s">
        <v>279</v>
      </c>
      <c r="B138" s="348"/>
      <c r="C138" s="345"/>
      <c r="D138" s="345"/>
      <c r="E138" s="345"/>
    </row>
    <row r="139" spans="1:5" ht="16.5" thickBot="1" x14ac:dyDescent="0.3">
      <c r="A139" s="346" t="s">
        <v>280</v>
      </c>
      <c r="B139" s="348"/>
      <c r="C139" s="345"/>
      <c r="D139" s="345"/>
      <c r="E139" s="345"/>
    </row>
    <row r="140" spans="1:5" ht="16.5" thickBot="1" x14ac:dyDescent="0.3">
      <c r="A140" s="344" t="s">
        <v>30</v>
      </c>
      <c r="B140" s="348"/>
      <c r="C140" s="345"/>
      <c r="D140" s="345"/>
      <c r="E140" s="345"/>
    </row>
    <row r="141" spans="1:5" ht="16.5" thickBot="1" x14ac:dyDescent="0.3">
      <c r="A141" s="346" t="s">
        <v>279</v>
      </c>
      <c r="B141" s="348"/>
      <c r="C141" s="345"/>
      <c r="D141" s="345"/>
      <c r="E141" s="345"/>
    </row>
    <row r="142" spans="1:5" ht="16.5" thickBot="1" x14ac:dyDescent="0.3">
      <c r="A142" s="346" t="s">
        <v>280</v>
      </c>
      <c r="B142" s="348"/>
      <c r="C142" s="345"/>
      <c r="D142" s="345"/>
      <c r="E142" s="345"/>
    </row>
    <row r="143" spans="1:5" ht="16.5" thickBot="1" x14ac:dyDescent="0.3">
      <c r="A143" s="355" t="s">
        <v>53</v>
      </c>
      <c r="B143" s="348">
        <f>B140+B137+B134+B131+B128+B125+B122</f>
        <v>0</v>
      </c>
      <c r="C143" s="348">
        <f t="shared" ref="C143:E143" si="21">C140+C137+C134+C131+C128+C125+C122</f>
        <v>0</v>
      </c>
      <c r="D143" s="348">
        <f t="shared" si="21"/>
        <v>0</v>
      </c>
      <c r="E143" s="348">
        <f t="shared" si="21"/>
        <v>0</v>
      </c>
    </row>
    <row r="144" spans="1:5" ht="16.5" thickBot="1" x14ac:dyDescent="0.3">
      <c r="A144" s="352" t="s">
        <v>32</v>
      </c>
      <c r="B144" s="353">
        <f>IF(B143-B114=0,0,"Error")</f>
        <v>0</v>
      </c>
      <c r="C144" s="353">
        <f>IF(C143-C114=0,0,"Error")</f>
        <v>0</v>
      </c>
      <c r="D144" s="353">
        <f>IF(D143-D114=0,0,"Error")</f>
        <v>0</v>
      </c>
      <c r="E144" s="353">
        <f>IF(E143-E114=0,0,"Error")</f>
        <v>0</v>
      </c>
    </row>
    <row r="145" spans="1:5" ht="16.5" thickBot="1" x14ac:dyDescent="0.3">
      <c r="A145" s="360"/>
      <c r="B145" s="361"/>
      <c r="C145" s="361"/>
      <c r="D145" s="361"/>
      <c r="E145" s="362"/>
    </row>
    <row r="146" spans="1:5" ht="16.5" thickBot="1" x14ac:dyDescent="0.3">
      <c r="A146" s="333" t="s">
        <v>49</v>
      </c>
      <c r="B146" s="1338" t="s">
        <v>395</v>
      </c>
      <c r="C146" s="1339"/>
      <c r="D146" s="1339"/>
      <c r="E146" s="1340"/>
    </row>
    <row r="147" spans="1:5" ht="16.5" thickBot="1" x14ac:dyDescent="0.3">
      <c r="A147" s="1315" t="s">
        <v>396</v>
      </c>
      <c r="B147" s="1316"/>
      <c r="C147" s="1316"/>
      <c r="D147" s="1316"/>
      <c r="E147" s="1317"/>
    </row>
    <row r="148" spans="1:5" ht="48" thickBot="1" x14ac:dyDescent="0.3">
      <c r="A148" s="334" t="s">
        <v>397</v>
      </c>
      <c r="B148" s="335"/>
      <c r="C148" s="331"/>
      <c r="D148" s="331"/>
      <c r="E148" s="331"/>
    </row>
    <row r="149" spans="1:5" ht="32.25" thickBot="1" x14ac:dyDescent="0.3">
      <c r="A149" s="336" t="s">
        <v>398</v>
      </c>
      <c r="B149" s="337"/>
      <c r="C149" s="338"/>
      <c r="D149" s="338"/>
      <c r="E149" s="338"/>
    </row>
    <row r="150" spans="1:5" ht="16.5" thickBot="1" x14ac:dyDescent="0.3">
      <c r="A150" s="1318" t="s">
        <v>399</v>
      </c>
      <c r="B150" s="1319"/>
      <c r="C150" s="1319"/>
      <c r="D150" s="1319"/>
      <c r="E150" s="1320"/>
    </row>
    <row r="151" spans="1:5" ht="16.5" thickBot="1" x14ac:dyDescent="0.3">
      <c r="A151" s="1318" t="s">
        <v>13</v>
      </c>
      <c r="B151" s="1319"/>
      <c r="C151" s="1319"/>
      <c r="D151" s="1319"/>
      <c r="E151" s="1320"/>
    </row>
    <row r="152" spans="1:5" ht="16.5" thickBot="1" x14ac:dyDescent="0.3">
      <c r="A152" s="339" t="s">
        <v>14</v>
      </c>
      <c r="B152" s="1309" t="s">
        <v>400</v>
      </c>
      <c r="C152" s="1310"/>
      <c r="D152" s="1310"/>
      <c r="E152" s="1311"/>
    </row>
    <row r="153" spans="1:5" ht="16.5" thickBot="1" x14ac:dyDescent="0.3">
      <c r="A153" s="332" t="s">
        <v>15</v>
      </c>
      <c r="B153" s="1309" t="s">
        <v>401</v>
      </c>
      <c r="C153" s="1310"/>
      <c r="D153" s="1310"/>
      <c r="E153" s="1311"/>
    </row>
    <row r="154" spans="1:5" ht="16.5" thickBot="1" x14ac:dyDescent="0.3">
      <c r="A154" s="332" t="s">
        <v>16</v>
      </c>
      <c r="B154" s="1312" t="s">
        <v>402</v>
      </c>
      <c r="C154" s="1313"/>
      <c r="D154" s="1313"/>
      <c r="E154" s="1314"/>
    </row>
    <row r="155" spans="1:5" ht="15.75" x14ac:dyDescent="0.25">
      <c r="A155" s="1307"/>
      <c r="B155" s="340">
        <v>2019</v>
      </c>
      <c r="C155" s="340">
        <v>2020</v>
      </c>
      <c r="D155" s="340">
        <v>2021</v>
      </c>
      <c r="E155" s="340">
        <v>2022</v>
      </c>
    </row>
    <row r="156" spans="1:5" ht="32.25" thickBot="1" x14ac:dyDescent="0.3">
      <c r="A156" s="1308"/>
      <c r="B156" s="341" t="s">
        <v>8</v>
      </c>
      <c r="C156" s="341" t="s">
        <v>9</v>
      </c>
      <c r="D156" s="341" t="s">
        <v>9</v>
      </c>
      <c r="E156" s="341" t="s">
        <v>9</v>
      </c>
    </row>
    <row r="157" spans="1:5" ht="16.5" thickBot="1" x14ac:dyDescent="0.3">
      <c r="A157" s="332" t="s">
        <v>17</v>
      </c>
      <c r="B157" s="342">
        <v>47</v>
      </c>
      <c r="C157" s="342">
        <v>48</v>
      </c>
      <c r="D157" s="342">
        <v>48</v>
      </c>
      <c r="E157" s="342">
        <v>48</v>
      </c>
    </row>
    <row r="158" spans="1:5" ht="16.5" thickBot="1" x14ac:dyDescent="0.3">
      <c r="A158" s="332" t="s">
        <v>18</v>
      </c>
      <c r="B158" s="342">
        <f>B187</f>
        <v>123632</v>
      </c>
      <c r="C158" s="342">
        <f t="shared" ref="C158:E158" si="22">C187</f>
        <v>128575</v>
      </c>
      <c r="D158" s="342">
        <f t="shared" si="22"/>
        <v>131855</v>
      </c>
      <c r="E158" s="342">
        <f t="shared" si="22"/>
        <v>131855</v>
      </c>
    </row>
    <row r="159" spans="1:5" ht="16.5" thickBot="1" x14ac:dyDescent="0.3">
      <c r="A159" s="332" t="s">
        <v>19</v>
      </c>
      <c r="B159" s="342">
        <f>B158/B157</f>
        <v>2630.4680851063831</v>
      </c>
      <c r="C159" s="342">
        <f t="shared" ref="C159:E159" si="23">C158/C157</f>
        <v>2678.6458333333335</v>
      </c>
      <c r="D159" s="342">
        <f t="shared" si="23"/>
        <v>2746.9791666666665</v>
      </c>
      <c r="E159" s="342">
        <f t="shared" si="23"/>
        <v>2746.9791666666665</v>
      </c>
    </row>
    <row r="160" spans="1:5" ht="16.5" thickBot="1" x14ac:dyDescent="0.3">
      <c r="A160" s="332" t="s">
        <v>20</v>
      </c>
      <c r="B160" s="739" t="s">
        <v>21</v>
      </c>
      <c r="C160" s="343">
        <f>C157/B157-1</f>
        <v>2.1276595744680771E-2</v>
      </c>
      <c r="D160" s="343">
        <f t="shared" ref="D160:E162" si="24">D157/C157-1</f>
        <v>0</v>
      </c>
      <c r="E160" s="343">
        <f t="shared" si="24"/>
        <v>0</v>
      </c>
    </row>
    <row r="161" spans="1:5" ht="16.5" thickBot="1" x14ac:dyDescent="0.3">
      <c r="A161" s="332" t="s">
        <v>22</v>
      </c>
      <c r="B161" s="739" t="s">
        <v>21</v>
      </c>
      <c r="C161" s="343">
        <f>C158/B158-1</f>
        <v>3.9981558172641485E-2</v>
      </c>
      <c r="D161" s="343">
        <f t="shared" si="24"/>
        <v>2.551040248881975E-2</v>
      </c>
      <c r="E161" s="343">
        <f t="shared" si="24"/>
        <v>0</v>
      </c>
    </row>
    <row r="162" spans="1:5" ht="16.5" thickBot="1" x14ac:dyDescent="0.3">
      <c r="A162" s="332" t="s">
        <v>23</v>
      </c>
      <c r="B162" s="739" t="s">
        <v>21</v>
      </c>
      <c r="C162" s="343">
        <f>C159/B159-1</f>
        <v>1.8315275710711454E-2</v>
      </c>
      <c r="D162" s="343">
        <f t="shared" si="24"/>
        <v>2.551040248881975E-2</v>
      </c>
      <c r="E162" s="343">
        <f t="shared" si="24"/>
        <v>0</v>
      </c>
    </row>
    <row r="163" spans="1:5" ht="16.5" thickBot="1" x14ac:dyDescent="0.3">
      <c r="A163" s="1325" t="s">
        <v>753</v>
      </c>
      <c r="B163" s="1326"/>
      <c r="C163" s="1326"/>
      <c r="D163" s="1326"/>
      <c r="E163" s="1327"/>
    </row>
    <row r="164" spans="1:5" ht="15.75" x14ac:dyDescent="0.25">
      <c r="A164" s="1307"/>
      <c r="B164" s="340">
        <v>2019</v>
      </c>
      <c r="C164" s="340">
        <v>2020</v>
      </c>
      <c r="D164" s="340">
        <v>2021</v>
      </c>
      <c r="E164" s="340">
        <v>2022</v>
      </c>
    </row>
    <row r="165" spans="1:5" ht="32.25" thickBot="1" x14ac:dyDescent="0.3">
      <c r="A165" s="1308"/>
      <c r="B165" s="341" t="s">
        <v>8</v>
      </c>
      <c r="C165" s="341" t="s">
        <v>9</v>
      </c>
      <c r="D165" s="341" t="s">
        <v>9</v>
      </c>
      <c r="E165" s="341" t="s">
        <v>9</v>
      </c>
    </row>
    <row r="166" spans="1:5" ht="16.5" thickBot="1" x14ac:dyDescent="0.3">
      <c r="A166" s="344" t="s">
        <v>24</v>
      </c>
      <c r="B166" s="345">
        <f>SUM(B167:B168)</f>
        <v>0</v>
      </c>
      <c r="C166" s="345">
        <f t="shared" ref="C166:E166" si="25">SUM(C167:C168)</f>
        <v>0</v>
      </c>
      <c r="D166" s="345">
        <f t="shared" si="25"/>
        <v>0</v>
      </c>
      <c r="E166" s="345">
        <f t="shared" si="25"/>
        <v>0</v>
      </c>
    </row>
    <row r="167" spans="1:5" ht="16.5" thickBot="1" x14ac:dyDescent="0.3">
      <c r="A167" s="346" t="s">
        <v>279</v>
      </c>
      <c r="B167" s="345">
        <v>0</v>
      </c>
      <c r="C167" s="345">
        <v>0</v>
      </c>
      <c r="D167" s="345">
        <v>0</v>
      </c>
      <c r="E167" s="345">
        <v>0</v>
      </c>
    </row>
    <row r="168" spans="1:5" ht="16.5" thickBot="1" x14ac:dyDescent="0.3">
      <c r="A168" s="346" t="s">
        <v>280</v>
      </c>
      <c r="B168" s="345">
        <v>0</v>
      </c>
      <c r="C168" s="345">
        <v>0</v>
      </c>
      <c r="D168" s="345">
        <v>0</v>
      </c>
      <c r="E168" s="345">
        <v>0</v>
      </c>
    </row>
    <row r="169" spans="1:5" ht="16.5" thickBot="1" x14ac:dyDescent="0.3">
      <c r="A169" s="344" t="s">
        <v>25</v>
      </c>
      <c r="B169" s="345">
        <f>SUM(B170:B171)</f>
        <v>0</v>
      </c>
      <c r="C169" s="345">
        <f t="shared" ref="C169:E169" si="26">SUM(C170:C171)</f>
        <v>0</v>
      </c>
      <c r="D169" s="345">
        <f t="shared" si="26"/>
        <v>0</v>
      </c>
      <c r="E169" s="345">
        <f t="shared" si="26"/>
        <v>0</v>
      </c>
    </row>
    <row r="170" spans="1:5" ht="16.5" thickBot="1" x14ac:dyDescent="0.3">
      <c r="A170" s="346" t="s">
        <v>279</v>
      </c>
      <c r="B170" s="345">
        <v>0</v>
      </c>
      <c r="C170" s="345">
        <v>0</v>
      </c>
      <c r="D170" s="345">
        <v>0</v>
      </c>
      <c r="E170" s="345">
        <v>0</v>
      </c>
    </row>
    <row r="171" spans="1:5" ht="16.5" thickBot="1" x14ac:dyDescent="0.3">
      <c r="A171" s="346" t="s">
        <v>280</v>
      </c>
      <c r="B171" s="345">
        <v>0</v>
      </c>
      <c r="C171" s="345">
        <v>0</v>
      </c>
      <c r="D171" s="345">
        <v>0</v>
      </c>
      <c r="E171" s="345">
        <v>0</v>
      </c>
    </row>
    <row r="172" spans="1:5" ht="16.5" thickBot="1" x14ac:dyDescent="0.3">
      <c r="A172" s="344" t="s">
        <v>26</v>
      </c>
      <c r="B172" s="348">
        <f>SUM(B173:B174)</f>
        <v>123632</v>
      </c>
      <c r="C172" s="348">
        <f t="shared" ref="C172:E172" si="27">SUM(C173:C174)</f>
        <v>128575</v>
      </c>
      <c r="D172" s="348">
        <f t="shared" si="27"/>
        <v>131855</v>
      </c>
      <c r="E172" s="348">
        <f t="shared" si="27"/>
        <v>131855</v>
      </c>
    </row>
    <row r="173" spans="1:5" ht="16.5" thickBot="1" x14ac:dyDescent="0.3">
      <c r="A173" s="346" t="s">
        <v>762</v>
      </c>
      <c r="B173" s="345">
        <v>123632</v>
      </c>
      <c r="C173" s="345">
        <v>128575</v>
      </c>
      <c r="D173" s="345">
        <v>131855</v>
      </c>
      <c r="E173" s="345">
        <v>131855</v>
      </c>
    </row>
    <row r="174" spans="1:5" ht="16.5" thickBot="1" x14ac:dyDescent="0.3">
      <c r="A174" s="346" t="s">
        <v>280</v>
      </c>
      <c r="B174" s="348"/>
      <c r="C174" s="345">
        <v>0</v>
      </c>
      <c r="D174" s="345"/>
      <c r="E174" s="345"/>
    </row>
    <row r="175" spans="1:5" ht="16.5" thickBot="1" x14ac:dyDescent="0.3">
      <c r="A175" s="344" t="s">
        <v>27</v>
      </c>
      <c r="B175" s="348">
        <f>SUM(B176:B177)</f>
        <v>0</v>
      </c>
      <c r="C175" s="348">
        <f t="shared" ref="C175:E175" si="28">SUM(C176:C177)</f>
        <v>0</v>
      </c>
      <c r="D175" s="348">
        <f t="shared" si="28"/>
        <v>0</v>
      </c>
      <c r="E175" s="348">
        <f t="shared" si="28"/>
        <v>0</v>
      </c>
    </row>
    <row r="176" spans="1:5" ht="16.5" thickBot="1" x14ac:dyDescent="0.3">
      <c r="A176" s="346" t="s">
        <v>279</v>
      </c>
      <c r="B176" s="348">
        <v>0</v>
      </c>
      <c r="C176" s="348">
        <v>0</v>
      </c>
      <c r="D176" s="348">
        <v>0</v>
      </c>
      <c r="E176" s="348">
        <v>0</v>
      </c>
    </row>
    <row r="177" spans="1:5" ht="16.5" thickBot="1" x14ac:dyDescent="0.3">
      <c r="A177" s="346" t="s">
        <v>280</v>
      </c>
      <c r="B177" s="348">
        <v>0</v>
      </c>
      <c r="C177" s="348">
        <v>0</v>
      </c>
      <c r="D177" s="348">
        <v>0</v>
      </c>
      <c r="E177" s="348">
        <v>0</v>
      </c>
    </row>
    <row r="178" spans="1:5" ht="16.5" thickBot="1" x14ac:dyDescent="0.3">
      <c r="A178" s="344" t="s">
        <v>28</v>
      </c>
      <c r="B178" s="348">
        <f>SUM(B179:B180)</f>
        <v>0</v>
      </c>
      <c r="C178" s="348">
        <f t="shared" ref="C178:E178" si="29">SUM(C179:C180)</f>
        <v>0</v>
      </c>
      <c r="D178" s="348">
        <f t="shared" si="29"/>
        <v>0</v>
      </c>
      <c r="E178" s="348">
        <f t="shared" si="29"/>
        <v>0</v>
      </c>
    </row>
    <row r="179" spans="1:5" ht="16.5" thickBot="1" x14ac:dyDescent="0.3">
      <c r="A179" s="346" t="s">
        <v>279</v>
      </c>
      <c r="B179" s="348">
        <v>0</v>
      </c>
      <c r="C179" s="348">
        <v>0</v>
      </c>
      <c r="D179" s="348">
        <v>0</v>
      </c>
      <c r="E179" s="348">
        <v>0</v>
      </c>
    </row>
    <row r="180" spans="1:5" ht="16.5" thickBot="1" x14ac:dyDescent="0.3">
      <c r="A180" s="346" t="s">
        <v>280</v>
      </c>
      <c r="B180" s="348">
        <v>0</v>
      </c>
      <c r="C180" s="348">
        <v>0</v>
      </c>
      <c r="D180" s="348">
        <v>0</v>
      </c>
      <c r="E180" s="348">
        <v>0</v>
      </c>
    </row>
    <row r="181" spans="1:5" ht="16.5" thickBot="1" x14ac:dyDescent="0.3">
      <c r="A181" s="344" t="s">
        <v>29</v>
      </c>
      <c r="B181" s="348">
        <v>0</v>
      </c>
      <c r="C181" s="348">
        <v>0</v>
      </c>
      <c r="D181" s="348">
        <v>0</v>
      </c>
      <c r="E181" s="348">
        <v>0</v>
      </c>
    </row>
    <row r="182" spans="1:5" ht="16.5" thickBot="1" x14ac:dyDescent="0.3">
      <c r="A182" s="346" t="s">
        <v>279</v>
      </c>
      <c r="B182" s="348">
        <v>0</v>
      </c>
      <c r="C182" s="348">
        <v>0</v>
      </c>
      <c r="D182" s="348">
        <v>0</v>
      </c>
      <c r="E182" s="348">
        <v>0</v>
      </c>
    </row>
    <row r="183" spans="1:5" ht="16.5" thickBot="1" x14ac:dyDescent="0.3">
      <c r="A183" s="346" t="s">
        <v>280</v>
      </c>
      <c r="B183" s="348">
        <v>0</v>
      </c>
      <c r="C183" s="348">
        <v>0</v>
      </c>
      <c r="D183" s="348">
        <v>0</v>
      </c>
      <c r="E183" s="348">
        <v>0</v>
      </c>
    </row>
    <row r="184" spans="1:5" ht="16.5" thickBot="1" x14ac:dyDescent="0.3">
      <c r="A184" s="344" t="s">
        <v>30</v>
      </c>
      <c r="B184" s="348">
        <v>0</v>
      </c>
      <c r="C184" s="345">
        <v>0</v>
      </c>
      <c r="D184" s="345">
        <f t="shared" ref="D184:E186" si="30">C184*1.03*0.99</f>
        <v>0</v>
      </c>
      <c r="E184" s="345">
        <f t="shared" si="30"/>
        <v>0</v>
      </c>
    </row>
    <row r="185" spans="1:5" ht="16.5" thickBot="1" x14ac:dyDescent="0.3">
      <c r="A185" s="346" t="s">
        <v>279</v>
      </c>
      <c r="B185" s="348">
        <v>0</v>
      </c>
      <c r="C185" s="345">
        <v>0</v>
      </c>
      <c r="D185" s="345">
        <f t="shared" si="30"/>
        <v>0</v>
      </c>
      <c r="E185" s="345">
        <f t="shared" si="30"/>
        <v>0</v>
      </c>
    </row>
    <row r="186" spans="1:5" ht="16.5" thickBot="1" x14ac:dyDescent="0.3">
      <c r="A186" s="346" t="s">
        <v>280</v>
      </c>
      <c r="B186" s="348">
        <v>0</v>
      </c>
      <c r="C186" s="345">
        <v>0</v>
      </c>
      <c r="D186" s="345">
        <f t="shared" si="30"/>
        <v>0</v>
      </c>
      <c r="E186" s="345">
        <f t="shared" si="30"/>
        <v>0</v>
      </c>
    </row>
    <row r="187" spans="1:5" ht="16.5" thickBot="1" x14ac:dyDescent="0.3">
      <c r="A187" s="351" t="s">
        <v>31</v>
      </c>
      <c r="B187" s="348">
        <f>B184+B181+B178+B175+B172+B169+B166</f>
        <v>123632</v>
      </c>
      <c r="C187" s="348">
        <f t="shared" ref="C187:E187" si="31">C184+C181+C178+C175+C172+C169+C166</f>
        <v>128575</v>
      </c>
      <c r="D187" s="348">
        <f t="shared" si="31"/>
        <v>131855</v>
      </c>
      <c r="E187" s="348">
        <f t="shared" si="31"/>
        <v>131855</v>
      </c>
    </row>
    <row r="188" spans="1:5" ht="16.5" thickBot="1" x14ac:dyDescent="0.3">
      <c r="A188" s="352" t="s">
        <v>32</v>
      </c>
      <c r="B188" s="353">
        <f>IF(B187-B158=0,0,"Error")</f>
        <v>0</v>
      </c>
      <c r="C188" s="353">
        <f>IF(C187-C158=0,0,"Error")</f>
        <v>0</v>
      </c>
      <c r="D188" s="353">
        <f>IF(D187-D158=0,0,"Error")</f>
        <v>0</v>
      </c>
      <c r="E188" s="353">
        <f>IF(E187-E158=0,0,"Error")</f>
        <v>0</v>
      </c>
    </row>
    <row r="189" spans="1:5" ht="16.5" thickBot="1" x14ac:dyDescent="0.3">
      <c r="A189" s="354" t="s">
        <v>33</v>
      </c>
      <c r="B189" s="1335"/>
      <c r="C189" s="1336"/>
      <c r="D189" s="1336"/>
      <c r="E189" s="1337"/>
    </row>
    <row r="190" spans="1:5" ht="16.5" thickBot="1" x14ac:dyDescent="0.3">
      <c r="A190" s="332" t="s">
        <v>15</v>
      </c>
      <c r="B190" s="1315"/>
      <c r="C190" s="1316"/>
      <c r="D190" s="1316"/>
      <c r="E190" s="1317"/>
    </row>
    <row r="191" spans="1:5" ht="16.5" thickBot="1" x14ac:dyDescent="0.3">
      <c r="A191" s="332" t="s">
        <v>16</v>
      </c>
      <c r="B191" s="1312"/>
      <c r="C191" s="1313"/>
      <c r="D191" s="1313"/>
      <c r="E191" s="1314"/>
    </row>
    <row r="192" spans="1:5" ht="15.75" x14ac:dyDescent="0.25">
      <c r="A192" s="1307"/>
      <c r="B192" s="340">
        <v>2019</v>
      </c>
      <c r="C192" s="340">
        <v>2020</v>
      </c>
      <c r="D192" s="340">
        <v>2021</v>
      </c>
      <c r="E192" s="340">
        <v>2022</v>
      </c>
    </row>
    <row r="193" spans="1:5" ht="32.25" thickBot="1" x14ac:dyDescent="0.3">
      <c r="A193" s="1308"/>
      <c r="B193" s="341" t="s">
        <v>8</v>
      </c>
      <c r="C193" s="341" t="s">
        <v>9</v>
      </c>
      <c r="D193" s="341" t="s">
        <v>9</v>
      </c>
      <c r="E193" s="341" t="s">
        <v>9</v>
      </c>
    </row>
    <row r="194" spans="1:5" ht="16.5" thickBot="1" x14ac:dyDescent="0.3">
      <c r="A194" s="332" t="s">
        <v>17</v>
      </c>
      <c r="B194" s="332"/>
      <c r="C194" s="332"/>
      <c r="D194" s="332"/>
      <c r="E194" s="332"/>
    </row>
    <row r="195" spans="1:5" ht="16.5" thickBot="1" x14ac:dyDescent="0.3">
      <c r="A195" s="332" t="s">
        <v>18</v>
      </c>
      <c r="B195" s="342">
        <f>B224</f>
        <v>0</v>
      </c>
      <c r="C195" s="342">
        <f t="shared" ref="C195:E195" si="32">C224</f>
        <v>0</v>
      </c>
      <c r="D195" s="342">
        <f t="shared" si="32"/>
        <v>0</v>
      </c>
      <c r="E195" s="342">
        <f t="shared" si="32"/>
        <v>0</v>
      </c>
    </row>
    <row r="196" spans="1:5" ht="16.5" thickBot="1" x14ac:dyDescent="0.3">
      <c r="A196" s="332" t="s">
        <v>19</v>
      </c>
      <c r="B196" s="342" t="e">
        <f>B195/B194</f>
        <v>#DIV/0!</v>
      </c>
      <c r="C196" s="342" t="e">
        <f>C195/C194</f>
        <v>#DIV/0!</v>
      </c>
      <c r="D196" s="342" t="e">
        <f>D195/D194</f>
        <v>#DIV/0!</v>
      </c>
      <c r="E196" s="342" t="e">
        <f>E195/E194</f>
        <v>#DIV/0!</v>
      </c>
    </row>
    <row r="197" spans="1:5" ht="16.5" thickBot="1" x14ac:dyDescent="0.3">
      <c r="A197" s="332" t="s">
        <v>20</v>
      </c>
      <c r="B197" s="739"/>
      <c r="C197" s="343" t="e">
        <f>C194/B194-1</f>
        <v>#DIV/0!</v>
      </c>
      <c r="D197" s="343" t="e">
        <f>D194/C194-1</f>
        <v>#DIV/0!</v>
      </c>
      <c r="E197" s="343" t="e">
        <f>E194/D194-1</f>
        <v>#DIV/0!</v>
      </c>
    </row>
    <row r="198" spans="1:5" ht="16.5" thickBot="1" x14ac:dyDescent="0.3">
      <c r="A198" s="332" t="s">
        <v>22</v>
      </c>
      <c r="B198" s="739"/>
      <c r="C198" s="343" t="e">
        <f>C195/B195-1</f>
        <v>#DIV/0!</v>
      </c>
      <c r="D198" s="343" t="e">
        <f t="shared" ref="D198:E199" si="33">D195/C195-1</f>
        <v>#DIV/0!</v>
      </c>
      <c r="E198" s="343" t="e">
        <f t="shared" si="33"/>
        <v>#DIV/0!</v>
      </c>
    </row>
    <row r="199" spans="1:5" ht="16.5" thickBot="1" x14ac:dyDescent="0.3">
      <c r="A199" s="332" t="s">
        <v>23</v>
      </c>
      <c r="B199" s="739"/>
      <c r="C199" s="343" t="e">
        <f>C196/B196-1</f>
        <v>#DIV/0!</v>
      </c>
      <c r="D199" s="343" t="e">
        <f t="shared" si="33"/>
        <v>#DIV/0!</v>
      </c>
      <c r="E199" s="343" t="e">
        <f t="shared" si="33"/>
        <v>#DIV/0!</v>
      </c>
    </row>
    <row r="200" spans="1:5" ht="16.5" thickBot="1" x14ac:dyDescent="0.3">
      <c r="A200" s="1325" t="s">
        <v>761</v>
      </c>
      <c r="B200" s="1326"/>
      <c r="C200" s="1326"/>
      <c r="D200" s="1326"/>
      <c r="E200" s="1327"/>
    </row>
    <row r="201" spans="1:5" ht="15.75" x14ac:dyDescent="0.25">
      <c r="A201" s="1307"/>
      <c r="B201" s="340">
        <v>2019</v>
      </c>
      <c r="C201" s="340">
        <v>2020</v>
      </c>
      <c r="D201" s="340">
        <v>2021</v>
      </c>
      <c r="E201" s="340">
        <v>2022</v>
      </c>
    </row>
    <row r="202" spans="1:5" ht="32.25" thickBot="1" x14ac:dyDescent="0.3">
      <c r="A202" s="1308"/>
      <c r="B202" s="341" t="s">
        <v>8</v>
      </c>
      <c r="C202" s="341" t="s">
        <v>9</v>
      </c>
      <c r="D202" s="341" t="s">
        <v>9</v>
      </c>
      <c r="E202" s="341" t="s">
        <v>9</v>
      </c>
    </row>
    <row r="203" spans="1:5" ht="16.5" thickBot="1" x14ac:dyDescent="0.3">
      <c r="A203" s="344" t="s">
        <v>24</v>
      </c>
      <c r="B203" s="345">
        <v>0</v>
      </c>
      <c r="C203" s="345">
        <v>0</v>
      </c>
      <c r="D203" s="345">
        <v>0</v>
      </c>
      <c r="E203" s="345">
        <v>0</v>
      </c>
    </row>
    <row r="204" spans="1:5" ht="16.5" thickBot="1" x14ac:dyDescent="0.3">
      <c r="A204" s="346" t="s">
        <v>279</v>
      </c>
      <c r="B204" s="345">
        <v>0</v>
      </c>
      <c r="C204" s="345">
        <v>0</v>
      </c>
      <c r="D204" s="345">
        <v>0</v>
      </c>
      <c r="E204" s="345">
        <v>0</v>
      </c>
    </row>
    <row r="205" spans="1:5" ht="16.5" thickBot="1" x14ac:dyDescent="0.3">
      <c r="A205" s="346" t="s">
        <v>280</v>
      </c>
      <c r="B205" s="348"/>
      <c r="C205" s="347"/>
      <c r="D205" s="347"/>
      <c r="E205" s="347"/>
    </row>
    <row r="206" spans="1:5" ht="16.5" thickBot="1" x14ac:dyDescent="0.3">
      <c r="A206" s="344" t="s">
        <v>25</v>
      </c>
      <c r="B206" s="345">
        <v>0</v>
      </c>
      <c r="C206" s="345">
        <v>0</v>
      </c>
      <c r="D206" s="345">
        <v>0</v>
      </c>
      <c r="E206" s="345">
        <v>0</v>
      </c>
    </row>
    <row r="207" spans="1:5" ht="16.5" thickBot="1" x14ac:dyDescent="0.3">
      <c r="A207" s="346" t="s">
        <v>279</v>
      </c>
      <c r="B207" s="345">
        <v>0</v>
      </c>
      <c r="C207" s="345">
        <v>0</v>
      </c>
      <c r="D207" s="345">
        <v>0</v>
      </c>
      <c r="E207" s="345">
        <v>0</v>
      </c>
    </row>
    <row r="208" spans="1:5" ht="16.5" thickBot="1" x14ac:dyDescent="0.3">
      <c r="A208" s="346" t="s">
        <v>280</v>
      </c>
      <c r="B208" s="348"/>
      <c r="C208" s="345"/>
      <c r="D208" s="345"/>
      <c r="E208" s="345"/>
    </row>
    <row r="209" spans="1:5" ht="16.5" thickBot="1" x14ac:dyDescent="0.3">
      <c r="A209" s="344" t="s">
        <v>26</v>
      </c>
      <c r="B209" s="348"/>
      <c r="C209" s="345"/>
      <c r="D209" s="345"/>
      <c r="E209" s="345"/>
    </row>
    <row r="210" spans="1:5" ht="16.5" thickBot="1" x14ac:dyDescent="0.3">
      <c r="A210" s="346" t="s">
        <v>279</v>
      </c>
      <c r="B210" s="348"/>
      <c r="C210" s="345"/>
      <c r="D210" s="345"/>
      <c r="E210" s="345"/>
    </row>
    <row r="211" spans="1:5" ht="16.5" thickBot="1" x14ac:dyDescent="0.3">
      <c r="A211" s="346" t="s">
        <v>280</v>
      </c>
      <c r="B211" s="348"/>
      <c r="C211" s="345"/>
      <c r="D211" s="345"/>
      <c r="E211" s="345"/>
    </row>
    <row r="212" spans="1:5" ht="16.5" thickBot="1" x14ac:dyDescent="0.3">
      <c r="A212" s="344" t="s">
        <v>27</v>
      </c>
      <c r="B212" s="345">
        <v>0</v>
      </c>
      <c r="C212" s="345">
        <v>0</v>
      </c>
      <c r="D212" s="345">
        <v>0</v>
      </c>
      <c r="E212" s="345">
        <v>0</v>
      </c>
    </row>
    <row r="213" spans="1:5" ht="16.5" thickBot="1" x14ac:dyDescent="0.3">
      <c r="A213" s="346" t="s">
        <v>279</v>
      </c>
      <c r="B213" s="345">
        <v>0</v>
      </c>
      <c r="C213" s="345">
        <v>0</v>
      </c>
      <c r="D213" s="345">
        <v>0</v>
      </c>
      <c r="E213" s="345">
        <v>0</v>
      </c>
    </row>
    <row r="214" spans="1:5" ht="16.5" thickBot="1" x14ac:dyDescent="0.3">
      <c r="A214" s="346" t="s">
        <v>280</v>
      </c>
      <c r="B214" s="348"/>
      <c r="C214" s="345"/>
      <c r="D214" s="345"/>
      <c r="E214" s="345"/>
    </row>
    <row r="215" spans="1:5" ht="16.5" thickBot="1" x14ac:dyDescent="0.3">
      <c r="A215" s="344" t="s">
        <v>28</v>
      </c>
      <c r="B215" s="345">
        <v>0</v>
      </c>
      <c r="C215" s="345">
        <v>0</v>
      </c>
      <c r="D215" s="345">
        <v>0</v>
      </c>
      <c r="E215" s="345">
        <v>0</v>
      </c>
    </row>
    <row r="216" spans="1:5" ht="16.5" thickBot="1" x14ac:dyDescent="0.3">
      <c r="A216" s="346" t="s">
        <v>279</v>
      </c>
      <c r="B216" s="345">
        <v>0</v>
      </c>
      <c r="C216" s="345">
        <v>0</v>
      </c>
      <c r="D216" s="345">
        <v>0</v>
      </c>
      <c r="E216" s="345">
        <v>0</v>
      </c>
    </row>
    <row r="217" spans="1:5" ht="16.5" thickBot="1" x14ac:dyDescent="0.3">
      <c r="A217" s="346" t="s">
        <v>280</v>
      </c>
      <c r="B217" s="348"/>
      <c r="C217" s="345"/>
      <c r="D217" s="345"/>
      <c r="E217" s="345"/>
    </row>
    <row r="218" spans="1:5" ht="16.5" thickBot="1" x14ac:dyDescent="0.3">
      <c r="A218" s="344" t="s">
        <v>29</v>
      </c>
      <c r="B218" s="345">
        <v>0</v>
      </c>
      <c r="C218" s="345">
        <v>0</v>
      </c>
      <c r="D218" s="345">
        <v>0</v>
      </c>
      <c r="E218" s="345">
        <v>0</v>
      </c>
    </row>
    <row r="219" spans="1:5" ht="16.5" thickBot="1" x14ac:dyDescent="0.3">
      <c r="A219" s="346" t="s">
        <v>279</v>
      </c>
      <c r="B219" s="345">
        <v>0</v>
      </c>
      <c r="C219" s="345">
        <v>0</v>
      </c>
      <c r="D219" s="345">
        <v>0</v>
      </c>
      <c r="E219" s="345">
        <v>0</v>
      </c>
    </row>
    <row r="220" spans="1:5" ht="16.5" thickBot="1" x14ac:dyDescent="0.3">
      <c r="A220" s="346" t="s">
        <v>280</v>
      </c>
      <c r="B220" s="348"/>
      <c r="C220" s="345"/>
      <c r="D220" s="345"/>
      <c r="E220" s="345"/>
    </row>
    <row r="221" spans="1:5" ht="16.5" thickBot="1" x14ac:dyDescent="0.3">
      <c r="A221" s="344" t="s">
        <v>30</v>
      </c>
      <c r="B221" s="345">
        <v>0</v>
      </c>
      <c r="C221" s="345">
        <v>0</v>
      </c>
      <c r="D221" s="345">
        <v>0</v>
      </c>
      <c r="E221" s="345">
        <v>0</v>
      </c>
    </row>
    <row r="222" spans="1:5" ht="16.5" thickBot="1" x14ac:dyDescent="0.3">
      <c r="A222" s="346" t="s">
        <v>279</v>
      </c>
      <c r="B222" s="345">
        <v>0</v>
      </c>
      <c r="C222" s="345">
        <v>0</v>
      </c>
      <c r="D222" s="345">
        <v>0</v>
      </c>
      <c r="E222" s="345">
        <v>0</v>
      </c>
    </row>
    <row r="223" spans="1:5" ht="16.5" thickBot="1" x14ac:dyDescent="0.3">
      <c r="A223" s="346" t="s">
        <v>280</v>
      </c>
      <c r="B223" s="348"/>
      <c r="C223" s="345"/>
      <c r="D223" s="345"/>
      <c r="E223" s="345"/>
    </row>
    <row r="224" spans="1:5" ht="16.5" thickBot="1" x14ac:dyDescent="0.3">
      <c r="A224" s="355" t="s">
        <v>53</v>
      </c>
      <c r="B224" s="348">
        <f>B221+B218+B215+B212+B209+B206+B203</f>
        <v>0</v>
      </c>
      <c r="C224" s="348">
        <f t="shared" ref="C224:E224" si="34">C221+C218+C215+C212+C209+C206+C203</f>
        <v>0</v>
      </c>
      <c r="D224" s="348">
        <f t="shared" si="34"/>
        <v>0</v>
      </c>
      <c r="E224" s="348">
        <f t="shared" si="34"/>
        <v>0</v>
      </c>
    </row>
    <row r="225" spans="1:5" ht="16.5" thickBot="1" x14ac:dyDescent="0.3">
      <c r="A225" s="352" t="s">
        <v>32</v>
      </c>
      <c r="B225" s="353">
        <f>IF(B224-B195=0,0,"Error")</f>
        <v>0</v>
      </c>
      <c r="C225" s="353">
        <f>IF(C224-C195=0,0,"Error")</f>
        <v>0</v>
      </c>
      <c r="D225" s="353">
        <f>IF(D224-D195=0,0,"Error")</f>
        <v>0</v>
      </c>
      <c r="E225" s="353">
        <f>IF(E224-E195=0,0,"Error")</f>
        <v>0</v>
      </c>
    </row>
    <row r="226" spans="1:5" ht="16.5" thickBot="1" x14ac:dyDescent="0.3">
      <c r="A226" s="360"/>
      <c r="B226" s="361"/>
      <c r="C226" s="361"/>
      <c r="D226" s="361"/>
      <c r="E226" s="362"/>
    </row>
    <row r="227" spans="1:5" ht="16.5" thickBot="1" x14ac:dyDescent="0.3">
      <c r="A227" s="360"/>
      <c r="B227" s="361"/>
      <c r="C227" s="361"/>
      <c r="D227" s="361"/>
      <c r="E227" s="362"/>
    </row>
    <row r="228" spans="1:5" ht="16.5" thickBot="1" x14ac:dyDescent="0.3">
      <c r="A228" s="1318" t="s">
        <v>39</v>
      </c>
      <c r="B228" s="1319"/>
      <c r="C228" s="1319"/>
      <c r="D228" s="1319"/>
      <c r="E228" s="1320"/>
    </row>
    <row r="229" spans="1:5" ht="16.5" thickBot="1" x14ac:dyDescent="0.3">
      <c r="A229" s="1318" t="s">
        <v>40</v>
      </c>
      <c r="B229" s="1319"/>
      <c r="C229" s="1319"/>
      <c r="D229" s="1319"/>
      <c r="E229" s="1320"/>
    </row>
    <row r="230" spans="1:5" ht="16.5" thickBot="1" x14ac:dyDescent="0.3">
      <c r="A230" s="339" t="s">
        <v>56</v>
      </c>
      <c r="B230" s="1330" t="s">
        <v>763</v>
      </c>
      <c r="C230" s="1331"/>
      <c r="D230" s="1332"/>
      <c r="E230" s="1333"/>
    </row>
    <row r="231" spans="1:5" ht="48" thickBot="1" x14ac:dyDescent="0.3">
      <c r="A231" s="339" t="s">
        <v>82</v>
      </c>
      <c r="B231" s="339" t="s">
        <v>403</v>
      </c>
      <c r="C231" s="363" t="s">
        <v>404</v>
      </c>
      <c r="D231" s="364" t="s">
        <v>405</v>
      </c>
      <c r="E231" s="365"/>
    </row>
    <row r="232" spans="1:5" ht="16.5" thickBot="1" x14ac:dyDescent="0.3">
      <c r="A232" s="366"/>
      <c r="B232" s="1330"/>
      <c r="C232" s="1334"/>
      <c r="D232" s="1332"/>
      <c r="E232" s="1333"/>
    </row>
    <row r="233" spans="1:5" ht="16.5" thickBot="1" x14ac:dyDescent="0.3">
      <c r="A233" s="332" t="s">
        <v>15</v>
      </c>
      <c r="B233" s="1315" t="s">
        <v>764</v>
      </c>
      <c r="C233" s="1316"/>
      <c r="D233" s="1316"/>
      <c r="E233" s="1317"/>
    </row>
    <row r="234" spans="1:5" ht="16.5" thickBot="1" x14ac:dyDescent="0.3">
      <c r="A234" s="332" t="s">
        <v>16</v>
      </c>
      <c r="B234" s="1312" t="s">
        <v>406</v>
      </c>
      <c r="C234" s="1313"/>
      <c r="D234" s="1313"/>
      <c r="E234" s="1314"/>
    </row>
    <row r="235" spans="1:5" ht="15.75" x14ac:dyDescent="0.25">
      <c r="A235" s="1307"/>
      <c r="B235" s="340">
        <v>2019</v>
      </c>
      <c r="C235" s="340">
        <v>2020</v>
      </c>
      <c r="D235" s="340">
        <v>2021</v>
      </c>
      <c r="E235" s="340">
        <v>2022</v>
      </c>
    </row>
    <row r="236" spans="1:5" ht="32.25" thickBot="1" x14ac:dyDescent="0.3">
      <c r="A236" s="1308"/>
      <c r="B236" s="341" t="s">
        <v>8</v>
      </c>
      <c r="C236" s="341" t="s">
        <v>9</v>
      </c>
      <c r="D236" s="341" t="s">
        <v>9</v>
      </c>
      <c r="E236" s="341" t="s">
        <v>9</v>
      </c>
    </row>
    <row r="237" spans="1:5" ht="16.5" thickBot="1" x14ac:dyDescent="0.3">
      <c r="A237" s="332" t="s">
        <v>17</v>
      </c>
      <c r="B237" s="342">
        <v>163</v>
      </c>
      <c r="C237" s="342">
        <v>106</v>
      </c>
      <c r="D237" s="342">
        <v>37</v>
      </c>
      <c r="E237" s="342">
        <v>163</v>
      </c>
    </row>
    <row r="238" spans="1:5" ht="16.5" thickBot="1" x14ac:dyDescent="0.3">
      <c r="A238" s="332" t="s">
        <v>18</v>
      </c>
      <c r="B238" s="342">
        <v>31620</v>
      </c>
      <c r="C238" s="342">
        <v>10720</v>
      </c>
      <c r="D238" s="342">
        <v>4458</v>
      </c>
      <c r="E238" s="342">
        <v>31620</v>
      </c>
    </row>
    <row r="239" spans="1:5" ht="16.5" thickBot="1" x14ac:dyDescent="0.3">
      <c r="A239" s="332" t="s">
        <v>19</v>
      </c>
      <c r="B239" s="342">
        <f>B238/B237</f>
        <v>193.98773006134968</v>
      </c>
      <c r="C239" s="342">
        <f t="shared" ref="C239:E239" si="35">C238/C237</f>
        <v>101.13207547169812</v>
      </c>
      <c r="D239" s="342">
        <f t="shared" si="35"/>
        <v>120.48648648648648</v>
      </c>
      <c r="E239" s="342">
        <f t="shared" si="35"/>
        <v>193.98773006134968</v>
      </c>
    </row>
    <row r="240" spans="1:5" ht="16.5" thickBot="1" x14ac:dyDescent="0.3">
      <c r="A240" s="332" t="s">
        <v>20</v>
      </c>
      <c r="B240" s="739" t="s">
        <v>21</v>
      </c>
      <c r="C240" s="343">
        <f>C237/B237-1</f>
        <v>-0.34969325153374231</v>
      </c>
      <c r="D240" s="343">
        <f t="shared" ref="D240:E242" si="36">D237/C237-1</f>
        <v>-0.65094339622641506</v>
      </c>
      <c r="E240" s="343">
        <f t="shared" si="36"/>
        <v>3.4054054054054053</v>
      </c>
    </row>
    <row r="241" spans="1:5" ht="16.5" thickBot="1" x14ac:dyDescent="0.3">
      <c r="A241" s="332" t="s">
        <v>22</v>
      </c>
      <c r="B241" s="739" t="s">
        <v>21</v>
      </c>
      <c r="C241" s="343">
        <f>C238/B238-1</f>
        <v>-0.66097406704617323</v>
      </c>
      <c r="D241" s="343">
        <f t="shared" si="36"/>
        <v>-0.58414179104477615</v>
      </c>
      <c r="E241" s="343">
        <f t="shared" si="36"/>
        <v>6.0928667563930015</v>
      </c>
    </row>
    <row r="242" spans="1:5" ht="16.5" thickBot="1" x14ac:dyDescent="0.3">
      <c r="A242" s="332" t="s">
        <v>23</v>
      </c>
      <c r="B242" s="739" t="s">
        <v>21</v>
      </c>
      <c r="C242" s="343">
        <f>C239/B239-1</f>
        <v>-0.47866766913704006</v>
      </c>
      <c r="D242" s="343">
        <f t="shared" si="36"/>
        <v>0.19137757160145208</v>
      </c>
      <c r="E242" s="343">
        <f t="shared" si="36"/>
        <v>0.61003723918123343</v>
      </c>
    </row>
    <row r="243" spans="1:5" ht="15.75" thickBot="1" x14ac:dyDescent="0.3">
      <c r="A243" s="1256" t="s">
        <v>163</v>
      </c>
      <c r="B243" s="1257"/>
      <c r="C243" s="1257"/>
      <c r="D243" s="1257"/>
      <c r="E243" s="1258"/>
    </row>
    <row r="244" spans="1:5" ht="15.75" x14ac:dyDescent="0.25">
      <c r="A244" s="1254"/>
      <c r="B244" s="340">
        <v>2019</v>
      </c>
      <c r="C244" s="340">
        <v>2020</v>
      </c>
      <c r="D244" s="340">
        <v>2021</v>
      </c>
      <c r="E244" s="340">
        <v>2022</v>
      </c>
    </row>
    <row r="245" spans="1:5" ht="32.25" thickBot="1" x14ac:dyDescent="0.3">
      <c r="A245" s="1255"/>
      <c r="B245" s="341" t="s">
        <v>8</v>
      </c>
      <c r="C245" s="341" t="s">
        <v>9</v>
      </c>
      <c r="D245" s="341" t="s">
        <v>9</v>
      </c>
      <c r="E245" s="341" t="s">
        <v>9</v>
      </c>
    </row>
    <row r="246" spans="1:5" ht="16.5" thickBot="1" x14ac:dyDescent="0.3">
      <c r="A246" s="332" t="s">
        <v>42</v>
      </c>
      <c r="B246" s="342">
        <f>B247+B248+B249+B250</f>
        <v>0</v>
      </c>
      <c r="C246" s="342">
        <f>SUM(C247:C250)</f>
        <v>0</v>
      </c>
      <c r="D246" s="342">
        <f t="shared" ref="D246:E246" si="37">D247+D248+D249+D250</f>
        <v>0</v>
      </c>
      <c r="E246" s="342">
        <f t="shared" si="37"/>
        <v>0</v>
      </c>
    </row>
    <row r="247" spans="1:5" ht="16.5" thickBot="1" x14ac:dyDescent="0.3">
      <c r="A247" s="332" t="s">
        <v>279</v>
      </c>
      <c r="B247" s="342">
        <v>0</v>
      </c>
      <c r="C247" s="342">
        <v>0</v>
      </c>
      <c r="D247" s="342">
        <v>0</v>
      </c>
      <c r="E247" s="342">
        <v>0</v>
      </c>
    </row>
    <row r="248" spans="1:5" ht="16.5" thickBot="1" x14ac:dyDescent="0.3">
      <c r="A248" s="332" t="s">
        <v>294</v>
      </c>
      <c r="B248" s="342">
        <v>0</v>
      </c>
      <c r="C248" s="342">
        <v>0</v>
      </c>
      <c r="D248" s="342">
        <v>0</v>
      </c>
      <c r="E248" s="342">
        <v>0</v>
      </c>
    </row>
    <row r="249" spans="1:5" ht="16.5" thickBot="1" x14ac:dyDescent="0.3">
      <c r="A249" s="332" t="s">
        <v>295</v>
      </c>
      <c r="B249" s="342">
        <v>0</v>
      </c>
      <c r="C249" s="342">
        <v>0</v>
      </c>
      <c r="D249" s="342">
        <v>0</v>
      </c>
      <c r="E249" s="342">
        <v>0</v>
      </c>
    </row>
    <row r="250" spans="1:5" ht="16.5" thickBot="1" x14ac:dyDescent="0.3">
      <c r="A250" s="332" t="s">
        <v>296</v>
      </c>
      <c r="B250" s="342">
        <v>0</v>
      </c>
      <c r="C250" s="342">
        <v>0</v>
      </c>
      <c r="D250" s="342">
        <v>0</v>
      </c>
      <c r="E250" s="342">
        <v>0</v>
      </c>
    </row>
    <row r="251" spans="1:5" ht="16.5" thickBot="1" x14ac:dyDescent="0.3">
      <c r="A251" s="332" t="s">
        <v>43</v>
      </c>
      <c r="B251" s="342">
        <f>B252+B253+B254+B255</f>
        <v>31620</v>
      </c>
      <c r="C251" s="342">
        <f t="shared" ref="C251:E251" si="38">C252+C253+C254+C255</f>
        <v>10720</v>
      </c>
      <c r="D251" s="342">
        <f t="shared" si="38"/>
        <v>4458</v>
      </c>
      <c r="E251" s="342">
        <f t="shared" si="38"/>
        <v>31620</v>
      </c>
    </row>
    <row r="252" spans="1:5" ht="16.5" thickBot="1" x14ac:dyDescent="0.3">
      <c r="A252" s="332" t="s">
        <v>279</v>
      </c>
      <c r="B252" s="342">
        <v>31620</v>
      </c>
      <c r="C252" s="342">
        <v>10720</v>
      </c>
      <c r="D252" s="342">
        <v>4458</v>
      </c>
      <c r="E252" s="342">
        <v>31620</v>
      </c>
    </row>
    <row r="253" spans="1:5" ht="16.5" thickBot="1" x14ac:dyDescent="0.3">
      <c r="A253" s="332" t="s">
        <v>294</v>
      </c>
      <c r="B253" s="342">
        <v>0</v>
      </c>
      <c r="C253" s="342">
        <v>0</v>
      </c>
      <c r="D253" s="342">
        <v>0</v>
      </c>
      <c r="E253" s="342">
        <v>0</v>
      </c>
    </row>
    <row r="254" spans="1:5" ht="16.5" thickBot="1" x14ac:dyDescent="0.3">
      <c r="A254" s="332" t="s">
        <v>295</v>
      </c>
      <c r="B254" s="342">
        <v>0</v>
      </c>
      <c r="C254" s="342">
        <v>0</v>
      </c>
      <c r="D254" s="342">
        <v>0</v>
      </c>
      <c r="E254" s="342">
        <v>0</v>
      </c>
    </row>
    <row r="255" spans="1:5" ht="16.5" thickBot="1" x14ac:dyDescent="0.3">
      <c r="A255" s="332" t="s">
        <v>296</v>
      </c>
      <c r="B255" s="342">
        <v>0</v>
      </c>
      <c r="C255" s="342">
        <v>0</v>
      </c>
      <c r="D255" s="342">
        <v>0</v>
      </c>
      <c r="E255" s="342">
        <v>0</v>
      </c>
    </row>
    <row r="256" spans="1:5" ht="16.5" thickBot="1" x14ac:dyDescent="0.3">
      <c r="A256" s="351" t="s">
        <v>31</v>
      </c>
      <c r="B256" s="342">
        <f>B246+B251</f>
        <v>31620</v>
      </c>
      <c r="C256" s="342">
        <f t="shared" ref="C256:E256" si="39">C246+C251</f>
        <v>10720</v>
      </c>
      <c r="D256" s="342">
        <f t="shared" si="39"/>
        <v>4458</v>
      </c>
      <c r="E256" s="342">
        <f t="shared" si="39"/>
        <v>31620</v>
      </c>
    </row>
    <row r="257" spans="1:5" ht="48" thickBot="1" x14ac:dyDescent="0.3">
      <c r="A257" s="339" t="s">
        <v>33</v>
      </c>
      <c r="B257" s="367" t="s">
        <v>407</v>
      </c>
      <c r="C257" s="368" t="s">
        <v>404</v>
      </c>
      <c r="D257" s="369" t="s">
        <v>408</v>
      </c>
      <c r="E257" s="370"/>
    </row>
    <row r="258" spans="1:5" ht="16.5" thickBot="1" x14ac:dyDescent="0.3">
      <c r="A258" s="332" t="s">
        <v>15</v>
      </c>
      <c r="B258" s="1315" t="s">
        <v>765</v>
      </c>
      <c r="C258" s="1316"/>
      <c r="D258" s="1316"/>
      <c r="E258" s="1317"/>
    </row>
    <row r="259" spans="1:5" ht="16.5" thickBot="1" x14ac:dyDescent="0.3">
      <c r="A259" s="332" t="s">
        <v>16</v>
      </c>
      <c r="B259" s="1312" t="s">
        <v>409</v>
      </c>
      <c r="C259" s="1313"/>
      <c r="D259" s="1313"/>
      <c r="E259" s="1314"/>
    </row>
    <row r="260" spans="1:5" ht="15.75" x14ac:dyDescent="0.25">
      <c r="A260" s="1307"/>
      <c r="B260" s="340">
        <v>2019</v>
      </c>
      <c r="C260" s="340">
        <v>2020</v>
      </c>
      <c r="D260" s="340">
        <v>2021</v>
      </c>
      <c r="E260" s="340">
        <v>2022</v>
      </c>
    </row>
    <row r="261" spans="1:5" ht="32.25" thickBot="1" x14ac:dyDescent="0.3">
      <c r="A261" s="1308"/>
      <c r="B261" s="341" t="s">
        <v>8</v>
      </c>
      <c r="C261" s="341" t="s">
        <v>9</v>
      </c>
      <c r="D261" s="341" t="s">
        <v>9</v>
      </c>
      <c r="E261" s="341" t="s">
        <v>9</v>
      </c>
    </row>
    <row r="262" spans="1:5" ht="16.5" thickBot="1" x14ac:dyDescent="0.3">
      <c r="A262" s="332" t="s">
        <v>17</v>
      </c>
      <c r="B262" s="342">
        <v>16</v>
      </c>
      <c r="C262" s="342">
        <v>16</v>
      </c>
      <c r="D262" s="739">
        <v>12</v>
      </c>
      <c r="E262" s="739">
        <v>12</v>
      </c>
    </row>
    <row r="263" spans="1:5" ht="16.5" thickBot="1" x14ac:dyDescent="0.3">
      <c r="A263" s="332" t="s">
        <v>18</v>
      </c>
      <c r="B263" s="342">
        <v>200</v>
      </c>
      <c r="C263" s="342">
        <v>380</v>
      </c>
      <c r="D263" s="342">
        <v>200</v>
      </c>
      <c r="E263" s="342">
        <v>200</v>
      </c>
    </row>
    <row r="264" spans="1:5" ht="16.5" thickBot="1" x14ac:dyDescent="0.3">
      <c r="A264" s="332" t="s">
        <v>19</v>
      </c>
      <c r="B264" s="342">
        <f>B263/B262</f>
        <v>12.5</v>
      </c>
      <c r="C264" s="342">
        <f t="shared" ref="C264:E264" si="40">C263/C262</f>
        <v>23.75</v>
      </c>
      <c r="D264" s="342">
        <f t="shared" si="40"/>
        <v>16.666666666666668</v>
      </c>
      <c r="E264" s="342">
        <f t="shared" si="40"/>
        <v>16.666666666666668</v>
      </c>
    </row>
    <row r="265" spans="1:5" ht="16.5" thickBot="1" x14ac:dyDescent="0.3">
      <c r="A265" s="332" t="s">
        <v>20</v>
      </c>
      <c r="B265" s="739" t="s">
        <v>21</v>
      </c>
      <c r="C265" s="342">
        <f>C262/B262-1</f>
        <v>0</v>
      </c>
      <c r="D265" s="343">
        <f t="shared" ref="C265:E267" si="41">D262/C262-1</f>
        <v>-0.25</v>
      </c>
      <c r="E265" s="343">
        <f t="shared" si="41"/>
        <v>0</v>
      </c>
    </row>
    <row r="266" spans="1:5" ht="16.5" thickBot="1" x14ac:dyDescent="0.3">
      <c r="A266" s="332" t="s">
        <v>22</v>
      </c>
      <c r="B266" s="739" t="s">
        <v>21</v>
      </c>
      <c r="C266" s="342">
        <f>C263/B263-1</f>
        <v>0.89999999999999991</v>
      </c>
      <c r="D266" s="343">
        <f t="shared" si="41"/>
        <v>-0.47368421052631582</v>
      </c>
      <c r="E266" s="343">
        <f t="shared" si="41"/>
        <v>0</v>
      </c>
    </row>
    <row r="267" spans="1:5" ht="16.5" thickBot="1" x14ac:dyDescent="0.3">
      <c r="A267" s="332" t="s">
        <v>23</v>
      </c>
      <c r="B267" s="739" t="s">
        <v>21</v>
      </c>
      <c r="C267" s="343">
        <f t="shared" si="41"/>
        <v>0.89999999999999991</v>
      </c>
      <c r="D267" s="343">
        <f t="shared" si="41"/>
        <v>-0.29824561403508765</v>
      </c>
      <c r="E267" s="343">
        <f t="shared" si="41"/>
        <v>0</v>
      </c>
    </row>
    <row r="268" spans="1:5" ht="15.75" thickBot="1" x14ac:dyDescent="0.3">
      <c r="A268" s="1256" t="s">
        <v>300</v>
      </c>
      <c r="B268" s="1257"/>
      <c r="C268" s="1257"/>
      <c r="D268" s="1257"/>
      <c r="E268" s="1258"/>
    </row>
    <row r="269" spans="1:5" ht="15.75" x14ac:dyDescent="0.25">
      <c r="A269" s="1254"/>
      <c r="B269" s="340">
        <v>2019</v>
      </c>
      <c r="C269" s="340">
        <v>2020</v>
      </c>
      <c r="D269" s="340">
        <v>2021</v>
      </c>
      <c r="E269" s="340">
        <v>2022</v>
      </c>
    </row>
    <row r="270" spans="1:5" ht="32.25" thickBot="1" x14ac:dyDescent="0.3">
      <c r="A270" s="1255"/>
      <c r="B270" s="341" t="s">
        <v>8</v>
      </c>
      <c r="C270" s="341" t="s">
        <v>9</v>
      </c>
      <c r="D270" s="341" t="s">
        <v>9</v>
      </c>
      <c r="E270" s="341" t="s">
        <v>9</v>
      </c>
    </row>
    <row r="271" spans="1:5" ht="16.5" thickBot="1" x14ac:dyDescent="0.3">
      <c r="A271" s="332" t="s">
        <v>42</v>
      </c>
      <c r="B271" s="342">
        <f>B272+B273+B274+B275</f>
        <v>0</v>
      </c>
      <c r="C271" s="342">
        <f t="shared" ref="C271:E271" si="42">C272+C273+C274+C275</f>
        <v>0</v>
      </c>
      <c r="D271" s="342">
        <f t="shared" si="42"/>
        <v>0</v>
      </c>
      <c r="E271" s="342">
        <f t="shared" si="42"/>
        <v>0</v>
      </c>
    </row>
    <row r="272" spans="1:5" ht="16.5" thickBot="1" x14ac:dyDescent="0.3">
      <c r="A272" s="332" t="s">
        <v>279</v>
      </c>
      <c r="B272" s="342">
        <v>0</v>
      </c>
      <c r="C272" s="342">
        <v>0</v>
      </c>
      <c r="D272" s="342">
        <v>0</v>
      </c>
      <c r="E272" s="342">
        <v>0</v>
      </c>
    </row>
    <row r="273" spans="1:5" ht="16.5" thickBot="1" x14ac:dyDescent="0.3">
      <c r="A273" s="332" t="s">
        <v>294</v>
      </c>
      <c r="B273" s="342">
        <v>0</v>
      </c>
      <c r="C273" s="342">
        <v>0</v>
      </c>
      <c r="D273" s="342">
        <v>0</v>
      </c>
      <c r="E273" s="342">
        <v>0</v>
      </c>
    </row>
    <row r="274" spans="1:5" ht="16.5" thickBot="1" x14ac:dyDescent="0.3">
      <c r="A274" s="332" t="s">
        <v>295</v>
      </c>
      <c r="B274" s="342">
        <v>0</v>
      </c>
      <c r="C274" s="342">
        <v>0</v>
      </c>
      <c r="D274" s="342">
        <v>0</v>
      </c>
      <c r="E274" s="342">
        <v>0</v>
      </c>
    </row>
    <row r="275" spans="1:5" ht="16.5" thickBot="1" x14ac:dyDescent="0.3">
      <c r="A275" s="332" t="s">
        <v>296</v>
      </c>
      <c r="B275" s="342">
        <v>0</v>
      </c>
      <c r="C275" s="342">
        <v>0</v>
      </c>
      <c r="D275" s="342">
        <v>0</v>
      </c>
      <c r="E275" s="342">
        <v>0</v>
      </c>
    </row>
    <row r="276" spans="1:5" ht="16.5" thickBot="1" x14ac:dyDescent="0.3">
      <c r="A276" s="332" t="s">
        <v>43</v>
      </c>
      <c r="B276" s="342">
        <f>SUM(B277:B280)</f>
        <v>200</v>
      </c>
      <c r="C276" s="342">
        <f>SUM(C277:C280)</f>
        <v>380</v>
      </c>
      <c r="D276" s="342">
        <f t="shared" ref="D276:E276" si="43">SUM(D277:D280)</f>
        <v>200</v>
      </c>
      <c r="E276" s="342">
        <f t="shared" si="43"/>
        <v>200</v>
      </c>
    </row>
    <row r="277" spans="1:5" ht="16.5" thickBot="1" x14ac:dyDescent="0.3">
      <c r="A277" s="332" t="s">
        <v>279</v>
      </c>
      <c r="B277" s="342">
        <v>200</v>
      </c>
      <c r="C277" s="342">
        <v>380</v>
      </c>
      <c r="D277" s="342">
        <v>200</v>
      </c>
      <c r="E277" s="342">
        <v>200</v>
      </c>
    </row>
    <row r="278" spans="1:5" ht="16.5" thickBot="1" x14ac:dyDescent="0.3">
      <c r="A278" s="332" t="s">
        <v>294</v>
      </c>
      <c r="B278" s="342"/>
      <c r="C278" s="14"/>
      <c r="D278" s="342"/>
      <c r="E278" s="342"/>
    </row>
    <row r="279" spans="1:5" ht="16.5" thickBot="1" x14ac:dyDescent="0.3">
      <c r="A279" s="332" t="s">
        <v>295</v>
      </c>
      <c r="B279" s="342"/>
      <c r="C279" s="14"/>
      <c r="D279" s="342"/>
      <c r="E279" s="342"/>
    </row>
    <row r="280" spans="1:5" ht="16.5" thickBot="1" x14ac:dyDescent="0.3">
      <c r="A280" s="332" t="s">
        <v>296</v>
      </c>
      <c r="B280" s="342"/>
      <c r="C280" s="14"/>
      <c r="D280" s="342"/>
      <c r="E280" s="342"/>
    </row>
    <row r="281" spans="1:5" ht="16.5" thickBot="1" x14ac:dyDescent="0.3">
      <c r="A281" s="351" t="s">
        <v>34</v>
      </c>
      <c r="B281" s="342">
        <f>B271+B276</f>
        <v>200</v>
      </c>
      <c r="C281" s="342">
        <f t="shared" ref="C281:E281" si="44">C271+C276</f>
        <v>380</v>
      </c>
      <c r="D281" s="342">
        <f t="shared" si="44"/>
        <v>200</v>
      </c>
      <c r="E281" s="342">
        <f t="shared" si="44"/>
        <v>200</v>
      </c>
    </row>
    <row r="282" spans="1:5" ht="16.5" thickBot="1" x14ac:dyDescent="0.3">
      <c r="A282" s="339" t="s">
        <v>56</v>
      </c>
      <c r="B282" s="1330" t="s">
        <v>766</v>
      </c>
      <c r="C282" s="1331"/>
      <c r="D282" s="1332"/>
      <c r="E282" s="1333"/>
    </row>
    <row r="283" spans="1:5" ht="48" thickBot="1" x14ac:dyDescent="0.3">
      <c r="A283" s="339" t="s">
        <v>82</v>
      </c>
      <c r="B283" s="371" t="s">
        <v>410</v>
      </c>
      <c r="C283" s="368" t="s">
        <v>404</v>
      </c>
      <c r="D283" s="369" t="s">
        <v>411</v>
      </c>
      <c r="E283" s="370"/>
    </row>
    <row r="284" spans="1:5" ht="16.5" thickBot="1" x14ac:dyDescent="0.3">
      <c r="A284" s="332" t="s">
        <v>15</v>
      </c>
      <c r="B284" s="1315" t="s">
        <v>412</v>
      </c>
      <c r="C284" s="1316"/>
      <c r="D284" s="1316"/>
      <c r="E284" s="1317"/>
    </row>
    <row r="285" spans="1:5" ht="16.5" thickBot="1" x14ac:dyDescent="0.3">
      <c r="A285" s="332" t="s">
        <v>16</v>
      </c>
      <c r="B285" s="1312" t="s">
        <v>413</v>
      </c>
      <c r="C285" s="1313"/>
      <c r="D285" s="1313"/>
      <c r="E285" s="1314"/>
    </row>
    <row r="286" spans="1:5" ht="15.75" x14ac:dyDescent="0.25">
      <c r="A286" s="1307"/>
      <c r="B286" s="340">
        <v>2019</v>
      </c>
      <c r="C286" s="340">
        <v>2020</v>
      </c>
      <c r="D286" s="340">
        <v>2021</v>
      </c>
      <c r="E286" s="340">
        <v>2022</v>
      </c>
    </row>
    <row r="287" spans="1:5" ht="32.25" thickBot="1" x14ac:dyDescent="0.3">
      <c r="A287" s="1308"/>
      <c r="B287" s="341" t="s">
        <v>8</v>
      </c>
      <c r="C287" s="341" t="s">
        <v>9</v>
      </c>
      <c r="D287" s="341" t="s">
        <v>9</v>
      </c>
      <c r="E287" s="341" t="s">
        <v>9</v>
      </c>
    </row>
    <row r="288" spans="1:5" ht="16.5" thickBot="1" x14ac:dyDescent="0.3">
      <c r="A288" s="332" t="s">
        <v>17</v>
      </c>
      <c r="B288" s="342">
        <v>5</v>
      </c>
      <c r="C288" s="342">
        <v>3</v>
      </c>
      <c r="D288" s="739">
        <v>2</v>
      </c>
      <c r="E288" s="739">
        <v>3</v>
      </c>
    </row>
    <row r="289" spans="1:5" ht="16.5" thickBot="1" x14ac:dyDescent="0.3">
      <c r="A289" s="332" t="s">
        <v>18</v>
      </c>
      <c r="B289" s="342">
        <v>38000</v>
      </c>
      <c r="C289" s="342">
        <v>17000</v>
      </c>
      <c r="D289" s="342">
        <v>6000</v>
      </c>
      <c r="E289" s="342">
        <v>16180</v>
      </c>
    </row>
    <row r="290" spans="1:5" ht="16.5" thickBot="1" x14ac:dyDescent="0.3">
      <c r="A290" s="332" t="s">
        <v>19</v>
      </c>
      <c r="B290" s="342">
        <f>B289/B288</f>
        <v>7600</v>
      </c>
      <c r="C290" s="372">
        <f t="shared" ref="C290:D290" si="45">C289/C288</f>
        <v>5666.666666666667</v>
      </c>
      <c r="D290" s="342">
        <f t="shared" si="45"/>
        <v>3000</v>
      </c>
      <c r="E290" s="342">
        <v>0</v>
      </c>
    </row>
    <row r="291" spans="1:5" ht="16.5" thickBot="1" x14ac:dyDescent="0.3">
      <c r="A291" s="332" t="s">
        <v>20</v>
      </c>
      <c r="B291" s="739" t="s">
        <v>21</v>
      </c>
      <c r="C291" s="372">
        <f>C288/B288-1</f>
        <v>-0.4</v>
      </c>
      <c r="D291" s="343">
        <f t="shared" ref="D291:D293" si="46">D288/C288-1</f>
        <v>-0.33333333333333337</v>
      </c>
      <c r="E291" s="343">
        <v>0</v>
      </c>
    </row>
    <row r="292" spans="1:5" ht="16.5" thickBot="1" x14ac:dyDescent="0.3">
      <c r="A292" s="332" t="s">
        <v>22</v>
      </c>
      <c r="B292" s="739" t="s">
        <v>21</v>
      </c>
      <c r="C292" s="373">
        <f>C289/B289-1</f>
        <v>-0.55263157894736836</v>
      </c>
      <c r="D292" s="343">
        <f t="shared" si="46"/>
        <v>-0.64705882352941169</v>
      </c>
      <c r="E292" s="343">
        <v>0</v>
      </c>
    </row>
    <row r="293" spans="1:5" ht="16.5" thickBot="1" x14ac:dyDescent="0.3">
      <c r="A293" s="332" t="s">
        <v>23</v>
      </c>
      <c r="B293" s="739" t="s">
        <v>21</v>
      </c>
      <c r="C293" s="342">
        <f>C290/B290-1</f>
        <v>-0.25438596491228072</v>
      </c>
      <c r="D293" s="343">
        <f t="shared" si="46"/>
        <v>-0.47058823529411764</v>
      </c>
      <c r="E293" s="343">
        <v>0</v>
      </c>
    </row>
    <row r="294" spans="1:5" ht="15.75" thickBot="1" x14ac:dyDescent="0.3">
      <c r="A294" s="1256" t="s">
        <v>215</v>
      </c>
      <c r="B294" s="1257"/>
      <c r="C294" s="1257"/>
      <c r="D294" s="1257"/>
      <c r="E294" s="1258"/>
    </row>
    <row r="295" spans="1:5" ht="15.75" x14ac:dyDescent="0.25">
      <c r="A295" s="1254"/>
      <c r="B295" s="340">
        <v>2019</v>
      </c>
      <c r="C295" s="340">
        <v>2020</v>
      </c>
      <c r="D295" s="340">
        <v>2021</v>
      </c>
      <c r="E295" s="340">
        <v>2022</v>
      </c>
    </row>
    <row r="296" spans="1:5" ht="32.25" thickBot="1" x14ac:dyDescent="0.3">
      <c r="A296" s="1255"/>
      <c r="B296" s="341" t="s">
        <v>8</v>
      </c>
      <c r="C296" s="341" t="s">
        <v>9</v>
      </c>
      <c r="D296" s="341" t="s">
        <v>9</v>
      </c>
      <c r="E296" s="341" t="s">
        <v>9</v>
      </c>
    </row>
    <row r="297" spans="1:5" ht="16.5" thickBot="1" x14ac:dyDescent="0.3">
      <c r="A297" s="332" t="s">
        <v>42</v>
      </c>
      <c r="B297" s="374">
        <f>B298+B299+B300+B301</f>
        <v>0</v>
      </c>
      <c r="C297" s="342">
        <f t="shared" ref="C297:E297" si="47">C298+C299+C300+C301</f>
        <v>0</v>
      </c>
      <c r="D297" s="14">
        <f t="shared" si="47"/>
        <v>0</v>
      </c>
      <c r="E297" s="14">
        <f t="shared" si="47"/>
        <v>0</v>
      </c>
    </row>
    <row r="298" spans="1:5" ht="16.5" thickBot="1" x14ac:dyDescent="0.3">
      <c r="A298" s="332" t="s">
        <v>279</v>
      </c>
      <c r="B298" s="342">
        <v>0</v>
      </c>
      <c r="C298" s="342">
        <v>0</v>
      </c>
      <c r="D298" s="342">
        <v>0</v>
      </c>
      <c r="E298" s="342">
        <v>0</v>
      </c>
    </row>
    <row r="299" spans="1:5" ht="16.5" thickBot="1" x14ac:dyDescent="0.3">
      <c r="A299" s="332" t="s">
        <v>294</v>
      </c>
      <c r="B299" s="342">
        <v>0</v>
      </c>
      <c r="C299" s="342">
        <v>0</v>
      </c>
      <c r="D299" s="342">
        <v>0</v>
      </c>
      <c r="E299" s="342">
        <v>0</v>
      </c>
    </row>
    <row r="300" spans="1:5" ht="16.5" thickBot="1" x14ac:dyDescent="0.3">
      <c r="A300" s="332" t="s">
        <v>295</v>
      </c>
      <c r="B300" s="342">
        <v>0</v>
      </c>
      <c r="C300" s="342">
        <v>0</v>
      </c>
      <c r="D300" s="342">
        <v>0</v>
      </c>
      <c r="E300" s="342">
        <v>0</v>
      </c>
    </row>
    <row r="301" spans="1:5" ht="16.5" thickBot="1" x14ac:dyDescent="0.3">
      <c r="A301" s="332" t="s">
        <v>296</v>
      </c>
      <c r="B301" s="342">
        <v>0</v>
      </c>
      <c r="C301" s="342">
        <v>0</v>
      </c>
      <c r="D301" s="342">
        <v>0</v>
      </c>
      <c r="E301" s="342">
        <v>0</v>
      </c>
    </row>
    <row r="302" spans="1:5" ht="16.5" thickBot="1" x14ac:dyDescent="0.3">
      <c r="A302" s="332" t="s">
        <v>43</v>
      </c>
      <c r="B302" s="375">
        <f>B303+B304+B305+B306</f>
        <v>38000</v>
      </c>
      <c r="C302" s="342">
        <f t="shared" ref="C302:E302" si="48">C303+C304+C305+C306</f>
        <v>17000</v>
      </c>
      <c r="D302" s="376">
        <f t="shared" si="48"/>
        <v>6000</v>
      </c>
      <c r="E302" s="376">
        <f t="shared" si="48"/>
        <v>16180</v>
      </c>
    </row>
    <row r="303" spans="1:5" ht="16.5" thickBot="1" x14ac:dyDescent="0.3">
      <c r="A303" s="332" t="s">
        <v>279</v>
      </c>
      <c r="B303" s="342">
        <v>38000</v>
      </c>
      <c r="C303" s="342">
        <v>17000</v>
      </c>
      <c r="D303" s="342">
        <v>6000</v>
      </c>
      <c r="E303" s="342">
        <v>16180</v>
      </c>
    </row>
    <row r="304" spans="1:5" ht="16.5" thickBot="1" x14ac:dyDescent="0.3">
      <c r="A304" s="332" t="s">
        <v>294</v>
      </c>
      <c r="B304" s="342">
        <v>0</v>
      </c>
      <c r="C304" s="342">
        <v>0</v>
      </c>
      <c r="D304" s="342">
        <v>0</v>
      </c>
      <c r="E304" s="342">
        <v>0</v>
      </c>
    </row>
    <row r="305" spans="1:5" ht="16.5" thickBot="1" x14ac:dyDescent="0.3">
      <c r="A305" s="332" t="s">
        <v>295</v>
      </c>
      <c r="B305" s="342">
        <v>0</v>
      </c>
      <c r="C305" s="342">
        <v>0</v>
      </c>
      <c r="D305" s="342">
        <v>0</v>
      </c>
      <c r="E305" s="342">
        <v>0</v>
      </c>
    </row>
    <row r="306" spans="1:5" ht="16.5" thickBot="1" x14ac:dyDescent="0.3">
      <c r="A306" s="332" t="s">
        <v>296</v>
      </c>
      <c r="B306" s="342">
        <v>0</v>
      </c>
      <c r="C306" s="342">
        <v>0</v>
      </c>
      <c r="D306" s="342">
        <v>0</v>
      </c>
      <c r="E306" s="342">
        <v>0</v>
      </c>
    </row>
    <row r="307" spans="1:5" ht="16.5" thickBot="1" x14ac:dyDescent="0.3">
      <c r="A307" s="351" t="s">
        <v>31</v>
      </c>
      <c r="B307" s="375">
        <f>B297+B302</f>
        <v>38000</v>
      </c>
      <c r="C307" s="342">
        <f t="shared" ref="C307:E307" si="49">C297+C302</f>
        <v>17000</v>
      </c>
      <c r="D307" s="375">
        <f t="shared" si="49"/>
        <v>6000</v>
      </c>
      <c r="E307" s="376">
        <f t="shared" si="49"/>
        <v>16180</v>
      </c>
    </row>
    <row r="308" spans="1:5" ht="16.5" thickBot="1" x14ac:dyDescent="0.3">
      <c r="A308" s="339" t="s">
        <v>56</v>
      </c>
      <c r="B308" s="1330" t="s">
        <v>414</v>
      </c>
      <c r="C308" s="1331"/>
      <c r="D308" s="1332"/>
      <c r="E308" s="1333"/>
    </row>
    <row r="309" spans="1:5" ht="95.25" thickBot="1" x14ac:dyDescent="0.3">
      <c r="A309" s="339" t="s">
        <v>82</v>
      </c>
      <c r="B309" s="377" t="s">
        <v>415</v>
      </c>
      <c r="C309" s="368" t="s">
        <v>289</v>
      </c>
      <c r="D309" s="1328" t="s">
        <v>767</v>
      </c>
      <c r="E309" s="1329"/>
    </row>
    <row r="310" spans="1:5" ht="16.5" thickBot="1" x14ac:dyDescent="0.3">
      <c r="A310" s="366"/>
      <c r="B310" s="1330"/>
      <c r="C310" s="1334"/>
      <c r="D310" s="1332"/>
      <c r="E310" s="1333"/>
    </row>
    <row r="311" spans="1:5" ht="16.5" thickBot="1" x14ac:dyDescent="0.3">
      <c r="A311" s="332" t="s">
        <v>15</v>
      </c>
      <c r="B311" s="1315" t="s">
        <v>416</v>
      </c>
      <c r="C311" s="1316"/>
      <c r="D311" s="1316"/>
      <c r="E311" s="1317"/>
    </row>
    <row r="312" spans="1:5" ht="16.5" thickBot="1" x14ac:dyDescent="0.3">
      <c r="A312" s="332" t="s">
        <v>16</v>
      </c>
      <c r="B312" s="1312" t="s">
        <v>417</v>
      </c>
      <c r="C312" s="1313"/>
      <c r="D312" s="1313"/>
      <c r="E312" s="1314"/>
    </row>
    <row r="313" spans="1:5" ht="15.75" x14ac:dyDescent="0.25">
      <c r="A313" s="1307"/>
      <c r="B313" s="340">
        <v>2019</v>
      </c>
      <c r="C313" s="340">
        <v>2020</v>
      </c>
      <c r="D313" s="340">
        <v>2021</v>
      </c>
      <c r="E313" s="340">
        <v>2022</v>
      </c>
    </row>
    <row r="314" spans="1:5" ht="32.25" thickBot="1" x14ac:dyDescent="0.3">
      <c r="A314" s="1308"/>
      <c r="B314" s="341" t="s">
        <v>8</v>
      </c>
      <c r="C314" s="341" t="s">
        <v>9</v>
      </c>
      <c r="D314" s="341" t="s">
        <v>9</v>
      </c>
      <c r="E314" s="341" t="s">
        <v>9</v>
      </c>
    </row>
    <row r="315" spans="1:5" ht="16.5" thickBot="1" x14ac:dyDescent="0.3">
      <c r="A315" s="332" t="s">
        <v>17</v>
      </c>
      <c r="B315" s="342">
        <v>1</v>
      </c>
      <c r="C315" s="342">
        <v>0</v>
      </c>
      <c r="D315" s="342">
        <v>0</v>
      </c>
      <c r="E315" s="342">
        <v>0</v>
      </c>
    </row>
    <row r="316" spans="1:5" ht="16.5" thickBot="1" x14ac:dyDescent="0.3">
      <c r="A316" s="332" t="s">
        <v>18</v>
      </c>
      <c r="B316" s="342">
        <v>50400</v>
      </c>
      <c r="C316" s="342">
        <v>0</v>
      </c>
      <c r="D316" s="342">
        <v>0</v>
      </c>
      <c r="E316" s="342">
        <v>0</v>
      </c>
    </row>
    <row r="317" spans="1:5" ht="16.5" thickBot="1" x14ac:dyDescent="0.3">
      <c r="A317" s="332" t="s">
        <v>19</v>
      </c>
      <c r="B317" s="342">
        <f>B316/B315</f>
        <v>50400</v>
      </c>
      <c r="C317" s="342" t="e">
        <f t="shared" ref="C317:E317" si="50">C316/C315</f>
        <v>#DIV/0!</v>
      </c>
      <c r="D317" s="342" t="e">
        <f t="shared" si="50"/>
        <v>#DIV/0!</v>
      </c>
      <c r="E317" s="342" t="e">
        <f t="shared" si="50"/>
        <v>#DIV/0!</v>
      </c>
    </row>
    <row r="318" spans="1:5" ht="16.5" thickBot="1" x14ac:dyDescent="0.3">
      <c r="A318" s="332" t="s">
        <v>20</v>
      </c>
      <c r="B318" s="739" t="s">
        <v>21</v>
      </c>
      <c r="C318" s="343">
        <f>C315/B315-1</f>
        <v>-1</v>
      </c>
      <c r="D318" s="343" t="e">
        <f t="shared" ref="D318:E320" si="51">D315/C315-1</f>
        <v>#DIV/0!</v>
      </c>
      <c r="E318" s="343" t="e">
        <f t="shared" si="51"/>
        <v>#DIV/0!</v>
      </c>
    </row>
    <row r="319" spans="1:5" ht="16.5" thickBot="1" x14ac:dyDescent="0.3">
      <c r="A319" s="332" t="s">
        <v>22</v>
      </c>
      <c r="B319" s="739" t="s">
        <v>21</v>
      </c>
      <c r="C319" s="343">
        <f>C316/B316-1</f>
        <v>-1</v>
      </c>
      <c r="D319" s="343" t="e">
        <f t="shared" si="51"/>
        <v>#DIV/0!</v>
      </c>
      <c r="E319" s="343" t="e">
        <f t="shared" si="51"/>
        <v>#DIV/0!</v>
      </c>
    </row>
    <row r="320" spans="1:5" ht="16.5" thickBot="1" x14ac:dyDescent="0.3">
      <c r="A320" s="332" t="s">
        <v>23</v>
      </c>
      <c r="B320" s="739" t="s">
        <v>21</v>
      </c>
      <c r="C320" s="343" t="e">
        <f>C317/B317-1</f>
        <v>#DIV/0!</v>
      </c>
      <c r="D320" s="343" t="e">
        <f t="shared" si="51"/>
        <v>#DIV/0!</v>
      </c>
      <c r="E320" s="343" t="e">
        <f t="shared" si="51"/>
        <v>#DIV/0!</v>
      </c>
    </row>
    <row r="321" spans="1:5" ht="16.5" thickBot="1" x14ac:dyDescent="0.3">
      <c r="A321" s="1302" t="s">
        <v>768</v>
      </c>
      <c r="B321" s="1303"/>
      <c r="C321" s="1303"/>
      <c r="D321" s="1303"/>
      <c r="E321" s="1304"/>
    </row>
    <row r="322" spans="1:5" ht="15.75" x14ac:dyDescent="0.25">
      <c r="A322" s="1254"/>
      <c r="B322" s="340">
        <v>2019</v>
      </c>
      <c r="C322" s="340">
        <v>2020</v>
      </c>
      <c r="D322" s="340">
        <v>2021</v>
      </c>
      <c r="E322" s="340">
        <v>2022</v>
      </c>
    </row>
    <row r="323" spans="1:5" ht="32.25" thickBot="1" x14ac:dyDescent="0.3">
      <c r="A323" s="1255"/>
      <c r="B323" s="341" t="s">
        <v>8</v>
      </c>
      <c r="C323" s="341" t="s">
        <v>9</v>
      </c>
      <c r="D323" s="341" t="s">
        <v>9</v>
      </c>
      <c r="E323" s="341" t="s">
        <v>9</v>
      </c>
    </row>
    <row r="324" spans="1:5" ht="16.5" thickBot="1" x14ac:dyDescent="0.3">
      <c r="A324" s="332" t="s">
        <v>42</v>
      </c>
      <c r="B324" s="342">
        <f>B325+B326+B327+B328</f>
        <v>0</v>
      </c>
      <c r="C324" s="342">
        <f t="shared" ref="C324:E329" si="52">C325+C326+C327+C328</f>
        <v>0</v>
      </c>
      <c r="D324" s="342">
        <f t="shared" si="52"/>
        <v>0</v>
      </c>
      <c r="E324" s="342">
        <f t="shared" si="52"/>
        <v>0</v>
      </c>
    </row>
    <row r="325" spans="1:5" ht="16.5" thickBot="1" x14ac:dyDescent="0.3">
      <c r="A325" s="332" t="s">
        <v>279</v>
      </c>
      <c r="B325" s="342">
        <v>0</v>
      </c>
      <c r="C325" s="342">
        <v>0</v>
      </c>
      <c r="D325" s="342">
        <f t="shared" si="52"/>
        <v>0</v>
      </c>
      <c r="E325" s="342">
        <f t="shared" si="52"/>
        <v>0</v>
      </c>
    </row>
    <row r="326" spans="1:5" ht="16.5" thickBot="1" x14ac:dyDescent="0.3">
      <c r="A326" s="332" t="s">
        <v>294</v>
      </c>
      <c r="B326" s="342">
        <v>0</v>
      </c>
      <c r="C326" s="342">
        <f t="shared" si="52"/>
        <v>0</v>
      </c>
      <c r="D326" s="342">
        <f t="shared" si="52"/>
        <v>0</v>
      </c>
      <c r="E326" s="342">
        <f t="shared" si="52"/>
        <v>0</v>
      </c>
    </row>
    <row r="327" spans="1:5" ht="16.5" thickBot="1" x14ac:dyDescent="0.3">
      <c r="A327" s="332" t="s">
        <v>295</v>
      </c>
      <c r="B327" s="342">
        <v>0</v>
      </c>
      <c r="C327" s="342">
        <f t="shared" si="52"/>
        <v>0</v>
      </c>
      <c r="D327" s="342">
        <f t="shared" si="52"/>
        <v>0</v>
      </c>
      <c r="E327" s="342">
        <f t="shared" si="52"/>
        <v>0</v>
      </c>
    </row>
    <row r="328" spans="1:5" ht="16.5" thickBot="1" x14ac:dyDescent="0.3">
      <c r="A328" s="332" t="s">
        <v>296</v>
      </c>
      <c r="B328" s="342">
        <v>0</v>
      </c>
      <c r="C328" s="342">
        <f t="shared" si="52"/>
        <v>0</v>
      </c>
      <c r="D328" s="342">
        <f t="shared" si="52"/>
        <v>0</v>
      </c>
      <c r="E328" s="342">
        <f t="shared" si="52"/>
        <v>0</v>
      </c>
    </row>
    <row r="329" spans="1:5" ht="16.5" thickBot="1" x14ac:dyDescent="0.3">
      <c r="A329" s="332" t="s">
        <v>43</v>
      </c>
      <c r="B329" s="342">
        <f>B330+B331+B332+B333</f>
        <v>50400</v>
      </c>
      <c r="C329" s="342">
        <f t="shared" si="52"/>
        <v>0</v>
      </c>
      <c r="D329" s="342">
        <f t="shared" si="52"/>
        <v>0</v>
      </c>
      <c r="E329" s="342">
        <f t="shared" si="52"/>
        <v>0</v>
      </c>
    </row>
    <row r="330" spans="1:5" ht="16.5" thickBot="1" x14ac:dyDescent="0.3">
      <c r="A330" s="332" t="s">
        <v>279</v>
      </c>
      <c r="B330" s="342">
        <v>50400</v>
      </c>
      <c r="C330" s="342">
        <v>0</v>
      </c>
      <c r="D330" s="342">
        <v>0</v>
      </c>
      <c r="E330" s="342">
        <v>0</v>
      </c>
    </row>
    <row r="331" spans="1:5" ht="16.5" thickBot="1" x14ac:dyDescent="0.3">
      <c r="A331" s="332" t="s">
        <v>294</v>
      </c>
      <c r="B331" s="342">
        <v>0</v>
      </c>
      <c r="C331" s="342">
        <v>0</v>
      </c>
      <c r="D331" s="342">
        <v>0</v>
      </c>
      <c r="E331" s="342">
        <v>0</v>
      </c>
    </row>
    <row r="332" spans="1:5" ht="16.5" thickBot="1" x14ac:dyDescent="0.3">
      <c r="A332" s="332" t="s">
        <v>295</v>
      </c>
      <c r="B332" s="342">
        <v>0</v>
      </c>
      <c r="C332" s="342">
        <v>0</v>
      </c>
      <c r="D332" s="342">
        <v>0</v>
      </c>
      <c r="E332" s="342">
        <v>0</v>
      </c>
    </row>
    <row r="333" spans="1:5" ht="16.5" thickBot="1" x14ac:dyDescent="0.3">
      <c r="A333" s="332" t="s">
        <v>296</v>
      </c>
      <c r="B333" s="342">
        <v>0</v>
      </c>
      <c r="C333" s="342">
        <v>0</v>
      </c>
      <c r="D333" s="342">
        <v>0</v>
      </c>
      <c r="E333" s="342">
        <v>0</v>
      </c>
    </row>
    <row r="334" spans="1:5" ht="16.5" thickBot="1" x14ac:dyDescent="0.3">
      <c r="A334" s="351" t="s">
        <v>31</v>
      </c>
      <c r="B334" s="342">
        <f>B324+B329</f>
        <v>50400</v>
      </c>
      <c r="C334" s="342">
        <f t="shared" ref="C334:E334" si="53">C324+C329</f>
        <v>0</v>
      </c>
      <c r="D334" s="342">
        <f t="shared" si="53"/>
        <v>0</v>
      </c>
      <c r="E334" s="342">
        <f t="shared" si="53"/>
        <v>0</v>
      </c>
    </row>
    <row r="335" spans="1:5" ht="95.25" thickBot="1" x14ac:dyDescent="0.3">
      <c r="A335" s="339" t="s">
        <v>33</v>
      </c>
      <c r="B335" s="378" t="s">
        <v>769</v>
      </c>
      <c r="C335" s="379" t="s">
        <v>289</v>
      </c>
      <c r="D335" s="1328" t="s">
        <v>770</v>
      </c>
      <c r="E335" s="1329"/>
    </row>
    <row r="336" spans="1:5" ht="16.5" thickBot="1" x14ac:dyDescent="0.3">
      <c r="A336" s="332" t="s">
        <v>15</v>
      </c>
      <c r="B336" s="1315" t="s">
        <v>418</v>
      </c>
      <c r="C336" s="1316"/>
      <c r="D336" s="1316"/>
      <c r="E336" s="1317"/>
    </row>
    <row r="337" spans="1:5" ht="16.5" thickBot="1" x14ac:dyDescent="0.3">
      <c r="A337" s="332" t="s">
        <v>16</v>
      </c>
      <c r="B337" s="1312" t="s">
        <v>41</v>
      </c>
      <c r="C337" s="1313"/>
      <c r="D337" s="1313"/>
      <c r="E337" s="1314"/>
    </row>
    <row r="338" spans="1:5" ht="15.75" x14ac:dyDescent="0.25">
      <c r="A338" s="1307"/>
      <c r="B338" s="340">
        <v>2019</v>
      </c>
      <c r="C338" s="340">
        <v>2020</v>
      </c>
      <c r="D338" s="340">
        <v>2021</v>
      </c>
      <c r="E338" s="340">
        <v>2022</v>
      </c>
    </row>
    <row r="339" spans="1:5" ht="32.25" thickBot="1" x14ac:dyDescent="0.3">
      <c r="A339" s="1308"/>
      <c r="B339" s="341" t="s">
        <v>8</v>
      </c>
      <c r="C339" s="341" t="s">
        <v>9</v>
      </c>
      <c r="D339" s="341" t="s">
        <v>9</v>
      </c>
      <c r="E339" s="341" t="s">
        <v>9</v>
      </c>
    </row>
    <row r="340" spans="1:5" ht="16.5" thickBot="1" x14ac:dyDescent="0.3">
      <c r="A340" s="332" t="s">
        <v>17</v>
      </c>
      <c r="B340" s="1110">
        <v>1</v>
      </c>
      <c r="C340" s="1110">
        <v>0</v>
      </c>
      <c r="D340" s="1110">
        <v>0</v>
      </c>
      <c r="E340" s="1110">
        <v>0</v>
      </c>
    </row>
    <row r="341" spans="1:5" ht="16.5" thickBot="1" x14ac:dyDescent="0.3">
      <c r="A341" s="332" t="s">
        <v>18</v>
      </c>
      <c r="B341" s="342">
        <v>8000</v>
      </c>
      <c r="C341" s="342">
        <v>0</v>
      </c>
      <c r="D341" s="342">
        <v>0</v>
      </c>
      <c r="E341" s="342">
        <v>0</v>
      </c>
    </row>
    <row r="342" spans="1:5" ht="16.5" thickBot="1" x14ac:dyDescent="0.3">
      <c r="A342" s="332" t="s">
        <v>19</v>
      </c>
      <c r="B342" s="342">
        <f>B341/B340</f>
        <v>8000</v>
      </c>
      <c r="C342" s="342" t="e">
        <f t="shared" ref="C342:E342" si="54">C341/C340</f>
        <v>#DIV/0!</v>
      </c>
      <c r="D342" s="342" t="e">
        <f t="shared" si="54"/>
        <v>#DIV/0!</v>
      </c>
      <c r="E342" s="342" t="e">
        <f t="shared" si="54"/>
        <v>#DIV/0!</v>
      </c>
    </row>
    <row r="343" spans="1:5" ht="16.5" thickBot="1" x14ac:dyDescent="0.3">
      <c r="A343" s="332" t="s">
        <v>20</v>
      </c>
      <c r="B343" s="1110" t="s">
        <v>21</v>
      </c>
      <c r="C343" s="343">
        <f>C340/B340-1</f>
        <v>-1</v>
      </c>
      <c r="D343" s="343" t="e">
        <f t="shared" ref="D343:E345" si="55">D340/C340-1</f>
        <v>#DIV/0!</v>
      </c>
      <c r="E343" s="343" t="e">
        <f t="shared" si="55"/>
        <v>#DIV/0!</v>
      </c>
    </row>
    <row r="344" spans="1:5" ht="16.5" thickBot="1" x14ac:dyDescent="0.3">
      <c r="A344" s="332" t="s">
        <v>22</v>
      </c>
      <c r="B344" s="1110" t="s">
        <v>21</v>
      </c>
      <c r="C344" s="343">
        <f>C341/B341-1</f>
        <v>-1</v>
      </c>
      <c r="D344" s="343" t="e">
        <f t="shared" si="55"/>
        <v>#DIV/0!</v>
      </c>
      <c r="E344" s="343" t="e">
        <f t="shared" si="55"/>
        <v>#DIV/0!</v>
      </c>
    </row>
    <row r="345" spans="1:5" ht="16.5" thickBot="1" x14ac:dyDescent="0.3">
      <c r="A345" s="332" t="s">
        <v>23</v>
      </c>
      <c r="B345" s="1110" t="s">
        <v>21</v>
      </c>
      <c r="C345" s="343" t="e">
        <f>C342/B342-1</f>
        <v>#DIV/0!</v>
      </c>
      <c r="D345" s="343" t="e">
        <f t="shared" si="55"/>
        <v>#DIV/0!</v>
      </c>
      <c r="E345" s="343" t="e">
        <f t="shared" si="55"/>
        <v>#DIV/0!</v>
      </c>
    </row>
    <row r="346" spans="1:5" ht="16.5" thickBot="1" x14ac:dyDescent="0.3">
      <c r="A346" s="1302" t="s">
        <v>771</v>
      </c>
      <c r="B346" s="1303"/>
      <c r="C346" s="1303"/>
      <c r="D346" s="1303"/>
      <c r="E346" s="1304"/>
    </row>
    <row r="347" spans="1:5" ht="15.75" x14ac:dyDescent="0.25">
      <c r="A347" s="1254"/>
      <c r="B347" s="340">
        <v>2019</v>
      </c>
      <c r="C347" s="340">
        <v>2020</v>
      </c>
      <c r="D347" s="340">
        <v>2021</v>
      </c>
      <c r="E347" s="340">
        <v>2022</v>
      </c>
    </row>
    <row r="348" spans="1:5" ht="32.25" thickBot="1" x14ac:dyDescent="0.3">
      <c r="A348" s="1255"/>
      <c r="B348" s="341" t="s">
        <v>8</v>
      </c>
      <c r="C348" s="341" t="s">
        <v>9</v>
      </c>
      <c r="D348" s="341" t="s">
        <v>9</v>
      </c>
      <c r="E348" s="341" t="s">
        <v>9</v>
      </c>
    </row>
    <row r="349" spans="1:5" ht="16.5" thickBot="1" x14ac:dyDescent="0.3">
      <c r="A349" s="332" t="s">
        <v>42</v>
      </c>
      <c r="B349" s="342">
        <f>B350+B351+B352+B353</f>
        <v>0</v>
      </c>
      <c r="C349" s="342">
        <f t="shared" ref="C349:E354" si="56">C350+C351+C352+C353</f>
        <v>0</v>
      </c>
      <c r="D349" s="342">
        <f t="shared" si="56"/>
        <v>0</v>
      </c>
      <c r="E349" s="342">
        <f t="shared" si="56"/>
        <v>0</v>
      </c>
    </row>
    <row r="350" spans="1:5" ht="16.5" thickBot="1" x14ac:dyDescent="0.3">
      <c r="A350" s="332" t="s">
        <v>279</v>
      </c>
      <c r="B350" s="342">
        <v>0</v>
      </c>
      <c r="C350" s="342">
        <f t="shared" si="56"/>
        <v>0</v>
      </c>
      <c r="D350" s="342">
        <f t="shared" si="56"/>
        <v>0</v>
      </c>
      <c r="E350" s="342">
        <f t="shared" si="56"/>
        <v>0</v>
      </c>
    </row>
    <row r="351" spans="1:5" ht="16.5" thickBot="1" x14ac:dyDescent="0.3">
      <c r="A351" s="332" t="s">
        <v>294</v>
      </c>
      <c r="B351" s="342">
        <v>0</v>
      </c>
      <c r="C351" s="342">
        <f t="shared" si="56"/>
        <v>0</v>
      </c>
      <c r="D351" s="342">
        <f t="shared" si="56"/>
        <v>0</v>
      </c>
      <c r="E351" s="342">
        <f t="shared" si="56"/>
        <v>0</v>
      </c>
    </row>
    <row r="352" spans="1:5" ht="16.5" thickBot="1" x14ac:dyDescent="0.3">
      <c r="A352" s="332" t="s">
        <v>295</v>
      </c>
      <c r="B352" s="342">
        <v>0</v>
      </c>
      <c r="C352" s="342">
        <f t="shared" si="56"/>
        <v>0</v>
      </c>
      <c r="D352" s="342">
        <f t="shared" si="56"/>
        <v>0</v>
      </c>
      <c r="E352" s="342">
        <f t="shared" si="56"/>
        <v>0</v>
      </c>
    </row>
    <row r="353" spans="1:5" ht="16.5" thickBot="1" x14ac:dyDescent="0.3">
      <c r="A353" s="332" t="s">
        <v>296</v>
      </c>
      <c r="B353" s="342">
        <v>0</v>
      </c>
      <c r="C353" s="342">
        <f t="shared" si="56"/>
        <v>0</v>
      </c>
      <c r="D353" s="342">
        <f t="shared" si="56"/>
        <v>0</v>
      </c>
      <c r="E353" s="342">
        <f t="shared" si="56"/>
        <v>0</v>
      </c>
    </row>
    <row r="354" spans="1:5" ht="16.5" thickBot="1" x14ac:dyDescent="0.3">
      <c r="A354" s="332" t="s">
        <v>43</v>
      </c>
      <c r="B354" s="342">
        <f>B355+B356+B357+B358</f>
        <v>8000</v>
      </c>
      <c r="C354" s="342">
        <f t="shared" si="56"/>
        <v>0</v>
      </c>
      <c r="D354" s="342">
        <f t="shared" si="56"/>
        <v>0</v>
      </c>
      <c r="E354" s="342">
        <f t="shared" si="56"/>
        <v>0</v>
      </c>
    </row>
    <row r="355" spans="1:5" ht="16.5" thickBot="1" x14ac:dyDescent="0.3">
      <c r="A355" s="332" t="s">
        <v>279</v>
      </c>
      <c r="B355" s="342">
        <v>8000</v>
      </c>
      <c r="C355" s="342">
        <v>0</v>
      </c>
      <c r="D355" s="342">
        <v>0</v>
      </c>
      <c r="E355" s="342">
        <v>0</v>
      </c>
    </row>
    <row r="356" spans="1:5" ht="16.5" thickBot="1" x14ac:dyDescent="0.3">
      <c r="A356" s="332" t="s">
        <v>294</v>
      </c>
      <c r="B356" s="342">
        <v>0</v>
      </c>
      <c r="C356" s="342">
        <v>0</v>
      </c>
      <c r="D356" s="342">
        <v>0</v>
      </c>
      <c r="E356" s="342">
        <v>0</v>
      </c>
    </row>
    <row r="357" spans="1:5" ht="16.5" thickBot="1" x14ac:dyDescent="0.3">
      <c r="A357" s="332" t="s">
        <v>295</v>
      </c>
      <c r="B357" s="342">
        <v>0</v>
      </c>
      <c r="C357" s="342">
        <v>0</v>
      </c>
      <c r="D357" s="342">
        <v>0</v>
      </c>
      <c r="E357" s="342">
        <v>0</v>
      </c>
    </row>
    <row r="358" spans="1:5" ht="16.5" thickBot="1" x14ac:dyDescent="0.3">
      <c r="A358" s="332" t="s">
        <v>296</v>
      </c>
      <c r="B358" s="342">
        <v>0</v>
      </c>
      <c r="C358" s="342">
        <v>0</v>
      </c>
      <c r="D358" s="342">
        <v>0</v>
      </c>
      <c r="E358" s="342">
        <v>0</v>
      </c>
    </row>
    <row r="359" spans="1:5" ht="16.5" thickBot="1" x14ac:dyDescent="0.3">
      <c r="A359" s="351" t="s">
        <v>34</v>
      </c>
      <c r="B359" s="342">
        <f>B349+B354</f>
        <v>8000</v>
      </c>
      <c r="C359" s="342">
        <v>0</v>
      </c>
      <c r="D359" s="342">
        <v>0</v>
      </c>
      <c r="E359" s="342">
        <v>0</v>
      </c>
    </row>
    <row r="360" spans="1:5" ht="95.25" thickBot="1" x14ac:dyDescent="0.3">
      <c r="A360" s="339" t="s">
        <v>35</v>
      </c>
      <c r="B360" s="378" t="s">
        <v>419</v>
      </c>
      <c r="C360" s="379" t="s">
        <v>289</v>
      </c>
      <c r="D360" s="1328" t="s">
        <v>772</v>
      </c>
      <c r="E360" s="1329"/>
    </row>
    <row r="361" spans="1:5" ht="16.5" thickBot="1" x14ac:dyDescent="0.3">
      <c r="A361" s="332" t="s">
        <v>15</v>
      </c>
      <c r="B361" s="1315" t="s">
        <v>773</v>
      </c>
      <c r="C361" s="1316"/>
      <c r="D361" s="1316"/>
      <c r="E361" s="1317"/>
    </row>
    <row r="362" spans="1:5" ht="16.5" thickBot="1" x14ac:dyDescent="0.3">
      <c r="A362" s="332" t="s">
        <v>16</v>
      </c>
      <c r="B362" s="1312" t="s">
        <v>41</v>
      </c>
      <c r="C362" s="1313"/>
      <c r="D362" s="1313"/>
      <c r="E362" s="1314"/>
    </row>
    <row r="363" spans="1:5" ht="15.75" x14ac:dyDescent="0.25">
      <c r="A363" s="1307"/>
      <c r="B363" s="340">
        <v>2019</v>
      </c>
      <c r="C363" s="340">
        <v>2020</v>
      </c>
      <c r="D363" s="340">
        <v>2021</v>
      </c>
      <c r="E363" s="340">
        <v>2022</v>
      </c>
    </row>
    <row r="364" spans="1:5" ht="32.25" thickBot="1" x14ac:dyDescent="0.3">
      <c r="A364" s="1308"/>
      <c r="B364" s="341" t="s">
        <v>8</v>
      </c>
      <c r="C364" s="341" t="s">
        <v>9</v>
      </c>
      <c r="D364" s="341" t="s">
        <v>9</v>
      </c>
      <c r="E364" s="341" t="s">
        <v>9</v>
      </c>
    </row>
    <row r="365" spans="1:5" ht="16.5" thickBot="1" x14ac:dyDescent="0.3">
      <c r="A365" s="332" t="s">
        <v>17</v>
      </c>
      <c r="B365" s="1110">
        <v>1</v>
      </c>
      <c r="C365" s="1110">
        <v>1</v>
      </c>
      <c r="D365" s="739">
        <v>0</v>
      </c>
      <c r="E365" s="739">
        <v>0</v>
      </c>
    </row>
    <row r="366" spans="1:5" ht="16.5" thickBot="1" x14ac:dyDescent="0.3">
      <c r="A366" s="332" t="s">
        <v>18</v>
      </c>
      <c r="B366" s="342">
        <v>15900</v>
      </c>
      <c r="C366" s="342">
        <v>10000</v>
      </c>
      <c r="D366" s="342">
        <v>0</v>
      </c>
      <c r="E366" s="342">
        <v>0</v>
      </c>
    </row>
    <row r="367" spans="1:5" ht="16.5" thickBot="1" x14ac:dyDescent="0.3">
      <c r="A367" s="332" t="s">
        <v>19</v>
      </c>
      <c r="B367" s="342">
        <f>B366/B365</f>
        <v>15900</v>
      </c>
      <c r="C367" s="342">
        <f t="shared" ref="C367:E367" si="57">C366/C365</f>
        <v>10000</v>
      </c>
      <c r="D367" s="342" t="e">
        <f t="shared" si="57"/>
        <v>#DIV/0!</v>
      </c>
      <c r="E367" s="342" t="e">
        <f t="shared" si="57"/>
        <v>#DIV/0!</v>
      </c>
    </row>
    <row r="368" spans="1:5" ht="16.5" thickBot="1" x14ac:dyDescent="0.3">
      <c r="A368" s="332" t="s">
        <v>20</v>
      </c>
      <c r="B368" s="1110" t="s">
        <v>21</v>
      </c>
      <c r="C368" s="343">
        <f>C365/B365-1</f>
        <v>0</v>
      </c>
      <c r="D368" s="343">
        <f t="shared" ref="D368:E370" si="58">D365/C365-1</f>
        <v>-1</v>
      </c>
      <c r="E368" s="343" t="e">
        <f t="shared" si="58"/>
        <v>#DIV/0!</v>
      </c>
    </row>
    <row r="369" spans="1:5" ht="16.5" thickBot="1" x14ac:dyDescent="0.3">
      <c r="A369" s="332" t="s">
        <v>22</v>
      </c>
      <c r="B369" s="1110" t="s">
        <v>21</v>
      </c>
      <c r="C369" s="343">
        <f>C366/B366-1</f>
        <v>-0.37106918238993714</v>
      </c>
      <c r="D369" s="343">
        <f t="shared" si="58"/>
        <v>-1</v>
      </c>
      <c r="E369" s="343" t="e">
        <f t="shared" si="58"/>
        <v>#DIV/0!</v>
      </c>
    </row>
    <row r="370" spans="1:5" ht="16.5" thickBot="1" x14ac:dyDescent="0.3">
      <c r="A370" s="332" t="s">
        <v>23</v>
      </c>
      <c r="B370" s="1110" t="s">
        <v>21</v>
      </c>
      <c r="C370" s="343">
        <f>C367/B367-1</f>
        <v>-0.37106918238993714</v>
      </c>
      <c r="D370" s="343" t="e">
        <f t="shared" si="58"/>
        <v>#DIV/0!</v>
      </c>
      <c r="E370" s="343" t="e">
        <f t="shared" si="58"/>
        <v>#DIV/0!</v>
      </c>
    </row>
    <row r="371" spans="1:5" ht="16.5" thickBot="1" x14ac:dyDescent="0.3">
      <c r="A371" s="1302" t="s">
        <v>774</v>
      </c>
      <c r="B371" s="1303"/>
      <c r="C371" s="1303"/>
      <c r="D371" s="1303"/>
      <c r="E371" s="1304"/>
    </row>
    <row r="372" spans="1:5" ht="15.75" x14ac:dyDescent="0.25">
      <c r="A372" s="1254"/>
      <c r="B372" s="340">
        <v>2019</v>
      </c>
      <c r="C372" s="340">
        <v>2020</v>
      </c>
      <c r="D372" s="340">
        <v>2021</v>
      </c>
      <c r="E372" s="340">
        <v>2022</v>
      </c>
    </row>
    <row r="373" spans="1:5" ht="32.25" thickBot="1" x14ac:dyDescent="0.3">
      <c r="A373" s="1255"/>
      <c r="B373" s="341" t="s">
        <v>8</v>
      </c>
      <c r="C373" s="341" t="s">
        <v>9</v>
      </c>
      <c r="D373" s="341" t="s">
        <v>9</v>
      </c>
      <c r="E373" s="341" t="s">
        <v>9</v>
      </c>
    </row>
    <row r="374" spans="1:5" ht="16.5" thickBot="1" x14ac:dyDescent="0.3">
      <c r="A374" s="332" t="s">
        <v>42</v>
      </c>
      <c r="B374" s="342">
        <f>B375+B376+B377+B378</f>
        <v>0</v>
      </c>
      <c r="C374" s="342">
        <f t="shared" ref="C374:E374" si="59">C375+C376+C377+C378</f>
        <v>0</v>
      </c>
      <c r="D374" s="342">
        <f t="shared" si="59"/>
        <v>0</v>
      </c>
      <c r="E374" s="342">
        <f t="shared" si="59"/>
        <v>0</v>
      </c>
    </row>
    <row r="375" spans="1:5" ht="16.5" thickBot="1" x14ac:dyDescent="0.3">
      <c r="A375" s="332" t="s">
        <v>279</v>
      </c>
      <c r="B375" s="342">
        <v>0</v>
      </c>
      <c r="C375" s="342">
        <v>0</v>
      </c>
      <c r="D375" s="342">
        <v>0</v>
      </c>
      <c r="E375" s="342">
        <v>0</v>
      </c>
    </row>
    <row r="376" spans="1:5" ht="16.5" thickBot="1" x14ac:dyDescent="0.3">
      <c r="A376" s="332" t="s">
        <v>294</v>
      </c>
      <c r="B376" s="342">
        <v>0</v>
      </c>
      <c r="C376" s="342">
        <v>0</v>
      </c>
      <c r="D376" s="342">
        <v>0</v>
      </c>
      <c r="E376" s="342">
        <v>0</v>
      </c>
    </row>
    <row r="377" spans="1:5" ht="16.5" thickBot="1" x14ac:dyDescent="0.3">
      <c r="A377" s="332" t="s">
        <v>295</v>
      </c>
      <c r="B377" s="342">
        <v>0</v>
      </c>
      <c r="C377" s="342">
        <v>0</v>
      </c>
      <c r="D377" s="342">
        <v>0</v>
      </c>
      <c r="E377" s="342">
        <v>0</v>
      </c>
    </row>
    <row r="378" spans="1:5" ht="16.5" thickBot="1" x14ac:dyDescent="0.3">
      <c r="A378" s="332" t="s">
        <v>296</v>
      </c>
      <c r="B378" s="342">
        <v>0</v>
      </c>
      <c r="C378" s="342">
        <v>0</v>
      </c>
      <c r="D378" s="342">
        <v>0</v>
      </c>
      <c r="E378" s="342">
        <v>0</v>
      </c>
    </row>
    <row r="379" spans="1:5" ht="16.5" thickBot="1" x14ac:dyDescent="0.3">
      <c r="A379" s="332" t="s">
        <v>43</v>
      </c>
      <c r="B379" s="342">
        <f>B380+B381+B382+B383</f>
        <v>15900</v>
      </c>
      <c r="C379" s="342">
        <f t="shared" ref="C379:E379" si="60">C380+C381+C382+C383</f>
        <v>10000</v>
      </c>
      <c r="D379" s="342">
        <f t="shared" si="60"/>
        <v>0</v>
      </c>
      <c r="E379" s="342">
        <f t="shared" si="60"/>
        <v>0</v>
      </c>
    </row>
    <row r="380" spans="1:5" ht="16.5" thickBot="1" x14ac:dyDescent="0.3">
      <c r="A380" s="332" t="s">
        <v>279</v>
      </c>
      <c r="B380" s="342">
        <v>15900</v>
      </c>
      <c r="C380" s="342">
        <v>10000</v>
      </c>
      <c r="D380" s="342">
        <v>0</v>
      </c>
      <c r="E380" s="342">
        <v>0</v>
      </c>
    </row>
    <row r="381" spans="1:5" ht="16.5" thickBot="1" x14ac:dyDescent="0.3">
      <c r="A381" s="332" t="s">
        <v>294</v>
      </c>
      <c r="B381" s="342"/>
      <c r="C381" s="342"/>
      <c r="D381" s="342">
        <v>0</v>
      </c>
      <c r="E381" s="342">
        <v>0</v>
      </c>
    </row>
    <row r="382" spans="1:5" ht="16.5" thickBot="1" x14ac:dyDescent="0.3">
      <c r="A382" s="332" t="s">
        <v>295</v>
      </c>
      <c r="B382" s="342"/>
      <c r="C382" s="342"/>
      <c r="D382" s="342">
        <v>0</v>
      </c>
      <c r="E382" s="342">
        <v>0</v>
      </c>
    </row>
    <row r="383" spans="1:5" ht="16.5" thickBot="1" x14ac:dyDescent="0.3">
      <c r="A383" s="332" t="s">
        <v>296</v>
      </c>
      <c r="B383" s="14"/>
      <c r="C383" s="14"/>
      <c r="D383" s="342">
        <v>0</v>
      </c>
      <c r="E383" s="342">
        <v>0</v>
      </c>
    </row>
    <row r="384" spans="1:5" ht="16.5" thickBot="1" x14ac:dyDescent="0.3">
      <c r="A384" s="351" t="s">
        <v>36</v>
      </c>
      <c r="B384" s="342">
        <f>B374+B379</f>
        <v>15900</v>
      </c>
      <c r="C384" s="342">
        <f t="shared" ref="C384:E384" si="61">C374+C379</f>
        <v>10000</v>
      </c>
      <c r="D384" s="342">
        <f t="shared" si="61"/>
        <v>0</v>
      </c>
      <c r="E384" s="342">
        <f t="shared" si="61"/>
        <v>0</v>
      </c>
    </row>
    <row r="385" spans="1:5" ht="95.25" thickBot="1" x14ac:dyDescent="0.3">
      <c r="A385" s="339" t="s">
        <v>37</v>
      </c>
      <c r="B385" s="378" t="s">
        <v>420</v>
      </c>
      <c r="C385" s="379" t="s">
        <v>289</v>
      </c>
      <c r="D385" s="1328" t="s">
        <v>775</v>
      </c>
      <c r="E385" s="1329"/>
    </row>
    <row r="386" spans="1:5" ht="16.5" thickBot="1" x14ac:dyDescent="0.3">
      <c r="A386" s="332" t="s">
        <v>15</v>
      </c>
      <c r="B386" s="1315" t="s">
        <v>420</v>
      </c>
      <c r="C386" s="1316"/>
      <c r="D386" s="1316"/>
      <c r="E386" s="1317"/>
    </row>
    <row r="387" spans="1:5" ht="16.5" thickBot="1" x14ac:dyDescent="0.3">
      <c r="A387" s="332" t="s">
        <v>16</v>
      </c>
      <c r="B387" s="1312" t="s">
        <v>41</v>
      </c>
      <c r="C387" s="1313"/>
      <c r="D387" s="1313"/>
      <c r="E387" s="1314"/>
    </row>
    <row r="388" spans="1:5" ht="15.75" x14ac:dyDescent="0.25">
      <c r="A388" s="1307"/>
      <c r="B388" s="340">
        <v>2019</v>
      </c>
      <c r="C388" s="340">
        <v>2020</v>
      </c>
      <c r="D388" s="340">
        <v>2021</v>
      </c>
      <c r="E388" s="340">
        <v>2022</v>
      </c>
    </row>
    <row r="389" spans="1:5" ht="32.25" thickBot="1" x14ac:dyDescent="0.3">
      <c r="A389" s="1308"/>
      <c r="B389" s="341" t="s">
        <v>8</v>
      </c>
      <c r="C389" s="341" t="s">
        <v>9</v>
      </c>
      <c r="D389" s="341" t="s">
        <v>9</v>
      </c>
      <c r="E389" s="341" t="s">
        <v>9</v>
      </c>
    </row>
    <row r="390" spans="1:5" ht="16.5" thickBot="1" x14ac:dyDescent="0.3">
      <c r="A390" s="332" t="s">
        <v>17</v>
      </c>
      <c r="B390" s="1110">
        <v>1</v>
      </c>
      <c r="C390" s="1110">
        <v>0</v>
      </c>
      <c r="D390" s="739">
        <v>0</v>
      </c>
      <c r="E390" s="739">
        <v>0</v>
      </c>
    </row>
    <row r="391" spans="1:5" ht="16.5" thickBot="1" x14ac:dyDescent="0.3">
      <c r="A391" s="332" t="s">
        <v>18</v>
      </c>
      <c r="B391" s="342">
        <v>18600</v>
      </c>
      <c r="C391" s="342">
        <v>0</v>
      </c>
      <c r="D391" s="342">
        <v>0</v>
      </c>
      <c r="E391" s="342">
        <v>0</v>
      </c>
    </row>
    <row r="392" spans="1:5" ht="16.5" thickBot="1" x14ac:dyDescent="0.3">
      <c r="A392" s="332" t="s">
        <v>19</v>
      </c>
      <c r="B392" s="342">
        <f>B391/B390</f>
        <v>18600</v>
      </c>
      <c r="C392" s="342" t="e">
        <f t="shared" ref="C392:E392" si="62">C391/C390</f>
        <v>#DIV/0!</v>
      </c>
      <c r="D392" s="342" t="e">
        <f t="shared" si="62"/>
        <v>#DIV/0!</v>
      </c>
      <c r="E392" s="342" t="e">
        <f t="shared" si="62"/>
        <v>#DIV/0!</v>
      </c>
    </row>
    <row r="393" spans="1:5" ht="16.5" thickBot="1" x14ac:dyDescent="0.3">
      <c r="A393" s="332" t="s">
        <v>20</v>
      </c>
      <c r="B393" s="1110" t="s">
        <v>21</v>
      </c>
      <c r="C393" s="343">
        <f>C390/B390-1</f>
        <v>-1</v>
      </c>
      <c r="D393" s="343" t="e">
        <f t="shared" ref="D393:E395" si="63">D390/C390-1</f>
        <v>#DIV/0!</v>
      </c>
      <c r="E393" s="343" t="e">
        <f t="shared" si="63"/>
        <v>#DIV/0!</v>
      </c>
    </row>
    <row r="394" spans="1:5" ht="16.5" thickBot="1" x14ac:dyDescent="0.3">
      <c r="A394" s="332" t="s">
        <v>22</v>
      </c>
      <c r="B394" s="1110" t="s">
        <v>21</v>
      </c>
      <c r="C394" s="343">
        <f>C391/B391-1</f>
        <v>-1</v>
      </c>
      <c r="D394" s="343" t="e">
        <f t="shared" si="63"/>
        <v>#DIV/0!</v>
      </c>
      <c r="E394" s="343" t="e">
        <f t="shared" si="63"/>
        <v>#DIV/0!</v>
      </c>
    </row>
    <row r="395" spans="1:5" ht="16.5" thickBot="1" x14ac:dyDescent="0.3">
      <c r="A395" s="332" t="s">
        <v>23</v>
      </c>
      <c r="B395" s="1110" t="s">
        <v>21</v>
      </c>
      <c r="C395" s="343" t="e">
        <f>C392/B392-1</f>
        <v>#DIV/0!</v>
      </c>
      <c r="D395" s="343" t="e">
        <f t="shared" si="63"/>
        <v>#DIV/0!</v>
      </c>
      <c r="E395" s="343" t="e">
        <f t="shared" si="63"/>
        <v>#DIV/0!</v>
      </c>
    </row>
    <row r="396" spans="1:5" ht="16.5" thickBot="1" x14ac:dyDescent="0.3">
      <c r="A396" s="1302" t="s">
        <v>776</v>
      </c>
      <c r="B396" s="1303"/>
      <c r="C396" s="1303"/>
      <c r="D396" s="1303"/>
      <c r="E396" s="1304"/>
    </row>
    <row r="397" spans="1:5" ht="15.75" x14ac:dyDescent="0.25">
      <c r="A397" s="1254"/>
      <c r="B397" s="340">
        <v>2018</v>
      </c>
      <c r="C397" s="340">
        <v>2019</v>
      </c>
      <c r="D397" s="340">
        <v>2020</v>
      </c>
      <c r="E397" s="340">
        <v>2021</v>
      </c>
    </row>
    <row r="398" spans="1:5" ht="32.25" thickBot="1" x14ac:dyDescent="0.3">
      <c r="A398" s="1255"/>
      <c r="B398" s="341" t="s">
        <v>8</v>
      </c>
      <c r="C398" s="341" t="s">
        <v>9</v>
      </c>
      <c r="D398" s="341" t="s">
        <v>9</v>
      </c>
      <c r="E398" s="341" t="s">
        <v>9</v>
      </c>
    </row>
    <row r="399" spans="1:5" ht="16.5" thickBot="1" x14ac:dyDescent="0.3">
      <c r="A399" s="332" t="s">
        <v>42</v>
      </c>
      <c r="B399" s="342">
        <f>B400+B401+B402+B403</f>
        <v>0</v>
      </c>
      <c r="C399" s="342">
        <f>C400+C401+C402+C403</f>
        <v>0</v>
      </c>
      <c r="D399" s="342">
        <f t="shared" ref="D399:E399" si="64">D400+D401+D402+D403</f>
        <v>0</v>
      </c>
      <c r="E399" s="342">
        <f t="shared" si="64"/>
        <v>0</v>
      </c>
    </row>
    <row r="400" spans="1:5" ht="16.5" thickBot="1" x14ac:dyDescent="0.3">
      <c r="A400" s="332" t="s">
        <v>279</v>
      </c>
      <c r="B400" s="342">
        <v>0</v>
      </c>
      <c r="C400" s="342">
        <v>0</v>
      </c>
      <c r="D400" s="342">
        <v>0</v>
      </c>
      <c r="E400" s="342">
        <v>0</v>
      </c>
    </row>
    <row r="401" spans="1:5" ht="16.5" thickBot="1" x14ac:dyDescent="0.3">
      <c r="A401" s="332" t="s">
        <v>294</v>
      </c>
      <c r="B401" s="342">
        <v>0</v>
      </c>
      <c r="C401" s="342">
        <v>0</v>
      </c>
      <c r="D401" s="342">
        <v>0</v>
      </c>
      <c r="E401" s="342">
        <v>0</v>
      </c>
    </row>
    <row r="402" spans="1:5" ht="16.5" thickBot="1" x14ac:dyDescent="0.3">
      <c r="A402" s="332" t="s">
        <v>295</v>
      </c>
      <c r="B402" s="342">
        <v>0</v>
      </c>
      <c r="C402" s="342">
        <v>0</v>
      </c>
      <c r="D402" s="342">
        <v>0</v>
      </c>
      <c r="E402" s="342">
        <v>0</v>
      </c>
    </row>
    <row r="403" spans="1:5" ht="16.5" thickBot="1" x14ac:dyDescent="0.3">
      <c r="A403" s="332" t="s">
        <v>296</v>
      </c>
      <c r="B403" s="342">
        <v>0</v>
      </c>
      <c r="C403" s="342">
        <v>0</v>
      </c>
      <c r="D403" s="342">
        <v>0</v>
      </c>
      <c r="E403" s="342">
        <v>0</v>
      </c>
    </row>
    <row r="404" spans="1:5" ht="16.5" thickBot="1" x14ac:dyDescent="0.3">
      <c r="A404" s="332" t="s">
        <v>43</v>
      </c>
      <c r="B404" s="342">
        <f>B405+B406+B407+B408</f>
        <v>18600</v>
      </c>
      <c r="C404" s="342">
        <f t="shared" ref="C404:E404" si="65">C405+C406+C407+C408</f>
        <v>0</v>
      </c>
      <c r="D404" s="342">
        <f t="shared" si="65"/>
        <v>0</v>
      </c>
      <c r="E404" s="342">
        <f t="shared" si="65"/>
        <v>0</v>
      </c>
    </row>
    <row r="405" spans="1:5" ht="16.5" thickBot="1" x14ac:dyDescent="0.3">
      <c r="A405" s="332" t="s">
        <v>279</v>
      </c>
      <c r="B405" s="342">
        <v>18600</v>
      </c>
      <c r="C405" s="342">
        <v>0</v>
      </c>
      <c r="D405" s="342">
        <v>0</v>
      </c>
      <c r="E405" s="342">
        <v>0</v>
      </c>
    </row>
    <row r="406" spans="1:5" ht="16.5" thickBot="1" x14ac:dyDescent="0.3">
      <c r="A406" s="332" t="s">
        <v>294</v>
      </c>
      <c r="B406" s="342">
        <v>0</v>
      </c>
      <c r="C406" s="342">
        <v>0</v>
      </c>
      <c r="D406" s="342">
        <v>0</v>
      </c>
      <c r="E406" s="342">
        <v>0</v>
      </c>
    </row>
    <row r="407" spans="1:5" ht="16.5" thickBot="1" x14ac:dyDescent="0.3">
      <c r="A407" s="332" t="s">
        <v>295</v>
      </c>
      <c r="B407" s="342">
        <v>0</v>
      </c>
      <c r="C407" s="342">
        <v>0</v>
      </c>
      <c r="D407" s="342">
        <v>0</v>
      </c>
      <c r="E407" s="342">
        <v>0</v>
      </c>
    </row>
    <row r="408" spans="1:5" ht="16.5" thickBot="1" x14ac:dyDescent="0.3">
      <c r="A408" s="332" t="s">
        <v>296</v>
      </c>
      <c r="B408" s="342">
        <v>0</v>
      </c>
      <c r="C408" s="342">
        <v>0</v>
      </c>
      <c r="D408" s="342">
        <v>0</v>
      </c>
      <c r="E408" s="342">
        <v>0</v>
      </c>
    </row>
    <row r="409" spans="1:5" ht="16.5" thickBot="1" x14ac:dyDescent="0.3">
      <c r="A409" s="351" t="s">
        <v>38</v>
      </c>
      <c r="B409" s="342">
        <f>B399+B404</f>
        <v>18600</v>
      </c>
      <c r="C409" s="342">
        <f t="shared" ref="C409:E409" si="66">C399+C404</f>
        <v>0</v>
      </c>
      <c r="D409" s="342">
        <f t="shared" si="66"/>
        <v>0</v>
      </c>
      <c r="E409" s="342">
        <f t="shared" si="66"/>
        <v>0</v>
      </c>
    </row>
    <row r="410" spans="1:5" ht="95.25" thickBot="1" x14ac:dyDescent="0.3">
      <c r="A410" s="339" t="s">
        <v>142</v>
      </c>
      <c r="B410" s="378" t="s">
        <v>421</v>
      </c>
      <c r="C410" s="379" t="s">
        <v>289</v>
      </c>
      <c r="D410" s="1328" t="s">
        <v>777</v>
      </c>
      <c r="E410" s="1329"/>
    </row>
    <row r="411" spans="1:5" ht="16.5" thickBot="1" x14ac:dyDescent="0.3">
      <c r="A411" s="332" t="s">
        <v>15</v>
      </c>
      <c r="B411" s="1315" t="s">
        <v>421</v>
      </c>
      <c r="C411" s="1316"/>
      <c r="D411" s="1316"/>
      <c r="E411" s="1317"/>
    </row>
    <row r="412" spans="1:5" ht="16.5" thickBot="1" x14ac:dyDescent="0.3">
      <c r="A412" s="332" t="s">
        <v>16</v>
      </c>
      <c r="B412" s="1312" t="s">
        <v>41</v>
      </c>
      <c r="C412" s="1313"/>
      <c r="D412" s="1313"/>
      <c r="E412" s="1314"/>
    </row>
    <row r="413" spans="1:5" ht="15.75" x14ac:dyDescent="0.25">
      <c r="A413" s="1307"/>
      <c r="B413" s="340">
        <v>2019</v>
      </c>
      <c r="C413" s="340">
        <v>2020</v>
      </c>
      <c r="D413" s="340">
        <v>2021</v>
      </c>
      <c r="E413" s="340">
        <v>2022</v>
      </c>
    </row>
    <row r="414" spans="1:5" ht="32.25" thickBot="1" x14ac:dyDescent="0.3">
      <c r="A414" s="1308"/>
      <c r="B414" s="341" t="s">
        <v>8</v>
      </c>
      <c r="C414" s="341" t="s">
        <v>9</v>
      </c>
      <c r="D414" s="341" t="s">
        <v>9</v>
      </c>
      <c r="E414" s="341" t="s">
        <v>9</v>
      </c>
    </row>
    <row r="415" spans="1:5" ht="16.5" thickBot="1" x14ac:dyDescent="0.3">
      <c r="A415" s="332" t="s">
        <v>17</v>
      </c>
      <c r="B415" s="1110">
        <v>1</v>
      </c>
      <c r="C415" s="1110">
        <v>0</v>
      </c>
      <c r="D415" s="739">
        <v>0</v>
      </c>
      <c r="E415" s="739">
        <v>0</v>
      </c>
    </row>
    <row r="416" spans="1:5" ht="16.5" thickBot="1" x14ac:dyDescent="0.3">
      <c r="A416" s="332" t="s">
        <v>18</v>
      </c>
      <c r="B416" s="342">
        <v>4680</v>
      </c>
      <c r="C416" s="342">
        <v>0</v>
      </c>
      <c r="D416" s="342">
        <v>0</v>
      </c>
      <c r="E416" s="342">
        <v>0</v>
      </c>
    </row>
    <row r="417" spans="1:5" ht="16.5" thickBot="1" x14ac:dyDescent="0.3">
      <c r="A417" s="332" t="s">
        <v>19</v>
      </c>
      <c r="B417" s="342">
        <f>B416/B415</f>
        <v>4680</v>
      </c>
      <c r="C417" s="342" t="e">
        <f t="shared" ref="C417:E417" si="67">C416/C415</f>
        <v>#DIV/0!</v>
      </c>
      <c r="D417" s="342" t="e">
        <f t="shared" si="67"/>
        <v>#DIV/0!</v>
      </c>
      <c r="E417" s="342" t="e">
        <f t="shared" si="67"/>
        <v>#DIV/0!</v>
      </c>
    </row>
    <row r="418" spans="1:5" ht="16.5" thickBot="1" x14ac:dyDescent="0.3">
      <c r="A418" s="332" t="s">
        <v>20</v>
      </c>
      <c r="B418" s="1110" t="s">
        <v>21</v>
      </c>
      <c r="C418" s="343">
        <f>C415/B415-1</f>
        <v>-1</v>
      </c>
      <c r="D418" s="343" t="e">
        <f t="shared" ref="D418:E420" si="68">D415/C415-1</f>
        <v>#DIV/0!</v>
      </c>
      <c r="E418" s="343" t="e">
        <f t="shared" si="68"/>
        <v>#DIV/0!</v>
      </c>
    </row>
    <row r="419" spans="1:5" ht="16.5" thickBot="1" x14ac:dyDescent="0.3">
      <c r="A419" s="332" t="s">
        <v>22</v>
      </c>
      <c r="B419" s="1110" t="s">
        <v>21</v>
      </c>
      <c r="C419" s="343">
        <f>C416/B416-1</f>
        <v>-1</v>
      </c>
      <c r="D419" s="343" t="e">
        <f t="shared" si="68"/>
        <v>#DIV/0!</v>
      </c>
      <c r="E419" s="343" t="e">
        <f t="shared" si="68"/>
        <v>#DIV/0!</v>
      </c>
    </row>
    <row r="420" spans="1:5" ht="16.5" thickBot="1" x14ac:dyDescent="0.3">
      <c r="A420" s="332" t="s">
        <v>23</v>
      </c>
      <c r="B420" s="1110" t="s">
        <v>21</v>
      </c>
      <c r="C420" s="343" t="e">
        <f>C417/B417-1</f>
        <v>#DIV/0!</v>
      </c>
      <c r="D420" s="343" t="e">
        <f t="shared" si="68"/>
        <v>#DIV/0!</v>
      </c>
      <c r="E420" s="343" t="e">
        <f t="shared" si="68"/>
        <v>#DIV/0!</v>
      </c>
    </row>
    <row r="421" spans="1:5" ht="15.75" thickBot="1" x14ac:dyDescent="0.3">
      <c r="A421" s="1256" t="s">
        <v>228</v>
      </c>
      <c r="B421" s="1257"/>
      <c r="C421" s="1257"/>
      <c r="D421" s="1257"/>
      <c r="E421" s="1258"/>
    </row>
    <row r="422" spans="1:5" ht="15.75" x14ac:dyDescent="0.25">
      <c r="A422" s="1254"/>
      <c r="B422" s="340">
        <v>2019</v>
      </c>
      <c r="C422" s="340">
        <v>2020</v>
      </c>
      <c r="D422" s="340">
        <v>2021</v>
      </c>
      <c r="E422" s="340">
        <v>2022</v>
      </c>
    </row>
    <row r="423" spans="1:5" ht="32.25" thickBot="1" x14ac:dyDescent="0.3">
      <c r="A423" s="1255"/>
      <c r="B423" s="341" t="s">
        <v>8</v>
      </c>
      <c r="C423" s="341" t="s">
        <v>9</v>
      </c>
      <c r="D423" s="341" t="s">
        <v>9</v>
      </c>
      <c r="E423" s="341" t="s">
        <v>9</v>
      </c>
    </row>
    <row r="424" spans="1:5" ht="16.5" thickBot="1" x14ac:dyDescent="0.3">
      <c r="A424" s="332" t="s">
        <v>42</v>
      </c>
      <c r="B424" s="342">
        <f>B425+B426+B427+B428</f>
        <v>0</v>
      </c>
      <c r="C424" s="342">
        <f>C425+C426+C427+C428</f>
        <v>0</v>
      </c>
      <c r="D424" s="342">
        <f t="shared" ref="D424:E424" si="69">D425+D426+D427+D428</f>
        <v>0</v>
      </c>
      <c r="E424" s="342">
        <f t="shared" si="69"/>
        <v>0</v>
      </c>
    </row>
    <row r="425" spans="1:5" ht="16.5" thickBot="1" x14ac:dyDescent="0.3">
      <c r="A425" s="332" t="s">
        <v>279</v>
      </c>
      <c r="B425" s="342">
        <v>0</v>
      </c>
      <c r="C425" s="342">
        <v>0</v>
      </c>
      <c r="D425" s="342">
        <v>0</v>
      </c>
      <c r="E425" s="342">
        <v>0</v>
      </c>
    </row>
    <row r="426" spans="1:5" ht="16.5" thickBot="1" x14ac:dyDescent="0.3">
      <c r="A426" s="332" t="s">
        <v>294</v>
      </c>
      <c r="B426" s="342">
        <v>0</v>
      </c>
      <c r="C426" s="342">
        <v>0</v>
      </c>
      <c r="D426" s="342">
        <v>0</v>
      </c>
      <c r="E426" s="342">
        <v>0</v>
      </c>
    </row>
    <row r="427" spans="1:5" ht="16.5" thickBot="1" x14ac:dyDescent="0.3">
      <c r="A427" s="332" t="s">
        <v>295</v>
      </c>
      <c r="B427" s="342">
        <v>0</v>
      </c>
      <c r="C427" s="342">
        <v>0</v>
      </c>
      <c r="D427" s="342">
        <v>0</v>
      </c>
      <c r="E427" s="342">
        <v>0</v>
      </c>
    </row>
    <row r="428" spans="1:5" ht="16.5" thickBot="1" x14ac:dyDescent="0.3">
      <c r="A428" s="332" t="s">
        <v>296</v>
      </c>
      <c r="B428" s="342">
        <v>0</v>
      </c>
      <c r="C428" s="342">
        <v>0</v>
      </c>
      <c r="D428" s="342">
        <v>0</v>
      </c>
      <c r="E428" s="342">
        <v>0</v>
      </c>
    </row>
    <row r="429" spans="1:5" ht="16.5" thickBot="1" x14ac:dyDescent="0.3">
      <c r="A429" s="332" t="s">
        <v>43</v>
      </c>
      <c r="B429" s="342">
        <f>B430+B431+B432+B433</f>
        <v>4680</v>
      </c>
      <c r="C429" s="342">
        <f t="shared" ref="C429:E429" si="70">C430+C431+C432+C433</f>
        <v>0</v>
      </c>
      <c r="D429" s="342">
        <f t="shared" si="70"/>
        <v>0</v>
      </c>
      <c r="E429" s="342">
        <f t="shared" si="70"/>
        <v>0</v>
      </c>
    </row>
    <row r="430" spans="1:5" ht="16.5" thickBot="1" x14ac:dyDescent="0.3">
      <c r="A430" s="332" t="s">
        <v>279</v>
      </c>
      <c r="B430" s="342">
        <v>4680</v>
      </c>
      <c r="C430" s="342">
        <v>0</v>
      </c>
      <c r="D430" s="342">
        <v>0</v>
      </c>
      <c r="E430" s="342">
        <v>0</v>
      </c>
    </row>
    <row r="431" spans="1:5" ht="16.5" thickBot="1" x14ac:dyDescent="0.3">
      <c r="A431" s="332" t="s">
        <v>294</v>
      </c>
      <c r="B431" s="342">
        <v>0</v>
      </c>
      <c r="C431" s="342">
        <v>0</v>
      </c>
      <c r="D431" s="342">
        <v>0</v>
      </c>
      <c r="E431" s="342">
        <v>0</v>
      </c>
    </row>
    <row r="432" spans="1:5" ht="16.5" thickBot="1" x14ac:dyDescent="0.3">
      <c r="A432" s="332" t="s">
        <v>295</v>
      </c>
      <c r="B432" s="15"/>
      <c r="C432" s="342">
        <v>0</v>
      </c>
      <c r="D432" s="342">
        <v>0</v>
      </c>
      <c r="E432" s="342">
        <v>0</v>
      </c>
    </row>
    <row r="433" spans="1:5" ht="16.5" thickBot="1" x14ac:dyDescent="0.3">
      <c r="A433" s="332" t="s">
        <v>296</v>
      </c>
      <c r="B433" s="15"/>
      <c r="C433" s="342">
        <v>0</v>
      </c>
      <c r="D433" s="342">
        <v>0</v>
      </c>
      <c r="E433" s="342">
        <v>0</v>
      </c>
    </row>
    <row r="434" spans="1:5" ht="16.5" thickBot="1" x14ac:dyDescent="0.3">
      <c r="A434" s="351" t="s">
        <v>71</v>
      </c>
      <c r="B434" s="342">
        <f>B424+B429</f>
        <v>4680</v>
      </c>
      <c r="C434" s="342">
        <f t="shared" ref="C434:E434" si="71">C424+C429</f>
        <v>0</v>
      </c>
      <c r="D434" s="342">
        <f t="shared" si="71"/>
        <v>0</v>
      </c>
      <c r="E434" s="342">
        <f t="shared" si="71"/>
        <v>0</v>
      </c>
    </row>
    <row r="435" spans="1:5" ht="95.25" thickBot="1" x14ac:dyDescent="0.3">
      <c r="A435" s="339" t="s">
        <v>155</v>
      </c>
      <c r="B435" s="378" t="s">
        <v>778</v>
      </c>
      <c r="C435" s="379" t="s">
        <v>289</v>
      </c>
      <c r="D435" s="1328" t="s">
        <v>779</v>
      </c>
      <c r="E435" s="1329"/>
    </row>
    <row r="436" spans="1:5" ht="16.5" thickBot="1" x14ac:dyDescent="0.3">
      <c r="A436" s="332" t="s">
        <v>15</v>
      </c>
      <c r="B436" s="1315" t="s">
        <v>780</v>
      </c>
      <c r="C436" s="1316"/>
      <c r="D436" s="1316"/>
      <c r="E436" s="1317"/>
    </row>
    <row r="437" spans="1:5" ht="16.5" thickBot="1" x14ac:dyDescent="0.3">
      <c r="A437" s="332" t="s">
        <v>16</v>
      </c>
      <c r="B437" s="1312" t="s">
        <v>41</v>
      </c>
      <c r="C437" s="1313"/>
      <c r="D437" s="1313"/>
      <c r="E437" s="1314"/>
    </row>
    <row r="438" spans="1:5" ht="15.75" x14ac:dyDescent="0.25">
      <c r="A438" s="1307"/>
      <c r="B438" s="340">
        <v>2019</v>
      </c>
      <c r="C438" s="340">
        <v>2020</v>
      </c>
      <c r="D438" s="340">
        <v>2021</v>
      </c>
      <c r="E438" s="340">
        <v>2022</v>
      </c>
    </row>
    <row r="439" spans="1:5" ht="32.25" thickBot="1" x14ac:dyDescent="0.3">
      <c r="A439" s="1308"/>
      <c r="B439" s="341" t="s">
        <v>8</v>
      </c>
      <c r="C439" s="341" t="s">
        <v>9</v>
      </c>
      <c r="D439" s="341" t="s">
        <v>9</v>
      </c>
      <c r="E439" s="341" t="s">
        <v>9</v>
      </c>
    </row>
    <row r="440" spans="1:5" ht="16.5" thickBot="1" x14ac:dyDescent="0.3">
      <c r="A440" s="332" t="s">
        <v>17</v>
      </c>
      <c r="B440" s="1110">
        <v>2</v>
      </c>
      <c r="C440" s="1110">
        <v>0</v>
      </c>
      <c r="D440" s="739">
        <v>0</v>
      </c>
      <c r="E440" s="739">
        <v>0</v>
      </c>
    </row>
    <row r="441" spans="1:5" ht="16.5" thickBot="1" x14ac:dyDescent="0.3">
      <c r="A441" s="332" t="s">
        <v>18</v>
      </c>
      <c r="B441" s="342">
        <v>3000</v>
      </c>
      <c r="C441" s="342">
        <v>0</v>
      </c>
      <c r="D441" s="342">
        <v>0</v>
      </c>
      <c r="E441" s="342">
        <v>0</v>
      </c>
    </row>
    <row r="442" spans="1:5" ht="16.5" thickBot="1" x14ac:dyDescent="0.3">
      <c r="A442" s="332" t="s">
        <v>19</v>
      </c>
      <c r="B442" s="342">
        <f>B441/B440</f>
        <v>1500</v>
      </c>
      <c r="C442" s="342" t="e">
        <f t="shared" ref="C442:E442" si="72">C441/C440</f>
        <v>#DIV/0!</v>
      </c>
      <c r="D442" s="342" t="e">
        <f t="shared" si="72"/>
        <v>#DIV/0!</v>
      </c>
      <c r="E442" s="342" t="e">
        <f t="shared" si="72"/>
        <v>#DIV/0!</v>
      </c>
    </row>
    <row r="443" spans="1:5" ht="16.5" thickBot="1" x14ac:dyDescent="0.3">
      <c r="A443" s="332" t="s">
        <v>20</v>
      </c>
      <c r="B443" s="1110" t="s">
        <v>21</v>
      </c>
      <c r="C443" s="343">
        <f>C440/B440-1</f>
        <v>-1</v>
      </c>
      <c r="D443" s="343" t="e">
        <f t="shared" ref="D443:E445" si="73">D440/C440-1</f>
        <v>#DIV/0!</v>
      </c>
      <c r="E443" s="343" t="e">
        <f t="shared" si="73"/>
        <v>#DIV/0!</v>
      </c>
    </row>
    <row r="444" spans="1:5" ht="16.5" thickBot="1" x14ac:dyDescent="0.3">
      <c r="A444" s="332" t="s">
        <v>22</v>
      </c>
      <c r="B444" s="1110" t="s">
        <v>21</v>
      </c>
      <c r="C444" s="343">
        <f>C441/B441-1</f>
        <v>-1</v>
      </c>
      <c r="D444" s="343" t="e">
        <f t="shared" si="73"/>
        <v>#DIV/0!</v>
      </c>
      <c r="E444" s="343" t="e">
        <f t="shared" si="73"/>
        <v>#DIV/0!</v>
      </c>
    </row>
    <row r="445" spans="1:5" ht="16.5" thickBot="1" x14ac:dyDescent="0.3">
      <c r="A445" s="332" t="s">
        <v>23</v>
      </c>
      <c r="B445" s="1110" t="s">
        <v>21</v>
      </c>
      <c r="C445" s="343" t="e">
        <f>C442/B442-1</f>
        <v>#DIV/0!</v>
      </c>
      <c r="D445" s="343" t="e">
        <f t="shared" si="73"/>
        <v>#DIV/0!</v>
      </c>
      <c r="E445" s="343" t="e">
        <f t="shared" si="73"/>
        <v>#DIV/0!</v>
      </c>
    </row>
    <row r="446" spans="1:5" ht="15.75" thickBot="1" x14ac:dyDescent="0.3">
      <c r="A446" s="1256" t="s">
        <v>422</v>
      </c>
      <c r="B446" s="1257"/>
      <c r="C446" s="1257"/>
      <c r="D446" s="1257"/>
      <c r="E446" s="1258"/>
    </row>
    <row r="447" spans="1:5" ht="15.75" x14ac:dyDescent="0.25">
      <c r="A447" s="1254"/>
      <c r="B447" s="340">
        <v>2019</v>
      </c>
      <c r="C447" s="340">
        <v>2020</v>
      </c>
      <c r="D447" s="340">
        <v>2021</v>
      </c>
      <c r="E447" s="340">
        <v>2022</v>
      </c>
    </row>
    <row r="448" spans="1:5" ht="32.25" thickBot="1" x14ac:dyDescent="0.3">
      <c r="A448" s="1255"/>
      <c r="B448" s="341" t="s">
        <v>8</v>
      </c>
      <c r="C448" s="341" t="s">
        <v>9</v>
      </c>
      <c r="D448" s="341" t="s">
        <v>9</v>
      </c>
      <c r="E448" s="341" t="s">
        <v>9</v>
      </c>
    </row>
    <row r="449" spans="1:5" ht="16.5" thickBot="1" x14ac:dyDescent="0.3">
      <c r="A449" s="332" t="s">
        <v>42</v>
      </c>
      <c r="B449" s="342">
        <f>B450+B451+B452+B453</f>
        <v>0</v>
      </c>
      <c r="C449" s="342">
        <f>C450+C451+C452+C453</f>
        <v>0</v>
      </c>
      <c r="D449" s="342">
        <f t="shared" ref="D449:E449" si="74">D450+D451+D452+D453</f>
        <v>0</v>
      </c>
      <c r="E449" s="342">
        <f t="shared" si="74"/>
        <v>0</v>
      </c>
    </row>
    <row r="450" spans="1:5" ht="16.5" thickBot="1" x14ac:dyDescent="0.3">
      <c r="A450" s="332" t="s">
        <v>279</v>
      </c>
      <c r="B450" s="342">
        <v>0</v>
      </c>
      <c r="C450" s="342">
        <v>0</v>
      </c>
      <c r="D450" s="342">
        <v>0</v>
      </c>
      <c r="E450" s="342">
        <v>0</v>
      </c>
    </row>
    <row r="451" spans="1:5" ht="16.5" thickBot="1" x14ac:dyDescent="0.3">
      <c r="A451" s="332" t="s">
        <v>294</v>
      </c>
      <c r="B451" s="342">
        <v>0</v>
      </c>
      <c r="C451" s="342">
        <v>0</v>
      </c>
      <c r="D451" s="342">
        <v>0</v>
      </c>
      <c r="E451" s="342">
        <v>0</v>
      </c>
    </row>
    <row r="452" spans="1:5" ht="16.5" thickBot="1" x14ac:dyDescent="0.3">
      <c r="A452" s="332" t="s">
        <v>295</v>
      </c>
      <c r="B452" s="342">
        <v>0</v>
      </c>
      <c r="C452" s="342">
        <v>0</v>
      </c>
      <c r="D452" s="342">
        <v>0</v>
      </c>
      <c r="E452" s="342">
        <v>0</v>
      </c>
    </row>
    <row r="453" spans="1:5" ht="16.5" thickBot="1" x14ac:dyDescent="0.3">
      <c r="A453" s="332" t="s">
        <v>296</v>
      </c>
      <c r="B453" s="342">
        <v>0</v>
      </c>
      <c r="C453" s="342">
        <v>0</v>
      </c>
      <c r="D453" s="342">
        <v>0</v>
      </c>
      <c r="E453" s="342">
        <v>0</v>
      </c>
    </row>
    <row r="454" spans="1:5" ht="16.5" thickBot="1" x14ac:dyDescent="0.3">
      <c r="A454" s="332" t="s">
        <v>43</v>
      </c>
      <c r="B454" s="342">
        <f>B455+B456+B457+B458</f>
        <v>3000</v>
      </c>
      <c r="C454" s="342">
        <f t="shared" ref="C454:E454" si="75">C455+C456+C457+C458</f>
        <v>0</v>
      </c>
      <c r="D454" s="342">
        <f t="shared" si="75"/>
        <v>0</v>
      </c>
      <c r="E454" s="342">
        <f t="shared" si="75"/>
        <v>0</v>
      </c>
    </row>
    <row r="455" spans="1:5" ht="16.5" thickBot="1" x14ac:dyDescent="0.3">
      <c r="A455" s="332" t="s">
        <v>279</v>
      </c>
      <c r="B455" s="342">
        <v>3000</v>
      </c>
      <c r="C455" s="342">
        <v>0</v>
      </c>
      <c r="D455" s="342">
        <v>0</v>
      </c>
      <c r="E455" s="342">
        <v>0</v>
      </c>
    </row>
    <row r="456" spans="1:5" ht="16.5" thickBot="1" x14ac:dyDescent="0.3">
      <c r="A456" s="332" t="s">
        <v>294</v>
      </c>
      <c r="B456" s="342">
        <v>0</v>
      </c>
      <c r="C456" s="342">
        <v>0</v>
      </c>
      <c r="D456" s="342">
        <v>0</v>
      </c>
      <c r="E456" s="342">
        <v>0</v>
      </c>
    </row>
    <row r="457" spans="1:5" ht="16.5" thickBot="1" x14ac:dyDescent="0.3">
      <c r="A457" s="332" t="s">
        <v>295</v>
      </c>
      <c r="B457" s="342">
        <v>0</v>
      </c>
      <c r="C457" s="342">
        <v>0</v>
      </c>
      <c r="D457" s="342">
        <v>0</v>
      </c>
      <c r="E457" s="342">
        <v>0</v>
      </c>
    </row>
    <row r="458" spans="1:5" ht="16.5" thickBot="1" x14ac:dyDescent="0.3">
      <c r="A458" s="332" t="s">
        <v>296</v>
      </c>
      <c r="B458" s="342">
        <v>0</v>
      </c>
      <c r="C458" s="342">
        <v>0</v>
      </c>
      <c r="D458" s="342">
        <v>0</v>
      </c>
      <c r="E458" s="342">
        <v>0</v>
      </c>
    </row>
    <row r="459" spans="1:5" ht="16.5" thickBot="1" x14ac:dyDescent="0.3">
      <c r="A459" s="351" t="s">
        <v>156</v>
      </c>
      <c r="B459" s="342">
        <f>B449+B454</f>
        <v>3000</v>
      </c>
      <c r="C459" s="342">
        <f t="shared" ref="C459:E459" si="76">C449+C454</f>
        <v>0</v>
      </c>
      <c r="D459" s="342">
        <f t="shared" si="76"/>
        <v>0</v>
      </c>
      <c r="E459" s="342">
        <f t="shared" si="76"/>
        <v>0</v>
      </c>
    </row>
    <row r="460" spans="1:5" ht="16.5" thickBot="1" x14ac:dyDescent="0.3">
      <c r="A460" s="380"/>
      <c r="B460" s="381"/>
      <c r="C460" s="382"/>
      <c r="D460" s="382"/>
      <c r="E460" s="383"/>
    </row>
    <row r="461" spans="1:5" ht="95.25" thickBot="1" x14ac:dyDescent="0.3">
      <c r="A461" s="339" t="s">
        <v>781</v>
      </c>
      <c r="B461" s="384"/>
      <c r="C461" s="385" t="s">
        <v>289</v>
      </c>
      <c r="D461" s="386"/>
      <c r="E461" s="387"/>
    </row>
    <row r="462" spans="1:5" ht="16.5" thickBot="1" x14ac:dyDescent="0.3">
      <c r="A462" s="332" t="s">
        <v>15</v>
      </c>
      <c r="B462" s="1315"/>
      <c r="C462" s="1316"/>
      <c r="D462" s="1316"/>
      <c r="E462" s="1317"/>
    </row>
    <row r="463" spans="1:5" ht="16.5" thickBot="1" x14ac:dyDescent="0.3">
      <c r="A463" s="332" t="s">
        <v>16</v>
      </c>
      <c r="B463" s="1312"/>
      <c r="C463" s="1313"/>
      <c r="D463" s="1313"/>
      <c r="E463" s="1314"/>
    </row>
    <row r="464" spans="1:5" ht="15.75" x14ac:dyDescent="0.25">
      <c r="A464" s="1307"/>
      <c r="B464" s="340">
        <v>2019</v>
      </c>
      <c r="C464" s="340">
        <v>2020</v>
      </c>
      <c r="D464" s="340">
        <v>2021</v>
      </c>
      <c r="E464" s="340">
        <v>2022</v>
      </c>
    </row>
    <row r="465" spans="1:5" ht="32.25" thickBot="1" x14ac:dyDescent="0.3">
      <c r="A465" s="1308"/>
      <c r="B465" s="341" t="s">
        <v>8</v>
      </c>
      <c r="C465" s="341" t="s">
        <v>9</v>
      </c>
      <c r="D465" s="341" t="s">
        <v>9</v>
      </c>
      <c r="E465" s="341" t="s">
        <v>9</v>
      </c>
    </row>
    <row r="466" spans="1:5" ht="16.5" thickBot="1" x14ac:dyDescent="0.3">
      <c r="A466" s="332" t="s">
        <v>17</v>
      </c>
      <c r="B466" s="332"/>
      <c r="C466" s="332"/>
      <c r="D466" s="332"/>
      <c r="E466" s="332"/>
    </row>
    <row r="467" spans="1:5" ht="16.5" thickBot="1" x14ac:dyDescent="0.3">
      <c r="A467" s="332" t="s">
        <v>18</v>
      </c>
      <c r="B467" s="342">
        <f>B477</f>
        <v>0</v>
      </c>
      <c r="C467" s="342">
        <f t="shared" ref="C467:E467" si="77">C477</f>
        <v>0</v>
      </c>
      <c r="D467" s="342">
        <f t="shared" si="77"/>
        <v>0</v>
      </c>
      <c r="E467" s="342">
        <f t="shared" si="77"/>
        <v>0</v>
      </c>
    </row>
    <row r="468" spans="1:5" ht="16.5" thickBot="1" x14ac:dyDescent="0.3">
      <c r="A468" s="332" t="s">
        <v>19</v>
      </c>
      <c r="B468" s="342" t="e">
        <f>B467/B466</f>
        <v>#DIV/0!</v>
      </c>
      <c r="C468" s="342" t="e">
        <f t="shared" ref="C468:E468" si="78">C467/C466</f>
        <v>#DIV/0!</v>
      </c>
      <c r="D468" s="342" t="e">
        <f t="shared" si="78"/>
        <v>#DIV/0!</v>
      </c>
      <c r="E468" s="342" t="e">
        <f t="shared" si="78"/>
        <v>#DIV/0!</v>
      </c>
    </row>
    <row r="469" spans="1:5" ht="16.5" thickBot="1" x14ac:dyDescent="0.3">
      <c r="A469" s="332" t="s">
        <v>20</v>
      </c>
      <c r="B469" s="739" t="s">
        <v>21</v>
      </c>
      <c r="C469" s="343" t="e">
        <f>C466/B466-1</f>
        <v>#DIV/0!</v>
      </c>
      <c r="D469" s="343" t="e">
        <f t="shared" ref="D469:E471" si="79">D466/C466-1</f>
        <v>#DIV/0!</v>
      </c>
      <c r="E469" s="343" t="e">
        <f t="shared" si="79"/>
        <v>#DIV/0!</v>
      </c>
    </row>
    <row r="470" spans="1:5" ht="16.5" thickBot="1" x14ac:dyDescent="0.3">
      <c r="A470" s="332" t="s">
        <v>22</v>
      </c>
      <c r="B470" s="739" t="s">
        <v>21</v>
      </c>
      <c r="C470" s="343" t="e">
        <f>C467/B467-1</f>
        <v>#DIV/0!</v>
      </c>
      <c r="D470" s="343" t="e">
        <f t="shared" si="79"/>
        <v>#DIV/0!</v>
      </c>
      <c r="E470" s="343" t="e">
        <f t="shared" si="79"/>
        <v>#DIV/0!</v>
      </c>
    </row>
    <row r="471" spans="1:5" ht="16.5" thickBot="1" x14ac:dyDescent="0.3">
      <c r="A471" s="332" t="s">
        <v>23</v>
      </c>
      <c r="B471" s="739" t="s">
        <v>21</v>
      </c>
      <c r="C471" s="343" t="e">
        <f>C468/B468-1</f>
        <v>#DIV/0!</v>
      </c>
      <c r="D471" s="343" t="e">
        <f t="shared" si="79"/>
        <v>#DIV/0!</v>
      </c>
      <c r="E471" s="343" t="e">
        <f t="shared" si="79"/>
        <v>#DIV/0!</v>
      </c>
    </row>
    <row r="472" spans="1:5" ht="16.5" thickBot="1" x14ac:dyDescent="0.3">
      <c r="A472" s="1325" t="s">
        <v>782</v>
      </c>
      <c r="B472" s="1326"/>
      <c r="C472" s="1326"/>
      <c r="D472" s="1326"/>
      <c r="E472" s="1327"/>
    </row>
    <row r="473" spans="1:5" ht="15.75" x14ac:dyDescent="0.25">
      <c r="A473" s="1307"/>
      <c r="B473" s="340">
        <v>2018</v>
      </c>
      <c r="C473" s="340">
        <v>2019</v>
      </c>
      <c r="D473" s="340">
        <v>2020</v>
      </c>
      <c r="E473" s="340">
        <v>2021</v>
      </c>
    </row>
    <row r="474" spans="1:5" ht="32.25" thickBot="1" x14ac:dyDescent="0.3">
      <c r="A474" s="1308"/>
      <c r="B474" s="341" t="s">
        <v>8</v>
      </c>
      <c r="C474" s="341" t="s">
        <v>9</v>
      </c>
      <c r="D474" s="341" t="s">
        <v>9</v>
      </c>
      <c r="E474" s="341" t="s">
        <v>9</v>
      </c>
    </row>
    <row r="475" spans="1:5" ht="16.5" thickBot="1" x14ac:dyDescent="0.3">
      <c r="A475" s="344" t="s">
        <v>42</v>
      </c>
      <c r="B475" s="345"/>
      <c r="C475" s="345"/>
      <c r="D475" s="345"/>
      <c r="E475" s="345"/>
    </row>
    <row r="476" spans="1:5" ht="16.5" thickBot="1" x14ac:dyDescent="0.3">
      <c r="A476" s="344" t="s">
        <v>43</v>
      </c>
      <c r="B476" s="348">
        <v>0</v>
      </c>
      <c r="C476" s="348">
        <v>0</v>
      </c>
      <c r="D476" s="348">
        <v>0</v>
      </c>
      <c r="E476" s="348">
        <v>0</v>
      </c>
    </row>
    <row r="477" spans="1:5" ht="16.5" thickBot="1" x14ac:dyDescent="0.3">
      <c r="A477" s="351" t="s">
        <v>53</v>
      </c>
      <c r="B477" s="348">
        <f>B476+B475</f>
        <v>0</v>
      </c>
      <c r="C477" s="348">
        <f t="shared" ref="C477:E477" si="80">C476+C475</f>
        <v>0</v>
      </c>
      <c r="D477" s="348">
        <f t="shared" si="80"/>
        <v>0</v>
      </c>
      <c r="E477" s="348">
        <f t="shared" si="80"/>
        <v>0</v>
      </c>
    </row>
    <row r="478" spans="1:5" ht="95.25" thickBot="1" x14ac:dyDescent="0.3">
      <c r="A478" s="339" t="s">
        <v>157</v>
      </c>
      <c r="B478" s="378" t="s">
        <v>783</v>
      </c>
      <c r="C478" s="379" t="s">
        <v>289</v>
      </c>
      <c r="D478" s="1328" t="s">
        <v>784</v>
      </c>
      <c r="E478" s="1329"/>
    </row>
    <row r="479" spans="1:5" ht="16.5" thickBot="1" x14ac:dyDescent="0.3">
      <c r="A479" s="332" t="s">
        <v>15</v>
      </c>
      <c r="B479" s="1315" t="s">
        <v>423</v>
      </c>
      <c r="C479" s="1316"/>
      <c r="D479" s="1316"/>
      <c r="E479" s="1317"/>
    </row>
    <row r="480" spans="1:5" ht="16.5" thickBot="1" x14ac:dyDescent="0.3">
      <c r="A480" s="332" t="s">
        <v>16</v>
      </c>
      <c r="B480" s="1312" t="s">
        <v>41</v>
      </c>
      <c r="C480" s="1313"/>
      <c r="D480" s="1313"/>
      <c r="E480" s="1314"/>
    </row>
    <row r="481" spans="1:5" ht="15.75" x14ac:dyDescent="0.25">
      <c r="A481" s="1307"/>
      <c r="B481" s="340">
        <v>2019</v>
      </c>
      <c r="C481" s="340">
        <v>2020</v>
      </c>
      <c r="D481" s="340">
        <v>2021</v>
      </c>
      <c r="E481" s="340">
        <v>2022</v>
      </c>
    </row>
    <row r="482" spans="1:5" ht="32.25" thickBot="1" x14ac:dyDescent="0.3">
      <c r="A482" s="1308"/>
      <c r="B482" s="341" t="s">
        <v>8</v>
      </c>
      <c r="C482" s="341" t="s">
        <v>9</v>
      </c>
      <c r="D482" s="341" t="s">
        <v>9</v>
      </c>
      <c r="E482" s="341" t="s">
        <v>9</v>
      </c>
    </row>
    <row r="483" spans="1:5" ht="16.5" thickBot="1" x14ac:dyDescent="0.3">
      <c r="A483" s="332" t="s">
        <v>17</v>
      </c>
      <c r="B483" s="1110">
        <v>1</v>
      </c>
      <c r="C483" s="1110">
        <v>0</v>
      </c>
      <c r="D483" s="739">
        <v>0</v>
      </c>
      <c r="E483" s="739">
        <v>0</v>
      </c>
    </row>
    <row r="484" spans="1:5" ht="16.5" thickBot="1" x14ac:dyDescent="0.3">
      <c r="A484" s="332" t="s">
        <v>18</v>
      </c>
      <c r="B484" s="342">
        <v>9600</v>
      </c>
      <c r="C484" s="342">
        <v>0</v>
      </c>
      <c r="D484" s="342">
        <v>0</v>
      </c>
      <c r="E484" s="342">
        <v>0</v>
      </c>
    </row>
    <row r="485" spans="1:5" ht="16.5" thickBot="1" x14ac:dyDescent="0.3">
      <c r="A485" s="332" t="s">
        <v>19</v>
      </c>
      <c r="B485" s="342">
        <f>B484/B483</f>
        <v>9600</v>
      </c>
      <c r="C485" s="342" t="e">
        <f t="shared" ref="C485:E485" si="81">C484/C483</f>
        <v>#DIV/0!</v>
      </c>
      <c r="D485" s="342" t="e">
        <f t="shared" si="81"/>
        <v>#DIV/0!</v>
      </c>
      <c r="E485" s="342" t="e">
        <f t="shared" si="81"/>
        <v>#DIV/0!</v>
      </c>
    </row>
    <row r="486" spans="1:5" ht="16.5" thickBot="1" x14ac:dyDescent="0.3">
      <c r="A486" s="332" t="s">
        <v>20</v>
      </c>
      <c r="B486" s="1110" t="s">
        <v>21</v>
      </c>
      <c r="C486" s="343">
        <f>C483/B483-1</f>
        <v>-1</v>
      </c>
      <c r="D486" s="343" t="e">
        <f t="shared" ref="D486:E488" si="82">D483/C483-1</f>
        <v>#DIV/0!</v>
      </c>
      <c r="E486" s="343" t="e">
        <f t="shared" si="82"/>
        <v>#DIV/0!</v>
      </c>
    </row>
    <row r="487" spans="1:5" ht="16.5" thickBot="1" x14ac:dyDescent="0.3">
      <c r="A487" s="332" t="s">
        <v>22</v>
      </c>
      <c r="B487" s="1110" t="s">
        <v>21</v>
      </c>
      <c r="C487" s="343">
        <f>C484/B484-1</f>
        <v>-1</v>
      </c>
      <c r="D487" s="343" t="e">
        <f t="shared" si="82"/>
        <v>#DIV/0!</v>
      </c>
      <c r="E487" s="343" t="e">
        <f t="shared" si="82"/>
        <v>#DIV/0!</v>
      </c>
    </row>
    <row r="488" spans="1:5" ht="16.5" thickBot="1" x14ac:dyDescent="0.3">
      <c r="A488" s="332" t="s">
        <v>23</v>
      </c>
      <c r="B488" s="1110" t="s">
        <v>21</v>
      </c>
      <c r="C488" s="343" t="e">
        <f>C485/B485-1</f>
        <v>#DIV/0!</v>
      </c>
      <c r="D488" s="343" t="e">
        <f t="shared" si="82"/>
        <v>#DIV/0!</v>
      </c>
      <c r="E488" s="343" t="e">
        <f t="shared" si="82"/>
        <v>#DIV/0!</v>
      </c>
    </row>
    <row r="489" spans="1:5" ht="15.75" thickBot="1" x14ac:dyDescent="0.3">
      <c r="A489" s="1256" t="s">
        <v>213</v>
      </c>
      <c r="B489" s="1257"/>
      <c r="C489" s="1257"/>
      <c r="D489" s="1257"/>
      <c r="E489" s="1258"/>
    </row>
    <row r="490" spans="1:5" ht="15.75" x14ac:dyDescent="0.25">
      <c r="A490" s="1254"/>
      <c r="B490" s="340">
        <v>2019</v>
      </c>
      <c r="C490" s="340">
        <v>2020</v>
      </c>
      <c r="D490" s="340">
        <v>2021</v>
      </c>
      <c r="E490" s="340">
        <v>2022</v>
      </c>
    </row>
    <row r="491" spans="1:5" ht="32.25" thickBot="1" x14ac:dyDescent="0.3">
      <c r="A491" s="1255"/>
      <c r="B491" s="341" t="s">
        <v>8</v>
      </c>
      <c r="C491" s="341" t="s">
        <v>9</v>
      </c>
      <c r="D491" s="341" t="s">
        <v>9</v>
      </c>
      <c r="E491" s="341" t="s">
        <v>9</v>
      </c>
    </row>
    <row r="492" spans="1:5" ht="16.5" thickBot="1" x14ac:dyDescent="0.3">
      <c r="A492" s="332" t="s">
        <v>42</v>
      </c>
      <c r="B492" s="342">
        <f>B493+B494+B495+B496</f>
        <v>0</v>
      </c>
      <c r="C492" s="342">
        <f t="shared" ref="C492:E492" si="83">C493+C494+C495+C496</f>
        <v>0</v>
      </c>
      <c r="D492" s="342">
        <f t="shared" si="83"/>
        <v>0</v>
      </c>
      <c r="E492" s="342">
        <f t="shared" si="83"/>
        <v>0</v>
      </c>
    </row>
    <row r="493" spans="1:5" ht="16.5" thickBot="1" x14ac:dyDescent="0.3">
      <c r="A493" s="332" t="s">
        <v>279</v>
      </c>
      <c r="B493" s="342">
        <v>0</v>
      </c>
      <c r="C493" s="342">
        <v>0</v>
      </c>
      <c r="D493" s="342">
        <v>0</v>
      </c>
      <c r="E493" s="342">
        <v>0</v>
      </c>
    </row>
    <row r="494" spans="1:5" ht="16.5" thickBot="1" x14ac:dyDescent="0.3">
      <c r="A494" s="332" t="s">
        <v>294</v>
      </c>
      <c r="B494" s="342">
        <v>0</v>
      </c>
      <c r="C494" s="342">
        <v>0</v>
      </c>
      <c r="D494" s="342">
        <v>0</v>
      </c>
      <c r="E494" s="342">
        <v>0</v>
      </c>
    </row>
    <row r="495" spans="1:5" ht="16.5" thickBot="1" x14ac:dyDescent="0.3">
      <c r="A495" s="332" t="s">
        <v>295</v>
      </c>
      <c r="B495" s="342">
        <v>0</v>
      </c>
      <c r="C495" s="342">
        <v>0</v>
      </c>
      <c r="D495" s="342">
        <v>0</v>
      </c>
      <c r="E495" s="342">
        <v>0</v>
      </c>
    </row>
    <row r="496" spans="1:5" ht="16.5" thickBot="1" x14ac:dyDescent="0.3">
      <c r="A496" s="332" t="s">
        <v>296</v>
      </c>
      <c r="B496" s="342">
        <v>0</v>
      </c>
      <c r="C496" s="342">
        <v>0</v>
      </c>
      <c r="D496" s="342">
        <v>0</v>
      </c>
      <c r="E496" s="342">
        <v>0</v>
      </c>
    </row>
    <row r="497" spans="1:5" ht="16.5" thickBot="1" x14ac:dyDescent="0.3">
      <c r="A497" s="332" t="s">
        <v>43</v>
      </c>
      <c r="B497" s="342">
        <f>B498+B499+B500+B501</f>
        <v>9600</v>
      </c>
      <c r="C497" s="342">
        <f t="shared" ref="C497:E497" si="84">C498+C499+C500+C501</f>
        <v>0</v>
      </c>
      <c r="D497" s="342">
        <f t="shared" si="84"/>
        <v>0</v>
      </c>
      <c r="E497" s="342">
        <f t="shared" si="84"/>
        <v>0</v>
      </c>
    </row>
    <row r="498" spans="1:5" ht="16.5" thickBot="1" x14ac:dyDescent="0.3">
      <c r="A498" s="332" t="s">
        <v>279</v>
      </c>
      <c r="B498" s="342">
        <v>9600</v>
      </c>
      <c r="C498" s="342">
        <v>0</v>
      </c>
      <c r="D498" s="342">
        <v>0</v>
      </c>
      <c r="E498" s="342">
        <v>0</v>
      </c>
    </row>
    <row r="499" spans="1:5" ht="16.5" thickBot="1" x14ac:dyDescent="0.3">
      <c r="A499" s="332" t="s">
        <v>294</v>
      </c>
      <c r="B499" s="342"/>
      <c r="C499" s="342">
        <v>0</v>
      </c>
      <c r="D499" s="342">
        <v>0</v>
      </c>
      <c r="E499" s="342">
        <v>0</v>
      </c>
    </row>
    <row r="500" spans="1:5" ht="16.5" thickBot="1" x14ac:dyDescent="0.3">
      <c r="A500" s="332" t="s">
        <v>295</v>
      </c>
      <c r="B500" s="342"/>
      <c r="C500" s="342">
        <v>0</v>
      </c>
      <c r="D500" s="342">
        <v>0</v>
      </c>
      <c r="E500" s="342">
        <v>0</v>
      </c>
    </row>
    <row r="501" spans="1:5" ht="16.5" thickBot="1" x14ac:dyDescent="0.3">
      <c r="A501" s="332" t="s">
        <v>296</v>
      </c>
      <c r="B501" s="342"/>
      <c r="C501" s="342">
        <v>0</v>
      </c>
      <c r="D501" s="342">
        <v>0</v>
      </c>
      <c r="E501" s="342">
        <v>0</v>
      </c>
    </row>
    <row r="502" spans="1:5" ht="16.5" thickBot="1" x14ac:dyDescent="0.3">
      <c r="A502" s="351" t="s">
        <v>159</v>
      </c>
      <c r="B502" s="342">
        <f>B492+B497</f>
        <v>9600</v>
      </c>
      <c r="C502" s="342">
        <f t="shared" ref="C502:E502" si="85">C492+C497</f>
        <v>0</v>
      </c>
      <c r="D502" s="342">
        <f t="shared" si="85"/>
        <v>0</v>
      </c>
      <c r="E502" s="342">
        <f t="shared" si="85"/>
        <v>0</v>
      </c>
    </row>
    <row r="503" spans="1:5" ht="16.5" thickBot="1" x14ac:dyDescent="0.3">
      <c r="A503" s="1318" t="s">
        <v>424</v>
      </c>
      <c r="B503" s="1319"/>
      <c r="C503" s="1319"/>
      <c r="D503" s="1319"/>
      <c r="E503" s="1320"/>
    </row>
    <row r="504" spans="1:5" ht="16.5" thickBot="1" x14ac:dyDescent="0.3">
      <c r="A504" s="1318" t="s">
        <v>47</v>
      </c>
      <c r="B504" s="1319"/>
      <c r="C504" s="1319"/>
      <c r="D504" s="1319"/>
      <c r="E504" s="1320"/>
    </row>
    <row r="505" spans="1:5" ht="16.5" thickBot="1" x14ac:dyDescent="0.3">
      <c r="A505" s="339" t="s">
        <v>56</v>
      </c>
      <c r="B505" s="1321" t="s">
        <v>785</v>
      </c>
      <c r="C505" s="1322"/>
      <c r="D505" s="1323"/>
      <c r="E505" s="1324"/>
    </row>
    <row r="506" spans="1:5" ht="48" thickBot="1" x14ac:dyDescent="0.3">
      <c r="A506" s="339" t="s">
        <v>82</v>
      </c>
      <c r="B506" s="378" t="s">
        <v>786</v>
      </c>
      <c r="C506" s="368" t="s">
        <v>425</v>
      </c>
      <c r="D506" s="388"/>
      <c r="E506" s="365"/>
    </row>
    <row r="507" spans="1:5" ht="16.5" thickBot="1" x14ac:dyDescent="0.3">
      <c r="A507" s="332" t="s">
        <v>15</v>
      </c>
      <c r="B507" s="1315" t="s">
        <v>787</v>
      </c>
      <c r="C507" s="1316"/>
      <c r="D507" s="1316"/>
      <c r="E507" s="1317"/>
    </row>
    <row r="508" spans="1:5" ht="16.5" thickBot="1" x14ac:dyDescent="0.3">
      <c r="A508" s="332" t="s">
        <v>16</v>
      </c>
      <c r="B508" s="1312" t="s">
        <v>788</v>
      </c>
      <c r="C508" s="1313"/>
      <c r="D508" s="1313"/>
      <c r="E508" s="1314"/>
    </row>
    <row r="509" spans="1:5" ht="15.75" x14ac:dyDescent="0.25">
      <c r="A509" s="1307"/>
      <c r="B509" s="340">
        <v>2019</v>
      </c>
      <c r="C509" s="340">
        <v>2020</v>
      </c>
      <c r="D509" s="340">
        <v>2021</v>
      </c>
      <c r="E509" s="340">
        <v>2022</v>
      </c>
    </row>
    <row r="510" spans="1:5" ht="32.25" thickBot="1" x14ac:dyDescent="0.3">
      <c r="A510" s="1308"/>
      <c r="B510" s="341" t="s">
        <v>8</v>
      </c>
      <c r="C510" s="341" t="s">
        <v>9</v>
      </c>
      <c r="D510" s="341" t="s">
        <v>9</v>
      </c>
      <c r="E510" s="341" t="s">
        <v>9</v>
      </c>
    </row>
    <row r="511" spans="1:5" ht="19.5" thickBot="1" x14ac:dyDescent="0.3">
      <c r="A511" s="332" t="s">
        <v>789</v>
      </c>
      <c r="B511" s="342"/>
      <c r="C511" s="342">
        <v>1</v>
      </c>
      <c r="D511" s="389">
        <v>0</v>
      </c>
      <c r="E511" s="342"/>
    </row>
    <row r="512" spans="1:5" ht="16.5" thickBot="1" x14ac:dyDescent="0.3">
      <c r="A512" s="332" t="s">
        <v>18</v>
      </c>
      <c r="B512" s="342"/>
      <c r="C512" s="342">
        <f>SUM(C526)</f>
        <v>9900</v>
      </c>
      <c r="D512" s="342">
        <f>D530</f>
        <v>0</v>
      </c>
      <c r="E512" s="342">
        <f>E530</f>
        <v>0</v>
      </c>
    </row>
    <row r="513" spans="1:5" ht="16.5" thickBot="1" x14ac:dyDescent="0.3">
      <c r="A513" s="332" t="s">
        <v>19</v>
      </c>
      <c r="B513" s="342" t="e">
        <f>B512/B511</f>
        <v>#DIV/0!</v>
      </c>
      <c r="C513" s="342">
        <f t="shared" ref="C513:D513" si="86">C512/C511</f>
        <v>9900</v>
      </c>
      <c r="D513" s="342" t="e">
        <f t="shared" si="86"/>
        <v>#DIV/0!</v>
      </c>
      <c r="E513" s="342" t="e">
        <f>E512/E511</f>
        <v>#DIV/0!</v>
      </c>
    </row>
    <row r="514" spans="1:5" ht="16.5" thickBot="1" x14ac:dyDescent="0.3">
      <c r="A514" s="332" t="s">
        <v>20</v>
      </c>
      <c r="B514" s="739" t="s">
        <v>21</v>
      </c>
      <c r="C514" s="343" t="e">
        <f>C511/B511-1</f>
        <v>#DIV/0!</v>
      </c>
      <c r="D514" s="343">
        <f t="shared" ref="D514:E516" si="87">D511/C511-1</f>
        <v>-1</v>
      </c>
      <c r="E514" s="343" t="e">
        <f t="shared" si="87"/>
        <v>#DIV/0!</v>
      </c>
    </row>
    <row r="515" spans="1:5" ht="16.5" thickBot="1" x14ac:dyDescent="0.3">
      <c r="A515" s="332" t="s">
        <v>22</v>
      </c>
      <c r="B515" s="739" t="s">
        <v>21</v>
      </c>
      <c r="C515" s="343" t="e">
        <f>C512/B512-1</f>
        <v>#DIV/0!</v>
      </c>
      <c r="D515" s="343">
        <f t="shared" si="87"/>
        <v>-1</v>
      </c>
      <c r="E515" s="343" t="e">
        <f>E512/D512-1</f>
        <v>#DIV/0!</v>
      </c>
    </row>
    <row r="516" spans="1:5" ht="16.5" thickBot="1" x14ac:dyDescent="0.3">
      <c r="A516" s="332" t="s">
        <v>23</v>
      </c>
      <c r="B516" s="739" t="s">
        <v>21</v>
      </c>
      <c r="C516" s="343" t="e">
        <f>C513/B513-1</f>
        <v>#DIV/0!</v>
      </c>
      <c r="D516" s="343" t="e">
        <f t="shared" si="87"/>
        <v>#DIV/0!</v>
      </c>
      <c r="E516" s="343" t="e">
        <f t="shared" si="87"/>
        <v>#DIV/0!</v>
      </c>
    </row>
    <row r="517" spans="1:5" ht="16.5" thickBot="1" x14ac:dyDescent="0.3">
      <c r="A517" s="1302" t="s">
        <v>790</v>
      </c>
      <c r="B517" s="1303"/>
      <c r="C517" s="1303"/>
      <c r="D517" s="1303"/>
      <c r="E517" s="1304"/>
    </row>
    <row r="518" spans="1:5" ht="15.75" x14ac:dyDescent="0.25">
      <c r="A518" s="1254"/>
      <c r="B518" s="340">
        <v>2019</v>
      </c>
      <c r="C518" s="340">
        <v>2020</v>
      </c>
      <c r="D518" s="340">
        <v>2021</v>
      </c>
      <c r="E518" s="340">
        <v>2022</v>
      </c>
    </row>
    <row r="519" spans="1:5" ht="32.25" thickBot="1" x14ac:dyDescent="0.3">
      <c r="A519" s="1255"/>
      <c r="B519" s="341" t="s">
        <v>8</v>
      </c>
      <c r="C519" s="341" t="s">
        <v>9</v>
      </c>
      <c r="D519" s="341" t="s">
        <v>9</v>
      </c>
      <c r="E519" s="341" t="s">
        <v>9</v>
      </c>
    </row>
    <row r="520" spans="1:5" ht="16.5" thickBot="1" x14ac:dyDescent="0.3">
      <c r="A520" s="332" t="s">
        <v>42</v>
      </c>
      <c r="B520" s="342">
        <f>B521+B522+B523+B524</f>
        <v>0</v>
      </c>
      <c r="C520" s="342">
        <f>SUM(C521:C524)</f>
        <v>0</v>
      </c>
      <c r="D520" s="342">
        <f t="shared" ref="D520:E520" si="88">D521+D522+D523+D524</f>
        <v>0</v>
      </c>
      <c r="E520" s="342">
        <f t="shared" si="88"/>
        <v>0</v>
      </c>
    </row>
    <row r="521" spans="1:5" ht="16.5" thickBot="1" x14ac:dyDescent="0.3">
      <c r="A521" s="332" t="s">
        <v>279</v>
      </c>
      <c r="B521" s="342">
        <v>0</v>
      </c>
      <c r="C521" s="342">
        <v>0</v>
      </c>
      <c r="D521" s="342">
        <v>0</v>
      </c>
      <c r="E521" s="342">
        <v>0</v>
      </c>
    </row>
    <row r="522" spans="1:5" ht="16.5" thickBot="1" x14ac:dyDescent="0.3">
      <c r="A522" s="332" t="s">
        <v>294</v>
      </c>
      <c r="B522" s="342">
        <v>0</v>
      </c>
      <c r="C522" s="342">
        <v>0</v>
      </c>
      <c r="D522" s="342">
        <v>0</v>
      </c>
      <c r="E522" s="342">
        <v>0</v>
      </c>
    </row>
    <row r="523" spans="1:5" ht="16.5" thickBot="1" x14ac:dyDescent="0.3">
      <c r="A523" s="332" t="s">
        <v>295</v>
      </c>
      <c r="B523" s="342">
        <v>0</v>
      </c>
      <c r="C523" s="342">
        <v>0</v>
      </c>
      <c r="D523" s="342">
        <v>0</v>
      </c>
      <c r="E523" s="342">
        <v>0</v>
      </c>
    </row>
    <row r="524" spans="1:5" ht="16.5" thickBot="1" x14ac:dyDescent="0.3">
      <c r="A524" s="332" t="s">
        <v>296</v>
      </c>
      <c r="B524" s="342">
        <v>0</v>
      </c>
      <c r="C524" s="342">
        <v>0</v>
      </c>
      <c r="D524" s="342">
        <v>0</v>
      </c>
      <c r="E524" s="342">
        <v>0</v>
      </c>
    </row>
    <row r="525" spans="1:5" ht="16.5" thickBot="1" x14ac:dyDescent="0.3">
      <c r="A525" s="332" t="s">
        <v>43</v>
      </c>
      <c r="B525" s="342">
        <f>B526+B527+B528+B529</f>
        <v>0</v>
      </c>
      <c r="C525" s="342">
        <f t="shared" ref="C525:D525" si="89">C526+C527+C528+C529</f>
        <v>9900</v>
      </c>
      <c r="D525" s="342">
        <f t="shared" si="89"/>
        <v>0</v>
      </c>
      <c r="E525" s="342">
        <v>0</v>
      </c>
    </row>
    <row r="526" spans="1:5" ht="16.5" thickBot="1" x14ac:dyDescent="0.3">
      <c r="A526" s="332" t="s">
        <v>279</v>
      </c>
      <c r="B526" s="342">
        <v>0</v>
      </c>
      <c r="C526" s="342">
        <v>9900</v>
      </c>
      <c r="D526" s="342">
        <v>0</v>
      </c>
      <c r="E526" s="342">
        <v>0</v>
      </c>
    </row>
    <row r="527" spans="1:5" ht="16.5" thickBot="1" x14ac:dyDescent="0.3">
      <c r="A527" s="332" t="s">
        <v>294</v>
      </c>
      <c r="B527" s="342">
        <v>0</v>
      </c>
      <c r="C527" s="342">
        <v>0</v>
      </c>
      <c r="D527" s="342">
        <v>0</v>
      </c>
      <c r="E527" s="342">
        <v>0</v>
      </c>
    </row>
    <row r="528" spans="1:5" ht="16.5" thickBot="1" x14ac:dyDescent="0.3">
      <c r="A528" s="332" t="s">
        <v>295</v>
      </c>
      <c r="B528" s="342">
        <v>0</v>
      </c>
      <c r="C528" s="342">
        <v>0</v>
      </c>
      <c r="D528" s="342">
        <v>0</v>
      </c>
      <c r="E528" s="342">
        <v>0</v>
      </c>
    </row>
    <row r="529" spans="1:5" ht="16.5" thickBot="1" x14ac:dyDescent="0.3">
      <c r="A529" s="332" t="s">
        <v>296</v>
      </c>
      <c r="B529" s="342">
        <v>0</v>
      </c>
      <c r="C529" s="342">
        <v>0</v>
      </c>
      <c r="D529" s="342">
        <v>0</v>
      </c>
      <c r="E529" s="342">
        <v>0</v>
      </c>
    </row>
    <row r="530" spans="1:5" ht="16.5" thickBot="1" x14ac:dyDescent="0.3">
      <c r="A530" s="351" t="s">
        <v>31</v>
      </c>
      <c r="B530" s="342">
        <f>B520+B525</f>
        <v>0</v>
      </c>
      <c r="C530" s="342">
        <f t="shared" ref="C530:D530" si="90">C520+C525</f>
        <v>9900</v>
      </c>
      <c r="D530" s="342">
        <f t="shared" si="90"/>
        <v>0</v>
      </c>
      <c r="E530" s="342">
        <f>E520+E525</f>
        <v>0</v>
      </c>
    </row>
    <row r="531" spans="1:5" ht="48" thickBot="1" x14ac:dyDescent="0.3">
      <c r="A531" s="339" t="s">
        <v>427</v>
      </c>
      <c r="B531" s="378" t="s">
        <v>428</v>
      </c>
      <c r="C531" s="368" t="s">
        <v>404</v>
      </c>
      <c r="D531" s="388" t="s">
        <v>426</v>
      </c>
      <c r="E531" s="365"/>
    </row>
    <row r="532" spans="1:5" ht="16.5" thickBot="1" x14ac:dyDescent="0.3">
      <c r="A532" s="332" t="s">
        <v>15</v>
      </c>
      <c r="B532" s="1315" t="s">
        <v>791</v>
      </c>
      <c r="C532" s="1316"/>
      <c r="D532" s="1316"/>
      <c r="E532" s="1317"/>
    </row>
    <row r="533" spans="1:5" ht="16.5" thickBot="1" x14ac:dyDescent="0.3">
      <c r="A533" s="332" t="s">
        <v>16</v>
      </c>
      <c r="B533" s="1312" t="s">
        <v>792</v>
      </c>
      <c r="C533" s="1313"/>
      <c r="D533" s="1313"/>
      <c r="E533" s="1314"/>
    </row>
    <row r="534" spans="1:5" ht="15.75" x14ac:dyDescent="0.25">
      <c r="A534" s="1307"/>
      <c r="B534" s="340">
        <v>2019</v>
      </c>
      <c r="C534" s="340">
        <v>2020</v>
      </c>
      <c r="D534" s="340">
        <v>2021</v>
      </c>
      <c r="E534" s="340">
        <v>2022</v>
      </c>
    </row>
    <row r="535" spans="1:5" ht="32.25" thickBot="1" x14ac:dyDescent="0.3">
      <c r="A535" s="1308"/>
      <c r="B535" s="341" t="s">
        <v>8</v>
      </c>
      <c r="C535" s="341" t="s">
        <v>9</v>
      </c>
      <c r="D535" s="341" t="s">
        <v>9</v>
      </c>
      <c r="E535" s="341" t="s">
        <v>9</v>
      </c>
    </row>
    <row r="536" spans="1:5" ht="19.5" thickBot="1" x14ac:dyDescent="0.3">
      <c r="A536" s="332" t="s">
        <v>789</v>
      </c>
      <c r="B536" s="342">
        <v>0</v>
      </c>
      <c r="C536" s="342">
        <v>0</v>
      </c>
      <c r="D536" s="342">
        <v>4700</v>
      </c>
      <c r="E536" s="342">
        <v>0</v>
      </c>
    </row>
    <row r="537" spans="1:5" ht="16.5" thickBot="1" x14ac:dyDescent="0.3">
      <c r="A537" s="332" t="s">
        <v>18</v>
      </c>
      <c r="B537" s="342">
        <f t="shared" ref="B537:D537" si="91">B555</f>
        <v>0</v>
      </c>
      <c r="C537" s="342">
        <f t="shared" si="91"/>
        <v>0</v>
      </c>
      <c r="D537" s="342">
        <f t="shared" si="91"/>
        <v>29342</v>
      </c>
      <c r="E537" s="342">
        <f>E555</f>
        <v>0</v>
      </c>
    </row>
    <row r="538" spans="1:5" ht="16.5" thickBot="1" x14ac:dyDescent="0.3">
      <c r="A538" s="332" t="s">
        <v>19</v>
      </c>
      <c r="B538" s="342" t="e">
        <f>B537/B536</f>
        <v>#DIV/0!</v>
      </c>
      <c r="C538" s="342" t="e">
        <f t="shared" ref="C538:E538" si="92">C537/C536</f>
        <v>#DIV/0!</v>
      </c>
      <c r="D538" s="342">
        <f t="shared" si="92"/>
        <v>6.2429787234042555</v>
      </c>
      <c r="E538" s="342" t="e">
        <f t="shared" si="92"/>
        <v>#DIV/0!</v>
      </c>
    </row>
    <row r="539" spans="1:5" ht="16.5" thickBot="1" x14ac:dyDescent="0.3">
      <c r="A539" s="332" t="s">
        <v>20</v>
      </c>
      <c r="B539" s="739" t="s">
        <v>21</v>
      </c>
      <c r="C539" s="343" t="e">
        <f>C536/B536-1</f>
        <v>#DIV/0!</v>
      </c>
      <c r="D539" s="343" t="e">
        <f t="shared" ref="D539:E541" si="93">D536/C536-1</f>
        <v>#DIV/0!</v>
      </c>
      <c r="E539" s="343">
        <f t="shared" si="93"/>
        <v>-1</v>
      </c>
    </row>
    <row r="540" spans="1:5" ht="16.5" thickBot="1" x14ac:dyDescent="0.3">
      <c r="A540" s="332" t="s">
        <v>22</v>
      </c>
      <c r="B540" s="739" t="s">
        <v>21</v>
      </c>
      <c r="C540" s="343" t="e">
        <f>C537/B537-1</f>
        <v>#DIV/0!</v>
      </c>
      <c r="D540" s="343" t="e">
        <f t="shared" si="93"/>
        <v>#DIV/0!</v>
      </c>
      <c r="E540" s="343">
        <f t="shared" si="93"/>
        <v>-1</v>
      </c>
    </row>
    <row r="541" spans="1:5" ht="16.5" thickBot="1" x14ac:dyDescent="0.3">
      <c r="A541" s="332" t="s">
        <v>23</v>
      </c>
      <c r="B541" s="739" t="s">
        <v>21</v>
      </c>
      <c r="C541" s="343" t="e">
        <f>C538/B538-1</f>
        <v>#DIV/0!</v>
      </c>
      <c r="D541" s="343" t="e">
        <f t="shared" si="93"/>
        <v>#DIV/0!</v>
      </c>
      <c r="E541" s="343" t="e">
        <f t="shared" si="93"/>
        <v>#DIV/0!</v>
      </c>
    </row>
    <row r="542" spans="1:5" ht="15.75" thickBot="1" x14ac:dyDescent="0.3">
      <c r="A542" s="1256" t="s">
        <v>163</v>
      </c>
      <c r="B542" s="1257"/>
      <c r="C542" s="1257"/>
      <c r="D542" s="1257"/>
      <c r="E542" s="1258"/>
    </row>
    <row r="543" spans="1:5" ht="15.75" x14ac:dyDescent="0.25">
      <c r="A543" s="1254"/>
      <c r="B543" s="340">
        <v>2019</v>
      </c>
      <c r="C543" s="340">
        <v>2020</v>
      </c>
      <c r="D543" s="340">
        <v>2021</v>
      </c>
      <c r="E543" s="340">
        <v>2022</v>
      </c>
    </row>
    <row r="544" spans="1:5" ht="32.25" thickBot="1" x14ac:dyDescent="0.3">
      <c r="A544" s="1255"/>
      <c r="B544" s="341" t="s">
        <v>8</v>
      </c>
      <c r="C544" s="341" t="s">
        <v>9</v>
      </c>
      <c r="D544" s="341" t="s">
        <v>9</v>
      </c>
      <c r="E544" s="341" t="s">
        <v>9</v>
      </c>
    </row>
    <row r="545" spans="1:5" ht="16.5" thickBot="1" x14ac:dyDescent="0.3">
      <c r="A545" s="332" t="s">
        <v>42</v>
      </c>
      <c r="B545" s="342">
        <f>B546+B547+B548+B549</f>
        <v>0</v>
      </c>
      <c r="C545" s="342">
        <f>SUM(C546:C549)</f>
        <v>0</v>
      </c>
      <c r="D545" s="342">
        <f t="shared" ref="D545:E545" si="94">D546+D547+D548+D549</f>
        <v>0</v>
      </c>
      <c r="E545" s="342">
        <f t="shared" si="94"/>
        <v>0</v>
      </c>
    </row>
    <row r="546" spans="1:5" ht="16.5" thickBot="1" x14ac:dyDescent="0.3">
      <c r="A546" s="332" t="s">
        <v>279</v>
      </c>
      <c r="B546" s="374">
        <v>0</v>
      </c>
      <c r="C546" s="342">
        <v>0</v>
      </c>
      <c r="D546" s="374">
        <v>0</v>
      </c>
      <c r="E546" s="342">
        <v>0</v>
      </c>
    </row>
    <row r="547" spans="1:5" ht="16.5" thickBot="1" x14ac:dyDescent="0.3">
      <c r="A547" s="332" t="s">
        <v>294</v>
      </c>
      <c r="B547" s="374">
        <v>0</v>
      </c>
      <c r="C547" s="342">
        <v>0</v>
      </c>
      <c r="D547" s="374">
        <v>0</v>
      </c>
      <c r="E547" s="342">
        <v>0</v>
      </c>
    </row>
    <row r="548" spans="1:5" ht="16.5" thickBot="1" x14ac:dyDescent="0.3">
      <c r="A548" s="332" t="s">
        <v>295</v>
      </c>
      <c r="B548" s="374">
        <v>0</v>
      </c>
      <c r="C548" s="342">
        <v>0</v>
      </c>
      <c r="D548" s="374">
        <v>0</v>
      </c>
      <c r="E548" s="342">
        <v>0</v>
      </c>
    </row>
    <row r="549" spans="1:5" ht="16.5" thickBot="1" x14ac:dyDescent="0.3">
      <c r="A549" s="332" t="s">
        <v>296</v>
      </c>
      <c r="B549" s="374">
        <v>0</v>
      </c>
      <c r="C549" s="342">
        <v>0</v>
      </c>
      <c r="D549" s="374">
        <v>0</v>
      </c>
      <c r="E549" s="342">
        <v>0</v>
      </c>
    </row>
    <row r="550" spans="1:5" ht="16.5" thickBot="1" x14ac:dyDescent="0.3">
      <c r="A550" s="332" t="s">
        <v>43</v>
      </c>
      <c r="B550" s="342">
        <f>B551+B552+B553+B554</f>
        <v>0</v>
      </c>
      <c r="C550" s="342">
        <f t="shared" ref="C550:D550" si="95">C551+C552+C553+C554</f>
        <v>0</v>
      </c>
      <c r="D550" s="342">
        <f t="shared" si="95"/>
        <v>29342</v>
      </c>
      <c r="E550" s="342">
        <v>0</v>
      </c>
    </row>
    <row r="551" spans="1:5" ht="16.5" thickBot="1" x14ac:dyDescent="0.3">
      <c r="A551" s="332" t="s">
        <v>279</v>
      </c>
      <c r="B551" s="376">
        <v>0</v>
      </c>
      <c r="C551" s="342">
        <v>0</v>
      </c>
      <c r="D551" s="342">
        <v>29342</v>
      </c>
      <c r="E551" s="342">
        <v>0</v>
      </c>
    </row>
    <row r="552" spans="1:5" ht="16.5" thickBot="1" x14ac:dyDescent="0.3">
      <c r="A552" s="332" t="s">
        <v>294</v>
      </c>
      <c r="B552" s="374">
        <v>0</v>
      </c>
      <c r="C552" s="342">
        <v>0</v>
      </c>
      <c r="D552" s="374">
        <v>0</v>
      </c>
      <c r="E552" s="342">
        <v>0</v>
      </c>
    </row>
    <row r="553" spans="1:5" ht="16.5" thickBot="1" x14ac:dyDescent="0.3">
      <c r="A553" s="332" t="s">
        <v>295</v>
      </c>
      <c r="B553" s="374">
        <v>0</v>
      </c>
      <c r="C553" s="342">
        <v>0</v>
      </c>
      <c r="D553" s="374">
        <v>0</v>
      </c>
      <c r="E553" s="342">
        <v>0</v>
      </c>
    </row>
    <row r="554" spans="1:5" ht="16.5" thickBot="1" x14ac:dyDescent="0.3">
      <c r="A554" s="332" t="s">
        <v>296</v>
      </c>
      <c r="B554" s="374">
        <v>0</v>
      </c>
      <c r="C554" s="342">
        <v>0</v>
      </c>
      <c r="D554" s="374">
        <v>0</v>
      </c>
      <c r="E554" s="342">
        <v>0</v>
      </c>
    </row>
    <row r="555" spans="1:5" ht="16.5" thickBot="1" x14ac:dyDescent="0.3">
      <c r="A555" s="351" t="s">
        <v>31</v>
      </c>
      <c r="B555" s="342">
        <f>B545+B550</f>
        <v>0</v>
      </c>
      <c r="C555" s="342">
        <f t="shared" ref="C555:E555" si="96">C545+C550</f>
        <v>0</v>
      </c>
      <c r="D555" s="342">
        <f t="shared" si="96"/>
        <v>29342</v>
      </c>
      <c r="E555" s="342">
        <f t="shared" si="96"/>
        <v>0</v>
      </c>
    </row>
    <row r="556" spans="1:5" ht="63.75" thickBot="1" x14ac:dyDescent="0.3">
      <c r="A556" s="339" t="s">
        <v>33</v>
      </c>
      <c r="B556" s="378" t="s">
        <v>429</v>
      </c>
      <c r="C556" s="363" t="s">
        <v>404</v>
      </c>
      <c r="D556" s="388"/>
      <c r="E556" s="365"/>
    </row>
    <row r="557" spans="1:5" ht="16.5" thickBot="1" x14ac:dyDescent="0.3">
      <c r="A557" s="332" t="s">
        <v>15</v>
      </c>
      <c r="B557" s="1309" t="s">
        <v>430</v>
      </c>
      <c r="C557" s="1310"/>
      <c r="D557" s="1310"/>
      <c r="E557" s="1311"/>
    </row>
    <row r="558" spans="1:5" ht="19.5" thickBot="1" x14ac:dyDescent="0.3">
      <c r="A558" s="332" t="s">
        <v>16</v>
      </c>
      <c r="B558" s="1312" t="s">
        <v>793</v>
      </c>
      <c r="C558" s="1313"/>
      <c r="D558" s="1313"/>
      <c r="E558" s="1314"/>
    </row>
    <row r="559" spans="1:5" ht="15.75" x14ac:dyDescent="0.25">
      <c r="A559" s="1307"/>
      <c r="B559" s="340">
        <v>2019</v>
      </c>
      <c r="C559" s="340">
        <v>2020</v>
      </c>
      <c r="D559" s="340">
        <v>2021</v>
      </c>
      <c r="E559" s="340">
        <v>2022</v>
      </c>
    </row>
    <row r="560" spans="1:5" ht="32.25" thickBot="1" x14ac:dyDescent="0.3">
      <c r="A560" s="1308"/>
      <c r="B560" s="341" t="s">
        <v>8</v>
      </c>
      <c r="C560" s="341" t="s">
        <v>9</v>
      </c>
      <c r="D560" s="341" t="s">
        <v>9</v>
      </c>
      <c r="E560" s="341" t="s">
        <v>9</v>
      </c>
    </row>
    <row r="561" spans="1:5" ht="19.5" thickBot="1" x14ac:dyDescent="0.3">
      <c r="A561" s="332" t="s">
        <v>789</v>
      </c>
      <c r="B561" s="342">
        <v>0</v>
      </c>
      <c r="C561" s="342">
        <v>0</v>
      </c>
      <c r="D561" s="342">
        <v>600</v>
      </c>
      <c r="E561" s="342">
        <v>0</v>
      </c>
    </row>
    <row r="562" spans="1:5" ht="16.5" thickBot="1" x14ac:dyDescent="0.3">
      <c r="A562" s="332" t="s">
        <v>18</v>
      </c>
      <c r="B562" s="342">
        <v>0</v>
      </c>
      <c r="C562" s="342">
        <v>0</v>
      </c>
      <c r="D562" s="342">
        <v>0</v>
      </c>
      <c r="E562" s="342">
        <f>E580</f>
        <v>0</v>
      </c>
    </row>
    <row r="563" spans="1:5" ht="16.5" thickBot="1" x14ac:dyDescent="0.3">
      <c r="A563" s="332" t="s">
        <v>19</v>
      </c>
      <c r="B563" s="342" t="e">
        <f>B562/B561</f>
        <v>#DIV/0!</v>
      </c>
      <c r="C563" s="342" t="e">
        <f t="shared" ref="C563:E563" si="97">C562/C561</f>
        <v>#DIV/0!</v>
      </c>
      <c r="D563" s="342">
        <f t="shared" si="97"/>
        <v>0</v>
      </c>
      <c r="E563" s="342" t="e">
        <f t="shared" si="97"/>
        <v>#DIV/0!</v>
      </c>
    </row>
    <row r="564" spans="1:5" ht="16.5" thickBot="1" x14ac:dyDescent="0.3">
      <c r="A564" s="332" t="s">
        <v>20</v>
      </c>
      <c r="B564" s="739" t="s">
        <v>21</v>
      </c>
      <c r="C564" s="343" t="e">
        <f>C561/B561-1</f>
        <v>#DIV/0!</v>
      </c>
      <c r="D564" s="343" t="e">
        <f t="shared" ref="D564:E566" si="98">D561/C561-1</f>
        <v>#DIV/0!</v>
      </c>
      <c r="E564" s="343">
        <f t="shared" si="98"/>
        <v>-1</v>
      </c>
    </row>
    <row r="565" spans="1:5" ht="16.5" thickBot="1" x14ac:dyDescent="0.3">
      <c r="A565" s="332" t="s">
        <v>22</v>
      </c>
      <c r="B565" s="739" t="s">
        <v>21</v>
      </c>
      <c r="C565" s="343" t="e">
        <f>C562/B562-1</f>
        <v>#DIV/0!</v>
      </c>
      <c r="D565" s="343" t="e">
        <f t="shared" si="98"/>
        <v>#DIV/0!</v>
      </c>
      <c r="E565" s="343" t="e">
        <f t="shared" si="98"/>
        <v>#DIV/0!</v>
      </c>
    </row>
    <row r="566" spans="1:5" ht="16.5" thickBot="1" x14ac:dyDescent="0.3">
      <c r="A566" s="332" t="s">
        <v>23</v>
      </c>
      <c r="B566" s="739" t="s">
        <v>21</v>
      </c>
      <c r="C566" s="343" t="e">
        <f>C563/B563-1</f>
        <v>#DIV/0!</v>
      </c>
      <c r="D566" s="343" t="e">
        <f t="shared" si="98"/>
        <v>#DIV/0!</v>
      </c>
      <c r="E566" s="343" t="e">
        <f t="shared" si="98"/>
        <v>#DIV/0!</v>
      </c>
    </row>
    <row r="567" spans="1:5" ht="16.5" thickBot="1" x14ac:dyDescent="0.3">
      <c r="A567" s="1302" t="s">
        <v>790</v>
      </c>
      <c r="B567" s="1303"/>
      <c r="C567" s="1303"/>
      <c r="D567" s="1303"/>
      <c r="E567" s="1304"/>
    </row>
    <row r="568" spans="1:5" ht="15.75" x14ac:dyDescent="0.25">
      <c r="A568" s="1254"/>
      <c r="B568" s="340">
        <v>2019</v>
      </c>
      <c r="C568" s="340">
        <v>2020</v>
      </c>
      <c r="D568" s="340">
        <v>2021</v>
      </c>
      <c r="E568" s="340">
        <v>2022</v>
      </c>
    </row>
    <row r="569" spans="1:5" ht="32.25" thickBot="1" x14ac:dyDescent="0.3">
      <c r="A569" s="1255"/>
      <c r="B569" s="341" t="s">
        <v>8</v>
      </c>
      <c r="C569" s="341" t="s">
        <v>9</v>
      </c>
      <c r="D569" s="341" t="s">
        <v>9</v>
      </c>
      <c r="E569" s="341" t="s">
        <v>9</v>
      </c>
    </row>
    <row r="570" spans="1:5" ht="16.5" thickBot="1" x14ac:dyDescent="0.3">
      <c r="A570" s="332" t="s">
        <v>42</v>
      </c>
      <c r="B570" s="342">
        <f>B571+B572+B573+B574</f>
        <v>0</v>
      </c>
      <c r="C570" s="342">
        <f>SUM(C571:C574)</f>
        <v>0</v>
      </c>
      <c r="D570" s="342">
        <f t="shared" ref="D570:E570" si="99">D571+D572+D573+D574</f>
        <v>0</v>
      </c>
      <c r="E570" s="342">
        <f t="shared" si="99"/>
        <v>0</v>
      </c>
    </row>
    <row r="571" spans="1:5" ht="16.5" thickBot="1" x14ac:dyDescent="0.3">
      <c r="A571" s="332" t="s">
        <v>279</v>
      </c>
      <c r="B571" s="342">
        <v>0</v>
      </c>
      <c r="C571" s="342">
        <v>0</v>
      </c>
      <c r="D571" s="342">
        <v>0</v>
      </c>
      <c r="E571" s="342">
        <v>0</v>
      </c>
    </row>
    <row r="572" spans="1:5" ht="16.5" thickBot="1" x14ac:dyDescent="0.3">
      <c r="A572" s="332" t="s">
        <v>294</v>
      </c>
      <c r="B572" s="342">
        <v>0</v>
      </c>
      <c r="C572" s="342">
        <v>0</v>
      </c>
      <c r="D572" s="342">
        <v>0</v>
      </c>
      <c r="E572" s="342">
        <v>0</v>
      </c>
    </row>
    <row r="573" spans="1:5" ht="16.5" thickBot="1" x14ac:dyDescent="0.3">
      <c r="A573" s="332" t="s">
        <v>295</v>
      </c>
      <c r="B573" s="342">
        <v>0</v>
      </c>
      <c r="C573" s="342">
        <v>0</v>
      </c>
      <c r="D573" s="342">
        <v>0</v>
      </c>
      <c r="E573" s="342">
        <v>0</v>
      </c>
    </row>
    <row r="574" spans="1:5" ht="16.5" thickBot="1" x14ac:dyDescent="0.3">
      <c r="A574" s="332" t="s">
        <v>296</v>
      </c>
      <c r="B574" s="342">
        <v>0</v>
      </c>
      <c r="C574" s="342">
        <v>0</v>
      </c>
      <c r="D574" s="342">
        <v>0</v>
      </c>
      <c r="E574" s="342">
        <v>0</v>
      </c>
    </row>
    <row r="575" spans="1:5" ht="16.5" thickBot="1" x14ac:dyDescent="0.3">
      <c r="A575" s="332" t="s">
        <v>43</v>
      </c>
      <c r="B575" s="342">
        <f>B576+B577+B578+B579</f>
        <v>0</v>
      </c>
      <c r="C575" s="342">
        <f t="shared" ref="C575:E575" si="100">C576+C577+C578+C579</f>
        <v>0</v>
      </c>
      <c r="D575" s="342">
        <f t="shared" si="100"/>
        <v>8000</v>
      </c>
      <c r="E575" s="342">
        <f t="shared" si="100"/>
        <v>0</v>
      </c>
    </row>
    <row r="576" spans="1:5" ht="16.5" thickBot="1" x14ac:dyDescent="0.3">
      <c r="A576" s="332" t="s">
        <v>279</v>
      </c>
      <c r="B576" s="342">
        <v>0</v>
      </c>
      <c r="C576" s="342">
        <v>0</v>
      </c>
      <c r="D576" s="342">
        <v>8000</v>
      </c>
      <c r="E576" s="342">
        <v>0</v>
      </c>
    </row>
    <row r="577" spans="1:5" ht="16.5" thickBot="1" x14ac:dyDescent="0.3">
      <c r="A577" s="332" t="s">
        <v>294</v>
      </c>
      <c r="B577" s="342">
        <v>0</v>
      </c>
      <c r="C577" s="342">
        <v>0</v>
      </c>
      <c r="D577" s="342">
        <v>0</v>
      </c>
      <c r="E577" s="342">
        <v>0</v>
      </c>
    </row>
    <row r="578" spans="1:5" ht="16.5" thickBot="1" x14ac:dyDescent="0.3">
      <c r="A578" s="332" t="s">
        <v>295</v>
      </c>
      <c r="B578" s="342">
        <v>0</v>
      </c>
      <c r="C578" s="342">
        <v>0</v>
      </c>
      <c r="D578" s="342">
        <v>0</v>
      </c>
      <c r="E578" s="342">
        <v>0</v>
      </c>
    </row>
    <row r="579" spans="1:5" ht="16.5" thickBot="1" x14ac:dyDescent="0.3">
      <c r="A579" s="332" t="s">
        <v>296</v>
      </c>
      <c r="B579" s="342">
        <v>0</v>
      </c>
      <c r="C579" s="342">
        <v>0</v>
      </c>
      <c r="D579" s="342">
        <v>0</v>
      </c>
      <c r="E579" s="342">
        <v>0</v>
      </c>
    </row>
    <row r="580" spans="1:5" ht="16.5" thickBot="1" x14ac:dyDescent="0.3">
      <c r="A580" s="351" t="s">
        <v>34</v>
      </c>
      <c r="B580" s="342">
        <f>B570+B575</f>
        <v>0</v>
      </c>
      <c r="C580" s="342">
        <f t="shared" ref="C580:E580" si="101">C570+C575</f>
        <v>0</v>
      </c>
      <c r="D580" s="342">
        <f t="shared" si="101"/>
        <v>8000</v>
      </c>
      <c r="E580" s="342">
        <f t="shared" si="101"/>
        <v>0</v>
      </c>
    </row>
    <row r="581" spans="1:5" ht="16.5" thickBot="1" x14ac:dyDescent="0.3">
      <c r="A581" s="390"/>
      <c r="B581" s="391"/>
      <c r="C581" s="391"/>
      <c r="D581" s="391"/>
      <c r="E581" s="391"/>
    </row>
    <row r="582" spans="1:5" ht="32.25" thickBot="1" x14ac:dyDescent="0.3">
      <c r="A582" s="333" t="s">
        <v>57</v>
      </c>
      <c r="B582" s="392">
        <f>B41+B77+B158+B238+B289+B263+B316+B341+B366+B391+B416+B441+B502</f>
        <v>599128</v>
      </c>
      <c r="C582" s="392">
        <f>SUM(C69,C106,C187,C256,C281,C307,C334,C359,C384,C409,C434,C459,C502,C530,C555,C580)</f>
        <v>467000</v>
      </c>
      <c r="D582" s="392">
        <f>SUM(D69,D106,D187,D256,D307,D281,D334,D359,D384,D409,D434,D459,D502,D530,D555,D580)</f>
        <v>467000</v>
      </c>
      <c r="E582" s="392">
        <f>SUM(E69,E106,E187,E256,E307,E281,E334,E359,E384,E409,E434,E459,E502,E530,E555,E580)</f>
        <v>467000</v>
      </c>
    </row>
    <row r="583" spans="1:5" ht="32.25" thickBot="1" x14ac:dyDescent="0.3">
      <c r="A583" s="333" t="s">
        <v>58</v>
      </c>
      <c r="B583" s="392">
        <f>B69+B106+B187+B256+B307+B281+B334+B359+B384+B409+B434+B459+B497</f>
        <v>599128</v>
      </c>
      <c r="C583" s="392">
        <f>SUM(C49,C52,C55,C85,C88,C91,C100,C166,C169,C172,C251,C276,C302,C329,C354,C379,C404,C454,C497,C525,C575)</f>
        <v>467000</v>
      </c>
      <c r="D583" s="392">
        <f>SUM(D576,D551,D526,D498,D455,D430,D405,D380,D355,D330,D277,D303,D252,D173,D101,D92,D56,D53,D50)</f>
        <v>467000</v>
      </c>
      <c r="E583" s="392">
        <f>SUM(E576,E551,E526,E498,E455,E430,E405,E380,E355,E330,E277,E303,E252,E173,E101,E92,E56,E53,E50)</f>
        <v>467000</v>
      </c>
    </row>
    <row r="584" spans="1:5" ht="16.5" thickBot="1" x14ac:dyDescent="0.3">
      <c r="A584" s="344" t="s">
        <v>24</v>
      </c>
      <c r="B584" s="393">
        <f>B585+B586</f>
        <v>224328</v>
      </c>
      <c r="C584" s="393">
        <f t="shared" ref="C584:E584" si="102">C585+C586</f>
        <v>224328</v>
      </c>
      <c r="D584" s="393">
        <f t="shared" si="102"/>
        <v>224328</v>
      </c>
      <c r="E584" s="393">
        <f t="shared" si="102"/>
        <v>224328</v>
      </c>
    </row>
    <row r="585" spans="1:5" ht="16.5" thickBot="1" x14ac:dyDescent="0.3">
      <c r="A585" s="346" t="s">
        <v>279</v>
      </c>
      <c r="B585" s="348">
        <f t="shared" ref="B585:E586" si="103">B50+B86+B123</f>
        <v>224328</v>
      </c>
      <c r="C585" s="348">
        <f t="shared" si="103"/>
        <v>224328</v>
      </c>
      <c r="D585" s="348">
        <f t="shared" si="103"/>
        <v>224328</v>
      </c>
      <c r="E585" s="348">
        <f t="shared" si="103"/>
        <v>224328</v>
      </c>
    </row>
    <row r="586" spans="1:5" ht="16.5" thickBot="1" x14ac:dyDescent="0.3">
      <c r="A586" s="346" t="s">
        <v>302</v>
      </c>
      <c r="B586" s="348">
        <f t="shared" si="103"/>
        <v>0</v>
      </c>
      <c r="C586" s="348">
        <f t="shared" si="103"/>
        <v>0</v>
      </c>
      <c r="D586" s="348">
        <f t="shared" si="103"/>
        <v>0</v>
      </c>
      <c r="E586" s="348">
        <f t="shared" si="103"/>
        <v>0</v>
      </c>
    </row>
    <row r="587" spans="1:5" ht="16.5" thickBot="1" x14ac:dyDescent="0.3">
      <c r="A587" s="344" t="s">
        <v>25</v>
      </c>
      <c r="B587" s="393">
        <f>B588+B589</f>
        <v>37000</v>
      </c>
      <c r="C587" s="393">
        <f t="shared" ref="C587:E587" si="104">C588+C589</f>
        <v>37000</v>
      </c>
      <c r="D587" s="393">
        <f t="shared" si="104"/>
        <v>37000</v>
      </c>
      <c r="E587" s="393">
        <f t="shared" si="104"/>
        <v>37000</v>
      </c>
    </row>
    <row r="588" spans="1:5" ht="16.5" thickBot="1" x14ac:dyDescent="0.3">
      <c r="A588" s="346" t="s">
        <v>279</v>
      </c>
      <c r="B588" s="345">
        <f>B53+B89+B126</f>
        <v>37000</v>
      </c>
      <c r="C588" s="345">
        <f>C53+C89+C126</f>
        <v>37000</v>
      </c>
      <c r="D588" s="345">
        <f>D53+D89+D126</f>
        <v>37000</v>
      </c>
      <c r="E588" s="345">
        <f>E53+E89+E126</f>
        <v>37000</v>
      </c>
    </row>
    <row r="589" spans="1:5" ht="16.5" thickBot="1" x14ac:dyDescent="0.3">
      <c r="A589" s="346" t="s">
        <v>302</v>
      </c>
      <c r="B589" s="348">
        <f>B54+B90+B124</f>
        <v>0</v>
      </c>
      <c r="C589" s="348">
        <f>C54+C90+C124</f>
        <v>0</v>
      </c>
      <c r="D589" s="348">
        <f>D54+D90+D124</f>
        <v>0</v>
      </c>
      <c r="E589" s="348">
        <f>E54+E90+E124</f>
        <v>0</v>
      </c>
    </row>
    <row r="590" spans="1:5" ht="16.5" thickBot="1" x14ac:dyDescent="0.3">
      <c r="A590" s="344" t="s">
        <v>26</v>
      </c>
      <c r="B590" s="393">
        <f>B591+B592</f>
        <v>157703</v>
      </c>
      <c r="C590" s="393">
        <f t="shared" ref="C590:E590" si="105">C591+C592</f>
        <v>157575</v>
      </c>
      <c r="D590" s="393">
        <f t="shared" si="105"/>
        <v>157575</v>
      </c>
      <c r="E590" s="393">
        <f t="shared" si="105"/>
        <v>157575</v>
      </c>
    </row>
    <row r="591" spans="1:5" ht="16.5" thickBot="1" x14ac:dyDescent="0.3">
      <c r="A591" s="346" t="s">
        <v>279</v>
      </c>
      <c r="B591" s="348">
        <f>SUM(B56,B92,B173)</f>
        <v>157703</v>
      </c>
      <c r="C591" s="348">
        <f>SUM(C56,C92,C173)</f>
        <v>157575</v>
      </c>
      <c r="D591" s="348">
        <f>SUM(D56,D92,D173)</f>
        <v>157575</v>
      </c>
      <c r="E591" s="348">
        <f>SUM(E56,E92,E173)</f>
        <v>157575</v>
      </c>
    </row>
    <row r="592" spans="1:5" ht="16.5" thickBot="1" x14ac:dyDescent="0.3">
      <c r="A592" s="346" t="s">
        <v>302</v>
      </c>
      <c r="B592" s="348">
        <f>B57+B93+B130</f>
        <v>0</v>
      </c>
      <c r="C592" s="348">
        <f>C57+C93+C130</f>
        <v>0</v>
      </c>
      <c r="D592" s="348">
        <f>D57+D93+D130</f>
        <v>0</v>
      </c>
      <c r="E592" s="348">
        <f>E57+E93+E130</f>
        <v>0</v>
      </c>
    </row>
    <row r="593" spans="1:5" ht="16.5" thickBot="1" x14ac:dyDescent="0.3">
      <c r="A593" s="344" t="s">
        <v>27</v>
      </c>
      <c r="B593" s="393">
        <f>B594+B595</f>
        <v>0</v>
      </c>
      <c r="C593" s="393">
        <f t="shared" ref="C593:E593" si="106">C594+C595</f>
        <v>0</v>
      </c>
      <c r="D593" s="393">
        <f t="shared" si="106"/>
        <v>0</v>
      </c>
      <c r="E593" s="393">
        <f t="shared" si="106"/>
        <v>0</v>
      </c>
    </row>
    <row r="594" spans="1:5" ht="16.5" thickBot="1" x14ac:dyDescent="0.3">
      <c r="A594" s="346" t="s">
        <v>279</v>
      </c>
      <c r="B594" s="345">
        <f>B59+B95+B132</f>
        <v>0</v>
      </c>
      <c r="C594" s="345">
        <f>C59+C95+C132</f>
        <v>0</v>
      </c>
      <c r="D594" s="345">
        <f>D59+D95+D132</f>
        <v>0</v>
      </c>
      <c r="E594" s="345">
        <f>E59+E95+E132</f>
        <v>0</v>
      </c>
    </row>
    <row r="595" spans="1:5" ht="16.5" thickBot="1" x14ac:dyDescent="0.3">
      <c r="A595" s="346" t="s">
        <v>302</v>
      </c>
      <c r="B595" s="348">
        <v>0</v>
      </c>
      <c r="C595" s="348">
        <v>0</v>
      </c>
      <c r="D595" s="348">
        <v>0</v>
      </c>
      <c r="E595" s="348">
        <v>0</v>
      </c>
    </row>
    <row r="596" spans="1:5" ht="16.5" thickBot="1" x14ac:dyDescent="0.3">
      <c r="A596" s="344" t="s">
        <v>28</v>
      </c>
      <c r="B596" s="393">
        <f>B597+B598</f>
        <v>0</v>
      </c>
      <c r="C596" s="393">
        <f t="shared" ref="C596:E596" si="107">C597+C598</f>
        <v>0</v>
      </c>
      <c r="D596" s="393">
        <f t="shared" si="107"/>
        <v>0</v>
      </c>
      <c r="E596" s="393">
        <f t="shared" si="107"/>
        <v>0</v>
      </c>
    </row>
    <row r="597" spans="1:5" ht="16.5" thickBot="1" x14ac:dyDescent="0.3">
      <c r="A597" s="346" t="s">
        <v>279</v>
      </c>
      <c r="B597" s="345">
        <f t="shared" ref="B597:E598" si="108">B61+B98+B135</f>
        <v>0</v>
      </c>
      <c r="C597" s="345">
        <f t="shared" si="108"/>
        <v>0</v>
      </c>
      <c r="D597" s="345">
        <f t="shared" si="108"/>
        <v>0</v>
      </c>
      <c r="E597" s="345">
        <f t="shared" si="108"/>
        <v>0</v>
      </c>
    </row>
    <row r="598" spans="1:5" ht="16.5" thickBot="1" x14ac:dyDescent="0.3">
      <c r="A598" s="346" t="s">
        <v>302</v>
      </c>
      <c r="B598" s="348">
        <f t="shared" si="108"/>
        <v>0</v>
      </c>
      <c r="C598" s="348">
        <f t="shared" si="108"/>
        <v>0</v>
      </c>
      <c r="D598" s="348">
        <f t="shared" si="108"/>
        <v>0</v>
      </c>
      <c r="E598" s="348">
        <f t="shared" si="108"/>
        <v>0</v>
      </c>
    </row>
    <row r="599" spans="1:5" ht="16.5" thickBot="1" x14ac:dyDescent="0.3">
      <c r="A599" s="344" t="s">
        <v>29</v>
      </c>
      <c r="B599" s="393">
        <f>B600+B601</f>
        <v>97</v>
      </c>
      <c r="C599" s="393">
        <f>C600+C601</f>
        <v>97</v>
      </c>
      <c r="D599" s="393">
        <f t="shared" ref="D599:E599" si="109">D600+D601</f>
        <v>97</v>
      </c>
      <c r="E599" s="393">
        <f t="shared" si="109"/>
        <v>97</v>
      </c>
    </row>
    <row r="600" spans="1:5" ht="16.5" thickBot="1" x14ac:dyDescent="0.3">
      <c r="A600" s="346" t="s">
        <v>279</v>
      </c>
      <c r="B600" s="345">
        <f t="shared" ref="B600:E601" si="110">B64+B101+B138</f>
        <v>97</v>
      </c>
      <c r="C600" s="345">
        <f t="shared" si="110"/>
        <v>97</v>
      </c>
      <c r="D600" s="345">
        <f t="shared" si="110"/>
        <v>97</v>
      </c>
      <c r="E600" s="345">
        <f t="shared" si="110"/>
        <v>97</v>
      </c>
    </row>
    <row r="601" spans="1:5" ht="16.5" thickBot="1" x14ac:dyDescent="0.3">
      <c r="A601" s="346" t="s">
        <v>302</v>
      </c>
      <c r="B601" s="348">
        <f t="shared" si="110"/>
        <v>0</v>
      </c>
      <c r="C601" s="348">
        <f t="shared" si="110"/>
        <v>0</v>
      </c>
      <c r="D601" s="348">
        <f t="shared" si="110"/>
        <v>0</v>
      </c>
      <c r="E601" s="348">
        <f t="shared" si="110"/>
        <v>0</v>
      </c>
    </row>
    <row r="602" spans="1:5" ht="16.5" thickBot="1" x14ac:dyDescent="0.3">
      <c r="A602" s="344" t="s">
        <v>30</v>
      </c>
      <c r="B602" s="393">
        <f>B103+B66</f>
        <v>0</v>
      </c>
      <c r="C602" s="393">
        <f>C103+C66</f>
        <v>0</v>
      </c>
      <c r="D602" s="393">
        <f>D103+D66</f>
        <v>0</v>
      </c>
      <c r="E602" s="393">
        <f>E103+E66</f>
        <v>0</v>
      </c>
    </row>
    <row r="603" spans="1:5" ht="16.5" thickBot="1" x14ac:dyDescent="0.3">
      <c r="A603" s="346" t="s">
        <v>279</v>
      </c>
      <c r="B603" s="345">
        <f t="shared" ref="B603:E604" si="111">B67+B104+B141</f>
        <v>0</v>
      </c>
      <c r="C603" s="345">
        <f t="shared" si="111"/>
        <v>0</v>
      </c>
      <c r="D603" s="345">
        <f t="shared" si="111"/>
        <v>0</v>
      </c>
      <c r="E603" s="345">
        <f t="shared" si="111"/>
        <v>0</v>
      </c>
    </row>
    <row r="604" spans="1:5" ht="16.5" thickBot="1" x14ac:dyDescent="0.3">
      <c r="A604" s="346" t="s">
        <v>302</v>
      </c>
      <c r="B604" s="348">
        <f t="shared" si="111"/>
        <v>0</v>
      </c>
      <c r="C604" s="348">
        <f t="shared" si="111"/>
        <v>0</v>
      </c>
      <c r="D604" s="348">
        <f t="shared" si="111"/>
        <v>0</v>
      </c>
      <c r="E604" s="348">
        <f t="shared" si="111"/>
        <v>0</v>
      </c>
    </row>
    <row r="605" spans="1:5" ht="16.5" thickBot="1" x14ac:dyDescent="0.3">
      <c r="A605" s="344" t="s">
        <v>59</v>
      </c>
      <c r="B605" s="345">
        <f>SUM(B606:B609)</f>
        <v>0</v>
      </c>
      <c r="C605" s="345">
        <f t="shared" ref="C605:E605" si="112">SUM(C606:C609)</f>
        <v>0</v>
      </c>
      <c r="D605" s="345">
        <f t="shared" si="112"/>
        <v>0</v>
      </c>
      <c r="E605" s="345">
        <f t="shared" si="112"/>
        <v>0</v>
      </c>
    </row>
    <row r="606" spans="1:5" ht="16.5" thickBot="1" x14ac:dyDescent="0.3">
      <c r="A606" s="346" t="s">
        <v>279</v>
      </c>
      <c r="B606" s="345">
        <f t="shared" ref="B606:E609" si="113">B247+B298+B375+B400+B425+B450</f>
        <v>0</v>
      </c>
      <c r="C606" s="345">
        <f t="shared" si="113"/>
        <v>0</v>
      </c>
      <c r="D606" s="345">
        <f t="shared" si="113"/>
        <v>0</v>
      </c>
      <c r="E606" s="345">
        <f t="shared" si="113"/>
        <v>0</v>
      </c>
    </row>
    <row r="607" spans="1:5" ht="16.5" thickBot="1" x14ac:dyDescent="0.3">
      <c r="A607" s="346" t="s">
        <v>303</v>
      </c>
      <c r="B607" s="345">
        <f t="shared" si="113"/>
        <v>0</v>
      </c>
      <c r="C607" s="345">
        <f t="shared" si="113"/>
        <v>0</v>
      </c>
      <c r="D607" s="345">
        <f t="shared" si="113"/>
        <v>0</v>
      </c>
      <c r="E607" s="345">
        <f t="shared" si="113"/>
        <v>0</v>
      </c>
    </row>
    <row r="608" spans="1:5" ht="16.5" thickBot="1" x14ac:dyDescent="0.3">
      <c r="A608" s="346" t="s">
        <v>295</v>
      </c>
      <c r="B608" s="345">
        <f t="shared" si="113"/>
        <v>0</v>
      </c>
      <c r="C608" s="345">
        <f t="shared" si="113"/>
        <v>0</v>
      </c>
      <c r="D608" s="345">
        <f t="shared" si="113"/>
        <v>0</v>
      </c>
      <c r="E608" s="345">
        <f t="shared" si="113"/>
        <v>0</v>
      </c>
    </row>
    <row r="609" spans="1:5" ht="16.5" thickBot="1" x14ac:dyDescent="0.3">
      <c r="A609" s="346" t="s">
        <v>296</v>
      </c>
      <c r="B609" s="345">
        <f t="shared" si="113"/>
        <v>0</v>
      </c>
      <c r="C609" s="345">
        <f t="shared" si="113"/>
        <v>0</v>
      </c>
      <c r="D609" s="345">
        <f t="shared" si="113"/>
        <v>0</v>
      </c>
      <c r="E609" s="345">
        <f t="shared" si="113"/>
        <v>0</v>
      </c>
    </row>
    <row r="610" spans="1:5" ht="16.5" thickBot="1" x14ac:dyDescent="0.3">
      <c r="A610" s="344" t="s">
        <v>60</v>
      </c>
      <c r="B610" s="345">
        <f>SUM(B611:B614)</f>
        <v>180000</v>
      </c>
      <c r="C610" s="345">
        <f t="shared" ref="C610:E610" si="114">SUM(C611:C614)</f>
        <v>48000</v>
      </c>
      <c r="D610" s="345">
        <f t="shared" si="114"/>
        <v>48000</v>
      </c>
      <c r="E610" s="345">
        <f t="shared" si="114"/>
        <v>48000</v>
      </c>
    </row>
    <row r="611" spans="1:5" ht="16.5" thickBot="1" x14ac:dyDescent="0.3">
      <c r="A611" s="346" t="s">
        <v>279</v>
      </c>
      <c r="B611" s="345">
        <f>B252+B303+B277+B330+B355+B380+B405+B430+B455+B502</f>
        <v>180000</v>
      </c>
      <c r="C611" s="345">
        <f>SUM(C526,C380,C303,C277,C252)</f>
        <v>48000</v>
      </c>
      <c r="D611" s="345">
        <f>SUM(D576,D551,D405,D380,D355,D330,D303,D277,D252)</f>
        <v>48000</v>
      </c>
      <c r="E611" s="345">
        <f>E252+E277+E303+E330+E355+E380+E405+E430+E456</f>
        <v>48000</v>
      </c>
    </row>
    <row r="612" spans="1:5" ht="16.5" thickBot="1" x14ac:dyDescent="0.3">
      <c r="A612" s="346" t="s">
        <v>303</v>
      </c>
      <c r="B612" s="345">
        <f>B253+B304+B278+B331+B356+B381+B406+B431+B456</f>
        <v>0</v>
      </c>
      <c r="C612" s="345">
        <f t="shared" ref="C612:E614" si="115">C253+C304+C278+C331+C356+C381+C406+C431+C456</f>
        <v>0</v>
      </c>
      <c r="D612" s="345">
        <f t="shared" si="115"/>
        <v>0</v>
      </c>
      <c r="E612" s="345">
        <f t="shared" si="115"/>
        <v>0</v>
      </c>
    </row>
    <row r="613" spans="1:5" ht="16.5" thickBot="1" x14ac:dyDescent="0.3">
      <c r="A613" s="346" t="s">
        <v>295</v>
      </c>
      <c r="B613" s="345">
        <f>B254+B305+B279+B332+B357+B382+B407+B432+B457</f>
        <v>0</v>
      </c>
      <c r="C613" s="345">
        <f t="shared" si="115"/>
        <v>0</v>
      </c>
      <c r="D613" s="345">
        <f t="shared" si="115"/>
        <v>0</v>
      </c>
      <c r="E613" s="345">
        <f t="shared" si="115"/>
        <v>0</v>
      </c>
    </row>
    <row r="614" spans="1:5" ht="16.5" thickBot="1" x14ac:dyDescent="0.3">
      <c r="A614" s="346" t="s">
        <v>296</v>
      </c>
      <c r="B614" s="345">
        <f>B255+B306+B280+B333+B358+B383+B408+B433+B458</f>
        <v>0</v>
      </c>
      <c r="C614" s="345">
        <f t="shared" si="115"/>
        <v>0</v>
      </c>
      <c r="D614" s="345">
        <f t="shared" si="115"/>
        <v>0</v>
      </c>
      <c r="E614" s="345">
        <f t="shared" si="115"/>
        <v>0</v>
      </c>
    </row>
    <row r="615" spans="1:5" ht="16.5" thickBot="1" x14ac:dyDescent="0.3">
      <c r="A615" s="352" t="s">
        <v>32</v>
      </c>
      <c r="B615" s="353">
        <f>IF(B583-B582=0,0,"Error")</f>
        <v>0</v>
      </c>
      <c r="C615" s="353">
        <f>IF(C583-C582=0,0,"Error")</f>
        <v>0</v>
      </c>
      <c r="D615" s="353">
        <f>IF(D583-D582=0,0,"Error")</f>
        <v>0</v>
      </c>
      <c r="E615" s="353">
        <f>IF(E583-E582=0,0,"Error")</f>
        <v>0</v>
      </c>
    </row>
    <row r="616" spans="1:5" x14ac:dyDescent="0.25">
      <c r="A616" s="1305" t="s">
        <v>750</v>
      </c>
      <c r="B616" s="1305"/>
      <c r="C616" s="1305"/>
      <c r="D616" s="1305"/>
      <c r="E616" s="1305"/>
    </row>
    <row r="617" spans="1:5" x14ac:dyDescent="0.25">
      <c r="A617" s="1306"/>
      <c r="B617" s="1306"/>
      <c r="C617" s="1306"/>
      <c r="D617" s="1306"/>
      <c r="E617" s="1306"/>
    </row>
    <row r="618" spans="1:5" ht="15.75" thickBot="1" x14ac:dyDescent="0.3"/>
    <row r="619" spans="1:5" ht="15.75" thickBot="1" x14ac:dyDescent="0.3">
      <c r="A619" s="2" t="s">
        <v>0</v>
      </c>
      <c r="B619" s="1230" t="s">
        <v>363</v>
      </c>
      <c r="C619" s="1230"/>
      <c r="D619" s="1230"/>
      <c r="E619" s="1230"/>
    </row>
    <row r="620" spans="1:5" ht="15.75" thickBot="1" x14ac:dyDescent="0.3">
      <c r="A620" s="2" t="s">
        <v>1</v>
      </c>
      <c r="B620" s="1231" t="s">
        <v>269</v>
      </c>
      <c r="C620" s="1232"/>
      <c r="D620" s="1232"/>
      <c r="E620" s="1233"/>
    </row>
    <row r="621" spans="1:5" ht="15.75" thickBot="1" x14ac:dyDescent="0.3">
      <c r="A621" s="2" t="s">
        <v>3</v>
      </c>
      <c r="B621" s="1294" t="s">
        <v>729</v>
      </c>
      <c r="C621" s="1295"/>
      <c r="D621" s="1295"/>
      <c r="E621" s="1296"/>
    </row>
    <row r="622" spans="1:5" ht="15.75" thickBot="1" x14ac:dyDescent="0.3">
      <c r="A622" s="1234" t="s">
        <v>5</v>
      </c>
      <c r="B622" s="1235"/>
      <c r="C622" s="1235"/>
      <c r="D622" s="1235"/>
      <c r="E622" s="1236"/>
    </row>
    <row r="623" spans="1:5" ht="15.75" thickBot="1" x14ac:dyDescent="0.3">
      <c r="A623" s="1297" t="s">
        <v>364</v>
      </c>
      <c r="B623" s="1298"/>
      <c r="C623" s="1298"/>
      <c r="D623" s="1298"/>
      <c r="E623" s="1299"/>
    </row>
    <row r="624" spans="1:5" ht="15.75" thickBot="1" x14ac:dyDescent="0.3">
      <c r="A624" s="1297"/>
      <c r="B624" s="1298"/>
      <c r="C624" s="1298"/>
      <c r="D624" s="1298"/>
      <c r="E624" s="1299"/>
    </row>
    <row r="625" spans="1:5" ht="15.75" thickBot="1" x14ac:dyDescent="0.3">
      <c r="A625" s="1297"/>
      <c r="B625" s="1298"/>
      <c r="C625" s="1298"/>
      <c r="D625" s="1298"/>
      <c r="E625" s="1299"/>
    </row>
    <row r="626" spans="1:5" ht="42" customHeight="1" thickBot="1" x14ac:dyDescent="0.3">
      <c r="A626" s="3" t="s">
        <v>6</v>
      </c>
      <c r="B626" s="1289" t="s">
        <v>365</v>
      </c>
      <c r="C626" s="1300"/>
      <c r="D626" s="1300"/>
      <c r="E626" s="1301"/>
    </row>
    <row r="627" spans="1:5" x14ac:dyDescent="0.25">
      <c r="A627" s="1254" t="s">
        <v>7</v>
      </c>
      <c r="B627" s="280">
        <v>2019</v>
      </c>
      <c r="C627" s="280">
        <v>2020</v>
      </c>
      <c r="D627" s="280">
        <v>2021</v>
      </c>
      <c r="E627" s="280">
        <v>2022</v>
      </c>
    </row>
    <row r="628" spans="1:5" ht="15.75" thickBot="1" x14ac:dyDescent="0.3">
      <c r="A628" s="1255"/>
      <c r="B628" s="277" t="s">
        <v>8</v>
      </c>
      <c r="C628" s="277" t="s">
        <v>9</v>
      </c>
      <c r="D628" s="277" t="s">
        <v>9</v>
      </c>
      <c r="E628" s="277" t="s">
        <v>9</v>
      </c>
    </row>
    <row r="629" spans="1:5" ht="23.25" thickBot="1" x14ac:dyDescent="0.3">
      <c r="A629" s="737" t="s">
        <v>366</v>
      </c>
      <c r="B629" s="89"/>
      <c r="C629" s="89"/>
      <c r="D629" s="89"/>
      <c r="E629" s="89"/>
    </row>
    <row r="630" spans="1:5" ht="23.25" thickBot="1" x14ac:dyDescent="0.3">
      <c r="A630" s="5" t="s">
        <v>367</v>
      </c>
      <c r="B630" s="89"/>
      <c r="C630" s="89"/>
      <c r="D630" s="89"/>
      <c r="E630" s="89"/>
    </row>
    <row r="631" spans="1:5" ht="15.75" thickBot="1" x14ac:dyDescent="0.3">
      <c r="A631" s="5" t="s">
        <v>368</v>
      </c>
      <c r="B631" s="89"/>
      <c r="C631" s="89"/>
      <c r="D631" s="89"/>
      <c r="E631" s="89"/>
    </row>
    <row r="632" spans="1:5" ht="39.75" customHeight="1" thickBot="1" x14ac:dyDescent="0.3">
      <c r="A632" s="6" t="s">
        <v>10</v>
      </c>
      <c r="B632" s="1288" t="s">
        <v>794</v>
      </c>
      <c r="C632" s="1289"/>
      <c r="D632" s="1289"/>
      <c r="E632" s="1290"/>
    </row>
    <row r="633" spans="1:5" ht="15.75" thickBot="1" x14ac:dyDescent="0.3">
      <c r="A633" s="1247" t="s">
        <v>11</v>
      </c>
      <c r="B633" s="1249"/>
      <c r="C633" s="1249"/>
      <c r="D633" s="1249"/>
      <c r="E633" s="1250"/>
    </row>
    <row r="634" spans="1:5" ht="15.75" thickBot="1" x14ac:dyDescent="0.3">
      <c r="A634" s="90" t="s">
        <v>795</v>
      </c>
      <c r="B634" s="103"/>
      <c r="C634" s="89" t="s">
        <v>135</v>
      </c>
      <c r="D634" s="89" t="s">
        <v>135</v>
      </c>
      <c r="E634" s="89" t="s">
        <v>135</v>
      </c>
    </row>
    <row r="635" spans="1:5" ht="15.75" thickBot="1" x14ac:dyDescent="0.3">
      <c r="A635" s="90" t="s">
        <v>369</v>
      </c>
      <c r="B635" s="103"/>
      <c r="C635" s="89"/>
      <c r="D635" s="89"/>
      <c r="E635" s="89"/>
    </row>
    <row r="636" spans="1:5" ht="15.75" thickBot="1" x14ac:dyDescent="0.3">
      <c r="A636" s="93" t="s">
        <v>370</v>
      </c>
      <c r="B636" s="98"/>
      <c r="C636" s="99" t="s">
        <v>69</v>
      </c>
      <c r="D636" s="99" t="s">
        <v>69</v>
      </c>
      <c r="E636" s="99" t="s">
        <v>69</v>
      </c>
    </row>
    <row r="637" spans="1:5" ht="15.75" thickBot="1" x14ac:dyDescent="0.3">
      <c r="A637" s="1291" t="s">
        <v>12</v>
      </c>
      <c r="B637" s="1292"/>
      <c r="C637" s="1292"/>
      <c r="D637" s="1292"/>
      <c r="E637" s="1293"/>
    </row>
    <row r="638" spans="1:5" ht="15.75" thickBot="1" x14ac:dyDescent="0.3">
      <c r="A638" s="1220" t="s">
        <v>13</v>
      </c>
      <c r="B638" s="1221"/>
      <c r="C638" s="1221"/>
      <c r="D638" s="1221"/>
      <c r="E638" s="1222"/>
    </row>
    <row r="639" spans="1:5" ht="15.75" thickBot="1" x14ac:dyDescent="0.3">
      <c r="A639" s="7" t="s">
        <v>14</v>
      </c>
      <c r="B639" s="1284" t="s">
        <v>371</v>
      </c>
      <c r="C639" s="1279"/>
      <c r="D639" s="1279"/>
      <c r="E639" s="1280"/>
    </row>
    <row r="640" spans="1:5" ht="34.5" customHeight="1" thickBot="1" x14ac:dyDescent="0.3">
      <c r="A640" s="5" t="s">
        <v>15</v>
      </c>
      <c r="B640" s="1285" t="s">
        <v>796</v>
      </c>
      <c r="C640" s="1286"/>
      <c r="D640" s="1286"/>
      <c r="E640" s="1287"/>
    </row>
    <row r="641" spans="1:5" ht="15.75" thickBot="1" x14ac:dyDescent="0.3">
      <c r="A641" s="5" t="s">
        <v>16</v>
      </c>
      <c r="B641" s="1251" t="s">
        <v>372</v>
      </c>
      <c r="C641" s="1252"/>
      <c r="D641" s="1252"/>
      <c r="E641" s="1253"/>
    </row>
    <row r="642" spans="1:5" x14ac:dyDescent="0.25">
      <c r="A642" s="1254"/>
      <c r="B642" s="280">
        <v>2019</v>
      </c>
      <c r="C642" s="280">
        <v>2020</v>
      </c>
      <c r="D642" s="280">
        <v>2021</v>
      </c>
      <c r="E642" s="280">
        <v>2022</v>
      </c>
    </row>
    <row r="643" spans="1:5" ht="15.75" thickBot="1" x14ac:dyDescent="0.3">
      <c r="A643" s="1255"/>
      <c r="B643" s="743" t="s">
        <v>8</v>
      </c>
      <c r="C643" s="743" t="s">
        <v>9</v>
      </c>
      <c r="D643" s="743" t="s">
        <v>9</v>
      </c>
      <c r="E643" s="743" t="s">
        <v>9</v>
      </c>
    </row>
    <row r="644" spans="1:5" ht="15.75" thickBot="1" x14ac:dyDescent="0.3">
      <c r="A644" s="5" t="s">
        <v>17</v>
      </c>
      <c r="B644" s="10">
        <v>246</v>
      </c>
      <c r="C644" s="10">
        <v>243</v>
      </c>
      <c r="D644" s="10">
        <v>235</v>
      </c>
      <c r="E644" s="10">
        <v>249</v>
      </c>
    </row>
    <row r="645" spans="1:5" ht="15.75" thickBot="1" x14ac:dyDescent="0.3">
      <c r="A645" s="5" t="s">
        <v>18</v>
      </c>
      <c r="B645" s="10">
        <f>B674</f>
        <v>620488</v>
      </c>
      <c r="C645" s="10">
        <f t="shared" ref="C645:E645" si="116">C674</f>
        <v>619988</v>
      </c>
      <c r="D645" s="10">
        <f t="shared" si="116"/>
        <v>619988</v>
      </c>
      <c r="E645" s="10">
        <f t="shared" si="116"/>
        <v>619988</v>
      </c>
    </row>
    <row r="646" spans="1:5" ht="15.75" thickBot="1" x14ac:dyDescent="0.3">
      <c r="A646" s="5" t="s">
        <v>19</v>
      </c>
      <c r="B646" s="10">
        <f>B645/B644</f>
        <v>2522.3089430894311</v>
      </c>
      <c r="C646" s="10">
        <f t="shared" ref="C646:E646" si="117">C645/C644</f>
        <v>2551.3909465020574</v>
      </c>
      <c r="D646" s="10">
        <f t="shared" si="117"/>
        <v>2638.2468085106384</v>
      </c>
      <c r="E646" s="10">
        <f t="shared" si="117"/>
        <v>2489.9116465863453</v>
      </c>
    </row>
    <row r="647" spans="1:5" ht="15.75" thickBot="1" x14ac:dyDescent="0.3">
      <c r="A647" s="5" t="s">
        <v>20</v>
      </c>
      <c r="B647" s="736" t="s">
        <v>21</v>
      </c>
      <c r="C647" s="11">
        <f>C644/B644-1</f>
        <v>-1.2195121951219523E-2</v>
      </c>
      <c r="D647" s="11">
        <f t="shared" ref="D647:E649" si="118">D644/C644-1</f>
        <v>-3.2921810699588439E-2</v>
      </c>
      <c r="E647" s="11">
        <f t="shared" si="118"/>
        <v>5.9574468085106469E-2</v>
      </c>
    </row>
    <row r="648" spans="1:5" ht="15.75" thickBot="1" x14ac:dyDescent="0.3">
      <c r="A648" s="5" t="s">
        <v>22</v>
      </c>
      <c r="B648" s="736" t="s">
        <v>21</v>
      </c>
      <c r="C648" s="11">
        <f>C645/B645-1</f>
        <v>-8.0581735666118703E-4</v>
      </c>
      <c r="D648" s="11">
        <f t="shared" si="118"/>
        <v>0</v>
      </c>
      <c r="E648" s="11">
        <f t="shared" si="118"/>
        <v>0</v>
      </c>
    </row>
    <row r="649" spans="1:5" ht="15.75" thickBot="1" x14ac:dyDescent="0.3">
      <c r="A649" s="5" t="s">
        <v>23</v>
      </c>
      <c r="B649" s="736" t="s">
        <v>21</v>
      </c>
      <c r="C649" s="11">
        <f>C646/B646-1</f>
        <v>1.1529913293256477E-2</v>
      </c>
      <c r="D649" s="11">
        <f t="shared" si="118"/>
        <v>3.4042553191489411E-2</v>
      </c>
      <c r="E649" s="11">
        <f t="shared" si="118"/>
        <v>-5.6224899598393607E-2</v>
      </c>
    </row>
    <row r="650" spans="1:5" ht="15.75" thickBot="1" x14ac:dyDescent="0.3">
      <c r="A650" s="1256" t="s">
        <v>160</v>
      </c>
      <c r="B650" s="1257"/>
      <c r="C650" s="1257"/>
      <c r="D650" s="1257"/>
      <c r="E650" s="1258"/>
    </row>
    <row r="651" spans="1:5" x14ac:dyDescent="0.25">
      <c r="A651" s="1254"/>
      <c r="B651" s="280">
        <v>2019</v>
      </c>
      <c r="C651" s="280">
        <v>2020</v>
      </c>
      <c r="D651" s="280">
        <v>2021</v>
      </c>
      <c r="E651" s="280">
        <v>2022</v>
      </c>
    </row>
    <row r="652" spans="1:5" ht="15.75" thickBot="1" x14ac:dyDescent="0.3">
      <c r="A652" s="1255"/>
      <c r="B652" s="743" t="s">
        <v>8</v>
      </c>
      <c r="C652" s="743" t="s">
        <v>9</v>
      </c>
      <c r="D652" s="743" t="s">
        <v>9</v>
      </c>
      <c r="E652" s="743" t="s">
        <v>9</v>
      </c>
    </row>
    <row r="653" spans="1:5" ht="15.75" thickBot="1" x14ac:dyDescent="0.3">
      <c r="A653" s="13" t="s">
        <v>797</v>
      </c>
      <c r="B653" s="14">
        <f>SUM(B654)</f>
        <v>332000</v>
      </c>
      <c r="C653" s="14">
        <f t="shared" ref="C653:E653" si="119">SUM(C654)</f>
        <v>332000</v>
      </c>
      <c r="D653" s="14">
        <f t="shared" si="119"/>
        <v>332000</v>
      </c>
      <c r="E653" s="14">
        <f t="shared" si="119"/>
        <v>332000</v>
      </c>
    </row>
    <row r="654" spans="1:5" ht="15.75" thickBot="1" x14ac:dyDescent="0.3">
      <c r="A654" s="26" t="s">
        <v>279</v>
      </c>
      <c r="B654" s="14">
        <v>332000</v>
      </c>
      <c r="C654" s="14">
        <v>332000</v>
      </c>
      <c r="D654" s="14">
        <v>332000</v>
      </c>
      <c r="E654" s="14">
        <v>332000</v>
      </c>
    </row>
    <row r="655" spans="1:5" ht="15.75" thickBot="1" x14ac:dyDescent="0.3">
      <c r="A655" s="26" t="s">
        <v>280</v>
      </c>
      <c r="B655" s="15">
        <v>0</v>
      </c>
      <c r="C655" s="15">
        <v>0</v>
      </c>
      <c r="D655" s="15">
        <v>0</v>
      </c>
      <c r="E655" s="15">
        <v>0</v>
      </c>
    </row>
    <row r="656" spans="1:5" ht="15.75" thickBot="1" x14ac:dyDescent="0.3">
      <c r="A656" s="13" t="s">
        <v>25</v>
      </c>
      <c r="B656" s="14">
        <f>SUM(B657)</f>
        <v>47000</v>
      </c>
      <c r="C656" s="14">
        <f t="shared" ref="C656:E656" si="120">SUM(C657)</f>
        <v>47000</v>
      </c>
      <c r="D656" s="14">
        <f t="shared" si="120"/>
        <v>47000</v>
      </c>
      <c r="E656" s="14">
        <f t="shared" si="120"/>
        <v>47000</v>
      </c>
    </row>
    <row r="657" spans="1:5" ht="15.75" thickBot="1" x14ac:dyDescent="0.3">
      <c r="A657" s="26" t="s">
        <v>798</v>
      </c>
      <c r="B657" s="14">
        <v>47000</v>
      </c>
      <c r="C657" s="14">
        <v>47000</v>
      </c>
      <c r="D657" s="14">
        <v>47000</v>
      </c>
      <c r="E657" s="14">
        <v>47000</v>
      </c>
    </row>
    <row r="658" spans="1:5" ht="15.75" thickBot="1" x14ac:dyDescent="0.3">
      <c r="A658" s="26" t="s">
        <v>280</v>
      </c>
      <c r="B658" s="15"/>
      <c r="C658" s="14"/>
      <c r="D658" s="14"/>
      <c r="E658" s="14"/>
    </row>
    <row r="659" spans="1:5" ht="15.75" thickBot="1" x14ac:dyDescent="0.3">
      <c r="A659" s="13" t="s">
        <v>26</v>
      </c>
      <c r="B659" s="15">
        <f>SUM(B660)</f>
        <v>241488</v>
      </c>
      <c r="C659" s="15">
        <f t="shared" ref="C659:D659" si="121">SUM(C660)</f>
        <v>240988</v>
      </c>
      <c r="D659" s="15">
        <f t="shared" si="121"/>
        <v>240988</v>
      </c>
      <c r="E659" s="15">
        <f>SUM(E660)</f>
        <v>240988</v>
      </c>
    </row>
    <row r="660" spans="1:5" ht="15.75" thickBot="1" x14ac:dyDescent="0.3">
      <c r="A660" s="26" t="s">
        <v>799</v>
      </c>
      <c r="B660" s="14">
        <v>241488</v>
      </c>
      <c r="C660" s="14">
        <v>240988</v>
      </c>
      <c r="D660" s="14">
        <v>240988</v>
      </c>
      <c r="E660" s="14">
        <v>240988</v>
      </c>
    </row>
    <row r="661" spans="1:5" ht="15.75" thickBot="1" x14ac:dyDescent="0.3">
      <c r="A661" s="26" t="s">
        <v>280</v>
      </c>
      <c r="B661" s="15">
        <v>0</v>
      </c>
      <c r="C661" s="15">
        <v>0</v>
      </c>
      <c r="D661" s="15">
        <v>0</v>
      </c>
      <c r="E661" s="15">
        <v>0</v>
      </c>
    </row>
    <row r="662" spans="1:5" ht="15.75" thickBot="1" x14ac:dyDescent="0.3">
      <c r="A662" s="13" t="s">
        <v>27</v>
      </c>
      <c r="B662" s="15">
        <v>0</v>
      </c>
      <c r="C662" s="15">
        <v>0</v>
      </c>
      <c r="D662" s="15">
        <v>0</v>
      </c>
      <c r="E662" s="15">
        <v>0</v>
      </c>
    </row>
    <row r="663" spans="1:5" ht="15.75" thickBot="1" x14ac:dyDescent="0.3">
      <c r="A663" s="26" t="s">
        <v>279</v>
      </c>
      <c r="B663" s="15"/>
      <c r="C663" s="14"/>
      <c r="D663" s="14"/>
      <c r="E663" s="14"/>
    </row>
    <row r="664" spans="1:5" ht="15.75" thickBot="1" x14ac:dyDescent="0.3">
      <c r="A664" s="26" t="s">
        <v>280</v>
      </c>
      <c r="B664" s="15"/>
      <c r="C664" s="14"/>
      <c r="D664" s="14"/>
      <c r="E664" s="14"/>
    </row>
    <row r="665" spans="1:5" ht="15.75" thickBot="1" x14ac:dyDescent="0.3">
      <c r="A665" s="13" t="s">
        <v>28</v>
      </c>
      <c r="B665" s="15">
        <v>0</v>
      </c>
      <c r="C665" s="15">
        <v>0</v>
      </c>
      <c r="D665" s="15">
        <v>0</v>
      </c>
      <c r="E665" s="15">
        <v>0</v>
      </c>
    </row>
    <row r="666" spans="1:5" ht="15.75" thickBot="1" x14ac:dyDescent="0.3">
      <c r="A666" s="26" t="s">
        <v>279</v>
      </c>
      <c r="B666" s="15"/>
      <c r="C666" s="14"/>
      <c r="D666" s="14"/>
      <c r="E666" s="14"/>
    </row>
    <row r="667" spans="1:5" ht="15.75" thickBot="1" x14ac:dyDescent="0.3">
      <c r="A667" s="26" t="s">
        <v>280</v>
      </c>
      <c r="B667" s="15"/>
      <c r="C667" s="14"/>
      <c r="D667" s="14"/>
      <c r="E667" s="14"/>
    </row>
    <row r="668" spans="1:5" ht="15.75" thickBot="1" x14ac:dyDescent="0.3">
      <c r="A668" s="13" t="s">
        <v>29</v>
      </c>
      <c r="B668" s="15">
        <v>0</v>
      </c>
      <c r="C668" s="15">
        <v>0</v>
      </c>
      <c r="D668" s="15">
        <v>0</v>
      </c>
      <c r="E668" s="15">
        <v>0</v>
      </c>
    </row>
    <row r="669" spans="1:5" ht="15.75" thickBot="1" x14ac:dyDescent="0.3">
      <c r="A669" s="26" t="s">
        <v>279</v>
      </c>
      <c r="B669" s="15"/>
      <c r="C669" s="14"/>
      <c r="D669" s="14"/>
      <c r="E669" s="14"/>
    </row>
    <row r="670" spans="1:5" ht="15.75" thickBot="1" x14ac:dyDescent="0.3">
      <c r="A670" s="26" t="s">
        <v>280</v>
      </c>
      <c r="B670" s="15"/>
      <c r="C670" s="14"/>
      <c r="D670" s="14"/>
      <c r="E670" s="14"/>
    </row>
    <row r="671" spans="1:5" ht="15.75" thickBot="1" x14ac:dyDescent="0.3">
      <c r="A671" s="13" t="s">
        <v>30</v>
      </c>
      <c r="B671" s="15">
        <v>0</v>
      </c>
      <c r="C671" s="14">
        <v>0</v>
      </c>
      <c r="D671" s="14">
        <f>C671*1.03*0.99</f>
        <v>0</v>
      </c>
      <c r="E671" s="14">
        <f>D671*1.03*0.99</f>
        <v>0</v>
      </c>
    </row>
    <row r="672" spans="1:5" ht="15.75" thickBot="1" x14ac:dyDescent="0.3">
      <c r="A672" s="26" t="s">
        <v>279</v>
      </c>
      <c r="B672" s="15"/>
      <c r="C672" s="40"/>
      <c r="D672" s="40"/>
      <c r="E672" s="40"/>
    </row>
    <row r="673" spans="1:5" ht="15.75" thickBot="1" x14ac:dyDescent="0.3">
      <c r="A673" s="26" t="s">
        <v>280</v>
      </c>
      <c r="B673" s="15"/>
      <c r="C673" s="97"/>
      <c r="D673" s="40"/>
      <c r="E673" s="40"/>
    </row>
    <row r="674" spans="1:5" ht="15.75" thickBot="1" x14ac:dyDescent="0.3">
      <c r="A674" s="16" t="s">
        <v>31</v>
      </c>
      <c r="B674" s="15">
        <f>B671+B668+B665+B662+B659+B656+B653</f>
        <v>620488</v>
      </c>
      <c r="C674" s="15">
        <f t="shared" ref="C674:E674" si="122">C671+C668+C665+C662+C659+C656+C653</f>
        <v>619988</v>
      </c>
      <c r="D674" s="15">
        <f t="shared" si="122"/>
        <v>619988</v>
      </c>
      <c r="E674" s="15">
        <f t="shared" si="122"/>
        <v>619988</v>
      </c>
    </row>
    <row r="675" spans="1:5" ht="15.75" thickBot="1" x14ac:dyDescent="0.3">
      <c r="A675" s="17" t="s">
        <v>32</v>
      </c>
      <c r="B675" s="18">
        <f>IF(B674-B645=0,0,"Error")</f>
        <v>0</v>
      </c>
      <c r="C675" s="18">
        <f>IF(C674-C645=0,0,"Error")</f>
        <v>0</v>
      </c>
      <c r="D675" s="18">
        <f>IF(D674-D645=0,0,"Error")</f>
        <v>0</v>
      </c>
      <c r="E675" s="18">
        <f>IF(E674-E645=0,0,"Error")</f>
        <v>0</v>
      </c>
    </row>
    <row r="676" spans="1:5" ht="15.75" thickBot="1" x14ac:dyDescent="0.3">
      <c r="A676" s="17"/>
      <c r="B676" s="56"/>
      <c r="C676" s="56"/>
      <c r="D676" s="56"/>
      <c r="E676" s="18"/>
    </row>
    <row r="677" spans="1:5" ht="29.25" customHeight="1" thickBot="1" x14ac:dyDescent="0.3">
      <c r="A677" s="6" t="s">
        <v>49</v>
      </c>
      <c r="B677" s="1288" t="s">
        <v>373</v>
      </c>
      <c r="C677" s="1289"/>
      <c r="D677" s="1289"/>
      <c r="E677" s="1290"/>
    </row>
    <row r="678" spans="1:5" ht="15.75" thickBot="1" x14ac:dyDescent="0.3">
      <c r="A678" s="1247" t="s">
        <v>11</v>
      </c>
      <c r="B678" s="1249"/>
      <c r="C678" s="1249"/>
      <c r="D678" s="1249"/>
      <c r="E678" s="1250"/>
    </row>
    <row r="679" spans="1:5" ht="15.75" thickBot="1" x14ac:dyDescent="0.3">
      <c r="A679" s="90" t="s">
        <v>374</v>
      </c>
      <c r="B679" s="103"/>
      <c r="C679" s="89"/>
      <c r="D679" s="89"/>
      <c r="E679" s="89"/>
    </row>
    <row r="680" spans="1:5" ht="23.25" thickBot="1" x14ac:dyDescent="0.3">
      <c r="A680" s="93" t="s">
        <v>375</v>
      </c>
      <c r="B680" s="98"/>
      <c r="C680" s="99"/>
      <c r="D680" s="99"/>
      <c r="E680" s="99"/>
    </row>
    <row r="681" spans="1:5" ht="15.75" thickBot="1" x14ac:dyDescent="0.3">
      <c r="A681" s="1220" t="s">
        <v>51</v>
      </c>
      <c r="B681" s="1221"/>
      <c r="C681" s="1221"/>
      <c r="D681" s="1221"/>
      <c r="E681" s="1222"/>
    </row>
    <row r="682" spans="1:5" ht="15.75" thickBot="1" x14ac:dyDescent="0.3">
      <c r="A682" s="1220" t="s">
        <v>13</v>
      </c>
      <c r="B682" s="1221"/>
      <c r="C682" s="1221"/>
      <c r="D682" s="1221"/>
      <c r="E682" s="1222"/>
    </row>
    <row r="683" spans="1:5" ht="15.75" thickBot="1" x14ac:dyDescent="0.3">
      <c r="A683" s="7" t="s">
        <v>14</v>
      </c>
      <c r="B683" s="1284" t="s">
        <v>376</v>
      </c>
      <c r="C683" s="1279"/>
      <c r="D683" s="1279"/>
      <c r="E683" s="1280"/>
    </row>
    <row r="684" spans="1:5" ht="15.75" thickBot="1" x14ac:dyDescent="0.3">
      <c r="A684" s="5" t="s">
        <v>15</v>
      </c>
      <c r="B684" s="1285" t="s">
        <v>377</v>
      </c>
      <c r="C684" s="1286"/>
      <c r="D684" s="1286"/>
      <c r="E684" s="1287"/>
    </row>
    <row r="685" spans="1:5" ht="15.75" thickBot="1" x14ac:dyDescent="0.3">
      <c r="A685" s="5" t="s">
        <v>16</v>
      </c>
      <c r="B685" s="1251" t="s">
        <v>378</v>
      </c>
      <c r="C685" s="1252"/>
      <c r="D685" s="1252"/>
      <c r="E685" s="1253"/>
    </row>
    <row r="686" spans="1:5" x14ac:dyDescent="0.25">
      <c r="A686" s="1254"/>
      <c r="B686" s="280">
        <v>2019</v>
      </c>
      <c r="C686" s="280">
        <v>2020</v>
      </c>
      <c r="D686" s="280">
        <v>2021</v>
      </c>
      <c r="E686" s="280">
        <v>2022</v>
      </c>
    </row>
    <row r="687" spans="1:5" ht="15.75" thickBot="1" x14ac:dyDescent="0.3">
      <c r="A687" s="1255"/>
      <c r="B687" s="743" t="s">
        <v>8</v>
      </c>
      <c r="C687" s="743" t="s">
        <v>9</v>
      </c>
      <c r="D687" s="743" t="s">
        <v>9</v>
      </c>
      <c r="E687" s="743" t="s">
        <v>9</v>
      </c>
    </row>
    <row r="688" spans="1:5" ht="15.75" thickBot="1" x14ac:dyDescent="0.3">
      <c r="A688" s="5" t="s">
        <v>17</v>
      </c>
      <c r="B688" s="10">
        <v>120</v>
      </c>
      <c r="C688" s="10">
        <v>118</v>
      </c>
      <c r="D688" s="10">
        <v>117</v>
      </c>
      <c r="E688" s="10">
        <v>118</v>
      </c>
    </row>
    <row r="689" spans="1:5" ht="15.75" thickBot="1" x14ac:dyDescent="0.3">
      <c r="A689" s="5" t="s">
        <v>18</v>
      </c>
      <c r="B689" s="10">
        <f>B718</f>
        <v>89172</v>
      </c>
      <c r="C689" s="10">
        <f t="shared" ref="C689:E689" si="123">C718</f>
        <v>89172</v>
      </c>
      <c r="D689" s="10">
        <f t="shared" si="123"/>
        <v>89172</v>
      </c>
      <c r="E689" s="10">
        <f t="shared" si="123"/>
        <v>89172</v>
      </c>
    </row>
    <row r="690" spans="1:5" ht="15.75" thickBot="1" x14ac:dyDescent="0.3">
      <c r="A690" s="5" t="s">
        <v>19</v>
      </c>
      <c r="B690" s="10">
        <f>B689/B688</f>
        <v>743.1</v>
      </c>
      <c r="C690" s="10">
        <f t="shared" ref="C690:E690" si="124">C689/C688</f>
        <v>755.69491525423734</v>
      </c>
      <c r="D690" s="10">
        <f t="shared" si="124"/>
        <v>762.15384615384619</v>
      </c>
      <c r="E690" s="10">
        <f t="shared" si="124"/>
        <v>755.69491525423734</v>
      </c>
    </row>
    <row r="691" spans="1:5" ht="15.75" thickBot="1" x14ac:dyDescent="0.3">
      <c r="A691" s="5" t="s">
        <v>20</v>
      </c>
      <c r="B691" s="736" t="s">
        <v>21</v>
      </c>
      <c r="C691" s="11">
        <f>C688/B688-1</f>
        <v>-1.6666666666666718E-2</v>
      </c>
      <c r="D691" s="11">
        <f t="shared" ref="D691:E693" si="125">D688/C688-1</f>
        <v>-8.4745762711864181E-3</v>
      </c>
      <c r="E691" s="11">
        <f t="shared" si="125"/>
        <v>8.5470085470085166E-3</v>
      </c>
    </row>
    <row r="692" spans="1:5" ht="15.75" thickBot="1" x14ac:dyDescent="0.3">
      <c r="A692" s="5" t="s">
        <v>22</v>
      </c>
      <c r="B692" s="736" t="s">
        <v>21</v>
      </c>
      <c r="C692" s="11">
        <f>C689/B689-1</f>
        <v>0</v>
      </c>
      <c r="D692" s="11">
        <f t="shared" si="125"/>
        <v>0</v>
      </c>
      <c r="E692" s="11">
        <f t="shared" si="125"/>
        <v>0</v>
      </c>
    </row>
    <row r="693" spans="1:5" ht="15.75" thickBot="1" x14ac:dyDescent="0.3">
      <c r="A693" s="5" t="s">
        <v>23</v>
      </c>
      <c r="B693" s="736" t="s">
        <v>21</v>
      </c>
      <c r="C693" s="11">
        <f>C690/B690-1</f>
        <v>1.6949152542372836E-2</v>
      </c>
      <c r="D693" s="11">
        <f t="shared" si="125"/>
        <v>8.5470085470085166E-3</v>
      </c>
      <c r="E693" s="11">
        <f t="shared" si="125"/>
        <v>-8.4745762711864181E-3</v>
      </c>
    </row>
    <row r="694" spans="1:5" ht="15.75" thickBot="1" x14ac:dyDescent="0.3">
      <c r="A694" s="1256" t="s">
        <v>160</v>
      </c>
      <c r="B694" s="1257"/>
      <c r="C694" s="1257"/>
      <c r="D694" s="1257"/>
      <c r="E694" s="1258"/>
    </row>
    <row r="695" spans="1:5" x14ac:dyDescent="0.25">
      <c r="A695" s="1254"/>
      <c r="B695" s="280">
        <v>2019</v>
      </c>
      <c r="C695" s="280">
        <v>2020</v>
      </c>
      <c r="D695" s="280">
        <v>2021</v>
      </c>
      <c r="E695" s="280">
        <v>2022</v>
      </c>
    </row>
    <row r="696" spans="1:5" ht="15.75" thickBot="1" x14ac:dyDescent="0.3">
      <c r="A696" s="1255"/>
      <c r="B696" s="743" t="s">
        <v>8</v>
      </c>
      <c r="C696" s="743" t="s">
        <v>9</v>
      </c>
      <c r="D696" s="743" t="s">
        <v>9</v>
      </c>
      <c r="E696" s="743" t="s">
        <v>9</v>
      </c>
    </row>
    <row r="697" spans="1:5" ht="15.75" thickBot="1" x14ac:dyDescent="0.3">
      <c r="A697" s="13" t="s">
        <v>24</v>
      </c>
      <c r="B697" s="14">
        <v>0</v>
      </c>
      <c r="C697" s="14">
        <v>0</v>
      </c>
      <c r="D697" s="14">
        <v>0</v>
      </c>
      <c r="E697" s="14">
        <v>0</v>
      </c>
    </row>
    <row r="698" spans="1:5" ht="15.75" thickBot="1" x14ac:dyDescent="0.3">
      <c r="A698" s="26" t="s">
        <v>279</v>
      </c>
      <c r="B698" s="14">
        <v>0</v>
      </c>
      <c r="C698" s="14">
        <v>0</v>
      </c>
      <c r="D698" s="14">
        <v>0</v>
      </c>
      <c r="E698" s="14">
        <v>0</v>
      </c>
    </row>
    <row r="699" spans="1:5" ht="15.75" thickBot="1" x14ac:dyDescent="0.3">
      <c r="A699" s="26" t="s">
        <v>280</v>
      </c>
      <c r="B699" s="14">
        <v>0</v>
      </c>
      <c r="C699" s="14">
        <v>0</v>
      </c>
      <c r="D699" s="14">
        <v>0</v>
      </c>
      <c r="E699" s="14">
        <v>0</v>
      </c>
    </row>
    <row r="700" spans="1:5" ht="15.75" thickBot="1" x14ac:dyDescent="0.3">
      <c r="A700" s="13" t="s">
        <v>25</v>
      </c>
      <c r="B700" s="14">
        <v>0</v>
      </c>
      <c r="C700" s="14">
        <v>0</v>
      </c>
      <c r="D700" s="14">
        <v>0</v>
      </c>
      <c r="E700" s="14">
        <v>0</v>
      </c>
    </row>
    <row r="701" spans="1:5" ht="15.75" thickBot="1" x14ac:dyDescent="0.3">
      <c r="A701" s="26" t="s">
        <v>279</v>
      </c>
      <c r="B701" s="14">
        <v>0</v>
      </c>
      <c r="C701" s="14">
        <v>0</v>
      </c>
      <c r="D701" s="14">
        <v>0</v>
      </c>
      <c r="E701" s="14">
        <v>0</v>
      </c>
    </row>
    <row r="702" spans="1:5" ht="15.75" thickBot="1" x14ac:dyDescent="0.3">
      <c r="A702" s="26" t="s">
        <v>280</v>
      </c>
      <c r="B702" s="15"/>
      <c r="C702" s="14"/>
      <c r="D702" s="14"/>
      <c r="E702" s="14"/>
    </row>
    <row r="703" spans="1:5" ht="15.75" thickBot="1" x14ac:dyDescent="0.3">
      <c r="A703" s="13" t="s">
        <v>26</v>
      </c>
      <c r="B703" s="15">
        <f>SUM(B704)</f>
        <v>89172</v>
      </c>
      <c r="C703" s="15">
        <f t="shared" ref="C703:E703" si="126">SUM(C704)</f>
        <v>89172</v>
      </c>
      <c r="D703" s="15">
        <f t="shared" si="126"/>
        <v>89172</v>
      </c>
      <c r="E703" s="15">
        <f t="shared" si="126"/>
        <v>89172</v>
      </c>
    </row>
    <row r="704" spans="1:5" ht="15.75" thickBot="1" x14ac:dyDescent="0.3">
      <c r="A704" s="26" t="s">
        <v>800</v>
      </c>
      <c r="B704" s="14">
        <v>89172</v>
      </c>
      <c r="C704" s="14">
        <v>89172</v>
      </c>
      <c r="D704" s="14">
        <v>89172</v>
      </c>
      <c r="E704" s="14">
        <v>89172</v>
      </c>
    </row>
    <row r="705" spans="1:5" ht="15.75" thickBot="1" x14ac:dyDescent="0.3">
      <c r="A705" s="26" t="s">
        <v>280</v>
      </c>
      <c r="B705" s="15">
        <v>0</v>
      </c>
      <c r="C705" s="15">
        <v>0</v>
      </c>
      <c r="D705" s="15">
        <v>0</v>
      </c>
      <c r="E705" s="15">
        <v>0</v>
      </c>
    </row>
    <row r="706" spans="1:5" ht="15.75" thickBot="1" x14ac:dyDescent="0.3">
      <c r="A706" s="13" t="s">
        <v>27</v>
      </c>
      <c r="B706" s="15">
        <v>0</v>
      </c>
      <c r="C706" s="15">
        <v>0</v>
      </c>
      <c r="D706" s="15">
        <v>0</v>
      </c>
      <c r="E706" s="15">
        <v>0</v>
      </c>
    </row>
    <row r="707" spans="1:5" ht="15.75" thickBot="1" x14ac:dyDescent="0.3">
      <c r="A707" s="26" t="s">
        <v>279</v>
      </c>
      <c r="B707" s="15"/>
      <c r="C707" s="14"/>
      <c r="D707" s="14"/>
      <c r="E707" s="14"/>
    </row>
    <row r="708" spans="1:5" ht="15.75" thickBot="1" x14ac:dyDescent="0.3">
      <c r="A708" s="26" t="s">
        <v>280</v>
      </c>
      <c r="B708" s="15"/>
      <c r="C708" s="14"/>
      <c r="D708" s="14"/>
      <c r="E708" s="14"/>
    </row>
    <row r="709" spans="1:5" ht="15.75" thickBot="1" x14ac:dyDescent="0.3">
      <c r="A709" s="13" t="s">
        <v>28</v>
      </c>
      <c r="B709" s="15">
        <v>0</v>
      </c>
      <c r="C709" s="15">
        <v>0</v>
      </c>
      <c r="D709" s="15">
        <v>0</v>
      </c>
      <c r="E709" s="15">
        <v>0</v>
      </c>
    </row>
    <row r="710" spans="1:5" ht="15.75" thickBot="1" x14ac:dyDescent="0.3">
      <c r="A710" s="26" t="s">
        <v>279</v>
      </c>
      <c r="B710" s="15"/>
      <c r="C710" s="14"/>
      <c r="D710" s="14"/>
      <c r="E710" s="14"/>
    </row>
    <row r="711" spans="1:5" ht="15.75" thickBot="1" x14ac:dyDescent="0.3">
      <c r="A711" s="26" t="s">
        <v>280</v>
      </c>
      <c r="B711" s="15"/>
      <c r="C711" s="14"/>
      <c r="D711" s="14"/>
      <c r="E711" s="14"/>
    </row>
    <row r="712" spans="1:5" ht="15.75" thickBot="1" x14ac:dyDescent="0.3">
      <c r="A712" s="13" t="s">
        <v>29</v>
      </c>
      <c r="B712" s="15">
        <v>0</v>
      </c>
      <c r="C712" s="15">
        <v>0</v>
      </c>
      <c r="D712" s="15">
        <v>0</v>
      </c>
      <c r="E712" s="15">
        <v>0</v>
      </c>
    </row>
    <row r="713" spans="1:5" ht="15.75" thickBot="1" x14ac:dyDescent="0.3">
      <c r="A713" s="26" t="s">
        <v>279</v>
      </c>
      <c r="B713" s="15"/>
      <c r="C713" s="14"/>
      <c r="D713" s="14"/>
      <c r="E713" s="14"/>
    </row>
    <row r="714" spans="1:5" ht="15.75" thickBot="1" x14ac:dyDescent="0.3">
      <c r="A714" s="26" t="s">
        <v>280</v>
      </c>
      <c r="B714" s="15"/>
      <c r="C714" s="14"/>
      <c r="D714" s="14"/>
      <c r="E714" s="14"/>
    </row>
    <row r="715" spans="1:5" ht="15.75" thickBot="1" x14ac:dyDescent="0.3">
      <c r="A715" s="13" t="s">
        <v>30</v>
      </c>
      <c r="B715" s="15">
        <v>0</v>
      </c>
      <c r="C715" s="14">
        <v>0</v>
      </c>
      <c r="D715" s="14">
        <f>C715*1.03*0.99</f>
        <v>0</v>
      </c>
      <c r="E715" s="14">
        <f>D715*1.03*0.99</f>
        <v>0</v>
      </c>
    </row>
    <row r="716" spans="1:5" ht="15.75" thickBot="1" x14ac:dyDescent="0.3">
      <c r="A716" s="26" t="s">
        <v>279</v>
      </c>
      <c r="B716" s="15"/>
      <c r="C716" s="40"/>
      <c r="D716" s="40"/>
      <c r="E716" s="40"/>
    </row>
    <row r="717" spans="1:5" ht="15.75" thickBot="1" x14ac:dyDescent="0.3">
      <c r="A717" s="26" t="s">
        <v>280</v>
      </c>
      <c r="B717" s="15"/>
      <c r="C717" s="97"/>
      <c r="D717" s="40"/>
      <c r="E717" s="40"/>
    </row>
    <row r="718" spans="1:5" ht="15.75" thickBot="1" x14ac:dyDescent="0.3">
      <c r="A718" s="16" t="s">
        <v>31</v>
      </c>
      <c r="B718" s="15">
        <f>B715+B712+B709+B706+B703+B700+B697</f>
        <v>89172</v>
      </c>
      <c r="C718" s="15">
        <f t="shared" ref="C718:E718" si="127">C715+C712+C709+C706+C703+C700+C697</f>
        <v>89172</v>
      </c>
      <c r="D718" s="15">
        <f t="shared" si="127"/>
        <v>89172</v>
      </c>
      <c r="E718" s="15">
        <f t="shared" si="127"/>
        <v>89172</v>
      </c>
    </row>
    <row r="719" spans="1:5" ht="15.75" thickBot="1" x14ac:dyDescent="0.3">
      <c r="A719" s="17" t="s">
        <v>32</v>
      </c>
      <c r="B719" s="18">
        <f>IF(B718-B689=0,0,"Error")</f>
        <v>0</v>
      </c>
      <c r="C719" s="18">
        <f>IF(C718-C689=0,0,"Error")</f>
        <v>0</v>
      </c>
      <c r="D719" s="18">
        <f>IF(D718-D689=0,0,"Error")</f>
        <v>0</v>
      </c>
      <c r="E719" s="18">
        <f>IF(E718-E689=0,0,"Error")</f>
        <v>0</v>
      </c>
    </row>
    <row r="720" spans="1:5" ht="15.75" thickBot="1" x14ac:dyDescent="0.3">
      <c r="A720" s="37" t="s">
        <v>327</v>
      </c>
      <c r="B720" s="1278" t="s">
        <v>379</v>
      </c>
      <c r="C720" s="1279"/>
      <c r="D720" s="1279"/>
      <c r="E720" s="1280"/>
    </row>
    <row r="721" spans="1:5" ht="15.75" thickBot="1" x14ac:dyDescent="0.3">
      <c r="A721" s="5" t="s">
        <v>15</v>
      </c>
      <c r="B721" s="1281" t="s">
        <v>380</v>
      </c>
      <c r="C721" s="1282"/>
      <c r="D721" s="1282"/>
      <c r="E721" s="1283"/>
    </row>
    <row r="722" spans="1:5" ht="15.75" thickBot="1" x14ac:dyDescent="0.3">
      <c r="A722" s="5" t="s">
        <v>16</v>
      </c>
      <c r="B722" s="1251" t="s">
        <v>381</v>
      </c>
      <c r="C722" s="1252"/>
      <c r="D722" s="1252"/>
      <c r="E722" s="1253"/>
    </row>
    <row r="723" spans="1:5" x14ac:dyDescent="0.25">
      <c r="A723" s="1254"/>
      <c r="B723" s="280">
        <v>2019</v>
      </c>
      <c r="C723" s="280">
        <v>2020</v>
      </c>
      <c r="D723" s="280">
        <v>2021</v>
      </c>
      <c r="E723" s="280">
        <v>2022</v>
      </c>
    </row>
    <row r="724" spans="1:5" ht="15.75" thickBot="1" x14ac:dyDescent="0.3">
      <c r="A724" s="1255"/>
      <c r="B724" s="743" t="s">
        <v>8</v>
      </c>
      <c r="C724" s="743" t="s">
        <v>9</v>
      </c>
      <c r="D724" s="743" t="s">
        <v>9</v>
      </c>
      <c r="E724" s="743" t="s">
        <v>9</v>
      </c>
    </row>
    <row r="725" spans="1:5" ht="15.75" thickBot="1" x14ac:dyDescent="0.3">
      <c r="A725" s="5" t="s">
        <v>17</v>
      </c>
      <c r="B725" s="736">
        <v>9</v>
      </c>
      <c r="C725" s="736">
        <v>9</v>
      </c>
      <c r="D725" s="736">
        <v>9</v>
      </c>
      <c r="E725" s="736">
        <v>9</v>
      </c>
    </row>
    <row r="726" spans="1:5" ht="15.75" thickBot="1" x14ac:dyDescent="0.3">
      <c r="A726" s="5" t="s">
        <v>18</v>
      </c>
      <c r="B726" s="10">
        <f>B755</f>
        <v>15000</v>
      </c>
      <c r="C726" s="10">
        <f t="shared" ref="C726:E726" si="128">C755</f>
        <v>15000</v>
      </c>
      <c r="D726" s="10">
        <f t="shared" si="128"/>
        <v>15000</v>
      </c>
      <c r="E726" s="10">
        <f t="shared" si="128"/>
        <v>15000</v>
      </c>
    </row>
    <row r="727" spans="1:5" ht="15.75" thickBot="1" x14ac:dyDescent="0.3">
      <c r="A727" s="5" t="s">
        <v>19</v>
      </c>
      <c r="B727" s="10">
        <f>B726/B725</f>
        <v>1666.6666666666667</v>
      </c>
      <c r="C727" s="10">
        <f>C726/C725</f>
        <v>1666.6666666666667</v>
      </c>
      <c r="D727" s="10">
        <f>D726/D725</f>
        <v>1666.6666666666667</v>
      </c>
      <c r="E727" s="10">
        <f>E726/E725</f>
        <v>1666.6666666666667</v>
      </c>
    </row>
    <row r="728" spans="1:5" ht="15.75" thickBot="1" x14ac:dyDescent="0.3">
      <c r="A728" s="5" t="s">
        <v>20</v>
      </c>
      <c r="B728" s="736"/>
      <c r="C728" s="11">
        <f>C725/B725-1</f>
        <v>0</v>
      </c>
      <c r="D728" s="11">
        <f>D725/C725-1</f>
        <v>0</v>
      </c>
      <c r="E728" s="11">
        <f>E725/D725-1</f>
        <v>0</v>
      </c>
    </row>
    <row r="729" spans="1:5" ht="15.75" thickBot="1" x14ac:dyDescent="0.3">
      <c r="A729" s="5" t="s">
        <v>22</v>
      </c>
      <c r="B729" s="736"/>
      <c r="C729" s="11">
        <f>C726/B726-1</f>
        <v>0</v>
      </c>
      <c r="D729" s="11">
        <f t="shared" ref="D729:E730" si="129">D726/C726-1</f>
        <v>0</v>
      </c>
      <c r="E729" s="11">
        <f t="shared" si="129"/>
        <v>0</v>
      </c>
    </row>
    <row r="730" spans="1:5" ht="15.75" thickBot="1" x14ac:dyDescent="0.3">
      <c r="A730" s="5" t="s">
        <v>23</v>
      </c>
      <c r="B730" s="736"/>
      <c r="C730" s="11">
        <f>C727/B727-1</f>
        <v>0</v>
      </c>
      <c r="D730" s="11">
        <f t="shared" si="129"/>
        <v>0</v>
      </c>
      <c r="E730" s="11">
        <f t="shared" si="129"/>
        <v>0</v>
      </c>
    </row>
    <row r="731" spans="1:5" ht="15.75" thickBot="1" x14ac:dyDescent="0.3">
      <c r="A731" s="1256" t="s">
        <v>212</v>
      </c>
      <c r="B731" s="1257"/>
      <c r="C731" s="1257"/>
      <c r="D731" s="1257"/>
      <c r="E731" s="1258"/>
    </row>
    <row r="732" spans="1:5" x14ac:dyDescent="0.25">
      <c r="A732" s="1254"/>
      <c r="B732" s="280">
        <v>2019</v>
      </c>
      <c r="C732" s="280">
        <v>2020</v>
      </c>
      <c r="D732" s="280">
        <v>2021</v>
      </c>
      <c r="E732" s="280">
        <v>2022</v>
      </c>
    </row>
    <row r="733" spans="1:5" ht="15.75" thickBot="1" x14ac:dyDescent="0.3">
      <c r="A733" s="1255"/>
      <c r="B733" s="743" t="s">
        <v>8</v>
      </c>
      <c r="C733" s="743" t="s">
        <v>9</v>
      </c>
      <c r="D733" s="743" t="s">
        <v>9</v>
      </c>
      <c r="E733" s="743" t="s">
        <v>9</v>
      </c>
    </row>
    <row r="734" spans="1:5" ht="15.75" thickBot="1" x14ac:dyDescent="0.3">
      <c r="A734" s="13" t="s">
        <v>24</v>
      </c>
      <c r="B734" s="14">
        <v>0</v>
      </c>
      <c r="C734" s="14">
        <v>0</v>
      </c>
      <c r="D734" s="14">
        <v>0</v>
      </c>
      <c r="E734" s="14">
        <v>0</v>
      </c>
    </row>
    <row r="735" spans="1:5" ht="15.75" thickBot="1" x14ac:dyDescent="0.3">
      <c r="A735" s="26" t="s">
        <v>279</v>
      </c>
      <c r="B735" s="15">
        <v>0</v>
      </c>
      <c r="C735" s="15">
        <v>0</v>
      </c>
      <c r="D735" s="15">
        <v>0</v>
      </c>
      <c r="E735" s="15">
        <v>0</v>
      </c>
    </row>
    <row r="736" spans="1:5" ht="15.75" thickBot="1" x14ac:dyDescent="0.3">
      <c r="A736" s="26" t="s">
        <v>280</v>
      </c>
      <c r="B736" s="15"/>
      <c r="C736" s="27"/>
      <c r="D736" s="27"/>
      <c r="E736" s="27"/>
    </row>
    <row r="737" spans="1:5" ht="15.75" thickBot="1" x14ac:dyDescent="0.3">
      <c r="A737" s="13" t="s">
        <v>25</v>
      </c>
      <c r="B737" s="14">
        <v>0</v>
      </c>
      <c r="C737" s="14">
        <v>0</v>
      </c>
      <c r="D737" s="14">
        <v>0</v>
      </c>
      <c r="E737" s="14">
        <v>0</v>
      </c>
    </row>
    <row r="738" spans="1:5" ht="15.75" thickBot="1" x14ac:dyDescent="0.3">
      <c r="A738" s="26" t="s">
        <v>279</v>
      </c>
      <c r="B738" s="14">
        <v>0</v>
      </c>
      <c r="C738" s="14">
        <v>0</v>
      </c>
      <c r="D738" s="14">
        <v>0</v>
      </c>
      <c r="E738" s="14">
        <v>0</v>
      </c>
    </row>
    <row r="739" spans="1:5" ht="15.75" thickBot="1" x14ac:dyDescent="0.3">
      <c r="A739" s="26" t="s">
        <v>280</v>
      </c>
      <c r="B739" s="15"/>
      <c r="C739" s="14"/>
      <c r="D739" s="14"/>
      <c r="E739" s="14"/>
    </row>
    <row r="740" spans="1:5" ht="15.75" thickBot="1" x14ac:dyDescent="0.3">
      <c r="A740" s="13" t="s">
        <v>26</v>
      </c>
      <c r="B740" s="15">
        <v>0</v>
      </c>
      <c r="C740" s="15">
        <v>0</v>
      </c>
      <c r="D740" s="15">
        <v>0</v>
      </c>
      <c r="E740" s="15">
        <v>0</v>
      </c>
    </row>
    <row r="741" spans="1:5" ht="15.75" thickBot="1" x14ac:dyDescent="0.3">
      <c r="A741" s="26" t="s">
        <v>279</v>
      </c>
      <c r="B741" s="15">
        <v>0</v>
      </c>
      <c r="C741" s="15">
        <v>0</v>
      </c>
      <c r="D741" s="15">
        <v>0</v>
      </c>
      <c r="E741" s="15">
        <v>0</v>
      </c>
    </row>
    <row r="742" spans="1:5" ht="15.75" thickBot="1" x14ac:dyDescent="0.3">
      <c r="A742" s="26" t="s">
        <v>280</v>
      </c>
      <c r="B742" s="15"/>
      <c r="C742" s="14"/>
      <c r="D742" s="14"/>
      <c r="E742" s="14"/>
    </row>
    <row r="743" spans="1:5" ht="15.75" thickBot="1" x14ac:dyDescent="0.3">
      <c r="A743" s="13" t="s">
        <v>27</v>
      </c>
      <c r="B743" s="15">
        <v>0</v>
      </c>
      <c r="C743" s="15">
        <v>0</v>
      </c>
      <c r="D743" s="15">
        <v>0</v>
      </c>
      <c r="E743" s="15">
        <v>0</v>
      </c>
    </row>
    <row r="744" spans="1:5" ht="15.75" thickBot="1" x14ac:dyDescent="0.3">
      <c r="A744" s="26" t="s">
        <v>279</v>
      </c>
      <c r="B744" s="15"/>
      <c r="C744" s="14"/>
      <c r="D744" s="14"/>
      <c r="E744" s="14"/>
    </row>
    <row r="745" spans="1:5" ht="15.75" thickBot="1" x14ac:dyDescent="0.3">
      <c r="A745" s="26" t="s">
        <v>280</v>
      </c>
      <c r="B745" s="15"/>
      <c r="C745" s="14"/>
      <c r="D745" s="14"/>
      <c r="E745" s="14"/>
    </row>
    <row r="746" spans="1:5" ht="15.75" thickBot="1" x14ac:dyDescent="0.3">
      <c r="A746" s="13" t="s">
        <v>28</v>
      </c>
      <c r="B746" s="15">
        <v>0</v>
      </c>
      <c r="C746" s="15">
        <v>0</v>
      </c>
      <c r="D746" s="15">
        <v>0</v>
      </c>
      <c r="E746" s="15">
        <v>0</v>
      </c>
    </row>
    <row r="747" spans="1:5" ht="15.75" thickBot="1" x14ac:dyDescent="0.3">
      <c r="A747" s="26" t="s">
        <v>279</v>
      </c>
      <c r="B747" s="15"/>
      <c r="C747" s="14"/>
      <c r="D747" s="14"/>
      <c r="E747" s="14"/>
    </row>
    <row r="748" spans="1:5" ht="15.75" thickBot="1" x14ac:dyDescent="0.3">
      <c r="A748" s="26" t="s">
        <v>280</v>
      </c>
      <c r="B748" s="15"/>
      <c r="C748" s="14"/>
      <c r="D748" s="14"/>
      <c r="E748" s="14"/>
    </row>
    <row r="749" spans="1:5" ht="15.75" thickBot="1" x14ac:dyDescent="0.3">
      <c r="A749" s="13" t="s">
        <v>29</v>
      </c>
      <c r="B749" s="15">
        <f>SUM(B750)</f>
        <v>15000</v>
      </c>
      <c r="C749" s="15">
        <f t="shared" ref="C749:E749" si="130">SUM(C750)</f>
        <v>15000</v>
      </c>
      <c r="D749" s="15">
        <f t="shared" si="130"/>
        <v>15000</v>
      </c>
      <c r="E749" s="15">
        <f t="shared" si="130"/>
        <v>15000</v>
      </c>
    </row>
    <row r="750" spans="1:5" ht="15.75" thickBot="1" x14ac:dyDescent="0.3">
      <c r="A750" s="26" t="s">
        <v>801</v>
      </c>
      <c r="B750" s="14">
        <v>15000</v>
      </c>
      <c r="C750" s="14">
        <v>15000</v>
      </c>
      <c r="D750" s="14">
        <v>15000</v>
      </c>
      <c r="E750" s="14">
        <v>15000</v>
      </c>
    </row>
    <row r="751" spans="1:5" ht="15.75" thickBot="1" x14ac:dyDescent="0.3">
      <c r="A751" s="26" t="s">
        <v>280</v>
      </c>
      <c r="B751" s="15"/>
      <c r="C751" s="14"/>
      <c r="D751" s="14"/>
      <c r="E751" s="14"/>
    </row>
    <row r="752" spans="1:5" ht="15.75" thickBot="1" x14ac:dyDescent="0.3">
      <c r="A752" s="13" t="s">
        <v>30</v>
      </c>
      <c r="B752" s="15"/>
      <c r="C752" s="14"/>
      <c r="D752" s="14"/>
      <c r="E752" s="14"/>
    </row>
    <row r="753" spans="1:5" ht="15.75" thickBot="1" x14ac:dyDescent="0.3">
      <c r="A753" s="26" t="s">
        <v>279</v>
      </c>
      <c r="B753" s="15"/>
      <c r="C753" s="14"/>
      <c r="D753" s="14"/>
      <c r="E753" s="14"/>
    </row>
    <row r="754" spans="1:5" ht="15.75" thickBot="1" x14ac:dyDescent="0.3">
      <c r="A754" s="26" t="s">
        <v>280</v>
      </c>
      <c r="B754" s="15"/>
      <c r="C754" s="14"/>
      <c r="D754" s="14"/>
      <c r="E754" s="14"/>
    </row>
    <row r="755" spans="1:5" ht="15.75" thickBot="1" x14ac:dyDescent="0.3">
      <c r="A755" s="35" t="s">
        <v>53</v>
      </c>
      <c r="B755" s="15">
        <f>B752+B749+B746+B743+B740+B737+B734</f>
        <v>15000</v>
      </c>
      <c r="C755" s="15">
        <f>C752+C749+C746+C743+C740+C737+C734</f>
        <v>15000</v>
      </c>
      <c r="D755" s="15">
        <f>D752+D749+D746+D743+D740+D737+D734</f>
        <v>15000</v>
      </c>
      <c r="E755" s="15">
        <f>E752+E749+E746+E743+E740+E737+E734</f>
        <v>15000</v>
      </c>
    </row>
    <row r="756" spans="1:5" ht="15.75" thickBot="1" x14ac:dyDescent="0.3">
      <c r="A756" s="17" t="s">
        <v>32</v>
      </c>
      <c r="B756" s="18">
        <f>IF(B755-B726=0,0,"Error")</f>
        <v>0</v>
      </c>
      <c r="C756" s="18">
        <f>IF(C755-C726=0,0,"Error")</f>
        <v>0</v>
      </c>
      <c r="D756" s="18">
        <f>IF(D755-D726=0,0,"Error")</f>
        <v>0</v>
      </c>
      <c r="E756" s="18">
        <f>IF(E755-E726=0,0,"Error")</f>
        <v>0</v>
      </c>
    </row>
    <row r="757" spans="1:5" ht="15.75" thickBot="1" x14ac:dyDescent="0.3">
      <c r="A757" s="37" t="s">
        <v>328</v>
      </c>
      <c r="B757" s="1278"/>
      <c r="C757" s="1279"/>
      <c r="D757" s="1279"/>
      <c r="E757" s="1280"/>
    </row>
    <row r="758" spans="1:5" ht="15.75" thickBot="1" x14ac:dyDescent="0.3">
      <c r="A758" s="5" t="s">
        <v>15</v>
      </c>
      <c r="B758" s="1247"/>
      <c r="C758" s="1249"/>
      <c r="D758" s="1249"/>
      <c r="E758" s="1250"/>
    </row>
    <row r="759" spans="1:5" ht="15.75" thickBot="1" x14ac:dyDescent="0.3">
      <c r="A759" s="5" t="s">
        <v>16</v>
      </c>
      <c r="B759" s="1251"/>
      <c r="C759" s="1252"/>
      <c r="D759" s="1252"/>
      <c r="E759" s="1253"/>
    </row>
    <row r="760" spans="1:5" x14ac:dyDescent="0.25">
      <c r="A760" s="1254"/>
      <c r="B760" s="8">
        <v>2018</v>
      </c>
      <c r="C760" s="8">
        <v>2019</v>
      </c>
      <c r="D760" s="8">
        <v>2020</v>
      </c>
      <c r="E760" s="8">
        <v>2021</v>
      </c>
    </row>
    <row r="761" spans="1:5" ht="15.75" thickBot="1" x14ac:dyDescent="0.3">
      <c r="A761" s="1255"/>
      <c r="B761" s="743" t="s">
        <v>8</v>
      </c>
      <c r="C761" s="743" t="s">
        <v>9</v>
      </c>
      <c r="D761" s="743" t="s">
        <v>9</v>
      </c>
      <c r="E761" s="743" t="s">
        <v>9</v>
      </c>
    </row>
    <row r="762" spans="1:5" ht="15.75" thickBot="1" x14ac:dyDescent="0.3">
      <c r="A762" s="5" t="s">
        <v>17</v>
      </c>
      <c r="B762" s="41"/>
      <c r="C762" s="41"/>
      <c r="D762" s="41"/>
      <c r="E762" s="41"/>
    </row>
    <row r="763" spans="1:5" ht="15.75" thickBot="1" x14ac:dyDescent="0.3">
      <c r="A763" s="5" t="s">
        <v>18</v>
      </c>
      <c r="B763" s="10">
        <f>B792</f>
        <v>0</v>
      </c>
      <c r="C763" s="10">
        <f t="shared" ref="C763:E763" si="131">C792</f>
        <v>0</v>
      </c>
      <c r="D763" s="10">
        <f t="shared" si="131"/>
        <v>0</v>
      </c>
      <c r="E763" s="10">
        <f t="shared" si="131"/>
        <v>0</v>
      </c>
    </row>
    <row r="764" spans="1:5" ht="15.75" thickBot="1" x14ac:dyDescent="0.3">
      <c r="A764" s="5" t="s">
        <v>19</v>
      </c>
      <c r="B764" s="10" t="e">
        <f>B763/B762</f>
        <v>#DIV/0!</v>
      </c>
      <c r="C764" s="10" t="e">
        <f>C763/C762</f>
        <v>#DIV/0!</v>
      </c>
      <c r="D764" s="10" t="e">
        <f>D763/D762</f>
        <v>#DIV/0!</v>
      </c>
      <c r="E764" s="10" t="e">
        <f>E763/E762</f>
        <v>#DIV/0!</v>
      </c>
    </row>
    <row r="765" spans="1:5" ht="15.75" thickBot="1" x14ac:dyDescent="0.3">
      <c r="A765" s="5" t="s">
        <v>20</v>
      </c>
      <c r="B765" s="736"/>
      <c r="C765" s="11" t="e">
        <f>C762/B762-1</f>
        <v>#DIV/0!</v>
      </c>
      <c r="D765" s="11" t="e">
        <f>D762/C762-1</f>
        <v>#DIV/0!</v>
      </c>
      <c r="E765" s="11" t="e">
        <f>E762/D762-1</f>
        <v>#DIV/0!</v>
      </c>
    </row>
    <row r="766" spans="1:5" ht="15.75" thickBot="1" x14ac:dyDescent="0.3">
      <c r="A766" s="5" t="s">
        <v>22</v>
      </c>
      <c r="B766" s="736"/>
      <c r="C766" s="11" t="e">
        <f>C763/B763-1</f>
        <v>#DIV/0!</v>
      </c>
      <c r="D766" s="11" t="e">
        <f t="shared" ref="D766:E767" si="132">D763/C763-1</f>
        <v>#DIV/0!</v>
      </c>
      <c r="E766" s="11" t="e">
        <f t="shared" si="132"/>
        <v>#DIV/0!</v>
      </c>
    </row>
    <row r="767" spans="1:5" ht="15.75" thickBot="1" x14ac:dyDescent="0.3">
      <c r="A767" s="5" t="s">
        <v>23</v>
      </c>
      <c r="B767" s="736"/>
      <c r="C767" s="11" t="e">
        <f>C764/B764-1</f>
        <v>#DIV/0!</v>
      </c>
      <c r="D767" s="11" t="e">
        <f t="shared" si="132"/>
        <v>#DIV/0!</v>
      </c>
      <c r="E767" s="11" t="e">
        <f t="shared" si="132"/>
        <v>#DIV/0!</v>
      </c>
    </row>
    <row r="768" spans="1:5" ht="15.75" thickBot="1" x14ac:dyDescent="0.3">
      <c r="A768" s="1256" t="s">
        <v>212</v>
      </c>
      <c r="B768" s="1257"/>
      <c r="C768" s="1257"/>
      <c r="D768" s="1257"/>
      <c r="E768" s="1258"/>
    </row>
    <row r="769" spans="1:5" x14ac:dyDescent="0.25">
      <c r="A769" s="1254"/>
      <c r="B769" s="8">
        <v>2018</v>
      </c>
      <c r="C769" s="8">
        <v>2019</v>
      </c>
      <c r="D769" s="8">
        <v>2020</v>
      </c>
      <c r="E769" s="8">
        <v>2021</v>
      </c>
    </row>
    <row r="770" spans="1:5" ht="15.75" thickBot="1" x14ac:dyDescent="0.3">
      <c r="A770" s="1255"/>
      <c r="B770" s="743" t="s">
        <v>8</v>
      </c>
      <c r="C770" s="743" t="s">
        <v>9</v>
      </c>
      <c r="D770" s="743" t="s">
        <v>9</v>
      </c>
      <c r="E770" s="743" t="s">
        <v>9</v>
      </c>
    </row>
    <row r="771" spans="1:5" ht="15.75" thickBot="1" x14ac:dyDescent="0.3">
      <c r="A771" s="13" t="s">
        <v>24</v>
      </c>
      <c r="B771" s="14"/>
      <c r="C771" s="14"/>
      <c r="D771" s="14"/>
      <c r="E771" s="14"/>
    </row>
    <row r="772" spans="1:5" ht="15.75" thickBot="1" x14ac:dyDescent="0.3">
      <c r="A772" s="26" t="s">
        <v>279</v>
      </c>
      <c r="B772" s="15"/>
      <c r="C772" s="27"/>
      <c r="D772" s="27"/>
      <c r="E772" s="27"/>
    </row>
    <row r="773" spans="1:5" ht="15.75" thickBot="1" x14ac:dyDescent="0.3">
      <c r="A773" s="26" t="s">
        <v>280</v>
      </c>
      <c r="B773" s="15"/>
      <c r="C773" s="27"/>
      <c r="D773" s="27"/>
      <c r="E773" s="27"/>
    </row>
    <row r="774" spans="1:5" ht="15.75" thickBot="1" x14ac:dyDescent="0.3">
      <c r="A774" s="13" t="s">
        <v>25</v>
      </c>
      <c r="B774" s="14"/>
      <c r="C774" s="14"/>
      <c r="D774" s="14"/>
      <c r="E774" s="14"/>
    </row>
    <row r="775" spans="1:5" ht="15.75" thickBot="1" x14ac:dyDescent="0.3">
      <c r="A775" s="26" t="s">
        <v>279</v>
      </c>
      <c r="B775" s="15"/>
      <c r="C775" s="14"/>
      <c r="D775" s="14"/>
      <c r="E775" s="14"/>
    </row>
    <row r="776" spans="1:5" ht="15.75" thickBot="1" x14ac:dyDescent="0.3">
      <c r="A776" s="26" t="s">
        <v>280</v>
      </c>
      <c r="B776" s="15"/>
      <c r="C776" s="14"/>
      <c r="D776" s="14"/>
      <c r="E776" s="14"/>
    </row>
    <row r="777" spans="1:5" ht="15.75" thickBot="1" x14ac:dyDescent="0.3">
      <c r="A777" s="13" t="s">
        <v>26</v>
      </c>
      <c r="B777" s="42">
        <v>0</v>
      </c>
      <c r="C777" s="43">
        <v>0</v>
      </c>
      <c r="D777" s="43">
        <v>0</v>
      </c>
      <c r="E777" s="43">
        <v>0</v>
      </c>
    </row>
    <row r="778" spans="1:5" ht="15.75" thickBot="1" x14ac:dyDescent="0.3">
      <c r="A778" s="26" t="s">
        <v>279</v>
      </c>
      <c r="B778" s="15"/>
      <c r="C778" s="14"/>
      <c r="D778" s="14"/>
      <c r="E778" s="14"/>
    </row>
    <row r="779" spans="1:5" ht="15.75" thickBot="1" x14ac:dyDescent="0.3">
      <c r="A779" s="26" t="s">
        <v>280</v>
      </c>
      <c r="B779" s="15"/>
      <c r="C779" s="14"/>
      <c r="D779" s="14"/>
      <c r="E779" s="14"/>
    </row>
    <row r="780" spans="1:5" ht="15.75" thickBot="1" x14ac:dyDescent="0.3">
      <c r="A780" s="13" t="s">
        <v>27</v>
      </c>
      <c r="B780" s="15"/>
      <c r="C780" s="14"/>
      <c r="D780" s="14"/>
      <c r="E780" s="14"/>
    </row>
    <row r="781" spans="1:5" ht="15.75" thickBot="1" x14ac:dyDescent="0.3">
      <c r="A781" s="26" t="s">
        <v>279</v>
      </c>
      <c r="B781" s="15"/>
      <c r="C781" s="14"/>
      <c r="D781" s="14"/>
      <c r="E781" s="14"/>
    </row>
    <row r="782" spans="1:5" ht="15.75" thickBot="1" x14ac:dyDescent="0.3">
      <c r="A782" s="26" t="s">
        <v>280</v>
      </c>
      <c r="B782" s="15"/>
      <c r="C782" s="14"/>
      <c r="D782" s="14"/>
      <c r="E782" s="14"/>
    </row>
    <row r="783" spans="1:5" ht="15.75" thickBot="1" x14ac:dyDescent="0.3">
      <c r="A783" s="13" t="s">
        <v>28</v>
      </c>
      <c r="B783" s="15"/>
      <c r="C783" s="14"/>
      <c r="D783" s="14"/>
      <c r="E783" s="14"/>
    </row>
    <row r="784" spans="1:5" ht="15.75" thickBot="1" x14ac:dyDescent="0.3">
      <c r="A784" s="26" t="s">
        <v>279</v>
      </c>
      <c r="B784" s="15"/>
      <c r="C784" s="14"/>
      <c r="D784" s="14"/>
      <c r="E784" s="14"/>
    </row>
    <row r="785" spans="1:5" ht="15.75" thickBot="1" x14ac:dyDescent="0.3">
      <c r="A785" s="26" t="s">
        <v>280</v>
      </c>
      <c r="B785" s="15"/>
      <c r="C785" s="14"/>
      <c r="D785" s="14"/>
      <c r="E785" s="14"/>
    </row>
    <row r="786" spans="1:5" ht="15.75" thickBot="1" x14ac:dyDescent="0.3">
      <c r="A786" s="13" t="s">
        <v>29</v>
      </c>
      <c r="B786" s="15">
        <v>0</v>
      </c>
      <c r="C786" s="14">
        <v>0</v>
      </c>
      <c r="D786" s="14">
        <v>0</v>
      </c>
      <c r="E786" s="14">
        <v>0</v>
      </c>
    </row>
    <row r="787" spans="1:5" ht="15.75" thickBot="1" x14ac:dyDescent="0.3">
      <c r="A787" s="26" t="s">
        <v>279</v>
      </c>
      <c r="B787" s="15"/>
      <c r="C787" s="14"/>
      <c r="D787" s="14"/>
      <c r="E787" s="14"/>
    </row>
    <row r="788" spans="1:5" ht="15.75" thickBot="1" x14ac:dyDescent="0.3">
      <c r="A788" s="26" t="s">
        <v>280</v>
      </c>
      <c r="B788" s="15"/>
      <c r="C788" s="14"/>
      <c r="D788" s="14"/>
      <c r="E788" s="14"/>
    </row>
    <row r="789" spans="1:5" ht="15.75" thickBot="1" x14ac:dyDescent="0.3">
      <c r="A789" s="13" t="s">
        <v>30</v>
      </c>
      <c r="B789" s="15"/>
      <c r="C789" s="14"/>
      <c r="D789" s="14"/>
      <c r="E789" s="14"/>
    </row>
    <row r="790" spans="1:5" ht="15.75" thickBot="1" x14ac:dyDescent="0.3">
      <c r="A790" s="26" t="s">
        <v>279</v>
      </c>
      <c r="B790" s="15"/>
      <c r="C790" s="14"/>
      <c r="D790" s="14"/>
      <c r="E790" s="14"/>
    </row>
    <row r="791" spans="1:5" ht="15.75" thickBot="1" x14ac:dyDescent="0.3">
      <c r="A791" s="26" t="s">
        <v>280</v>
      </c>
      <c r="B791" s="15"/>
      <c r="C791" s="14"/>
      <c r="D791" s="14"/>
      <c r="E791" s="14"/>
    </row>
    <row r="792" spans="1:5" ht="15.75" thickBot="1" x14ac:dyDescent="0.3">
      <c r="A792" s="35" t="s">
        <v>53</v>
      </c>
      <c r="B792" s="15">
        <f>B789+B786+B783+B780+B777+B774+B771</f>
        <v>0</v>
      </c>
      <c r="C792" s="15">
        <f t="shared" ref="C792:E792" si="133">C789+C786+C783+C780+C777+C774+C771</f>
        <v>0</v>
      </c>
      <c r="D792" s="15">
        <f t="shared" si="133"/>
        <v>0</v>
      </c>
      <c r="E792" s="15">
        <f t="shared" si="133"/>
        <v>0</v>
      </c>
    </row>
    <row r="793" spans="1:5" ht="15.75" thickBot="1" x14ac:dyDescent="0.3">
      <c r="A793" s="17" t="s">
        <v>32</v>
      </c>
      <c r="B793" s="18">
        <f>IF(B792-B763=0,0,"Error")</f>
        <v>0</v>
      </c>
      <c r="C793" s="18">
        <f>IF(C792-C763=0,0,"Error")</f>
        <v>0</v>
      </c>
      <c r="D793" s="18">
        <f>IF(D792-D763=0,0,"Error")</f>
        <v>0</v>
      </c>
      <c r="E793" s="18">
        <f>IF(E792-E763=0,0,"Error")</f>
        <v>0</v>
      </c>
    </row>
    <row r="794" spans="1:5" ht="15.75" thickBot="1" x14ac:dyDescent="0.3">
      <c r="A794" s="1220" t="s">
        <v>39</v>
      </c>
      <c r="B794" s="1221"/>
      <c r="C794" s="1221"/>
      <c r="D794" s="1221"/>
      <c r="E794" s="1222"/>
    </row>
    <row r="795" spans="1:5" ht="15.75" thickBot="1" x14ac:dyDescent="0.3">
      <c r="A795" s="1220" t="s">
        <v>40</v>
      </c>
      <c r="B795" s="1221"/>
      <c r="C795" s="1221"/>
      <c r="D795" s="1221"/>
      <c r="E795" s="1222"/>
    </row>
    <row r="796" spans="1:5" ht="15.75" thickBot="1" x14ac:dyDescent="0.3">
      <c r="A796" s="7" t="s">
        <v>56</v>
      </c>
      <c r="B796" s="1243"/>
      <c r="C796" s="1244"/>
      <c r="D796" s="1245"/>
      <c r="E796" s="1246"/>
    </row>
    <row r="797" spans="1:5" ht="57" thickBot="1" x14ac:dyDescent="0.3">
      <c r="A797" s="7" t="s">
        <v>82</v>
      </c>
      <c r="B797" s="7"/>
      <c r="C797" s="100" t="s">
        <v>289</v>
      </c>
      <c r="D797" s="1245"/>
      <c r="E797" s="1246"/>
    </row>
    <row r="798" spans="1:5" ht="15.75" thickBot="1" x14ac:dyDescent="0.3">
      <c r="A798" s="110"/>
      <c r="B798" s="1243"/>
      <c r="C798" s="1277"/>
      <c r="D798" s="1245"/>
      <c r="E798" s="1246"/>
    </row>
    <row r="799" spans="1:5" ht="15.75" thickBot="1" x14ac:dyDescent="0.3">
      <c r="A799" s="5" t="s">
        <v>15</v>
      </c>
      <c r="B799" s="1247"/>
      <c r="C799" s="1249"/>
      <c r="D799" s="1249"/>
      <c r="E799" s="1250"/>
    </row>
    <row r="800" spans="1:5" ht="15.75" thickBot="1" x14ac:dyDescent="0.3">
      <c r="A800" s="5" t="s">
        <v>16</v>
      </c>
      <c r="B800" s="1251"/>
      <c r="C800" s="1252"/>
      <c r="D800" s="1252"/>
      <c r="E800" s="1253"/>
    </row>
    <row r="801" spans="1:5" x14ac:dyDescent="0.25">
      <c r="A801" s="1254"/>
      <c r="B801" s="8">
        <v>2018</v>
      </c>
      <c r="C801" s="8">
        <v>2019</v>
      </c>
      <c r="D801" s="8">
        <v>2020</v>
      </c>
      <c r="E801" s="8">
        <v>2021</v>
      </c>
    </row>
    <row r="802" spans="1:5" ht="15.75" thickBot="1" x14ac:dyDescent="0.3">
      <c r="A802" s="1255"/>
      <c r="B802" s="743" t="s">
        <v>8</v>
      </c>
      <c r="C802" s="743" t="s">
        <v>9</v>
      </c>
      <c r="D802" s="743" t="s">
        <v>9</v>
      </c>
      <c r="E802" s="743" t="s">
        <v>9</v>
      </c>
    </row>
    <row r="803" spans="1:5" ht="15.75" thickBot="1" x14ac:dyDescent="0.3">
      <c r="A803" s="5" t="s">
        <v>17</v>
      </c>
      <c r="B803" s="10"/>
      <c r="C803" s="10"/>
      <c r="D803" s="10"/>
      <c r="E803" s="10"/>
    </row>
    <row r="804" spans="1:5" ht="15.75" thickBot="1" x14ac:dyDescent="0.3">
      <c r="A804" s="5" t="s">
        <v>18</v>
      </c>
      <c r="B804" s="10">
        <f>B824-B815</f>
        <v>0</v>
      </c>
      <c r="C804" s="10">
        <f t="shared" ref="C804:E804" si="134">C824-C815</f>
        <v>0</v>
      </c>
      <c r="D804" s="10">
        <f t="shared" si="134"/>
        <v>0</v>
      </c>
      <c r="E804" s="10">
        <f t="shared" si="134"/>
        <v>0</v>
      </c>
    </row>
    <row r="805" spans="1:5" ht="15.75" thickBot="1" x14ac:dyDescent="0.3">
      <c r="A805" s="5" t="s">
        <v>19</v>
      </c>
      <c r="B805" s="10" t="e">
        <f>B804/B803</f>
        <v>#DIV/0!</v>
      </c>
      <c r="C805" s="10" t="e">
        <f t="shared" ref="C805:E805" si="135">C804/C803</f>
        <v>#DIV/0!</v>
      </c>
      <c r="D805" s="10" t="e">
        <f t="shared" si="135"/>
        <v>#DIV/0!</v>
      </c>
      <c r="E805" s="10" t="e">
        <f t="shared" si="135"/>
        <v>#DIV/0!</v>
      </c>
    </row>
    <row r="806" spans="1:5" ht="15.75" thickBot="1" x14ac:dyDescent="0.3">
      <c r="A806" s="5" t="s">
        <v>20</v>
      </c>
      <c r="B806" s="736" t="s">
        <v>21</v>
      </c>
      <c r="C806" s="11" t="e">
        <f>C803/B803-1</f>
        <v>#DIV/0!</v>
      </c>
      <c r="D806" s="11" t="e">
        <f t="shared" ref="D806:E808" si="136">D803/C803-1</f>
        <v>#DIV/0!</v>
      </c>
      <c r="E806" s="11" t="e">
        <f t="shared" si="136"/>
        <v>#DIV/0!</v>
      </c>
    </row>
    <row r="807" spans="1:5" ht="15.75" thickBot="1" x14ac:dyDescent="0.3">
      <c r="A807" s="5" t="s">
        <v>22</v>
      </c>
      <c r="B807" s="736" t="s">
        <v>21</v>
      </c>
      <c r="C807" s="11" t="e">
        <f>C804/B804-1</f>
        <v>#DIV/0!</v>
      </c>
      <c r="D807" s="11" t="e">
        <f t="shared" si="136"/>
        <v>#DIV/0!</v>
      </c>
      <c r="E807" s="11" t="e">
        <f t="shared" si="136"/>
        <v>#DIV/0!</v>
      </c>
    </row>
    <row r="808" spans="1:5" ht="15.75" thickBot="1" x14ac:dyDescent="0.3">
      <c r="A808" s="5" t="s">
        <v>23</v>
      </c>
      <c r="B808" s="736" t="s">
        <v>21</v>
      </c>
      <c r="C808" s="11" t="e">
        <f>C805/B805-1</f>
        <v>#DIV/0!</v>
      </c>
      <c r="D808" s="11" t="e">
        <f t="shared" si="136"/>
        <v>#DIV/0!</v>
      </c>
      <c r="E808" s="11" t="e">
        <f t="shared" si="136"/>
        <v>#DIV/0!</v>
      </c>
    </row>
    <row r="809" spans="1:5" ht="15.75" thickBot="1" x14ac:dyDescent="0.3">
      <c r="A809" s="7" t="s">
        <v>14</v>
      </c>
      <c r="B809" s="1274"/>
      <c r="C809" s="1275"/>
      <c r="D809" s="1275"/>
      <c r="E809" s="1276"/>
    </row>
    <row r="810" spans="1:5" ht="15.75" thickBot="1" x14ac:dyDescent="0.3">
      <c r="A810" s="5" t="s">
        <v>15</v>
      </c>
      <c r="B810" s="1247"/>
      <c r="C810" s="1249"/>
      <c r="D810" s="1249"/>
      <c r="E810" s="1250"/>
    </row>
    <row r="811" spans="1:5" ht="15.75" thickBot="1" x14ac:dyDescent="0.3">
      <c r="A811" s="5" t="s">
        <v>16</v>
      </c>
      <c r="B811" s="1251"/>
      <c r="C811" s="1252"/>
      <c r="D811" s="1252"/>
      <c r="E811" s="1253"/>
    </row>
    <row r="812" spans="1:5" x14ac:dyDescent="0.25">
      <c r="A812" s="1254"/>
      <c r="B812" s="8">
        <v>2018</v>
      </c>
      <c r="C812" s="8">
        <v>2019</v>
      </c>
      <c r="D812" s="8">
        <v>2020</v>
      </c>
      <c r="E812" s="8">
        <v>2021</v>
      </c>
    </row>
    <row r="813" spans="1:5" ht="15.75" thickBot="1" x14ac:dyDescent="0.3">
      <c r="A813" s="1255"/>
      <c r="B813" s="743" t="s">
        <v>8</v>
      </c>
      <c r="C813" s="743" t="s">
        <v>9</v>
      </c>
      <c r="D813" s="743" t="s">
        <v>9</v>
      </c>
      <c r="E813" s="743" t="s">
        <v>9</v>
      </c>
    </row>
    <row r="814" spans="1:5" ht="15.75" thickBot="1" x14ac:dyDescent="0.3">
      <c r="A814" s="5" t="s">
        <v>17</v>
      </c>
      <c r="B814" s="5"/>
      <c r="C814" s="5"/>
      <c r="D814" s="5"/>
      <c r="E814" s="5"/>
    </row>
    <row r="815" spans="1:5" ht="15.75" thickBot="1" x14ac:dyDescent="0.3">
      <c r="A815" s="5" t="s">
        <v>18</v>
      </c>
      <c r="B815" s="10"/>
      <c r="C815" s="10"/>
      <c r="D815" s="10"/>
      <c r="E815" s="10"/>
    </row>
    <row r="816" spans="1:5" ht="15.75" thickBot="1" x14ac:dyDescent="0.3">
      <c r="A816" s="5" t="s">
        <v>19</v>
      </c>
      <c r="B816" s="10" t="e">
        <f>B815/B814</f>
        <v>#DIV/0!</v>
      </c>
      <c r="C816" s="10" t="e">
        <f t="shared" ref="C816:E816" si="137">C815/C814</f>
        <v>#DIV/0!</v>
      </c>
      <c r="D816" s="10" t="e">
        <f t="shared" si="137"/>
        <v>#DIV/0!</v>
      </c>
      <c r="E816" s="10" t="e">
        <f t="shared" si="137"/>
        <v>#DIV/0!</v>
      </c>
    </row>
    <row r="817" spans="1:5" ht="15.75" thickBot="1" x14ac:dyDescent="0.3">
      <c r="A817" s="5" t="s">
        <v>20</v>
      </c>
      <c r="B817" s="736" t="s">
        <v>21</v>
      </c>
      <c r="C817" s="11" t="e">
        <f>C814/B814-1</f>
        <v>#DIV/0!</v>
      </c>
      <c r="D817" s="11" t="e">
        <f t="shared" ref="D817:E819" si="138">D814/C814-1</f>
        <v>#DIV/0!</v>
      </c>
      <c r="E817" s="11" t="e">
        <f t="shared" si="138"/>
        <v>#DIV/0!</v>
      </c>
    </row>
    <row r="818" spans="1:5" ht="15.75" thickBot="1" x14ac:dyDescent="0.3">
      <c r="A818" s="5" t="s">
        <v>22</v>
      </c>
      <c r="B818" s="736" t="s">
        <v>21</v>
      </c>
      <c r="C818" s="11" t="e">
        <f>C815/B815-1</f>
        <v>#DIV/0!</v>
      </c>
      <c r="D818" s="11" t="e">
        <f t="shared" si="138"/>
        <v>#DIV/0!</v>
      </c>
      <c r="E818" s="11" t="e">
        <f t="shared" si="138"/>
        <v>#DIV/0!</v>
      </c>
    </row>
    <row r="819" spans="1:5" ht="15.75" thickBot="1" x14ac:dyDescent="0.3">
      <c r="A819" s="5" t="s">
        <v>23</v>
      </c>
      <c r="B819" s="736" t="s">
        <v>21</v>
      </c>
      <c r="C819" s="11" t="e">
        <f>C816/B816-1</f>
        <v>#DIV/0!</v>
      </c>
      <c r="D819" s="11" t="e">
        <f t="shared" si="138"/>
        <v>#DIV/0!</v>
      </c>
      <c r="E819" s="11" t="e">
        <f t="shared" si="138"/>
        <v>#DIV/0!</v>
      </c>
    </row>
    <row r="820" spans="1:5" ht="15.75" thickBot="1" x14ac:dyDescent="0.3">
      <c r="A820" s="1256" t="s">
        <v>352</v>
      </c>
      <c r="B820" s="1257"/>
      <c r="C820" s="1257"/>
      <c r="D820" s="1257"/>
      <c r="E820" s="1258"/>
    </row>
    <row r="821" spans="1:5" x14ac:dyDescent="0.25">
      <c r="A821" s="1254"/>
      <c r="B821" s="8">
        <v>2018</v>
      </c>
      <c r="C821" s="8">
        <v>2019</v>
      </c>
      <c r="D821" s="8">
        <v>2020</v>
      </c>
      <c r="E821" s="8">
        <v>2021</v>
      </c>
    </row>
    <row r="822" spans="1:5" ht="15.75" thickBot="1" x14ac:dyDescent="0.3">
      <c r="A822" s="1255"/>
      <c r="B822" s="743" t="s">
        <v>8</v>
      </c>
      <c r="C822" s="743" t="s">
        <v>9</v>
      </c>
      <c r="D822" s="743" t="s">
        <v>9</v>
      </c>
      <c r="E822" s="743" t="s">
        <v>9</v>
      </c>
    </row>
    <row r="823" spans="1:5" ht="15.75" thickBot="1" x14ac:dyDescent="0.3">
      <c r="A823" s="13" t="s">
        <v>42</v>
      </c>
      <c r="B823" s="14"/>
      <c r="C823" s="14"/>
      <c r="D823" s="14"/>
      <c r="E823" s="14"/>
    </row>
    <row r="824" spans="1:5" ht="15.75" thickBot="1" x14ac:dyDescent="0.3">
      <c r="A824" s="13" t="s">
        <v>43</v>
      </c>
      <c r="B824" s="15"/>
      <c r="C824" s="14"/>
      <c r="D824" s="14"/>
      <c r="E824" s="14"/>
    </row>
    <row r="825" spans="1:5" ht="15.75" thickBot="1" x14ac:dyDescent="0.3">
      <c r="A825" s="16" t="s">
        <v>31</v>
      </c>
      <c r="B825" s="15">
        <f>B824+B823</f>
        <v>0</v>
      </c>
      <c r="C825" s="15">
        <f t="shared" ref="C825:E825" si="139">C824+C823</f>
        <v>0</v>
      </c>
      <c r="D825" s="15">
        <f t="shared" si="139"/>
        <v>0</v>
      </c>
      <c r="E825" s="15">
        <f t="shared" si="139"/>
        <v>0</v>
      </c>
    </row>
    <row r="826" spans="1:5" ht="15.75" thickBot="1" x14ac:dyDescent="0.3">
      <c r="A826" s="107" t="s">
        <v>45</v>
      </c>
      <c r="B826" s="1243"/>
      <c r="C826" s="1245"/>
      <c r="D826" s="1245"/>
      <c r="E826" s="1246"/>
    </row>
    <row r="827" spans="1:5" ht="57" thickBot="1" x14ac:dyDescent="0.3">
      <c r="A827" s="7" t="s">
        <v>74</v>
      </c>
      <c r="B827" s="104"/>
      <c r="C827" s="102" t="s">
        <v>289</v>
      </c>
      <c r="D827" s="105"/>
      <c r="E827" s="106"/>
    </row>
    <row r="828" spans="1:5" ht="15.75" thickBot="1" x14ac:dyDescent="0.3">
      <c r="A828" s="5" t="s">
        <v>15</v>
      </c>
      <c r="B828" s="1247"/>
      <c r="C828" s="1249"/>
      <c r="D828" s="1249"/>
      <c r="E828" s="1250"/>
    </row>
    <row r="829" spans="1:5" ht="15.75" thickBot="1" x14ac:dyDescent="0.3">
      <c r="A829" s="5" t="s">
        <v>16</v>
      </c>
      <c r="B829" s="1251"/>
      <c r="C829" s="1252"/>
      <c r="D829" s="1252"/>
      <c r="E829" s="1253"/>
    </row>
    <row r="830" spans="1:5" x14ac:dyDescent="0.25">
      <c r="A830" s="1254"/>
      <c r="B830" s="8">
        <v>2018</v>
      </c>
      <c r="C830" s="8">
        <v>2019</v>
      </c>
      <c r="D830" s="8">
        <v>2020</v>
      </c>
      <c r="E830" s="8">
        <v>2021</v>
      </c>
    </row>
    <row r="831" spans="1:5" ht="15.75" thickBot="1" x14ac:dyDescent="0.3">
      <c r="A831" s="1255"/>
      <c r="B831" s="743" t="s">
        <v>8</v>
      </c>
      <c r="C831" s="743" t="s">
        <v>9</v>
      </c>
      <c r="D831" s="743" t="s">
        <v>9</v>
      </c>
      <c r="E831" s="743" t="s">
        <v>9</v>
      </c>
    </row>
    <row r="832" spans="1:5" ht="15.75" thickBot="1" x14ac:dyDescent="0.3">
      <c r="A832" s="5" t="s">
        <v>17</v>
      </c>
      <c r="B832" s="5"/>
      <c r="C832" s="5"/>
      <c r="D832" s="5"/>
      <c r="E832" s="5"/>
    </row>
    <row r="833" spans="1:5" ht="15.75" thickBot="1" x14ac:dyDescent="0.3">
      <c r="A833" s="5" t="s">
        <v>18</v>
      </c>
      <c r="B833" s="10">
        <f>B843</f>
        <v>0</v>
      </c>
      <c r="C833" s="10">
        <f t="shared" ref="C833:E833" si="140">C843</f>
        <v>0</v>
      </c>
      <c r="D833" s="10">
        <f t="shared" si="140"/>
        <v>0</v>
      </c>
      <c r="E833" s="10">
        <f t="shared" si="140"/>
        <v>0</v>
      </c>
    </row>
    <row r="834" spans="1:5" ht="15.75" thickBot="1" x14ac:dyDescent="0.3">
      <c r="A834" s="5" t="s">
        <v>19</v>
      </c>
      <c r="B834" s="10" t="e">
        <f>B833/B832</f>
        <v>#DIV/0!</v>
      </c>
      <c r="C834" s="10" t="e">
        <f t="shared" ref="C834:E834" si="141">C833/C832</f>
        <v>#DIV/0!</v>
      </c>
      <c r="D834" s="10" t="e">
        <f t="shared" si="141"/>
        <v>#DIV/0!</v>
      </c>
      <c r="E834" s="10" t="e">
        <f t="shared" si="141"/>
        <v>#DIV/0!</v>
      </c>
    </row>
    <row r="835" spans="1:5" ht="15.75" thickBot="1" x14ac:dyDescent="0.3">
      <c r="A835" s="5" t="s">
        <v>20</v>
      </c>
      <c r="B835" s="736" t="s">
        <v>21</v>
      </c>
      <c r="C835" s="11" t="e">
        <f>C832/B832-1</f>
        <v>#DIV/0!</v>
      </c>
      <c r="D835" s="11" t="e">
        <f t="shared" ref="D835:E837" si="142">D832/C832-1</f>
        <v>#DIV/0!</v>
      </c>
      <c r="E835" s="11" t="e">
        <f t="shared" si="142"/>
        <v>#DIV/0!</v>
      </c>
    </row>
    <row r="836" spans="1:5" ht="15.75" thickBot="1" x14ac:dyDescent="0.3">
      <c r="A836" s="5" t="s">
        <v>22</v>
      </c>
      <c r="B836" s="736" t="s">
        <v>21</v>
      </c>
      <c r="C836" s="11" t="e">
        <f>C833/B833-1</f>
        <v>#DIV/0!</v>
      </c>
      <c r="D836" s="11" t="e">
        <f t="shared" si="142"/>
        <v>#DIV/0!</v>
      </c>
      <c r="E836" s="11" t="e">
        <f t="shared" si="142"/>
        <v>#DIV/0!</v>
      </c>
    </row>
    <row r="837" spans="1:5" ht="15.75" thickBot="1" x14ac:dyDescent="0.3">
      <c r="A837" s="5" t="s">
        <v>23</v>
      </c>
      <c r="B837" s="736" t="s">
        <v>21</v>
      </c>
      <c r="C837" s="11" t="e">
        <f>C834/B834-1</f>
        <v>#DIV/0!</v>
      </c>
      <c r="D837" s="11" t="e">
        <f t="shared" si="142"/>
        <v>#DIV/0!</v>
      </c>
      <c r="E837" s="11" t="e">
        <f t="shared" si="142"/>
        <v>#DIV/0!</v>
      </c>
    </row>
    <row r="838" spans="1:5" ht="15.75" thickBot="1" x14ac:dyDescent="0.3">
      <c r="A838" s="1256" t="s">
        <v>162</v>
      </c>
      <c r="B838" s="1257"/>
      <c r="C838" s="1257"/>
      <c r="D838" s="1257"/>
      <c r="E838" s="1258"/>
    </row>
    <row r="839" spans="1:5" x14ac:dyDescent="0.25">
      <c r="A839" s="1254"/>
      <c r="B839" s="8">
        <v>2018</v>
      </c>
      <c r="C839" s="8">
        <v>2019</v>
      </c>
      <c r="D839" s="8">
        <v>2020</v>
      </c>
      <c r="E839" s="8">
        <v>2021</v>
      </c>
    </row>
    <row r="840" spans="1:5" ht="15.75" thickBot="1" x14ac:dyDescent="0.3">
      <c r="A840" s="1255"/>
      <c r="B840" s="743" t="s">
        <v>8</v>
      </c>
      <c r="C840" s="743" t="s">
        <v>9</v>
      </c>
      <c r="D840" s="743" t="s">
        <v>9</v>
      </c>
      <c r="E840" s="743" t="s">
        <v>9</v>
      </c>
    </row>
    <row r="841" spans="1:5" ht="15.75" thickBot="1" x14ac:dyDescent="0.3">
      <c r="A841" s="13" t="s">
        <v>42</v>
      </c>
      <c r="B841" s="14"/>
      <c r="C841" s="14"/>
      <c r="D841" s="14"/>
      <c r="E841" s="14"/>
    </row>
    <row r="842" spans="1:5" ht="15.75" thickBot="1" x14ac:dyDescent="0.3">
      <c r="A842" s="13" t="s">
        <v>43</v>
      </c>
      <c r="B842" s="15">
        <v>0</v>
      </c>
      <c r="C842" s="15">
        <v>0</v>
      </c>
      <c r="D842" s="15">
        <v>0</v>
      </c>
      <c r="E842" s="15">
        <v>0</v>
      </c>
    </row>
    <row r="843" spans="1:5" ht="15.75" thickBot="1" x14ac:dyDescent="0.3">
      <c r="A843" s="16" t="s">
        <v>53</v>
      </c>
      <c r="B843" s="15">
        <f>B842+B841</f>
        <v>0</v>
      </c>
      <c r="C843" s="15">
        <f t="shared" ref="C843:E843" si="143">C842+C841</f>
        <v>0</v>
      </c>
      <c r="D843" s="15">
        <f t="shared" si="143"/>
        <v>0</v>
      </c>
      <c r="E843" s="15">
        <f t="shared" si="143"/>
        <v>0</v>
      </c>
    </row>
    <row r="844" spans="1:5" ht="15.75" thickBot="1" x14ac:dyDescent="0.3">
      <c r="A844" s="1220" t="s">
        <v>46</v>
      </c>
      <c r="B844" s="1221"/>
      <c r="C844" s="1221"/>
      <c r="D844" s="1221"/>
      <c r="E844" s="1222"/>
    </row>
    <row r="845" spans="1:5" ht="15.75" thickBot="1" x14ac:dyDescent="0.3">
      <c r="A845" s="1220" t="s">
        <v>47</v>
      </c>
      <c r="B845" s="1221"/>
      <c r="C845" s="1221"/>
      <c r="D845" s="1221"/>
      <c r="E845" s="1222"/>
    </row>
    <row r="846" spans="1:5" ht="15.75" thickBot="1" x14ac:dyDescent="0.3">
      <c r="A846" s="19" t="s">
        <v>45</v>
      </c>
      <c r="B846" s="1271"/>
      <c r="C846" s="1272"/>
      <c r="D846" s="1272"/>
      <c r="E846" s="1273"/>
    </row>
    <row r="847" spans="1:5" ht="57" thickBot="1" x14ac:dyDescent="0.3">
      <c r="A847" s="7" t="s">
        <v>14</v>
      </c>
      <c r="B847" s="122" t="s">
        <v>62</v>
      </c>
      <c r="C847" s="107" t="s">
        <v>289</v>
      </c>
      <c r="D847" s="105"/>
      <c r="E847" s="106"/>
    </row>
    <row r="848" spans="1:5" ht="15.75" thickBot="1" x14ac:dyDescent="0.3">
      <c r="A848" s="5" t="s">
        <v>15</v>
      </c>
      <c r="B848" s="1247" t="s">
        <v>62</v>
      </c>
      <c r="C848" s="1249"/>
      <c r="D848" s="1249"/>
      <c r="E848" s="1250"/>
    </row>
    <row r="849" spans="1:5" ht="15.75" thickBot="1" x14ac:dyDescent="0.3">
      <c r="A849" s="5" t="s">
        <v>16</v>
      </c>
      <c r="B849" s="1251" t="s">
        <v>62</v>
      </c>
      <c r="C849" s="1252"/>
      <c r="D849" s="1252"/>
      <c r="E849" s="1253"/>
    </row>
    <row r="850" spans="1:5" x14ac:dyDescent="0.25">
      <c r="A850" s="1254"/>
      <c r="B850" s="8">
        <v>2018</v>
      </c>
      <c r="C850" s="8">
        <v>2019</v>
      </c>
      <c r="D850" s="8">
        <v>2020</v>
      </c>
      <c r="E850" s="8">
        <v>2021</v>
      </c>
    </row>
    <row r="851" spans="1:5" ht="15.75" thickBot="1" x14ac:dyDescent="0.3">
      <c r="A851" s="1255"/>
      <c r="B851" s="743" t="s">
        <v>8</v>
      </c>
      <c r="C851" s="743" t="s">
        <v>9</v>
      </c>
      <c r="D851" s="743" t="s">
        <v>9</v>
      </c>
      <c r="E851" s="743" t="s">
        <v>9</v>
      </c>
    </row>
    <row r="852" spans="1:5" ht="15.75" thickBot="1" x14ac:dyDescent="0.3">
      <c r="A852" s="5" t="s">
        <v>17</v>
      </c>
      <c r="B852" s="10"/>
      <c r="C852" s="10"/>
      <c r="D852" s="10"/>
      <c r="E852" s="10"/>
    </row>
    <row r="853" spans="1:5" ht="15.75" thickBot="1" x14ac:dyDescent="0.3">
      <c r="A853" s="5" t="s">
        <v>18</v>
      </c>
      <c r="B853" s="10">
        <f>B863</f>
        <v>0</v>
      </c>
      <c r="C853" s="10">
        <f t="shared" ref="C853:D853" si="144">C863</f>
        <v>0</v>
      </c>
      <c r="D853" s="10">
        <f t="shared" si="144"/>
        <v>0</v>
      </c>
      <c r="E853" s="10"/>
    </row>
    <row r="854" spans="1:5" ht="15.75" thickBot="1" x14ac:dyDescent="0.3">
      <c r="A854" s="5" t="s">
        <v>19</v>
      </c>
      <c r="B854" s="10" t="e">
        <f>B853/B852</f>
        <v>#DIV/0!</v>
      </c>
      <c r="C854" s="10" t="e">
        <f t="shared" ref="C854:E854" si="145">C853/C852</f>
        <v>#DIV/0!</v>
      </c>
      <c r="D854" s="10" t="e">
        <f t="shared" si="145"/>
        <v>#DIV/0!</v>
      </c>
      <c r="E854" s="10" t="e">
        <f t="shared" si="145"/>
        <v>#DIV/0!</v>
      </c>
    </row>
    <row r="855" spans="1:5" ht="15.75" thickBot="1" x14ac:dyDescent="0.3">
      <c r="A855" s="5" t="s">
        <v>20</v>
      </c>
      <c r="B855" s="736" t="s">
        <v>21</v>
      </c>
      <c r="C855" s="11" t="e">
        <f>C852/B852-1</f>
        <v>#DIV/0!</v>
      </c>
      <c r="D855" s="11" t="e">
        <f t="shared" ref="D855:E857" si="146">D852/C852-1</f>
        <v>#DIV/0!</v>
      </c>
      <c r="E855" s="11" t="e">
        <f t="shared" si="146"/>
        <v>#DIV/0!</v>
      </c>
    </row>
    <row r="856" spans="1:5" ht="15.75" thickBot="1" x14ac:dyDescent="0.3">
      <c r="A856" s="5" t="s">
        <v>22</v>
      </c>
      <c r="B856" s="736" t="s">
        <v>21</v>
      </c>
      <c r="C856" s="11" t="e">
        <f>C853/B853-1</f>
        <v>#DIV/0!</v>
      </c>
      <c r="D856" s="11" t="e">
        <f t="shared" si="146"/>
        <v>#DIV/0!</v>
      </c>
      <c r="E856" s="11" t="e">
        <f t="shared" si="146"/>
        <v>#DIV/0!</v>
      </c>
    </row>
    <row r="857" spans="1:5" ht="15.75" thickBot="1" x14ac:dyDescent="0.3">
      <c r="A857" s="5" t="s">
        <v>23</v>
      </c>
      <c r="B857" s="736" t="s">
        <v>21</v>
      </c>
      <c r="C857" s="11" t="e">
        <f>C854/B854-1</f>
        <v>#DIV/0!</v>
      </c>
      <c r="D857" s="11" t="e">
        <f t="shared" si="146"/>
        <v>#DIV/0!</v>
      </c>
      <c r="E857" s="11" t="e">
        <f t="shared" si="146"/>
        <v>#DIV/0!</v>
      </c>
    </row>
    <row r="858" spans="1:5" ht="15.75" thickBot="1" x14ac:dyDescent="0.3">
      <c r="A858" s="1256" t="s">
        <v>160</v>
      </c>
      <c r="B858" s="1257"/>
      <c r="C858" s="1257"/>
      <c r="D858" s="1257"/>
      <c r="E858" s="1258"/>
    </row>
    <row r="859" spans="1:5" x14ac:dyDescent="0.25">
      <c r="A859" s="1254"/>
      <c r="B859" s="8">
        <v>2018</v>
      </c>
      <c r="C859" s="8">
        <v>2019</v>
      </c>
      <c r="D859" s="8">
        <v>2020</v>
      </c>
      <c r="E859" s="8">
        <v>2021</v>
      </c>
    </row>
    <row r="860" spans="1:5" ht="15.75" thickBot="1" x14ac:dyDescent="0.3">
      <c r="A860" s="1255"/>
      <c r="B860" s="743" t="s">
        <v>8</v>
      </c>
      <c r="C860" s="743" t="s">
        <v>9</v>
      </c>
      <c r="D860" s="743" t="s">
        <v>9</v>
      </c>
      <c r="E860" s="743" t="s">
        <v>9</v>
      </c>
    </row>
    <row r="861" spans="1:5" ht="15.75" thickBot="1" x14ac:dyDescent="0.3">
      <c r="A861" s="13" t="s">
        <v>42</v>
      </c>
      <c r="B861" s="14"/>
      <c r="C861" s="14"/>
      <c r="D861" s="14"/>
      <c r="E861" s="14"/>
    </row>
    <row r="862" spans="1:5" ht="15.75" thickBot="1" x14ac:dyDescent="0.3">
      <c r="A862" s="13" t="s">
        <v>43</v>
      </c>
      <c r="B862" s="15">
        <v>0</v>
      </c>
      <c r="C862" s="14">
        <v>0</v>
      </c>
      <c r="D862" s="14">
        <v>0</v>
      </c>
      <c r="E862" s="14">
        <v>0</v>
      </c>
    </row>
    <row r="863" spans="1:5" ht="15.75" thickBot="1" x14ac:dyDescent="0.3">
      <c r="A863" s="16" t="s">
        <v>31</v>
      </c>
      <c r="B863" s="15">
        <f>B862+B861</f>
        <v>0</v>
      </c>
      <c r="C863" s="15">
        <f t="shared" ref="C863:E863" si="147">C862+C861</f>
        <v>0</v>
      </c>
      <c r="D863" s="15">
        <f t="shared" si="147"/>
        <v>0</v>
      </c>
      <c r="E863" s="15">
        <f t="shared" si="147"/>
        <v>0</v>
      </c>
    </row>
    <row r="864" spans="1:5" x14ac:dyDescent="0.25">
      <c r="A864" s="1259" t="s">
        <v>44</v>
      </c>
      <c r="B864" s="1262"/>
      <c r="C864" s="1263"/>
      <c r="D864" s="1263"/>
      <c r="E864" s="1264"/>
    </row>
    <row r="865" spans="1:5" x14ac:dyDescent="0.25">
      <c r="A865" s="1260"/>
      <c r="B865" s="1265"/>
      <c r="C865" s="1266"/>
      <c r="D865" s="1266"/>
      <c r="E865" s="1267"/>
    </row>
    <row r="866" spans="1:5" ht="15.75" thickBot="1" x14ac:dyDescent="0.3">
      <c r="A866" s="1261"/>
      <c r="B866" s="1268"/>
      <c r="C866" s="1269"/>
      <c r="D866" s="1269"/>
      <c r="E866" s="1270"/>
    </row>
    <row r="867" spans="1:5" ht="15.75" thickBot="1" x14ac:dyDescent="0.3">
      <c r="A867" s="19" t="s">
        <v>45</v>
      </c>
      <c r="B867" s="1243"/>
      <c r="C867" s="1244"/>
      <c r="D867" s="1245"/>
      <c r="E867" s="1246"/>
    </row>
    <row r="868" spans="1:5" ht="57" thickBot="1" x14ac:dyDescent="0.3">
      <c r="A868" s="7" t="s">
        <v>74</v>
      </c>
      <c r="B868" s="104" t="s">
        <v>62</v>
      </c>
      <c r="C868" s="112" t="s">
        <v>289</v>
      </c>
      <c r="D868" s="105"/>
      <c r="E868" s="106"/>
    </row>
    <row r="869" spans="1:5" ht="15.75" thickBot="1" x14ac:dyDescent="0.3">
      <c r="A869" s="5" t="s">
        <v>15</v>
      </c>
      <c r="B869" s="1247" t="s">
        <v>62</v>
      </c>
      <c r="C869" s="1248"/>
      <c r="D869" s="1249"/>
      <c r="E869" s="1250"/>
    </row>
    <row r="870" spans="1:5" ht="15.75" thickBot="1" x14ac:dyDescent="0.3">
      <c r="A870" s="5" t="s">
        <v>16</v>
      </c>
      <c r="B870" s="1251" t="s">
        <v>62</v>
      </c>
      <c r="C870" s="1252"/>
      <c r="D870" s="1252"/>
      <c r="E870" s="1253"/>
    </row>
    <row r="871" spans="1:5" x14ac:dyDescent="0.25">
      <c r="A871" s="1254"/>
      <c r="B871" s="8">
        <v>2018</v>
      </c>
      <c r="C871" s="8">
        <v>2019</v>
      </c>
      <c r="D871" s="8">
        <v>2020</v>
      </c>
      <c r="E871" s="8">
        <v>2021</v>
      </c>
    </row>
    <row r="872" spans="1:5" ht="15.75" thickBot="1" x14ac:dyDescent="0.3">
      <c r="A872" s="1255"/>
      <c r="B872" s="743" t="s">
        <v>8</v>
      </c>
      <c r="C872" s="743" t="s">
        <v>9</v>
      </c>
      <c r="D872" s="743" t="s">
        <v>9</v>
      </c>
      <c r="E872" s="743" t="s">
        <v>9</v>
      </c>
    </row>
    <row r="873" spans="1:5" ht="15.75" thickBot="1" x14ac:dyDescent="0.3">
      <c r="A873" s="5" t="s">
        <v>17</v>
      </c>
      <c r="B873" s="10"/>
      <c r="C873" s="10"/>
      <c r="D873" s="10"/>
      <c r="E873" s="10"/>
    </row>
    <row r="874" spans="1:5" ht="15.75" thickBot="1" x14ac:dyDescent="0.3">
      <c r="A874" s="5" t="s">
        <v>18</v>
      </c>
      <c r="B874" s="10">
        <f>B884</f>
        <v>0</v>
      </c>
      <c r="C874" s="10">
        <f t="shared" ref="C874:D874" si="148">C884</f>
        <v>0</v>
      </c>
      <c r="D874" s="10">
        <f t="shared" si="148"/>
        <v>0</v>
      </c>
      <c r="E874" s="10"/>
    </row>
    <row r="875" spans="1:5" ht="15.75" thickBot="1" x14ac:dyDescent="0.3">
      <c r="A875" s="5" t="s">
        <v>19</v>
      </c>
      <c r="B875" s="10" t="e">
        <f>B874/B873</f>
        <v>#DIV/0!</v>
      </c>
      <c r="C875" s="10" t="e">
        <f t="shared" ref="C875:E875" si="149">C874/C873</f>
        <v>#DIV/0!</v>
      </c>
      <c r="D875" s="10" t="e">
        <f t="shared" si="149"/>
        <v>#DIV/0!</v>
      </c>
      <c r="E875" s="10" t="e">
        <f t="shared" si="149"/>
        <v>#DIV/0!</v>
      </c>
    </row>
    <row r="876" spans="1:5" ht="15.75" thickBot="1" x14ac:dyDescent="0.3">
      <c r="A876" s="5" t="s">
        <v>20</v>
      </c>
      <c r="B876" s="736" t="s">
        <v>21</v>
      </c>
      <c r="C876" s="11" t="e">
        <f>C873/B873-1</f>
        <v>#DIV/0!</v>
      </c>
      <c r="D876" s="11" t="e">
        <f t="shared" ref="D876:E878" si="150">D873/C873-1</f>
        <v>#DIV/0!</v>
      </c>
      <c r="E876" s="11" t="e">
        <f t="shared" si="150"/>
        <v>#DIV/0!</v>
      </c>
    </row>
    <row r="877" spans="1:5" ht="15.75" thickBot="1" x14ac:dyDescent="0.3">
      <c r="A877" s="5" t="s">
        <v>22</v>
      </c>
      <c r="B877" s="736" t="s">
        <v>21</v>
      </c>
      <c r="C877" s="11" t="e">
        <f>C874/B874-1</f>
        <v>#DIV/0!</v>
      </c>
      <c r="D877" s="11" t="e">
        <f t="shared" si="150"/>
        <v>#DIV/0!</v>
      </c>
      <c r="E877" s="11" t="e">
        <f t="shared" si="150"/>
        <v>#DIV/0!</v>
      </c>
    </row>
    <row r="878" spans="1:5" ht="15.75" thickBot="1" x14ac:dyDescent="0.3">
      <c r="A878" s="5" t="s">
        <v>23</v>
      </c>
      <c r="B878" s="736" t="s">
        <v>21</v>
      </c>
      <c r="C878" s="11" t="e">
        <f>C875/B875-1</f>
        <v>#DIV/0!</v>
      </c>
      <c r="D878" s="11" t="e">
        <f t="shared" si="150"/>
        <v>#DIV/0!</v>
      </c>
      <c r="E878" s="11" t="e">
        <f t="shared" si="150"/>
        <v>#DIV/0!</v>
      </c>
    </row>
    <row r="879" spans="1:5" ht="15.75" thickBot="1" x14ac:dyDescent="0.3">
      <c r="A879" s="1256" t="s">
        <v>162</v>
      </c>
      <c r="B879" s="1257"/>
      <c r="C879" s="1257"/>
      <c r="D879" s="1257"/>
      <c r="E879" s="1258"/>
    </row>
    <row r="880" spans="1:5" x14ac:dyDescent="0.25">
      <c r="A880" s="1254"/>
      <c r="B880" s="8">
        <v>2018</v>
      </c>
      <c r="C880" s="8">
        <v>2019</v>
      </c>
      <c r="D880" s="8">
        <v>2020</v>
      </c>
      <c r="E880" s="8">
        <v>2021</v>
      </c>
    </row>
    <row r="881" spans="1:5" ht="15.75" thickBot="1" x14ac:dyDescent="0.3">
      <c r="A881" s="1255"/>
      <c r="B881" s="743" t="s">
        <v>8</v>
      </c>
      <c r="C881" s="743" t="s">
        <v>9</v>
      </c>
      <c r="D881" s="743" t="s">
        <v>9</v>
      </c>
      <c r="E881" s="743" t="s">
        <v>9</v>
      </c>
    </row>
    <row r="882" spans="1:5" ht="15.75" thickBot="1" x14ac:dyDescent="0.3">
      <c r="A882" s="13" t="s">
        <v>42</v>
      </c>
      <c r="B882" s="14"/>
      <c r="C882" s="14"/>
      <c r="D882" s="14"/>
      <c r="E882" s="14"/>
    </row>
    <row r="883" spans="1:5" ht="15.75" thickBot="1" x14ac:dyDescent="0.3">
      <c r="A883" s="13" t="s">
        <v>43</v>
      </c>
      <c r="B883" s="15">
        <v>0</v>
      </c>
      <c r="C883" s="14">
        <v>0</v>
      </c>
      <c r="D883" s="14">
        <v>0</v>
      </c>
      <c r="E883" s="14"/>
    </row>
    <row r="884" spans="1:5" ht="15.75" thickBot="1" x14ac:dyDescent="0.3">
      <c r="A884" s="16" t="s">
        <v>53</v>
      </c>
      <c r="B884" s="15">
        <f>B883+B882</f>
        <v>0</v>
      </c>
      <c r="C884" s="15">
        <f t="shared" ref="C884:E884" si="151">C883+C882</f>
        <v>0</v>
      </c>
      <c r="D884" s="15">
        <f t="shared" si="151"/>
        <v>0</v>
      </c>
      <c r="E884" s="15">
        <f t="shared" si="151"/>
        <v>0</v>
      </c>
    </row>
    <row r="885" spans="1:5" ht="15.75" thickBot="1" x14ac:dyDescent="0.3">
      <c r="A885" s="20"/>
      <c r="B885" s="21"/>
      <c r="C885" s="21"/>
      <c r="D885" s="21"/>
      <c r="E885" s="21"/>
    </row>
    <row r="886" spans="1:5" ht="32.25" customHeight="1" thickBot="1" x14ac:dyDescent="0.3">
      <c r="A886" s="6" t="s">
        <v>57</v>
      </c>
      <c r="B886" s="22">
        <f>SUM(B645,B689,B726)</f>
        <v>724660</v>
      </c>
      <c r="C886" s="22">
        <f t="shared" ref="C886:E886" si="152">SUM(C645,C689,C726)</f>
        <v>724160</v>
      </c>
      <c r="D886" s="22">
        <f t="shared" si="152"/>
        <v>724160</v>
      </c>
      <c r="E886" s="22">
        <f t="shared" si="152"/>
        <v>724160</v>
      </c>
    </row>
    <row r="887" spans="1:5" ht="34.5" customHeight="1" thickBot="1" x14ac:dyDescent="0.3">
      <c r="A887" s="6" t="s">
        <v>58</v>
      </c>
      <c r="B887" s="22">
        <f>SUM(B653,B656,B659,B703,B749)</f>
        <v>724660</v>
      </c>
      <c r="C887" s="22">
        <f t="shared" ref="C887:E887" si="153">SUM(C653,C656,C659,C703,C749)</f>
        <v>724160</v>
      </c>
      <c r="D887" s="22">
        <f t="shared" si="153"/>
        <v>724160</v>
      </c>
      <c r="E887" s="22">
        <f t="shared" si="153"/>
        <v>724160</v>
      </c>
    </row>
    <row r="888" spans="1:5" ht="15.75" thickBot="1" x14ac:dyDescent="0.3">
      <c r="A888" s="13" t="s">
        <v>24</v>
      </c>
      <c r="B888" s="36">
        <f>SUM(B653)</f>
        <v>332000</v>
      </c>
      <c r="C888" s="36">
        <f t="shared" ref="C888:E888" si="154">SUM(C653)</f>
        <v>332000</v>
      </c>
      <c r="D888" s="36">
        <f t="shared" si="154"/>
        <v>332000</v>
      </c>
      <c r="E888" s="36">
        <f t="shared" si="154"/>
        <v>332000</v>
      </c>
    </row>
    <row r="889" spans="1:5" ht="15.75" thickBot="1" x14ac:dyDescent="0.3">
      <c r="A889" s="26" t="s">
        <v>279</v>
      </c>
      <c r="B889" s="15">
        <f t="shared" ref="B889:E890" si="155">B654+B735+B772</f>
        <v>332000</v>
      </c>
      <c r="C889" s="15">
        <f t="shared" si="155"/>
        <v>332000</v>
      </c>
      <c r="D889" s="15">
        <f t="shared" si="155"/>
        <v>332000</v>
      </c>
      <c r="E889" s="15">
        <f t="shared" si="155"/>
        <v>332000</v>
      </c>
    </row>
    <row r="890" spans="1:5" ht="15.75" thickBot="1" x14ac:dyDescent="0.3">
      <c r="A890" s="26" t="s">
        <v>302</v>
      </c>
      <c r="B890" s="15">
        <f t="shared" si="155"/>
        <v>0</v>
      </c>
      <c r="C890" s="15">
        <f t="shared" si="155"/>
        <v>0</v>
      </c>
      <c r="D890" s="15">
        <f t="shared" si="155"/>
        <v>0</v>
      </c>
      <c r="E890" s="15">
        <f t="shared" si="155"/>
        <v>0</v>
      </c>
    </row>
    <row r="891" spans="1:5" ht="15.75" thickBot="1" x14ac:dyDescent="0.3">
      <c r="A891" s="13" t="s">
        <v>25</v>
      </c>
      <c r="B891" s="36">
        <f>B892+B893</f>
        <v>47000</v>
      </c>
      <c r="C891" s="36">
        <f t="shared" ref="C891:E891" si="156">C892+C893</f>
        <v>47000</v>
      </c>
      <c r="D891" s="36">
        <f t="shared" si="156"/>
        <v>47000</v>
      </c>
      <c r="E891" s="36">
        <f t="shared" si="156"/>
        <v>47000</v>
      </c>
    </row>
    <row r="892" spans="1:5" ht="15.75" thickBot="1" x14ac:dyDescent="0.3">
      <c r="A892" s="26" t="s">
        <v>279</v>
      </c>
      <c r="B892" s="14">
        <f>B657+B738+B775</f>
        <v>47000</v>
      </c>
      <c r="C892" s="14">
        <f>C657+C738+C775</f>
        <v>47000</v>
      </c>
      <c r="D892" s="14">
        <f>D657+D738+D775</f>
        <v>47000</v>
      </c>
      <c r="E892" s="14">
        <f>E657+E738+E775</f>
        <v>47000</v>
      </c>
    </row>
    <row r="893" spans="1:5" ht="15.75" thickBot="1" x14ac:dyDescent="0.3">
      <c r="A893" s="26" t="s">
        <v>302</v>
      </c>
      <c r="B893" s="15">
        <f>B658+B739+B773</f>
        <v>0</v>
      </c>
      <c r="C893" s="15">
        <f>C658+C739+C773</f>
        <v>0</v>
      </c>
      <c r="D893" s="15">
        <f>D658+D739+D773</f>
        <v>0</v>
      </c>
      <c r="E893" s="15">
        <f>E658+E739+E773</f>
        <v>0</v>
      </c>
    </row>
    <row r="894" spans="1:5" ht="15.75" thickBot="1" x14ac:dyDescent="0.3">
      <c r="A894" s="13" t="s">
        <v>26</v>
      </c>
      <c r="B894" s="36">
        <f>SUM(B659,B703)</f>
        <v>330660</v>
      </c>
      <c r="C894" s="36">
        <f t="shared" ref="C894:E895" si="157">SUM(C659,C703)</f>
        <v>330160</v>
      </c>
      <c r="D894" s="36">
        <f t="shared" si="157"/>
        <v>330160</v>
      </c>
      <c r="E894" s="36">
        <f t="shared" si="157"/>
        <v>330160</v>
      </c>
    </row>
    <row r="895" spans="1:5" ht="15.75" thickBot="1" x14ac:dyDescent="0.3">
      <c r="A895" s="26" t="s">
        <v>279</v>
      </c>
      <c r="B895" s="36">
        <f>SUM(B660,B704)</f>
        <v>330660</v>
      </c>
      <c r="C895" s="36">
        <f t="shared" si="157"/>
        <v>330160</v>
      </c>
      <c r="D895" s="36">
        <f t="shared" si="157"/>
        <v>330160</v>
      </c>
      <c r="E895" s="36">
        <f t="shared" si="157"/>
        <v>330160</v>
      </c>
    </row>
    <row r="896" spans="1:5" ht="15.75" thickBot="1" x14ac:dyDescent="0.3">
      <c r="A896" s="26" t="s">
        <v>302</v>
      </c>
      <c r="B896" s="15">
        <f>B661+B742+B779</f>
        <v>0</v>
      </c>
      <c r="C896" s="15">
        <f>C661+C742+C779</f>
        <v>0</v>
      </c>
      <c r="D896" s="15">
        <f>D661+D742+D779</f>
        <v>0</v>
      </c>
      <c r="E896" s="15">
        <f>E661+E742+E779</f>
        <v>0</v>
      </c>
    </row>
    <row r="897" spans="1:5" ht="15.75" thickBot="1" x14ac:dyDescent="0.3">
      <c r="A897" s="13" t="s">
        <v>27</v>
      </c>
      <c r="B897" s="36">
        <f>B898+B899</f>
        <v>0</v>
      </c>
      <c r="C897" s="36">
        <f t="shared" ref="C897:E897" si="158">C898+C899</f>
        <v>0</v>
      </c>
      <c r="D897" s="36">
        <f t="shared" si="158"/>
        <v>0</v>
      </c>
      <c r="E897" s="36">
        <f t="shared" si="158"/>
        <v>0</v>
      </c>
    </row>
    <row r="898" spans="1:5" ht="15.75" thickBot="1" x14ac:dyDescent="0.3">
      <c r="A898" s="26" t="s">
        <v>279</v>
      </c>
      <c r="B898" s="14">
        <f t="shared" ref="B898:E899" si="159">B663+B744+B781</f>
        <v>0</v>
      </c>
      <c r="C898" s="14">
        <f t="shared" si="159"/>
        <v>0</v>
      </c>
      <c r="D898" s="14">
        <f t="shared" si="159"/>
        <v>0</v>
      </c>
      <c r="E898" s="14">
        <f t="shared" si="159"/>
        <v>0</v>
      </c>
    </row>
    <row r="899" spans="1:5" ht="15.75" thickBot="1" x14ac:dyDescent="0.3">
      <c r="A899" s="26" t="s">
        <v>302</v>
      </c>
      <c r="B899" s="15">
        <f t="shared" si="159"/>
        <v>0</v>
      </c>
      <c r="C899" s="15">
        <f t="shared" si="159"/>
        <v>0</v>
      </c>
      <c r="D899" s="15">
        <f t="shared" si="159"/>
        <v>0</v>
      </c>
      <c r="E899" s="15">
        <f t="shared" si="159"/>
        <v>0</v>
      </c>
    </row>
    <row r="900" spans="1:5" ht="15.75" thickBot="1" x14ac:dyDescent="0.3">
      <c r="A900" s="13" t="s">
        <v>28</v>
      </c>
      <c r="B900" s="36">
        <f>B901+B902</f>
        <v>0</v>
      </c>
      <c r="C900" s="36">
        <f t="shared" ref="C900:E900" si="160">C901+C902</f>
        <v>0</v>
      </c>
      <c r="D900" s="36">
        <f t="shared" si="160"/>
        <v>0</v>
      </c>
      <c r="E900" s="36">
        <f t="shared" si="160"/>
        <v>0</v>
      </c>
    </row>
    <row r="901" spans="1:5" ht="15.75" thickBot="1" x14ac:dyDescent="0.3">
      <c r="A901" s="26" t="s">
        <v>279</v>
      </c>
      <c r="B901" s="14">
        <f t="shared" ref="B901:E902" si="161">B666+B747+B784</f>
        <v>0</v>
      </c>
      <c r="C901" s="14">
        <f t="shared" si="161"/>
        <v>0</v>
      </c>
      <c r="D901" s="14">
        <f t="shared" si="161"/>
        <v>0</v>
      </c>
      <c r="E901" s="14">
        <f t="shared" si="161"/>
        <v>0</v>
      </c>
    </row>
    <row r="902" spans="1:5" ht="15.75" thickBot="1" x14ac:dyDescent="0.3">
      <c r="A902" s="26" t="s">
        <v>302</v>
      </c>
      <c r="B902" s="15">
        <f t="shared" si="161"/>
        <v>0</v>
      </c>
      <c r="C902" s="15">
        <f t="shared" si="161"/>
        <v>0</v>
      </c>
      <c r="D902" s="15">
        <f t="shared" si="161"/>
        <v>0</v>
      </c>
      <c r="E902" s="15">
        <f t="shared" si="161"/>
        <v>0</v>
      </c>
    </row>
    <row r="903" spans="1:5" ht="15.75" thickBot="1" x14ac:dyDescent="0.3">
      <c r="A903" s="13" t="s">
        <v>29</v>
      </c>
      <c r="B903" s="36">
        <f>B904+B905</f>
        <v>15000</v>
      </c>
      <c r="C903" s="36">
        <f>C904+C905</f>
        <v>15000</v>
      </c>
      <c r="D903" s="36">
        <f t="shared" ref="D903:E903" si="162">D904+D905</f>
        <v>15000</v>
      </c>
      <c r="E903" s="36">
        <f t="shared" si="162"/>
        <v>15000</v>
      </c>
    </row>
    <row r="904" spans="1:5" ht="15.75" thickBot="1" x14ac:dyDescent="0.3">
      <c r="A904" s="26" t="s">
        <v>279</v>
      </c>
      <c r="B904" s="14">
        <f t="shared" ref="B904:E905" si="163">B669+B750+B787</f>
        <v>15000</v>
      </c>
      <c r="C904" s="14">
        <f t="shared" si="163"/>
        <v>15000</v>
      </c>
      <c r="D904" s="14">
        <f t="shared" si="163"/>
        <v>15000</v>
      </c>
      <c r="E904" s="14">
        <f t="shared" si="163"/>
        <v>15000</v>
      </c>
    </row>
    <row r="905" spans="1:5" ht="15.75" thickBot="1" x14ac:dyDescent="0.3">
      <c r="A905" s="26" t="s">
        <v>302</v>
      </c>
      <c r="B905" s="15">
        <f t="shared" si="163"/>
        <v>0</v>
      </c>
      <c r="C905" s="15">
        <f t="shared" si="163"/>
        <v>0</v>
      </c>
      <c r="D905" s="15">
        <f t="shared" si="163"/>
        <v>0</v>
      </c>
      <c r="E905" s="15">
        <f t="shared" si="163"/>
        <v>0</v>
      </c>
    </row>
    <row r="906" spans="1:5" ht="15.75" thickBot="1" x14ac:dyDescent="0.3">
      <c r="A906" s="13" t="s">
        <v>30</v>
      </c>
      <c r="B906" s="36">
        <f>B752+B671</f>
        <v>0</v>
      </c>
      <c r="C906" s="36">
        <f>C752+C671</f>
        <v>0</v>
      </c>
      <c r="D906" s="36">
        <f>D752+D671</f>
        <v>0</v>
      </c>
      <c r="E906" s="36">
        <f>E752+E671</f>
        <v>0</v>
      </c>
    </row>
    <row r="907" spans="1:5" ht="15.75" thickBot="1" x14ac:dyDescent="0.3">
      <c r="A907" s="26" t="s">
        <v>279</v>
      </c>
      <c r="B907" s="14">
        <f t="shared" ref="B907:E908" si="164">B672+B753+B790</f>
        <v>0</v>
      </c>
      <c r="C907" s="14">
        <f t="shared" si="164"/>
        <v>0</v>
      </c>
      <c r="D907" s="14">
        <f t="shared" si="164"/>
        <v>0</v>
      </c>
      <c r="E907" s="14">
        <f t="shared" si="164"/>
        <v>0</v>
      </c>
    </row>
    <row r="908" spans="1:5" ht="15.75" thickBot="1" x14ac:dyDescent="0.3">
      <c r="A908" s="26" t="s">
        <v>302</v>
      </c>
      <c r="B908" s="15">
        <f t="shared" si="164"/>
        <v>0</v>
      </c>
      <c r="C908" s="15">
        <f t="shared" si="164"/>
        <v>0</v>
      </c>
      <c r="D908" s="15">
        <f t="shared" si="164"/>
        <v>0</v>
      </c>
      <c r="E908" s="15">
        <f t="shared" si="164"/>
        <v>0</v>
      </c>
    </row>
    <row r="909" spans="1:5" ht="15.75" thickBot="1" x14ac:dyDescent="0.3">
      <c r="A909" s="13" t="s">
        <v>59</v>
      </c>
      <c r="B909" s="14">
        <f t="shared" ref="B909:E910" si="165">B823+B841+B861+B882</f>
        <v>0</v>
      </c>
      <c r="C909" s="14">
        <f t="shared" si="165"/>
        <v>0</v>
      </c>
      <c r="D909" s="14">
        <f t="shared" si="165"/>
        <v>0</v>
      </c>
      <c r="E909" s="14">
        <f t="shared" si="165"/>
        <v>0</v>
      </c>
    </row>
    <row r="910" spans="1:5" ht="15.75" thickBot="1" x14ac:dyDescent="0.3">
      <c r="A910" s="13" t="s">
        <v>60</v>
      </c>
      <c r="B910" s="14">
        <f t="shared" si="165"/>
        <v>0</v>
      </c>
      <c r="C910" s="14">
        <f t="shared" si="165"/>
        <v>0</v>
      </c>
      <c r="D910" s="14">
        <f t="shared" si="165"/>
        <v>0</v>
      </c>
      <c r="E910" s="14">
        <f t="shared" si="165"/>
        <v>0</v>
      </c>
    </row>
    <row r="911" spans="1:5" ht="15.75" thickBot="1" x14ac:dyDescent="0.3">
      <c r="A911" s="17" t="s">
        <v>32</v>
      </c>
      <c r="B911" s="18">
        <f>IF(B887-B886=0,0,"Error")</f>
        <v>0</v>
      </c>
      <c r="C911" s="18">
        <f>IF(C887-C886=0,0,"Error")</f>
        <v>0</v>
      </c>
      <c r="D911" s="18">
        <f>IF(D887-D886=0,0,"Error")</f>
        <v>0</v>
      </c>
      <c r="E911" s="18">
        <f>IF(E887-E886=0,0,"Error")</f>
        <v>0</v>
      </c>
    </row>
  </sheetData>
  <mergeCells count="217">
    <mergeCell ref="A11:E11"/>
    <mergeCell ref="A12:E12"/>
    <mergeCell ref="B14:E14"/>
    <mergeCell ref="B15:E15"/>
    <mergeCell ref="B16:E16"/>
    <mergeCell ref="A17:E17"/>
    <mergeCell ref="B4:E4"/>
    <mergeCell ref="B5:E5"/>
    <mergeCell ref="B6:E6"/>
    <mergeCell ref="C7:E7"/>
    <mergeCell ref="C8:E8"/>
    <mergeCell ref="C9:E9"/>
    <mergeCell ref="A34:E34"/>
    <mergeCell ref="B35:E35"/>
    <mergeCell ref="B36:E36"/>
    <mergeCell ref="B37:E37"/>
    <mergeCell ref="A38:A39"/>
    <mergeCell ref="A46:E46"/>
    <mergeCell ref="A18:E20"/>
    <mergeCell ref="B21:E21"/>
    <mergeCell ref="A22:A23"/>
    <mergeCell ref="B28:E28"/>
    <mergeCell ref="A29:E29"/>
    <mergeCell ref="A33:E33"/>
    <mergeCell ref="A83:A84"/>
    <mergeCell ref="B108:E108"/>
    <mergeCell ref="B109:E109"/>
    <mergeCell ref="B110:E110"/>
    <mergeCell ref="A111:A112"/>
    <mergeCell ref="A119:E119"/>
    <mergeCell ref="A47:A48"/>
    <mergeCell ref="B71:E71"/>
    <mergeCell ref="B72:E72"/>
    <mergeCell ref="B73:E73"/>
    <mergeCell ref="A74:A75"/>
    <mergeCell ref="A82:E82"/>
    <mergeCell ref="B153:E153"/>
    <mergeCell ref="B154:E154"/>
    <mergeCell ref="A155:A156"/>
    <mergeCell ref="A163:E163"/>
    <mergeCell ref="A164:A165"/>
    <mergeCell ref="B189:E189"/>
    <mergeCell ref="A120:A121"/>
    <mergeCell ref="B146:E146"/>
    <mergeCell ref="A147:E147"/>
    <mergeCell ref="A150:E150"/>
    <mergeCell ref="A151:E151"/>
    <mergeCell ref="B152:E152"/>
    <mergeCell ref="A229:E229"/>
    <mergeCell ref="B230:E230"/>
    <mergeCell ref="B232:E232"/>
    <mergeCell ref="B233:E233"/>
    <mergeCell ref="B234:E234"/>
    <mergeCell ref="A235:A236"/>
    <mergeCell ref="B190:E190"/>
    <mergeCell ref="B191:E191"/>
    <mergeCell ref="A192:A193"/>
    <mergeCell ref="A200:E200"/>
    <mergeCell ref="A201:A202"/>
    <mergeCell ref="A228:E228"/>
    <mergeCell ref="A269:A270"/>
    <mergeCell ref="B282:E282"/>
    <mergeCell ref="B284:E284"/>
    <mergeCell ref="B285:E285"/>
    <mergeCell ref="A286:A287"/>
    <mergeCell ref="A294:E294"/>
    <mergeCell ref="A243:E243"/>
    <mergeCell ref="A244:A245"/>
    <mergeCell ref="B258:E258"/>
    <mergeCell ref="B259:E259"/>
    <mergeCell ref="A260:A261"/>
    <mergeCell ref="A268:E268"/>
    <mergeCell ref="A313:A314"/>
    <mergeCell ref="A321:E321"/>
    <mergeCell ref="A322:A323"/>
    <mergeCell ref="D335:E335"/>
    <mergeCell ref="B336:E336"/>
    <mergeCell ref="B337:E337"/>
    <mergeCell ref="A295:A296"/>
    <mergeCell ref="B308:E308"/>
    <mergeCell ref="D309:E309"/>
    <mergeCell ref="B310:E310"/>
    <mergeCell ref="B311:E311"/>
    <mergeCell ref="B312:E312"/>
    <mergeCell ref="A363:A364"/>
    <mergeCell ref="A371:E371"/>
    <mergeCell ref="A372:A373"/>
    <mergeCell ref="D385:E385"/>
    <mergeCell ref="B386:E386"/>
    <mergeCell ref="B387:E387"/>
    <mergeCell ref="A338:A339"/>
    <mergeCell ref="A346:E346"/>
    <mergeCell ref="A347:A348"/>
    <mergeCell ref="D360:E360"/>
    <mergeCell ref="B361:E361"/>
    <mergeCell ref="B362:E362"/>
    <mergeCell ref="A413:A414"/>
    <mergeCell ref="A421:E421"/>
    <mergeCell ref="A422:A423"/>
    <mergeCell ref="D435:E435"/>
    <mergeCell ref="B436:E436"/>
    <mergeCell ref="B437:E437"/>
    <mergeCell ref="A388:A389"/>
    <mergeCell ref="A396:E396"/>
    <mergeCell ref="A397:A398"/>
    <mergeCell ref="D410:E410"/>
    <mergeCell ref="B411:E411"/>
    <mergeCell ref="B412:E412"/>
    <mergeCell ref="A472:E472"/>
    <mergeCell ref="A473:A474"/>
    <mergeCell ref="D478:E478"/>
    <mergeCell ref="B479:E479"/>
    <mergeCell ref="B480:E480"/>
    <mergeCell ref="A481:A482"/>
    <mergeCell ref="A438:A439"/>
    <mergeCell ref="A446:E446"/>
    <mergeCell ref="A447:A448"/>
    <mergeCell ref="B462:E462"/>
    <mergeCell ref="B463:E463"/>
    <mergeCell ref="A464:A465"/>
    <mergeCell ref="B508:E508"/>
    <mergeCell ref="A509:A510"/>
    <mergeCell ref="A517:E517"/>
    <mergeCell ref="A518:A519"/>
    <mergeCell ref="B532:E532"/>
    <mergeCell ref="B533:E533"/>
    <mergeCell ref="A489:E489"/>
    <mergeCell ref="A490:A491"/>
    <mergeCell ref="A503:E503"/>
    <mergeCell ref="A504:E504"/>
    <mergeCell ref="B505:E505"/>
    <mergeCell ref="B507:E507"/>
    <mergeCell ref="A567:E567"/>
    <mergeCell ref="A568:A569"/>
    <mergeCell ref="A616:E616"/>
    <mergeCell ref="A617:E617"/>
    <mergeCell ref="B619:E619"/>
    <mergeCell ref="B620:E620"/>
    <mergeCell ref="A534:A535"/>
    <mergeCell ref="A542:E542"/>
    <mergeCell ref="A543:A544"/>
    <mergeCell ref="B557:E557"/>
    <mergeCell ref="B558:E558"/>
    <mergeCell ref="A559:A560"/>
    <mergeCell ref="A633:E633"/>
    <mergeCell ref="A637:E637"/>
    <mergeCell ref="A638:E638"/>
    <mergeCell ref="B639:E639"/>
    <mergeCell ref="B640:E640"/>
    <mergeCell ref="B641:E641"/>
    <mergeCell ref="B621:E621"/>
    <mergeCell ref="A622:E622"/>
    <mergeCell ref="A623:E625"/>
    <mergeCell ref="B626:E626"/>
    <mergeCell ref="A627:A628"/>
    <mergeCell ref="B632:E632"/>
    <mergeCell ref="A682:E682"/>
    <mergeCell ref="B683:E683"/>
    <mergeCell ref="B684:E684"/>
    <mergeCell ref="B685:E685"/>
    <mergeCell ref="A686:A687"/>
    <mergeCell ref="A694:E694"/>
    <mergeCell ref="A642:A643"/>
    <mergeCell ref="A650:E650"/>
    <mergeCell ref="A651:A652"/>
    <mergeCell ref="B677:E677"/>
    <mergeCell ref="A678:E678"/>
    <mergeCell ref="A681:E681"/>
    <mergeCell ref="A732:A733"/>
    <mergeCell ref="B757:E757"/>
    <mergeCell ref="B758:E758"/>
    <mergeCell ref="B759:E759"/>
    <mergeCell ref="A760:A761"/>
    <mergeCell ref="A768:E768"/>
    <mergeCell ref="A695:A696"/>
    <mergeCell ref="B720:E720"/>
    <mergeCell ref="B721:E721"/>
    <mergeCell ref="B722:E722"/>
    <mergeCell ref="A723:A724"/>
    <mergeCell ref="A731:E731"/>
    <mergeCell ref="B799:E799"/>
    <mergeCell ref="B800:E800"/>
    <mergeCell ref="A801:A802"/>
    <mergeCell ref="B809:E809"/>
    <mergeCell ref="B810:E810"/>
    <mergeCell ref="B811:E811"/>
    <mergeCell ref="A769:A770"/>
    <mergeCell ref="A794:E794"/>
    <mergeCell ref="A795:E795"/>
    <mergeCell ref="B796:E796"/>
    <mergeCell ref="D797:E797"/>
    <mergeCell ref="B798:E798"/>
    <mergeCell ref="A830:A831"/>
    <mergeCell ref="A838:E838"/>
    <mergeCell ref="A839:A840"/>
    <mergeCell ref="A844:E844"/>
    <mergeCell ref="A845:E845"/>
    <mergeCell ref="B846:E846"/>
    <mergeCell ref="A812:A813"/>
    <mergeCell ref="A820:E820"/>
    <mergeCell ref="A821:A822"/>
    <mergeCell ref="B826:E826"/>
    <mergeCell ref="B828:E828"/>
    <mergeCell ref="B829:E829"/>
    <mergeCell ref="B867:E867"/>
    <mergeCell ref="B869:E869"/>
    <mergeCell ref="B870:E870"/>
    <mergeCell ref="A871:A872"/>
    <mergeCell ref="A879:E879"/>
    <mergeCell ref="A880:A881"/>
    <mergeCell ref="B848:E848"/>
    <mergeCell ref="B849:E849"/>
    <mergeCell ref="A850:A851"/>
    <mergeCell ref="A858:E858"/>
    <mergeCell ref="A859:A860"/>
    <mergeCell ref="A864:A866"/>
    <mergeCell ref="B864:E866"/>
  </mergeCells>
  <pageMargins left="0.7" right="0.7" top="0.75" bottom="0.75" header="0.3" footer="0.3"/>
  <pageSetup paperSize="9" scale="10" orientation="landscape" horizontalDpi="4294967294" verticalDpi="429496729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16"/>
  <sheetViews>
    <sheetView zoomScale="142" zoomScaleNormal="142" workbookViewId="0">
      <selection activeCell="J6" sqref="J6"/>
    </sheetView>
  </sheetViews>
  <sheetFormatPr defaultRowHeight="15" x14ac:dyDescent="0.25"/>
  <cols>
    <col min="1" max="1" width="12" customWidth="1"/>
    <col min="2" max="2" width="26.7109375" customWidth="1"/>
    <col min="3" max="5" width="11.7109375" customWidth="1"/>
    <col min="6" max="6" width="12.5703125" customWidth="1"/>
    <col min="7" max="7" width="10.7109375" customWidth="1"/>
    <col min="9" max="9" width="11" customWidth="1"/>
    <col min="10" max="10" width="11" bestFit="1" customWidth="1"/>
  </cols>
  <sheetData>
    <row r="1" spans="1:8" x14ac:dyDescent="0.25">
      <c r="B1" s="1444" t="s">
        <v>1735</v>
      </c>
      <c r="C1" s="1444"/>
      <c r="D1" s="1444"/>
      <c r="E1" s="1444"/>
      <c r="F1" s="1444"/>
      <c r="G1" s="1444"/>
      <c r="H1" s="1444"/>
    </row>
    <row r="2" spans="1:8" ht="18" customHeight="1" x14ac:dyDescent="0.25">
      <c r="A2" s="1444" t="s">
        <v>732</v>
      </c>
      <c r="B2" s="1444"/>
      <c r="C2" s="1444"/>
      <c r="D2" s="1444"/>
      <c r="E2" s="1444"/>
      <c r="F2" s="1444"/>
      <c r="G2" s="1444"/>
    </row>
    <row r="3" spans="1:8" ht="18" customHeight="1" x14ac:dyDescent="0.25">
      <c r="A3" s="796"/>
      <c r="B3" s="1306" t="s">
        <v>731</v>
      </c>
      <c r="C3" s="1306"/>
      <c r="D3" s="1306"/>
      <c r="E3" s="1306"/>
      <c r="F3" s="1306"/>
      <c r="G3" s="796"/>
    </row>
    <row r="4" spans="1:8" ht="9" customHeight="1" thickBot="1" x14ac:dyDescent="0.3"/>
    <row r="5" spans="1:8" ht="27" customHeight="1" thickBot="1" x14ac:dyDescent="0.3">
      <c r="B5" s="2" t="s">
        <v>0</v>
      </c>
      <c r="C5" s="1230" t="s">
        <v>237</v>
      </c>
      <c r="D5" s="1230"/>
      <c r="E5" s="1230"/>
      <c r="F5" s="1230"/>
    </row>
    <row r="6" spans="1:8" ht="15.75" thickBot="1" x14ac:dyDescent="0.3">
      <c r="B6" s="2" t="s">
        <v>1</v>
      </c>
      <c r="C6" s="1231" t="s">
        <v>2</v>
      </c>
      <c r="D6" s="1232"/>
      <c r="E6" s="1232"/>
      <c r="F6" s="1233"/>
    </row>
    <row r="7" spans="1:8" ht="15.75" thickBot="1" x14ac:dyDescent="0.3">
      <c r="B7" s="2" t="s">
        <v>3</v>
      </c>
      <c r="C7" s="1217" t="s">
        <v>729</v>
      </c>
      <c r="D7" s="1218"/>
      <c r="E7" s="1218"/>
      <c r="F7" s="1219"/>
    </row>
    <row r="8" spans="1:8" ht="15.75" thickBot="1" x14ac:dyDescent="0.3">
      <c r="B8" s="1234" t="s">
        <v>5</v>
      </c>
      <c r="C8" s="1235"/>
      <c r="D8" s="1235"/>
      <c r="E8" s="1235"/>
      <c r="F8" s="1236"/>
    </row>
    <row r="9" spans="1:8" ht="15.75" customHeight="1" x14ac:dyDescent="0.25">
      <c r="B9" s="1891" t="s">
        <v>556</v>
      </c>
      <c r="C9" s="1698"/>
      <c r="D9" s="1698"/>
      <c r="E9" s="1698"/>
      <c r="F9" s="1892"/>
    </row>
    <row r="10" spans="1:8" ht="36.75" customHeight="1" x14ac:dyDescent="0.25">
      <c r="B10" s="1893"/>
      <c r="C10" s="1701"/>
      <c r="D10" s="1701"/>
      <c r="E10" s="1701"/>
      <c r="F10" s="1894"/>
    </row>
    <row r="11" spans="1:8" ht="15.75" thickBot="1" x14ac:dyDescent="0.3">
      <c r="B11" s="1895"/>
      <c r="C11" s="1704"/>
      <c r="D11" s="1704"/>
      <c r="E11" s="1704"/>
      <c r="F11" s="1896"/>
    </row>
    <row r="12" spans="1:8" ht="38.25" customHeight="1" thickBot="1" x14ac:dyDescent="0.3">
      <c r="B12" s="3" t="s">
        <v>6</v>
      </c>
      <c r="C12" s="1240" t="s">
        <v>557</v>
      </c>
      <c r="D12" s="1241"/>
      <c r="E12" s="1241"/>
      <c r="F12" s="1242"/>
    </row>
    <row r="13" spans="1:8" ht="23.25" customHeight="1" x14ac:dyDescent="0.25">
      <c r="B13" s="1205" t="s">
        <v>7</v>
      </c>
      <c r="C13" s="280">
        <v>2019</v>
      </c>
      <c r="D13" s="280">
        <v>2020</v>
      </c>
      <c r="E13" s="280">
        <v>2021</v>
      </c>
      <c r="F13" s="280">
        <v>2022</v>
      </c>
    </row>
    <row r="14" spans="1:8" ht="15.75" thickBot="1" x14ac:dyDescent="0.3">
      <c r="B14" s="1206"/>
      <c r="C14" s="277" t="s">
        <v>8</v>
      </c>
      <c r="D14" s="277" t="s">
        <v>9</v>
      </c>
      <c r="E14" s="277" t="s">
        <v>9</v>
      </c>
      <c r="F14" s="277" t="s">
        <v>9</v>
      </c>
    </row>
    <row r="15" spans="1:8" ht="26.25" thickBot="1" x14ac:dyDescent="0.3">
      <c r="B15" s="158" t="s">
        <v>558</v>
      </c>
      <c r="C15" s="89">
        <v>0.25</v>
      </c>
      <c r="D15" s="89" t="s">
        <v>236</v>
      </c>
      <c r="E15" s="89" t="s">
        <v>236</v>
      </c>
      <c r="F15" s="89" t="s">
        <v>236</v>
      </c>
    </row>
    <row r="16" spans="1:8" ht="15.75" thickBot="1" x14ac:dyDescent="0.3">
      <c r="B16" s="158"/>
      <c r="C16" s="842"/>
      <c r="D16" s="842"/>
      <c r="E16" s="842"/>
      <c r="F16" s="89"/>
    </row>
    <row r="17" spans="2:12" ht="24.75" customHeight="1" thickBot="1" x14ac:dyDescent="0.3">
      <c r="B17" s="6" t="s">
        <v>10</v>
      </c>
      <c r="C17" s="1706" t="s">
        <v>559</v>
      </c>
      <c r="D17" s="1240"/>
      <c r="E17" s="1240"/>
      <c r="F17" s="1897"/>
    </row>
    <row r="18" spans="2:12" ht="23.25" customHeight="1" thickBot="1" x14ac:dyDescent="0.3">
      <c r="B18" s="1217" t="s">
        <v>11</v>
      </c>
      <c r="C18" s="1218"/>
      <c r="D18" s="1218"/>
      <c r="E18" s="1218"/>
      <c r="F18" s="1219"/>
      <c r="I18" s="30"/>
      <c r="K18" s="30"/>
    </row>
    <row r="19" spans="2:12" ht="39" thickBot="1" x14ac:dyDescent="0.3">
      <c r="B19" s="395" t="s">
        <v>560</v>
      </c>
      <c r="C19" s="843">
        <v>0.98</v>
      </c>
      <c r="D19" s="89" t="s">
        <v>66</v>
      </c>
      <c r="E19" s="89" t="s">
        <v>66</v>
      </c>
      <c r="F19" s="89" t="s">
        <v>66</v>
      </c>
      <c r="H19" s="92"/>
    </row>
    <row r="20" spans="2:12" ht="39" thickBot="1" x14ac:dyDescent="0.3">
      <c r="B20" s="395" t="s">
        <v>561</v>
      </c>
      <c r="C20" s="843">
        <v>0.2</v>
      </c>
      <c r="D20" s="89" t="s">
        <v>236</v>
      </c>
      <c r="E20" s="89" t="s">
        <v>236</v>
      </c>
      <c r="F20" s="89" t="s">
        <v>236</v>
      </c>
    </row>
    <row r="21" spans="2:12" ht="15.75" thickBot="1" x14ac:dyDescent="0.3">
      <c r="B21" s="844"/>
      <c r="C21" s="98"/>
      <c r="D21" s="845"/>
      <c r="E21" s="98"/>
      <c r="F21" s="99"/>
    </row>
    <row r="22" spans="2:12" ht="15.75" thickBot="1" x14ac:dyDescent="0.3">
      <c r="B22" s="1291" t="s">
        <v>12</v>
      </c>
      <c r="C22" s="1292"/>
      <c r="D22" s="1292"/>
      <c r="E22" s="1292"/>
      <c r="F22" s="1293"/>
    </row>
    <row r="23" spans="2:12" ht="15.75" thickBot="1" x14ac:dyDescent="0.3">
      <c r="B23" s="1220" t="s">
        <v>13</v>
      </c>
      <c r="C23" s="1221"/>
      <c r="D23" s="1221"/>
      <c r="E23" s="1221"/>
      <c r="F23" s="1222"/>
    </row>
    <row r="24" spans="2:12" ht="18.75" customHeight="1" thickBot="1" x14ac:dyDescent="0.3">
      <c r="B24" s="7" t="s">
        <v>75</v>
      </c>
      <c r="C24" s="1850" t="s">
        <v>562</v>
      </c>
      <c r="D24" s="1851"/>
      <c r="E24" s="1851"/>
      <c r="F24" s="1852"/>
    </row>
    <row r="25" spans="2:12" ht="31.5" customHeight="1" thickBot="1" x14ac:dyDescent="0.3">
      <c r="B25" s="5" t="s">
        <v>15</v>
      </c>
      <c r="C25" s="1850" t="s">
        <v>1330</v>
      </c>
      <c r="D25" s="1851"/>
      <c r="E25" s="1851"/>
      <c r="F25" s="1852"/>
    </row>
    <row r="26" spans="2:12" ht="15.75" thickBot="1" x14ac:dyDescent="0.3">
      <c r="B26" s="5" t="s">
        <v>16</v>
      </c>
      <c r="C26" s="1389" t="s">
        <v>563</v>
      </c>
      <c r="D26" s="1390"/>
      <c r="E26" s="1390"/>
      <c r="F26" s="1391"/>
    </row>
    <row r="27" spans="2:12" ht="12.75" customHeight="1" x14ac:dyDescent="0.25">
      <c r="B27" s="1254"/>
      <c r="C27" s="8">
        <v>2019</v>
      </c>
      <c r="D27" s="8">
        <v>2020</v>
      </c>
      <c r="E27" s="8">
        <v>2021</v>
      </c>
      <c r="F27" s="8">
        <v>2022</v>
      </c>
    </row>
    <row r="28" spans="2:12" ht="9" customHeight="1" thickBot="1" x14ac:dyDescent="0.3">
      <c r="B28" s="1255"/>
      <c r="C28" s="806" t="s">
        <v>8</v>
      </c>
      <c r="D28" s="806" t="s">
        <v>9</v>
      </c>
      <c r="E28" s="806" t="s">
        <v>9</v>
      </c>
      <c r="F28" s="806" t="s">
        <v>9</v>
      </c>
    </row>
    <row r="29" spans="2:12" ht="15.75" thickBot="1" x14ac:dyDescent="0.3">
      <c r="B29" s="5" t="s">
        <v>17</v>
      </c>
      <c r="C29" s="10">
        <v>190</v>
      </c>
      <c r="D29" s="10">
        <v>200</v>
      </c>
      <c r="E29" s="10">
        <v>207</v>
      </c>
      <c r="F29" s="10">
        <v>210</v>
      </c>
      <c r="G29" s="846"/>
      <c r="H29" s="438"/>
    </row>
    <row r="30" spans="2:12" ht="15.75" thickBot="1" x14ac:dyDescent="0.3">
      <c r="B30" s="5" t="s">
        <v>18</v>
      </c>
      <c r="C30" s="10">
        <f>C59</f>
        <v>54266</v>
      </c>
      <c r="D30" s="10">
        <f t="shared" ref="D30:F30" si="0">D59</f>
        <v>56766</v>
      </c>
      <c r="E30" s="10">
        <f t="shared" si="0"/>
        <v>58769</v>
      </c>
      <c r="F30" s="10">
        <f t="shared" si="0"/>
        <v>58800</v>
      </c>
    </row>
    <row r="31" spans="2:12" ht="15.75" thickBot="1" x14ac:dyDescent="0.3">
      <c r="B31" s="5" t="s">
        <v>19</v>
      </c>
      <c r="C31" s="10">
        <f>C30/C29</f>
        <v>285.61052631578946</v>
      </c>
      <c r="D31" s="10">
        <f t="shared" ref="D31:F31" si="1">D30/D29</f>
        <v>283.83</v>
      </c>
      <c r="E31" s="10">
        <f t="shared" si="1"/>
        <v>283.90821256038646</v>
      </c>
      <c r="F31" s="10">
        <f t="shared" si="1"/>
        <v>280</v>
      </c>
    </row>
    <row r="32" spans="2:12" ht="15.75" thickBot="1" x14ac:dyDescent="0.3">
      <c r="B32" s="5" t="s">
        <v>20</v>
      </c>
      <c r="C32" s="787" t="s">
        <v>21</v>
      </c>
      <c r="D32" s="11">
        <f>D29/C29-1</f>
        <v>5.2631578947368363E-2</v>
      </c>
      <c r="E32" s="11">
        <f t="shared" ref="E32:F34" si="2">E29/D29-1</f>
        <v>3.499999999999992E-2</v>
      </c>
      <c r="F32" s="11">
        <f t="shared" si="2"/>
        <v>1.449275362318847E-2</v>
      </c>
      <c r="H32" s="12"/>
      <c r="I32" s="12"/>
      <c r="J32" s="12"/>
      <c r="K32" s="12"/>
      <c r="L32" s="12"/>
    </row>
    <row r="33" spans="2:8" ht="15.75" thickBot="1" x14ac:dyDescent="0.3">
      <c r="B33" s="5" t="s">
        <v>22</v>
      </c>
      <c r="C33" s="787" t="s">
        <v>21</v>
      </c>
      <c r="D33" s="11">
        <f>D30/C30-1</f>
        <v>4.6069362031474492E-2</v>
      </c>
      <c r="E33" s="11">
        <f t="shared" si="2"/>
        <v>3.5285205933129005E-2</v>
      </c>
      <c r="F33" s="11">
        <f t="shared" si="2"/>
        <v>5.2748898228660579E-4</v>
      </c>
    </row>
    <row r="34" spans="2:8" ht="15.75" thickBot="1" x14ac:dyDescent="0.3">
      <c r="B34" s="5" t="s">
        <v>23</v>
      </c>
      <c r="C34" s="787" t="s">
        <v>21</v>
      </c>
      <c r="D34" s="11">
        <f>D31/C31-1</f>
        <v>-6.2341060700991102E-3</v>
      </c>
      <c r="E34" s="11">
        <f t="shared" si="2"/>
        <v>2.7556128804739899E-4</v>
      </c>
      <c r="F34" s="11">
        <f t="shared" si="2"/>
        <v>-1.3765760860317444E-2</v>
      </c>
    </row>
    <row r="35" spans="2:8" ht="15.75" thickBot="1" x14ac:dyDescent="0.3">
      <c r="B35" s="1256" t="s">
        <v>326</v>
      </c>
      <c r="C35" s="1257"/>
      <c r="D35" s="1257"/>
      <c r="E35" s="1257"/>
      <c r="F35" s="1258"/>
    </row>
    <row r="36" spans="2:8" ht="12.75" customHeight="1" x14ac:dyDescent="0.25">
      <c r="B36" s="1254"/>
      <c r="C36" s="8">
        <v>2018</v>
      </c>
      <c r="D36" s="8">
        <v>2019</v>
      </c>
      <c r="E36" s="8">
        <v>2020</v>
      </c>
      <c r="F36" s="8">
        <v>2021</v>
      </c>
    </row>
    <row r="37" spans="2:8" ht="9" customHeight="1" thickBot="1" x14ac:dyDescent="0.3">
      <c r="B37" s="1255"/>
      <c r="C37" s="806" t="s">
        <v>8</v>
      </c>
      <c r="D37" s="806" t="s">
        <v>9</v>
      </c>
      <c r="E37" s="806" t="s">
        <v>9</v>
      </c>
      <c r="F37" s="806" t="s">
        <v>9</v>
      </c>
    </row>
    <row r="38" spans="2:8" ht="15.75" thickBot="1" x14ac:dyDescent="0.3">
      <c r="B38" s="13" t="s">
        <v>24</v>
      </c>
      <c r="C38" s="14">
        <v>34500</v>
      </c>
      <c r="D38" s="14">
        <v>36100</v>
      </c>
      <c r="E38" s="14">
        <v>36100</v>
      </c>
      <c r="F38" s="14">
        <v>36100</v>
      </c>
    </row>
    <row r="39" spans="2:8" ht="15.75" thickBot="1" x14ac:dyDescent="0.3">
      <c r="B39" s="26" t="s">
        <v>279</v>
      </c>
      <c r="C39" s="15">
        <f>C38</f>
        <v>34500</v>
      </c>
      <c r="D39" s="15">
        <f t="shared" ref="D39:F39" si="3">D38</f>
        <v>36100</v>
      </c>
      <c r="E39" s="15">
        <f t="shared" si="3"/>
        <v>36100</v>
      </c>
      <c r="F39" s="15">
        <f t="shared" si="3"/>
        <v>36100</v>
      </c>
    </row>
    <row r="40" spans="2:8" ht="15.75" thickBot="1" x14ac:dyDescent="0.3">
      <c r="B40" s="26" t="s">
        <v>280</v>
      </c>
      <c r="C40" s="15"/>
      <c r="D40" s="27"/>
      <c r="E40" s="27"/>
      <c r="F40" s="27"/>
    </row>
    <row r="41" spans="2:8" ht="24.75" thickBot="1" x14ac:dyDescent="0.3">
      <c r="B41" s="13" t="s">
        <v>25</v>
      </c>
      <c r="C41" s="14">
        <v>5850</v>
      </c>
      <c r="D41" s="14">
        <v>6250</v>
      </c>
      <c r="E41" s="14">
        <f>D41</f>
        <v>6250</v>
      </c>
      <c r="F41" s="14">
        <f>E41</f>
        <v>6250</v>
      </c>
    </row>
    <row r="42" spans="2:8" ht="15.75" thickBot="1" x14ac:dyDescent="0.3">
      <c r="B42" s="26" t="s">
        <v>279</v>
      </c>
      <c r="C42" s="15">
        <f>C41</f>
        <v>5850</v>
      </c>
      <c r="D42" s="15">
        <f t="shared" ref="D42:F42" si="4">D41</f>
        <v>6250</v>
      </c>
      <c r="E42" s="15">
        <f t="shared" si="4"/>
        <v>6250</v>
      </c>
      <c r="F42" s="15">
        <f t="shared" si="4"/>
        <v>6250</v>
      </c>
    </row>
    <row r="43" spans="2:8" ht="15.75" thickBot="1" x14ac:dyDescent="0.3">
      <c r="B43" s="26" t="s">
        <v>280</v>
      </c>
      <c r="C43" s="15"/>
      <c r="D43" s="14"/>
      <c r="E43" s="14"/>
      <c r="F43" s="14"/>
    </row>
    <row r="44" spans="2:8" ht="15.75" thickBot="1" x14ac:dyDescent="0.3">
      <c r="B44" s="13" t="s">
        <v>26</v>
      </c>
      <c r="C44" s="15">
        <v>13476</v>
      </c>
      <c r="D44" s="14">
        <v>13976</v>
      </c>
      <c r="E44" s="14">
        <v>15979</v>
      </c>
      <c r="F44" s="14">
        <v>16010</v>
      </c>
      <c r="H44" s="149"/>
    </row>
    <row r="45" spans="2:8" ht="15.75" thickBot="1" x14ac:dyDescent="0.3">
      <c r="B45" s="26" t="s">
        <v>279</v>
      </c>
      <c r="C45" s="15">
        <f>C44</f>
        <v>13476</v>
      </c>
      <c r="D45" s="15">
        <f t="shared" ref="D45" si="5">D44</f>
        <v>13976</v>
      </c>
      <c r="E45" s="15">
        <f>E44</f>
        <v>15979</v>
      </c>
      <c r="F45" s="14">
        <f>F44</f>
        <v>16010</v>
      </c>
      <c r="H45" s="12"/>
    </row>
    <row r="46" spans="2:8" ht="15.75" thickBot="1" x14ac:dyDescent="0.3">
      <c r="B46" s="26" t="s">
        <v>280</v>
      </c>
      <c r="C46" s="15"/>
      <c r="D46" s="14"/>
      <c r="E46" s="14"/>
      <c r="F46" s="14"/>
      <c r="H46" s="12"/>
    </row>
    <row r="47" spans="2:8" ht="15.75" thickBot="1" x14ac:dyDescent="0.3">
      <c r="B47" s="13" t="s">
        <v>27</v>
      </c>
      <c r="C47" s="15"/>
      <c r="D47" s="14"/>
      <c r="E47" s="14"/>
      <c r="F47" s="14"/>
    </row>
    <row r="48" spans="2:8" ht="15.75" thickBot="1" x14ac:dyDescent="0.3">
      <c r="B48" s="26" t="s">
        <v>279</v>
      </c>
      <c r="C48" s="15"/>
      <c r="D48" s="14"/>
      <c r="E48" s="14"/>
      <c r="F48" s="14"/>
    </row>
    <row r="49" spans="1:13" ht="15.75" thickBot="1" x14ac:dyDescent="0.3">
      <c r="B49" s="26" t="s">
        <v>280</v>
      </c>
      <c r="C49" s="15"/>
      <c r="D49" s="14"/>
      <c r="E49" s="14"/>
      <c r="F49" s="14"/>
    </row>
    <row r="50" spans="1:13" ht="15.75" thickBot="1" x14ac:dyDescent="0.3">
      <c r="B50" s="13" t="s">
        <v>28</v>
      </c>
      <c r="C50" s="15"/>
      <c r="D50" s="14"/>
      <c r="E50" s="14"/>
      <c r="F50" s="14"/>
    </row>
    <row r="51" spans="1:13" ht="15.75" thickBot="1" x14ac:dyDescent="0.3">
      <c r="B51" s="26" t="s">
        <v>279</v>
      </c>
      <c r="C51" s="15"/>
      <c r="D51" s="14"/>
      <c r="E51" s="14"/>
      <c r="F51" s="14"/>
    </row>
    <row r="52" spans="1:13" ht="15.75" thickBot="1" x14ac:dyDescent="0.3">
      <c r="B52" s="26" t="s">
        <v>280</v>
      </c>
      <c r="C52" s="15"/>
      <c r="D52" s="14"/>
      <c r="E52" s="14"/>
      <c r="F52" s="14"/>
    </row>
    <row r="53" spans="1:13" ht="15.75" thickBot="1" x14ac:dyDescent="0.3">
      <c r="B53" s="13" t="s">
        <v>29</v>
      </c>
      <c r="C53" s="15">
        <v>200</v>
      </c>
      <c r="D53" s="14">
        <v>200</v>
      </c>
      <c r="E53" s="14">
        <v>200</v>
      </c>
      <c r="F53" s="14">
        <v>200</v>
      </c>
    </row>
    <row r="54" spans="1:13" ht="15.75" thickBot="1" x14ac:dyDescent="0.3">
      <c r="B54" s="26" t="s">
        <v>279</v>
      </c>
      <c r="C54" s="15">
        <f>C53</f>
        <v>200</v>
      </c>
      <c r="D54" s="15">
        <f t="shared" ref="D54:F54" si="6">D53</f>
        <v>200</v>
      </c>
      <c r="E54" s="15">
        <f t="shared" si="6"/>
        <v>200</v>
      </c>
      <c r="F54" s="15">
        <f t="shared" si="6"/>
        <v>200</v>
      </c>
    </row>
    <row r="55" spans="1:13" ht="15.75" thickBot="1" x14ac:dyDescent="0.3">
      <c r="B55" s="26" t="s">
        <v>280</v>
      </c>
      <c r="C55" s="15"/>
      <c r="D55" s="14"/>
      <c r="E55" s="14"/>
      <c r="F55" s="14"/>
    </row>
    <row r="56" spans="1:13" ht="24.75" thickBot="1" x14ac:dyDescent="0.3">
      <c r="B56" s="13" t="s">
        <v>30</v>
      </c>
      <c r="C56" s="15">
        <v>240</v>
      </c>
      <c r="D56" s="14">
        <v>240</v>
      </c>
      <c r="E56" s="14">
        <v>240</v>
      </c>
      <c r="F56" s="14">
        <v>240</v>
      </c>
      <c r="I56" s="95"/>
    </row>
    <row r="57" spans="1:13" ht="15.75" thickBot="1" x14ac:dyDescent="0.3">
      <c r="B57" s="26" t="s">
        <v>279</v>
      </c>
      <c r="C57" s="15">
        <f>C56</f>
        <v>240</v>
      </c>
      <c r="D57" s="15">
        <f t="shared" ref="D57:F57" si="7">D56</f>
        <v>240</v>
      </c>
      <c r="E57" s="15">
        <f t="shared" si="7"/>
        <v>240</v>
      </c>
      <c r="F57" s="15">
        <f t="shared" si="7"/>
        <v>240</v>
      </c>
      <c r="K57" s="96"/>
      <c r="L57" s="96"/>
      <c r="M57" s="96"/>
    </row>
    <row r="58" spans="1:13" ht="18.75" customHeight="1" thickBot="1" x14ac:dyDescent="0.3">
      <c r="B58" s="13" t="s">
        <v>280</v>
      </c>
      <c r="C58" s="15"/>
      <c r="D58" s="97"/>
      <c r="E58" s="40"/>
      <c r="F58" s="40"/>
    </row>
    <row r="59" spans="1:13" ht="15.75" thickBot="1" x14ac:dyDescent="0.3">
      <c r="B59" s="7" t="s">
        <v>76</v>
      </c>
      <c r="C59" s="15">
        <f>C56+C53+C50+C47+C44+C41+C38</f>
        <v>54266</v>
      </c>
      <c r="D59" s="15">
        <f t="shared" ref="D59:F59" si="8">D56+D53+D50+D47+D44+D41+D38</f>
        <v>56766</v>
      </c>
      <c r="E59" s="15">
        <f t="shared" si="8"/>
        <v>58769</v>
      </c>
      <c r="F59" s="847">
        <f t="shared" si="8"/>
        <v>58800</v>
      </c>
    </row>
    <row r="60" spans="1:13" ht="15.75" thickBot="1" x14ac:dyDescent="0.3">
      <c r="A60" s="848"/>
      <c r="B60" s="7" t="s">
        <v>32</v>
      </c>
      <c r="C60" s="18">
        <f>IF(C59-C30=0,0,"Error")</f>
        <v>0</v>
      </c>
      <c r="D60" s="18">
        <f>IF(D59-D30=0,0,"Error")</f>
        <v>0</v>
      </c>
      <c r="E60" s="18">
        <f>IF(E59-E30=0,0,"Error")</f>
        <v>0</v>
      </c>
      <c r="F60" s="18">
        <f>IF(F59-F30=0,0,"Error")</f>
        <v>0</v>
      </c>
    </row>
    <row r="61" spans="1:13" ht="15.75" thickBot="1" x14ac:dyDescent="0.3">
      <c r="B61" s="1220" t="s">
        <v>39</v>
      </c>
      <c r="C61" s="1221"/>
      <c r="D61" s="1221"/>
      <c r="E61" s="1221"/>
      <c r="F61" s="1222"/>
    </row>
    <row r="62" spans="1:13" ht="15.75" thickBot="1" x14ac:dyDescent="0.3">
      <c r="B62" s="1220" t="s">
        <v>40</v>
      </c>
      <c r="C62" s="1221"/>
      <c r="D62" s="1221"/>
      <c r="E62" s="1221"/>
      <c r="F62" s="1222"/>
    </row>
    <row r="63" spans="1:13" ht="15.75" thickBot="1" x14ac:dyDescent="0.3">
      <c r="B63" s="7" t="s">
        <v>56</v>
      </c>
      <c r="C63" s="1243" t="s">
        <v>564</v>
      </c>
      <c r="D63" s="1244"/>
      <c r="E63" s="1245"/>
      <c r="F63" s="1246"/>
    </row>
    <row r="64" spans="1:13" ht="35.25" customHeight="1" thickBot="1" x14ac:dyDescent="0.3">
      <c r="B64" s="7" t="s">
        <v>565</v>
      </c>
      <c r="C64" s="159" t="s">
        <v>1331</v>
      </c>
      <c r="D64" s="100" t="s">
        <v>289</v>
      </c>
      <c r="E64" s="1245" t="s">
        <v>1332</v>
      </c>
      <c r="F64" s="1246"/>
      <c r="H64" s="1488" t="s">
        <v>291</v>
      </c>
      <c r="I64" s="1489"/>
      <c r="J64" s="1489"/>
      <c r="K64" s="1489"/>
      <c r="L64" s="1490"/>
    </row>
    <row r="65" spans="2:12" ht="15.75" thickBot="1" x14ac:dyDescent="0.3">
      <c r="B65" s="110"/>
      <c r="C65" s="1243"/>
      <c r="D65" s="1277"/>
      <c r="E65" s="1245"/>
      <c r="F65" s="1246"/>
      <c r="H65" s="1491"/>
      <c r="I65" s="1492"/>
      <c r="J65" s="1492"/>
      <c r="K65" s="1492"/>
      <c r="L65" s="1493"/>
    </row>
    <row r="66" spans="2:12" ht="19.5" customHeight="1" thickBot="1" x14ac:dyDescent="0.3">
      <c r="B66" s="5" t="s">
        <v>15</v>
      </c>
      <c r="C66" s="1888" t="s">
        <v>1333</v>
      </c>
      <c r="D66" s="1889"/>
      <c r="E66" s="1889"/>
      <c r="F66" s="1890"/>
      <c r="H66" s="1494"/>
      <c r="I66" s="1495"/>
      <c r="J66" s="1495"/>
      <c r="K66" s="1495"/>
      <c r="L66" s="1496"/>
    </row>
    <row r="67" spans="2:12" ht="15.75" thickBot="1" x14ac:dyDescent="0.3">
      <c r="B67" s="5" t="s">
        <v>16</v>
      </c>
      <c r="C67" s="1251" t="s">
        <v>566</v>
      </c>
      <c r="D67" s="1252"/>
      <c r="E67" s="1252"/>
      <c r="F67" s="1253"/>
    </row>
    <row r="68" spans="2:12" ht="12.75" customHeight="1" x14ac:dyDescent="0.25">
      <c r="B68" s="1254"/>
      <c r="C68" s="8">
        <v>2019</v>
      </c>
      <c r="D68" s="8">
        <v>2020</v>
      </c>
      <c r="E68" s="8">
        <v>2021</v>
      </c>
      <c r="F68" s="8">
        <v>2022</v>
      </c>
    </row>
    <row r="69" spans="2:12" ht="9" customHeight="1" thickBot="1" x14ac:dyDescent="0.3">
      <c r="B69" s="1255"/>
      <c r="C69" s="806" t="s">
        <v>8</v>
      </c>
      <c r="D69" s="806" t="s">
        <v>9</v>
      </c>
      <c r="E69" s="806" t="s">
        <v>9</v>
      </c>
      <c r="F69" s="806" t="s">
        <v>9</v>
      </c>
    </row>
    <row r="70" spans="2:12" ht="15.75" thickBot="1" x14ac:dyDescent="0.3">
      <c r="B70" s="5" t="s">
        <v>17</v>
      </c>
      <c r="C70" s="10">
        <v>10</v>
      </c>
      <c r="D70" s="10">
        <v>10</v>
      </c>
      <c r="E70" s="10">
        <v>10</v>
      </c>
      <c r="F70" s="10">
        <v>10</v>
      </c>
    </row>
    <row r="71" spans="2:12" ht="15.75" thickBot="1" x14ac:dyDescent="0.3">
      <c r="B71" s="5" t="s">
        <v>18</v>
      </c>
      <c r="C71" s="10">
        <v>2000</v>
      </c>
      <c r="D71" s="10">
        <v>2000</v>
      </c>
      <c r="E71" s="10">
        <v>2000</v>
      </c>
      <c r="F71" s="10">
        <v>2000</v>
      </c>
    </row>
    <row r="72" spans="2:12" ht="15.75" thickBot="1" x14ac:dyDescent="0.3">
      <c r="B72" s="5" t="s">
        <v>19</v>
      </c>
      <c r="C72" s="10">
        <f>C71/C70</f>
        <v>200</v>
      </c>
      <c r="D72" s="10">
        <f t="shared" ref="D72:F72" si="9">D71/D70</f>
        <v>200</v>
      </c>
      <c r="E72" s="10">
        <f t="shared" si="9"/>
        <v>200</v>
      </c>
      <c r="F72" s="10">
        <f t="shared" si="9"/>
        <v>200</v>
      </c>
    </row>
    <row r="73" spans="2:12" ht="15.75" thickBot="1" x14ac:dyDescent="0.3">
      <c r="B73" s="5" t="s">
        <v>20</v>
      </c>
      <c r="C73" s="787" t="s">
        <v>21</v>
      </c>
      <c r="D73" s="11">
        <f>D70/C70-1</f>
        <v>0</v>
      </c>
      <c r="E73" s="11">
        <f t="shared" ref="E73:F75" si="10">E70/D70-1</f>
        <v>0</v>
      </c>
      <c r="F73" s="11">
        <f t="shared" si="10"/>
        <v>0</v>
      </c>
      <c r="H73" s="12"/>
      <c r="I73" s="12"/>
      <c r="J73" s="12"/>
      <c r="K73" s="12"/>
      <c r="L73" s="12"/>
    </row>
    <row r="74" spans="2:12" ht="15.75" thickBot="1" x14ac:dyDescent="0.3">
      <c r="B74" s="5" t="s">
        <v>22</v>
      </c>
      <c r="C74" s="787" t="s">
        <v>21</v>
      </c>
      <c r="D74" s="11">
        <f>D71/C71-1</f>
        <v>0</v>
      </c>
      <c r="E74" s="11">
        <f t="shared" si="10"/>
        <v>0</v>
      </c>
      <c r="F74" s="11">
        <f t="shared" si="10"/>
        <v>0</v>
      </c>
    </row>
    <row r="75" spans="2:12" ht="15.75" thickBot="1" x14ac:dyDescent="0.3">
      <c r="B75" s="5" t="s">
        <v>23</v>
      </c>
      <c r="C75" s="787" t="s">
        <v>21</v>
      </c>
      <c r="D75" s="11">
        <f>D72/C72-1</f>
        <v>0</v>
      </c>
      <c r="E75" s="11">
        <f t="shared" si="10"/>
        <v>0</v>
      </c>
      <c r="F75" s="11">
        <f t="shared" si="10"/>
        <v>0</v>
      </c>
    </row>
    <row r="76" spans="2:12" ht="15.75" thickBot="1" x14ac:dyDescent="0.3">
      <c r="B76" s="1256" t="s">
        <v>1334</v>
      </c>
      <c r="C76" s="1257"/>
      <c r="D76" s="1257"/>
      <c r="E76" s="1257"/>
      <c r="F76" s="1258"/>
    </row>
    <row r="77" spans="2:12" ht="12.75" customHeight="1" x14ac:dyDescent="0.25">
      <c r="B77" s="1254"/>
      <c r="C77" s="8">
        <v>2019</v>
      </c>
      <c r="D77" s="8">
        <v>2020</v>
      </c>
      <c r="E77" s="8">
        <v>2021</v>
      </c>
      <c r="F77" s="8">
        <v>2022</v>
      </c>
    </row>
    <row r="78" spans="2:12" ht="9" customHeight="1" thickBot="1" x14ac:dyDescent="0.3">
      <c r="B78" s="1255"/>
      <c r="C78" s="806" t="s">
        <v>8</v>
      </c>
      <c r="D78" s="806" t="s">
        <v>9</v>
      </c>
      <c r="E78" s="806" t="s">
        <v>9</v>
      </c>
      <c r="F78" s="806" t="s">
        <v>9</v>
      </c>
    </row>
    <row r="79" spans="2:12" ht="15.75" thickBot="1" x14ac:dyDescent="0.3">
      <c r="B79" s="13" t="s">
        <v>42</v>
      </c>
      <c r="C79" s="14"/>
      <c r="D79" s="14"/>
      <c r="E79" s="14"/>
      <c r="F79" s="14"/>
    </row>
    <row r="80" spans="2:12" ht="15.75" thickBot="1" x14ac:dyDescent="0.3">
      <c r="B80" s="13" t="s">
        <v>43</v>
      </c>
      <c r="C80" s="15">
        <v>2000</v>
      </c>
      <c r="D80" s="14">
        <v>2000</v>
      </c>
      <c r="E80" s="14">
        <v>2000</v>
      </c>
      <c r="F80" s="14">
        <v>2000</v>
      </c>
    </row>
    <row r="81" spans="2:8" ht="15.75" thickBot="1" x14ac:dyDescent="0.3">
      <c r="B81" s="16" t="s">
        <v>77</v>
      </c>
      <c r="C81" s="15">
        <f>C80+C79</f>
        <v>2000</v>
      </c>
      <c r="D81" s="15">
        <f t="shared" ref="D81:F81" si="11">D80+D79</f>
        <v>2000</v>
      </c>
      <c r="E81" s="15">
        <f t="shared" si="11"/>
        <v>2000</v>
      </c>
      <c r="F81" s="15">
        <f t="shared" si="11"/>
        <v>2000</v>
      </c>
    </row>
    <row r="82" spans="2:8" ht="15.75" thickBot="1" x14ac:dyDescent="0.3">
      <c r="B82" s="107" t="s">
        <v>45</v>
      </c>
      <c r="C82" s="1243"/>
      <c r="D82" s="1245"/>
      <c r="E82" s="1245"/>
      <c r="F82" s="1246"/>
    </row>
    <row r="83" spans="2:8" ht="12.75" customHeight="1" x14ac:dyDescent="0.25">
      <c r="B83" s="786"/>
      <c r="C83" s="8"/>
      <c r="D83" s="8"/>
      <c r="E83" s="8"/>
      <c r="F83" s="8"/>
    </row>
    <row r="84" spans="2:8" ht="15.75" thickBot="1" x14ac:dyDescent="0.3">
      <c r="B84" s="20"/>
      <c r="C84" s="21"/>
      <c r="D84" s="21"/>
      <c r="E84" s="21"/>
      <c r="F84" s="21"/>
    </row>
    <row r="85" spans="2:8" ht="27" customHeight="1" thickBot="1" x14ac:dyDescent="0.3">
      <c r="B85" s="6" t="s">
        <v>57</v>
      </c>
      <c r="C85" s="22">
        <f>+C30+C81</f>
        <v>56266</v>
      </c>
      <c r="D85" s="22">
        <f t="shared" ref="D85:F85" si="12">+D30+D81</f>
        <v>58766</v>
      </c>
      <c r="E85" s="22">
        <f t="shared" si="12"/>
        <v>60769</v>
      </c>
      <c r="F85" s="22">
        <f t="shared" si="12"/>
        <v>60800</v>
      </c>
    </row>
    <row r="86" spans="2:8" ht="24.75" thickBot="1" x14ac:dyDescent="0.3">
      <c r="B86" s="6" t="s">
        <v>58</v>
      </c>
      <c r="C86" s="22">
        <f>+C81+C59</f>
        <v>56266</v>
      </c>
      <c r="D86" s="22">
        <f t="shared" ref="D86:F86" si="13">+D81+D59</f>
        <v>58766</v>
      </c>
      <c r="E86" s="22">
        <f t="shared" si="13"/>
        <v>60769</v>
      </c>
      <c r="F86" s="22">
        <f t="shared" si="13"/>
        <v>60800</v>
      </c>
    </row>
    <row r="87" spans="2:8" ht="15.75" thickBot="1" x14ac:dyDescent="0.3">
      <c r="B87" s="13" t="s">
        <v>24</v>
      </c>
      <c r="C87" s="36">
        <f>C88+C89</f>
        <v>34500</v>
      </c>
      <c r="D87" s="36">
        <f t="shared" ref="D87:F87" si="14">D88+D89</f>
        <v>36100</v>
      </c>
      <c r="E87" s="36">
        <f t="shared" si="14"/>
        <v>36100</v>
      </c>
      <c r="F87" s="36">
        <f t="shared" si="14"/>
        <v>36100</v>
      </c>
      <c r="H87" s="12"/>
    </row>
    <row r="88" spans="2:8" ht="15.75" thickBot="1" x14ac:dyDescent="0.3">
      <c r="B88" s="26" t="s">
        <v>279</v>
      </c>
      <c r="C88" s="15">
        <f>C39</f>
        <v>34500</v>
      </c>
      <c r="D88" s="15">
        <f t="shared" ref="D88:F89" si="15">D39</f>
        <v>36100</v>
      </c>
      <c r="E88" s="15">
        <f t="shared" si="15"/>
        <v>36100</v>
      </c>
      <c r="F88" s="15">
        <f t="shared" si="15"/>
        <v>36100</v>
      </c>
      <c r="H88" s="12"/>
    </row>
    <row r="89" spans="2:8" ht="15.75" thickBot="1" x14ac:dyDescent="0.3">
      <c r="B89" s="26" t="s">
        <v>302</v>
      </c>
      <c r="C89" s="15">
        <f>C40</f>
        <v>0</v>
      </c>
      <c r="D89" s="15">
        <f t="shared" si="15"/>
        <v>0</v>
      </c>
      <c r="E89" s="15">
        <f t="shared" si="15"/>
        <v>0</v>
      </c>
      <c r="F89" s="15">
        <f t="shared" si="15"/>
        <v>0</v>
      </c>
      <c r="G89" s="849"/>
    </row>
    <row r="90" spans="2:8" ht="24.75" thickBot="1" x14ac:dyDescent="0.3">
      <c r="B90" s="13" t="s">
        <v>25</v>
      </c>
      <c r="C90" s="36">
        <f>C91+C92</f>
        <v>5850</v>
      </c>
      <c r="D90" s="36">
        <f t="shared" ref="D90:F90" si="16">D91+D92</f>
        <v>6250</v>
      </c>
      <c r="E90" s="36">
        <f t="shared" si="16"/>
        <v>6250</v>
      </c>
      <c r="F90" s="36">
        <f t="shared" si="16"/>
        <v>6250</v>
      </c>
    </row>
    <row r="91" spans="2:8" ht="15.75" thickBot="1" x14ac:dyDescent="0.3">
      <c r="B91" s="26" t="s">
        <v>279</v>
      </c>
      <c r="C91" s="14">
        <f>C42</f>
        <v>5850</v>
      </c>
      <c r="D91" s="14">
        <f t="shared" ref="D91:F92" si="17">D42</f>
        <v>6250</v>
      </c>
      <c r="E91" s="14">
        <f t="shared" si="17"/>
        <v>6250</v>
      </c>
      <c r="F91" s="14">
        <f t="shared" si="17"/>
        <v>6250</v>
      </c>
    </row>
    <row r="92" spans="2:8" ht="15.75" thickBot="1" x14ac:dyDescent="0.3">
      <c r="B92" s="26" t="s">
        <v>302</v>
      </c>
      <c r="C92" s="15">
        <f>C43</f>
        <v>0</v>
      </c>
      <c r="D92" s="15">
        <f t="shared" si="17"/>
        <v>0</v>
      </c>
      <c r="E92" s="15">
        <f t="shared" si="17"/>
        <v>0</v>
      </c>
      <c r="F92" s="15">
        <f t="shared" si="17"/>
        <v>0</v>
      </c>
    </row>
    <row r="93" spans="2:8" ht="15.75" thickBot="1" x14ac:dyDescent="0.3">
      <c r="B93" s="13" t="s">
        <v>26</v>
      </c>
      <c r="C93" s="36">
        <f>C94+C95</f>
        <v>13476</v>
      </c>
      <c r="D93" s="36">
        <f t="shared" ref="D93:F93" si="18">D94+D95</f>
        <v>13976</v>
      </c>
      <c r="E93" s="36">
        <f t="shared" si="18"/>
        <v>15979</v>
      </c>
      <c r="F93" s="36">
        <f t="shared" si="18"/>
        <v>16010</v>
      </c>
    </row>
    <row r="94" spans="2:8" ht="15.75" thickBot="1" x14ac:dyDescent="0.3">
      <c r="B94" s="26" t="s">
        <v>279</v>
      </c>
      <c r="C94" s="15">
        <f>C45</f>
        <v>13476</v>
      </c>
      <c r="D94" s="15">
        <f t="shared" ref="D94:F95" si="19">D45</f>
        <v>13976</v>
      </c>
      <c r="E94" s="15">
        <f t="shared" si="19"/>
        <v>15979</v>
      </c>
      <c r="F94" s="15">
        <f>F45</f>
        <v>16010</v>
      </c>
    </row>
    <row r="95" spans="2:8" ht="15.75" thickBot="1" x14ac:dyDescent="0.3">
      <c r="B95" s="26" t="s">
        <v>302</v>
      </c>
      <c r="C95" s="15">
        <f>C46</f>
        <v>0</v>
      </c>
      <c r="D95" s="15">
        <f t="shared" si="19"/>
        <v>0</v>
      </c>
      <c r="E95" s="15">
        <f t="shared" si="19"/>
        <v>0</v>
      </c>
      <c r="F95" s="15">
        <f t="shared" si="19"/>
        <v>0</v>
      </c>
    </row>
    <row r="96" spans="2:8" ht="15.75" thickBot="1" x14ac:dyDescent="0.3">
      <c r="B96" s="13" t="s">
        <v>27</v>
      </c>
      <c r="C96" s="36">
        <f>C97+C98</f>
        <v>0</v>
      </c>
      <c r="D96" s="36">
        <f t="shared" ref="D96:F96" si="20">D97+D98</f>
        <v>0</v>
      </c>
      <c r="E96" s="36">
        <f t="shared" si="20"/>
        <v>0</v>
      </c>
      <c r="F96" s="36">
        <f t="shared" si="20"/>
        <v>0</v>
      </c>
    </row>
    <row r="97" spans="1:7" ht="15.75" thickBot="1" x14ac:dyDescent="0.3">
      <c r="B97" s="26" t="s">
        <v>279</v>
      </c>
      <c r="C97" s="14">
        <f>C48</f>
        <v>0</v>
      </c>
      <c r="D97" s="14">
        <f t="shared" ref="D97:F98" si="21">D48</f>
        <v>0</v>
      </c>
      <c r="E97" s="14">
        <f t="shared" si="21"/>
        <v>0</v>
      </c>
      <c r="F97" s="14">
        <f t="shared" si="21"/>
        <v>0</v>
      </c>
    </row>
    <row r="98" spans="1:7" ht="15.75" thickBot="1" x14ac:dyDescent="0.3">
      <c r="B98" s="26" t="s">
        <v>302</v>
      </c>
      <c r="C98" s="15">
        <f>C49</f>
        <v>0</v>
      </c>
      <c r="D98" s="15">
        <f t="shared" si="21"/>
        <v>0</v>
      </c>
      <c r="E98" s="15">
        <f t="shared" si="21"/>
        <v>0</v>
      </c>
      <c r="F98" s="15">
        <f t="shared" si="21"/>
        <v>0</v>
      </c>
    </row>
    <row r="99" spans="1:7" ht="15.75" thickBot="1" x14ac:dyDescent="0.3">
      <c r="B99" s="13" t="s">
        <v>28</v>
      </c>
      <c r="C99" s="36">
        <f>C100+C101</f>
        <v>0</v>
      </c>
      <c r="D99" s="36">
        <f t="shared" ref="D99:F99" si="22">D100+D101</f>
        <v>0</v>
      </c>
      <c r="E99" s="36">
        <f t="shared" si="22"/>
        <v>0</v>
      </c>
      <c r="F99" s="36">
        <f t="shared" si="22"/>
        <v>0</v>
      </c>
    </row>
    <row r="100" spans="1:7" ht="15.75" thickBot="1" x14ac:dyDescent="0.3">
      <c r="B100" s="26" t="s">
        <v>279</v>
      </c>
      <c r="C100" s="14">
        <f>C51</f>
        <v>0</v>
      </c>
      <c r="D100" s="14">
        <f t="shared" ref="D100:F101" si="23">D51</f>
        <v>0</v>
      </c>
      <c r="E100" s="14">
        <f t="shared" si="23"/>
        <v>0</v>
      </c>
      <c r="F100" s="14">
        <f t="shared" si="23"/>
        <v>0</v>
      </c>
    </row>
    <row r="101" spans="1:7" ht="15.75" thickBot="1" x14ac:dyDescent="0.3">
      <c r="B101" s="26" t="s">
        <v>302</v>
      </c>
      <c r="C101" s="15">
        <f>C52</f>
        <v>0</v>
      </c>
      <c r="D101" s="15">
        <f t="shared" si="23"/>
        <v>0</v>
      </c>
      <c r="E101" s="15">
        <f t="shared" si="23"/>
        <v>0</v>
      </c>
      <c r="F101" s="15">
        <f t="shared" si="23"/>
        <v>0</v>
      </c>
    </row>
    <row r="102" spans="1:7" ht="15.75" thickBot="1" x14ac:dyDescent="0.3">
      <c r="B102" s="13" t="s">
        <v>29</v>
      </c>
      <c r="C102" s="36">
        <f>C103+C104</f>
        <v>200</v>
      </c>
      <c r="D102" s="36">
        <f>D103+D104</f>
        <v>200</v>
      </c>
      <c r="E102" s="36">
        <f t="shared" ref="E102:F102" si="24">E103+E104</f>
        <v>200</v>
      </c>
      <c r="F102" s="36">
        <f t="shared" si="24"/>
        <v>200</v>
      </c>
    </row>
    <row r="103" spans="1:7" ht="15.75" thickBot="1" x14ac:dyDescent="0.3">
      <c r="B103" s="26" t="s">
        <v>279</v>
      </c>
      <c r="C103" s="14">
        <f>C54</f>
        <v>200</v>
      </c>
      <c r="D103" s="14">
        <f t="shared" ref="D103:F104" si="25">D54</f>
        <v>200</v>
      </c>
      <c r="E103" s="14">
        <f t="shared" si="25"/>
        <v>200</v>
      </c>
      <c r="F103" s="14">
        <f t="shared" si="25"/>
        <v>200</v>
      </c>
    </row>
    <row r="104" spans="1:7" ht="15.75" thickBot="1" x14ac:dyDescent="0.3">
      <c r="B104" s="26" t="s">
        <v>302</v>
      </c>
      <c r="C104" s="15">
        <f>C55</f>
        <v>0</v>
      </c>
      <c r="D104" s="15">
        <f t="shared" si="25"/>
        <v>0</v>
      </c>
      <c r="E104" s="15">
        <f t="shared" si="25"/>
        <v>0</v>
      </c>
      <c r="F104" s="15">
        <f t="shared" si="25"/>
        <v>0</v>
      </c>
    </row>
    <row r="105" spans="1:7" ht="24.75" thickBot="1" x14ac:dyDescent="0.3">
      <c r="B105" s="13" t="s">
        <v>30</v>
      </c>
      <c r="C105" s="36">
        <f>C106+C107</f>
        <v>240</v>
      </c>
      <c r="D105" s="36">
        <f t="shared" ref="D105:F105" si="26">D106+D107</f>
        <v>240</v>
      </c>
      <c r="E105" s="36">
        <f t="shared" si="26"/>
        <v>240</v>
      </c>
      <c r="F105" s="36">
        <f t="shared" si="26"/>
        <v>240</v>
      </c>
    </row>
    <row r="106" spans="1:7" ht="15.75" thickBot="1" x14ac:dyDescent="0.3">
      <c r="B106" s="26" t="s">
        <v>279</v>
      </c>
      <c r="C106" s="14">
        <f>C57</f>
        <v>240</v>
      </c>
      <c r="D106" s="14">
        <f t="shared" ref="D106:F107" si="27">D57</f>
        <v>240</v>
      </c>
      <c r="E106" s="14">
        <f t="shared" si="27"/>
        <v>240</v>
      </c>
      <c r="F106" s="14">
        <f t="shared" si="27"/>
        <v>240</v>
      </c>
    </row>
    <row r="107" spans="1:7" ht="15.75" thickBot="1" x14ac:dyDescent="0.3">
      <c r="B107" s="26" t="s">
        <v>302</v>
      </c>
      <c r="C107" s="15">
        <f>C58</f>
        <v>0</v>
      </c>
      <c r="D107" s="15">
        <f t="shared" si="27"/>
        <v>0</v>
      </c>
      <c r="E107" s="15">
        <f t="shared" si="27"/>
        <v>0</v>
      </c>
      <c r="F107" s="15">
        <f t="shared" si="27"/>
        <v>0</v>
      </c>
    </row>
    <row r="108" spans="1:7" ht="15.75" thickBot="1" x14ac:dyDescent="0.3">
      <c r="B108" s="13" t="s">
        <v>59</v>
      </c>
      <c r="C108" s="14">
        <f>C79</f>
        <v>0</v>
      </c>
      <c r="D108" s="14">
        <f t="shared" ref="D108:F109" si="28">D79</f>
        <v>0</v>
      </c>
      <c r="E108" s="14">
        <f t="shared" si="28"/>
        <v>0</v>
      </c>
      <c r="F108" s="14">
        <f t="shared" si="28"/>
        <v>0</v>
      </c>
    </row>
    <row r="109" spans="1:7" ht="15.75" thickBot="1" x14ac:dyDescent="0.3">
      <c r="B109" s="13" t="s">
        <v>60</v>
      </c>
      <c r="C109" s="14">
        <f>C80</f>
        <v>2000</v>
      </c>
      <c r="D109" s="14">
        <f t="shared" si="28"/>
        <v>2000</v>
      </c>
      <c r="E109" s="14">
        <f t="shared" si="28"/>
        <v>2000</v>
      </c>
      <c r="F109" s="14">
        <f t="shared" si="28"/>
        <v>2000</v>
      </c>
    </row>
    <row r="110" spans="1:7" ht="15.75" thickBot="1" x14ac:dyDescent="0.3">
      <c r="B110" s="17" t="s">
        <v>32</v>
      </c>
      <c r="C110" s="18">
        <f>IF(C86-C85=0,0,"Error")</f>
        <v>0</v>
      </c>
      <c r="D110" s="18">
        <f>IF(D86-D85=0,0,"Error")</f>
        <v>0</v>
      </c>
      <c r="E110" s="18">
        <f>IF(E86-E85=0,0,"Error")</f>
        <v>0</v>
      </c>
      <c r="F110" s="18">
        <f>IF(F86-F85=0,0,"Error")</f>
        <v>0</v>
      </c>
    </row>
    <row r="111" spans="1:7" ht="15.75" thickBot="1" x14ac:dyDescent="0.3">
      <c r="B111" s="28"/>
      <c r="C111" s="29"/>
      <c r="D111" s="29"/>
      <c r="E111" s="29"/>
      <c r="F111" s="29"/>
    </row>
    <row r="112" spans="1:7" ht="15" customHeight="1" x14ac:dyDescent="0.25">
      <c r="A112" s="1885" t="s">
        <v>1335</v>
      </c>
      <c r="B112" s="820" t="s">
        <v>723</v>
      </c>
      <c r="C112" s="850" t="s">
        <v>1336</v>
      </c>
      <c r="E112" s="1885" t="s">
        <v>724</v>
      </c>
      <c r="F112" s="820" t="s">
        <v>723</v>
      </c>
      <c r="G112" s="850" t="s">
        <v>1337</v>
      </c>
    </row>
    <row r="113" spans="1:7" x14ac:dyDescent="0.25">
      <c r="A113" s="1886"/>
      <c r="B113" s="821" t="s">
        <v>722</v>
      </c>
      <c r="C113" s="851"/>
      <c r="E113" s="1886"/>
      <c r="F113" s="821" t="s">
        <v>722</v>
      </c>
      <c r="G113" s="851"/>
    </row>
    <row r="114" spans="1:7" ht="19.5" customHeight="1" thickBot="1" x14ac:dyDescent="0.3">
      <c r="A114" s="1887"/>
      <c r="B114" s="822" t="s">
        <v>721</v>
      </c>
      <c r="C114" s="852" t="s">
        <v>1338</v>
      </c>
      <c r="E114" s="1887"/>
      <c r="F114" s="822" t="s">
        <v>721</v>
      </c>
      <c r="G114" s="852" t="s">
        <v>1338</v>
      </c>
    </row>
    <row r="115" spans="1:7" ht="15.75" thickBot="1" x14ac:dyDescent="0.3">
      <c r="A115" s="324"/>
      <c r="B115" s="324"/>
      <c r="C115" s="814"/>
      <c r="D115" s="830"/>
      <c r="E115" s="324"/>
      <c r="F115" s="324"/>
    </row>
    <row r="116" spans="1:7" ht="47.25" customHeight="1" thickBot="1" x14ac:dyDescent="0.3">
      <c r="B116" s="1628" t="s">
        <v>720</v>
      </c>
      <c r="C116" s="1629"/>
      <c r="D116" s="1629"/>
      <c r="E116" s="1629"/>
      <c r="F116" s="1630"/>
    </row>
  </sheetData>
  <mergeCells count="35">
    <mergeCell ref="B9:F11"/>
    <mergeCell ref="C12:F12"/>
    <mergeCell ref="B13:B14"/>
    <mergeCell ref="C17:F17"/>
    <mergeCell ref="B18:F18"/>
    <mergeCell ref="B3:F3"/>
    <mergeCell ref="C5:F5"/>
    <mergeCell ref="C6:F6"/>
    <mergeCell ref="C7:F7"/>
    <mergeCell ref="B8:F8"/>
    <mergeCell ref="A112:A114"/>
    <mergeCell ref="E112:E114"/>
    <mergeCell ref="B36:B37"/>
    <mergeCell ref="B61:F61"/>
    <mergeCell ref="B62:F62"/>
    <mergeCell ref="C63:F63"/>
    <mergeCell ref="E64:F64"/>
    <mergeCell ref="C65:F65"/>
    <mergeCell ref="C66:F66"/>
    <mergeCell ref="B1:H1"/>
    <mergeCell ref="B116:F116"/>
    <mergeCell ref="C67:F67"/>
    <mergeCell ref="B68:B69"/>
    <mergeCell ref="B76:F76"/>
    <mergeCell ref="B77:B78"/>
    <mergeCell ref="C82:F82"/>
    <mergeCell ref="H64:L66"/>
    <mergeCell ref="B23:F23"/>
    <mergeCell ref="C24:F24"/>
    <mergeCell ref="C25:F25"/>
    <mergeCell ref="C26:F26"/>
    <mergeCell ref="B27:B28"/>
    <mergeCell ref="B35:F35"/>
    <mergeCell ref="B22:F22"/>
    <mergeCell ref="A2:G2"/>
  </mergeCells>
  <pageMargins left="0" right="0" top="0.74803149606299213" bottom="0.74803149606299213" header="0.31496062992125984" footer="0.31496062992125984"/>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2"/>
  <sheetViews>
    <sheetView zoomScale="150" zoomScaleNormal="150" workbookViewId="0">
      <selection activeCell="H2" sqref="H2"/>
    </sheetView>
  </sheetViews>
  <sheetFormatPr defaultRowHeight="15" x14ac:dyDescent="0.25"/>
  <cols>
    <col min="1" max="1" width="40.7109375" style="34" customWidth="1"/>
    <col min="2" max="2" width="10.85546875" style="34" customWidth="1"/>
    <col min="3" max="4" width="11.140625" style="34" customWidth="1"/>
    <col min="5" max="5" width="12" style="34" customWidth="1"/>
    <col min="6" max="6" width="9.140625" style="34"/>
    <col min="10" max="10" width="8.42578125" customWidth="1"/>
    <col min="11" max="11" width="9" hidden="1" customWidth="1"/>
    <col min="13" max="13" width="22.140625" customWidth="1"/>
  </cols>
  <sheetData>
    <row r="1" spans="1:13" x14ac:dyDescent="0.25">
      <c r="A1" s="160"/>
      <c r="B1" s="160"/>
      <c r="C1" s="160"/>
      <c r="D1" s="160"/>
      <c r="E1" s="160"/>
      <c r="F1" s="160"/>
    </row>
    <row r="2" spans="1:13" ht="52.5" customHeight="1" thickBot="1" x14ac:dyDescent="0.3">
      <c r="A2" s="1969" t="s">
        <v>1736</v>
      </c>
      <c r="B2" s="1970"/>
      <c r="C2" s="1970"/>
      <c r="D2" s="1970"/>
      <c r="E2" s="1970"/>
      <c r="F2" s="1970"/>
    </row>
    <row r="3" spans="1:13" ht="18" customHeight="1" thickBot="1" x14ac:dyDescent="0.3">
      <c r="A3" s="1971" t="s">
        <v>1131</v>
      </c>
      <c r="B3" s="1972"/>
      <c r="C3" s="1972"/>
      <c r="D3" s="1972"/>
      <c r="E3" s="1973"/>
      <c r="F3" s="161"/>
    </row>
    <row r="4" spans="1:13" ht="15.75" thickBot="1" x14ac:dyDescent="0.3">
      <c r="A4" s="160"/>
      <c r="B4" s="160"/>
      <c r="C4" s="160"/>
      <c r="D4" s="160"/>
      <c r="E4" s="160"/>
      <c r="F4" s="160"/>
    </row>
    <row r="5" spans="1:13" ht="15.75" thickBot="1" x14ac:dyDescent="0.3">
      <c r="A5" s="162" t="s">
        <v>0</v>
      </c>
      <c r="B5" s="1974" t="s">
        <v>151</v>
      </c>
      <c r="C5" s="1975"/>
      <c r="D5" s="1975"/>
      <c r="E5" s="1976"/>
      <c r="F5" s="160"/>
    </row>
    <row r="6" spans="1:13" ht="15.75" thickBot="1" x14ac:dyDescent="0.3">
      <c r="A6" s="163" t="s">
        <v>1</v>
      </c>
      <c r="B6" s="1977" t="s">
        <v>2</v>
      </c>
      <c r="C6" s="1978"/>
      <c r="D6" s="1978"/>
      <c r="E6" s="1979"/>
      <c r="F6" s="160"/>
    </row>
    <row r="7" spans="1:13" ht="15.75" thickBot="1" x14ac:dyDescent="0.3">
      <c r="A7" s="163" t="s">
        <v>3</v>
      </c>
      <c r="B7" s="1980" t="s">
        <v>729</v>
      </c>
      <c r="C7" s="1981"/>
      <c r="D7" s="1981"/>
      <c r="E7" s="1982"/>
      <c r="F7" s="160"/>
    </row>
    <row r="8" spans="1:13" ht="15.75" thickBot="1" x14ac:dyDescent="0.3">
      <c r="A8" s="1966" t="s">
        <v>5</v>
      </c>
      <c r="B8" s="1967"/>
      <c r="C8" s="1967"/>
      <c r="D8" s="1967"/>
      <c r="E8" s="1968"/>
      <c r="F8" s="160"/>
    </row>
    <row r="9" spans="1:13" ht="82.5" customHeight="1" thickBot="1" x14ac:dyDescent="0.3">
      <c r="A9" s="1947" t="s">
        <v>568</v>
      </c>
      <c r="B9" s="1948"/>
      <c r="C9" s="1948"/>
      <c r="D9" s="1948"/>
      <c r="E9" s="1949"/>
      <c r="F9" s="160"/>
    </row>
    <row r="10" spans="1:13" ht="69" customHeight="1" thickBot="1" x14ac:dyDescent="0.3">
      <c r="A10" s="164" t="s">
        <v>6</v>
      </c>
      <c r="B10" s="1947" t="s">
        <v>569</v>
      </c>
      <c r="C10" s="1948" t="s">
        <v>569</v>
      </c>
      <c r="D10" s="1948" t="s">
        <v>569</v>
      </c>
      <c r="E10" s="1949" t="s">
        <v>569</v>
      </c>
      <c r="F10" s="160"/>
    </row>
    <row r="11" spans="1:13" ht="23.25" customHeight="1" x14ac:dyDescent="0.25">
      <c r="A11" s="1950" t="s">
        <v>7</v>
      </c>
      <c r="B11" s="1034">
        <v>2019</v>
      </c>
      <c r="C11" s="1034">
        <v>2020</v>
      </c>
      <c r="D11" s="1035">
        <v>2021</v>
      </c>
      <c r="E11" s="1035">
        <v>2022</v>
      </c>
      <c r="F11" s="160"/>
    </row>
    <row r="12" spans="1:13" ht="20.25" thickBot="1" x14ac:dyDescent="0.3">
      <c r="A12" s="1951"/>
      <c r="B12" s="165" t="s">
        <v>8</v>
      </c>
      <c r="C12" s="165" t="s">
        <v>9</v>
      </c>
      <c r="D12" s="165" t="s">
        <v>9</v>
      </c>
      <c r="E12" s="166" t="s">
        <v>9</v>
      </c>
      <c r="F12" s="160"/>
      <c r="M12" s="1036"/>
    </row>
    <row r="13" spans="1:13" ht="14.85" customHeight="1" x14ac:dyDescent="0.25">
      <c r="A13" s="1037" t="s">
        <v>1580</v>
      </c>
      <c r="B13" s="1038">
        <v>1</v>
      </c>
      <c r="C13" s="693">
        <v>1</v>
      </c>
      <c r="D13" s="693">
        <v>1.08</v>
      </c>
      <c r="E13" s="694">
        <v>1.08</v>
      </c>
      <c r="F13" s="168"/>
      <c r="M13" s="1039"/>
    </row>
    <row r="14" spans="1:13" ht="14.85" customHeight="1" x14ac:dyDescent="0.25">
      <c r="A14" s="1040" t="s">
        <v>1581</v>
      </c>
      <c r="B14" s="1041">
        <v>1</v>
      </c>
      <c r="C14" s="170">
        <v>1.0333333333333334</v>
      </c>
      <c r="D14" s="170">
        <v>1.0375000000000001</v>
      </c>
      <c r="E14" s="695">
        <v>1.0833333333333333</v>
      </c>
      <c r="F14" s="168"/>
      <c r="M14" s="1042"/>
    </row>
    <row r="15" spans="1:13" ht="14.85" customHeight="1" x14ac:dyDescent="0.25">
      <c r="A15" s="1040" t="s">
        <v>1582</v>
      </c>
      <c r="B15" s="1041">
        <v>1</v>
      </c>
      <c r="C15" s="169">
        <v>1.1000000000000001</v>
      </c>
      <c r="D15" s="169">
        <v>1.1399999999999999</v>
      </c>
      <c r="E15" s="696">
        <v>1.2</v>
      </c>
      <c r="F15" s="168"/>
      <c r="M15" s="1042"/>
    </row>
    <row r="16" spans="1:13" ht="14.85" customHeight="1" x14ac:dyDescent="0.25">
      <c r="A16" s="1040" t="s">
        <v>1583</v>
      </c>
      <c r="B16" s="1041">
        <v>0.1</v>
      </c>
      <c r="C16" s="169">
        <v>7.0000000000000007E-2</v>
      </c>
      <c r="D16" s="169">
        <v>0.04</v>
      </c>
      <c r="E16" s="696">
        <v>0.03</v>
      </c>
      <c r="F16" s="168"/>
      <c r="M16" s="1042"/>
    </row>
    <row r="17" spans="1:13" ht="14.85" customHeight="1" thickBot="1" x14ac:dyDescent="0.3">
      <c r="A17" s="171" t="s">
        <v>1584</v>
      </c>
      <c r="B17" s="1043">
        <v>0.42</v>
      </c>
      <c r="C17" s="172">
        <v>0.5714285714285714</v>
      </c>
      <c r="D17" s="172">
        <v>0.6428571428571429</v>
      </c>
      <c r="E17" s="173">
        <v>0.7142857142857143</v>
      </c>
      <c r="F17" s="168"/>
      <c r="M17" s="1042"/>
    </row>
    <row r="18" spans="1:13" ht="15.75" thickBot="1" x14ac:dyDescent="0.3">
      <c r="A18" s="1044"/>
      <c r="B18" s="1045"/>
      <c r="C18" s="1046"/>
      <c r="D18" s="1045"/>
      <c r="E18" s="1047"/>
      <c r="F18" s="160"/>
      <c r="M18" s="1048"/>
    </row>
    <row r="19" spans="1:13" ht="15.75" thickBot="1" x14ac:dyDescent="0.3">
      <c r="A19" s="1049"/>
      <c r="B19" s="175"/>
      <c r="C19" s="176"/>
      <c r="D19" s="175"/>
      <c r="E19" s="177"/>
      <c r="F19" s="160"/>
    </row>
    <row r="20" spans="1:13" ht="65.25" customHeight="1" thickBot="1" x14ac:dyDescent="0.3">
      <c r="A20" s="178" t="s">
        <v>10</v>
      </c>
      <c r="B20" s="1952" t="s">
        <v>570</v>
      </c>
      <c r="C20" s="1953"/>
      <c r="D20" s="1953"/>
      <c r="E20" s="1954"/>
      <c r="F20" s="160"/>
    </row>
    <row r="21" spans="1:13" ht="23.25" customHeight="1" thickBot="1" x14ac:dyDescent="0.3">
      <c r="A21" s="1955" t="s">
        <v>11</v>
      </c>
      <c r="B21" s="1956"/>
      <c r="C21" s="1956"/>
      <c r="D21" s="1956"/>
      <c r="E21" s="1957"/>
      <c r="F21" s="160"/>
    </row>
    <row r="22" spans="1:13" ht="27.75" customHeight="1" x14ac:dyDescent="0.25">
      <c r="A22" s="1037" t="s">
        <v>1580</v>
      </c>
      <c r="B22" s="167">
        <v>1</v>
      </c>
      <c r="C22" s="167">
        <v>1</v>
      </c>
      <c r="D22" s="167">
        <v>1.08</v>
      </c>
      <c r="E22" s="167">
        <v>1.08</v>
      </c>
      <c r="F22" s="160"/>
    </row>
    <row r="23" spans="1:13" ht="18.75" customHeight="1" thickBot="1" x14ac:dyDescent="0.3">
      <c r="A23" s="179"/>
      <c r="B23" s="180"/>
      <c r="C23" s="181" t="s">
        <v>69</v>
      </c>
      <c r="D23" s="181" t="s">
        <v>69</v>
      </c>
      <c r="E23" s="182" t="s">
        <v>69</v>
      </c>
      <c r="F23" s="160"/>
    </row>
    <row r="24" spans="1:13" ht="15.75" thickBot="1" x14ac:dyDescent="0.3">
      <c r="A24" s="1958" t="s">
        <v>12</v>
      </c>
      <c r="B24" s="1959"/>
      <c r="C24" s="1959"/>
      <c r="D24" s="1959"/>
      <c r="E24" s="1960"/>
      <c r="F24" s="160"/>
    </row>
    <row r="25" spans="1:13" ht="15.75" thickBot="1" x14ac:dyDescent="0.3">
      <c r="A25" s="1926" t="s">
        <v>13</v>
      </c>
      <c r="B25" s="1927"/>
      <c r="C25" s="1927"/>
      <c r="D25" s="1927"/>
      <c r="E25" s="1928"/>
      <c r="F25" s="160"/>
    </row>
    <row r="26" spans="1:13" ht="18.75" customHeight="1" thickBot="1" x14ac:dyDescent="0.3">
      <c r="A26" s="183" t="s">
        <v>14</v>
      </c>
      <c r="B26" s="1961" t="s">
        <v>571</v>
      </c>
      <c r="C26" s="1961"/>
      <c r="D26" s="1961"/>
      <c r="E26" s="1962"/>
      <c r="F26" s="160"/>
    </row>
    <row r="27" spans="1:13" ht="30" customHeight="1" thickBot="1" x14ac:dyDescent="0.3">
      <c r="A27" s="174" t="s">
        <v>15</v>
      </c>
      <c r="B27" s="1963" t="s">
        <v>572</v>
      </c>
      <c r="C27" s="1964"/>
      <c r="D27" s="1964"/>
      <c r="E27" s="1965"/>
      <c r="F27" s="160"/>
    </row>
    <row r="28" spans="1:13" ht="15.75" thickBot="1" x14ac:dyDescent="0.3">
      <c r="A28" s="174" t="s">
        <v>16</v>
      </c>
      <c r="B28" s="1941" t="s">
        <v>134</v>
      </c>
      <c r="C28" s="1942"/>
      <c r="D28" s="1942"/>
      <c r="E28" s="1943"/>
      <c r="F28" s="160"/>
    </row>
    <row r="29" spans="1:13" ht="12.75" customHeight="1" x14ac:dyDescent="0.25">
      <c r="A29" s="1898"/>
      <c r="B29" s="184">
        <v>2019</v>
      </c>
      <c r="C29" s="184">
        <v>2020</v>
      </c>
      <c r="D29" s="185">
        <v>2021</v>
      </c>
      <c r="E29" s="185">
        <v>2022</v>
      </c>
      <c r="F29" s="160"/>
    </row>
    <row r="30" spans="1:13" ht="12" customHeight="1" thickBot="1" x14ac:dyDescent="0.3">
      <c r="A30" s="1899"/>
      <c r="B30" s="186" t="s">
        <v>8</v>
      </c>
      <c r="C30" s="186" t="s">
        <v>9</v>
      </c>
      <c r="D30" s="186" t="s">
        <v>9</v>
      </c>
      <c r="E30" s="187" t="s">
        <v>9</v>
      </c>
      <c r="F30" s="160"/>
    </row>
    <row r="31" spans="1:13" ht="14.1" customHeight="1" thickBot="1" x14ac:dyDescent="0.3">
      <c r="A31" s="174" t="s">
        <v>17</v>
      </c>
      <c r="B31" s="188">
        <v>4600</v>
      </c>
      <c r="C31" s="188">
        <v>4800</v>
      </c>
      <c r="D31" s="188">
        <v>5000</v>
      </c>
      <c r="E31" s="189">
        <v>5000</v>
      </c>
      <c r="F31" s="160"/>
    </row>
    <row r="32" spans="1:13" ht="14.1" customHeight="1" thickBot="1" x14ac:dyDescent="0.3">
      <c r="A32" s="174" t="s">
        <v>18</v>
      </c>
      <c r="B32" s="188">
        <v>139880</v>
      </c>
      <c r="C32" s="188">
        <v>140300</v>
      </c>
      <c r="D32" s="188">
        <v>142600</v>
      </c>
      <c r="E32" s="189">
        <v>142600</v>
      </c>
      <c r="F32" s="160"/>
    </row>
    <row r="33" spans="1:6" ht="14.1" customHeight="1" thickBot="1" x14ac:dyDescent="0.3">
      <c r="A33" s="174" t="s">
        <v>19</v>
      </c>
      <c r="B33" s="188">
        <f>B32/B31</f>
        <v>30.408695652173915</v>
      </c>
      <c r="C33" s="188">
        <f t="shared" ref="C33:E33" si="0">C32/C31</f>
        <v>29.229166666666668</v>
      </c>
      <c r="D33" s="188">
        <f t="shared" si="0"/>
        <v>28.52</v>
      </c>
      <c r="E33" s="189">
        <f t="shared" si="0"/>
        <v>28.52</v>
      </c>
      <c r="F33" s="160"/>
    </row>
    <row r="34" spans="1:6" ht="14.1" customHeight="1" thickBot="1" x14ac:dyDescent="0.3">
      <c r="A34" s="174" t="s">
        <v>20</v>
      </c>
      <c r="B34" s="190" t="s">
        <v>21</v>
      </c>
      <c r="C34" s="191">
        <f>C31/B31-1</f>
        <v>4.3478260869565188E-2</v>
      </c>
      <c r="D34" s="191">
        <f t="shared" ref="D34:E36" si="1">D31/C31-1</f>
        <v>4.1666666666666741E-2</v>
      </c>
      <c r="E34" s="192">
        <f t="shared" si="1"/>
        <v>0</v>
      </c>
      <c r="F34" s="160"/>
    </row>
    <row r="35" spans="1:6" ht="14.1" customHeight="1" thickBot="1" x14ac:dyDescent="0.3">
      <c r="A35" s="174" t="s">
        <v>22</v>
      </c>
      <c r="B35" s="190" t="s">
        <v>21</v>
      </c>
      <c r="C35" s="191">
        <f>C32/B32-1</f>
        <v>3.0025736345438148E-3</v>
      </c>
      <c r="D35" s="191">
        <f t="shared" si="1"/>
        <v>1.6393442622950838E-2</v>
      </c>
      <c r="E35" s="192">
        <f t="shared" si="1"/>
        <v>0</v>
      </c>
      <c r="F35" s="160"/>
    </row>
    <row r="36" spans="1:6" ht="14.1" customHeight="1" thickBot="1" x14ac:dyDescent="0.3">
      <c r="A36" s="174" t="s">
        <v>23</v>
      </c>
      <c r="B36" s="190" t="s">
        <v>21</v>
      </c>
      <c r="C36" s="191">
        <f>C33/B33-1</f>
        <v>-3.8789200266895474E-2</v>
      </c>
      <c r="D36" s="191">
        <f t="shared" si="1"/>
        <v>-2.4262295081967311E-2</v>
      </c>
      <c r="E36" s="192">
        <f t="shared" si="1"/>
        <v>0</v>
      </c>
      <c r="F36" s="160"/>
    </row>
    <row r="37" spans="1:6" ht="15.75" thickBot="1" x14ac:dyDescent="0.3">
      <c r="A37" s="1909" t="s">
        <v>70</v>
      </c>
      <c r="B37" s="1910"/>
      <c r="C37" s="1910"/>
      <c r="D37" s="1910"/>
      <c r="E37" s="1911"/>
      <c r="F37" s="160"/>
    </row>
    <row r="38" spans="1:6" ht="12.75" customHeight="1" x14ac:dyDescent="0.25">
      <c r="A38" s="1898"/>
      <c r="B38" s="184">
        <v>2019</v>
      </c>
      <c r="C38" s="184">
        <v>2020</v>
      </c>
      <c r="D38" s="185">
        <v>2021</v>
      </c>
      <c r="E38" s="185">
        <v>2022</v>
      </c>
      <c r="F38" s="160"/>
    </row>
    <row r="39" spans="1:6" ht="24.75" customHeight="1" thickBot="1" x14ac:dyDescent="0.3">
      <c r="A39" s="1899"/>
      <c r="B39" s="186" t="s">
        <v>8</v>
      </c>
      <c r="C39" s="186" t="s">
        <v>9</v>
      </c>
      <c r="D39" s="186" t="s">
        <v>9</v>
      </c>
      <c r="E39" s="187" t="s">
        <v>9</v>
      </c>
      <c r="F39" s="160"/>
    </row>
    <row r="40" spans="1:6" ht="14.85" customHeight="1" thickBot="1" x14ac:dyDescent="0.3">
      <c r="A40" s="193" t="s">
        <v>24</v>
      </c>
      <c r="B40" s="1050">
        <v>102500</v>
      </c>
      <c r="C40" s="1050">
        <v>98860</v>
      </c>
      <c r="D40" s="1050">
        <v>100250</v>
      </c>
      <c r="E40" s="1051">
        <v>100250</v>
      </c>
      <c r="F40" s="160"/>
    </row>
    <row r="41" spans="1:6" ht="14.85" customHeight="1" thickBot="1" x14ac:dyDescent="0.3">
      <c r="A41" s="194" t="s">
        <v>279</v>
      </c>
      <c r="B41" s="1052">
        <v>102500</v>
      </c>
      <c r="C41" s="1052">
        <v>98860</v>
      </c>
      <c r="D41" s="1052">
        <v>100250</v>
      </c>
      <c r="E41" s="1053">
        <v>100250</v>
      </c>
      <c r="F41" s="160"/>
    </row>
    <row r="42" spans="1:6" ht="14.85" customHeight="1" thickBot="1" x14ac:dyDescent="0.3">
      <c r="A42" s="197" t="s">
        <v>280</v>
      </c>
      <c r="B42" s="1054"/>
      <c r="C42" s="1055"/>
      <c r="D42" s="1055"/>
      <c r="E42" s="1056"/>
      <c r="F42" s="160"/>
    </row>
    <row r="43" spans="1:6" ht="14.85" customHeight="1" thickBot="1" x14ac:dyDescent="0.3">
      <c r="A43" s="193" t="s">
        <v>25</v>
      </c>
      <c r="B43" s="1050">
        <v>15700</v>
      </c>
      <c r="C43" s="1050">
        <v>14200</v>
      </c>
      <c r="D43" s="1050">
        <v>14350</v>
      </c>
      <c r="E43" s="1051">
        <v>14350</v>
      </c>
      <c r="F43" s="160"/>
    </row>
    <row r="44" spans="1:6" ht="14.85" customHeight="1" thickBot="1" x14ac:dyDescent="0.3">
      <c r="A44" s="194" t="s">
        <v>279</v>
      </c>
      <c r="B44" s="1052">
        <v>15700</v>
      </c>
      <c r="C44" s="1052">
        <v>14200</v>
      </c>
      <c r="D44" s="1052">
        <v>14350</v>
      </c>
      <c r="E44" s="1053">
        <v>14350</v>
      </c>
      <c r="F44" s="160"/>
    </row>
    <row r="45" spans="1:6" ht="14.85" customHeight="1" thickBot="1" x14ac:dyDescent="0.3">
      <c r="A45" s="197" t="s">
        <v>280</v>
      </c>
      <c r="B45" s="1054"/>
      <c r="C45" s="1057"/>
      <c r="D45" s="1057"/>
      <c r="E45" s="1058"/>
      <c r="F45" s="160"/>
    </row>
    <row r="46" spans="1:6" ht="14.85" customHeight="1" thickBot="1" x14ac:dyDescent="0.3">
      <c r="A46" s="193" t="s">
        <v>26</v>
      </c>
      <c r="B46" s="1050">
        <v>21260</v>
      </c>
      <c r="C46" s="1050">
        <v>27000</v>
      </c>
      <c r="D46" s="1050">
        <v>27760</v>
      </c>
      <c r="E46" s="1051">
        <v>27760</v>
      </c>
      <c r="F46" s="160"/>
    </row>
    <row r="47" spans="1:6" ht="14.85" customHeight="1" thickBot="1" x14ac:dyDescent="0.3">
      <c r="A47" s="194" t="s">
        <v>279</v>
      </c>
      <c r="B47" s="1052">
        <v>21260</v>
      </c>
      <c r="C47" s="1052">
        <v>27000</v>
      </c>
      <c r="D47" s="1052">
        <v>27760</v>
      </c>
      <c r="E47" s="1053">
        <v>27760</v>
      </c>
      <c r="F47" s="160"/>
    </row>
    <row r="48" spans="1:6" ht="14.85" customHeight="1" thickBot="1" x14ac:dyDescent="0.3">
      <c r="A48" s="197" t="s">
        <v>280</v>
      </c>
      <c r="B48" s="1054"/>
      <c r="C48" s="1057"/>
      <c r="D48" s="1057"/>
      <c r="E48" s="1058"/>
      <c r="F48" s="160"/>
    </row>
    <row r="49" spans="1:8" ht="14.85" customHeight="1" thickBot="1" x14ac:dyDescent="0.3">
      <c r="A49" s="193" t="s">
        <v>27</v>
      </c>
      <c r="B49" s="1054"/>
      <c r="C49" s="1057"/>
      <c r="D49" s="1057"/>
      <c r="E49" s="1058"/>
      <c r="F49" s="160"/>
    </row>
    <row r="50" spans="1:8" ht="14.85" customHeight="1" thickBot="1" x14ac:dyDescent="0.3">
      <c r="A50" s="197" t="s">
        <v>279</v>
      </c>
      <c r="B50" s="1054"/>
      <c r="C50" s="1057"/>
      <c r="D50" s="1057"/>
      <c r="E50" s="1058"/>
      <c r="F50" s="160"/>
    </row>
    <row r="51" spans="1:8" ht="14.85" customHeight="1" thickBot="1" x14ac:dyDescent="0.3">
      <c r="A51" s="197" t="s">
        <v>280</v>
      </c>
      <c r="B51" s="1054"/>
      <c r="C51" s="1057"/>
      <c r="D51" s="1057"/>
      <c r="E51" s="1058"/>
      <c r="F51" s="160"/>
    </row>
    <row r="52" spans="1:8" ht="14.85" customHeight="1" thickBot="1" x14ac:dyDescent="0.3">
      <c r="A52" s="193" t="s">
        <v>28</v>
      </c>
      <c r="B52" s="1054"/>
      <c r="C52" s="1057"/>
      <c r="D52" s="1057"/>
      <c r="E52" s="1058"/>
      <c r="F52" s="160"/>
    </row>
    <row r="53" spans="1:8" ht="14.85" customHeight="1" thickBot="1" x14ac:dyDescent="0.3">
      <c r="A53" s="197" t="s">
        <v>279</v>
      </c>
      <c r="B53" s="1054"/>
      <c r="C53" s="1057"/>
      <c r="D53" s="1057"/>
      <c r="E53" s="1058"/>
      <c r="F53" s="160"/>
    </row>
    <row r="54" spans="1:8" ht="14.85" customHeight="1" thickBot="1" x14ac:dyDescent="0.3">
      <c r="A54" s="197" t="s">
        <v>280</v>
      </c>
      <c r="B54" s="1054"/>
      <c r="C54" s="1057"/>
      <c r="D54" s="1057"/>
      <c r="E54" s="1058"/>
      <c r="F54" s="160"/>
    </row>
    <row r="55" spans="1:8" ht="14.85" customHeight="1" thickBot="1" x14ac:dyDescent="0.3">
      <c r="A55" s="193" t="s">
        <v>29</v>
      </c>
      <c r="B55" s="1054"/>
      <c r="C55" s="1057"/>
      <c r="D55" s="1057"/>
      <c r="E55" s="1058"/>
      <c r="F55" s="160"/>
    </row>
    <row r="56" spans="1:8" ht="14.85" customHeight="1" thickBot="1" x14ac:dyDescent="0.3">
      <c r="A56" s="197" t="s">
        <v>279</v>
      </c>
      <c r="B56" s="1054"/>
      <c r="C56" s="1057"/>
      <c r="D56" s="1057"/>
      <c r="E56" s="1058"/>
      <c r="F56" s="160"/>
    </row>
    <row r="57" spans="1:8" ht="14.85" customHeight="1" thickBot="1" x14ac:dyDescent="0.3">
      <c r="A57" s="197" t="s">
        <v>280</v>
      </c>
      <c r="B57" s="1054"/>
      <c r="C57" s="1057"/>
      <c r="D57" s="1057"/>
      <c r="E57" s="1058"/>
      <c r="F57" s="160"/>
    </row>
    <row r="58" spans="1:8" ht="14.85" customHeight="1" thickBot="1" x14ac:dyDescent="0.3">
      <c r="A58" s="193" t="s">
        <v>30</v>
      </c>
      <c r="B58" s="1050">
        <v>420</v>
      </c>
      <c r="C58" s="1050">
        <v>240</v>
      </c>
      <c r="D58" s="1050">
        <v>240</v>
      </c>
      <c r="E58" s="1051">
        <v>240</v>
      </c>
      <c r="F58" s="160"/>
    </row>
    <row r="59" spans="1:8" ht="14.85" customHeight="1" thickBot="1" x14ac:dyDescent="0.3">
      <c r="A59" s="194" t="s">
        <v>279</v>
      </c>
      <c r="B59" s="1054">
        <v>240</v>
      </c>
      <c r="C59" s="1057">
        <v>240</v>
      </c>
      <c r="D59" s="1057">
        <v>240</v>
      </c>
      <c r="E59" s="1058">
        <v>240</v>
      </c>
      <c r="F59" s="160"/>
    </row>
    <row r="60" spans="1:8" ht="14.85" customHeight="1" thickBot="1" x14ac:dyDescent="0.3">
      <c r="A60" s="197" t="s">
        <v>280</v>
      </c>
      <c r="B60" s="1054"/>
      <c r="C60" s="1059"/>
      <c r="D60" s="1060"/>
      <c r="E60" s="1061"/>
      <c r="F60" s="160"/>
    </row>
    <row r="61" spans="1:8" ht="14.85" customHeight="1" thickBot="1" x14ac:dyDescent="0.3">
      <c r="A61" s="199" t="s">
        <v>31</v>
      </c>
      <c r="B61" s="1062">
        <f>B58+B55+B52+B49+B46+B43+B40</f>
        <v>139880</v>
      </c>
      <c r="C61" s="1062">
        <f t="shared" ref="C61:E61" si="2">C58+C55+C52+C49+C46+C43+C40</f>
        <v>140300</v>
      </c>
      <c r="D61" s="1062">
        <f>+D40+D43+D46+D58</f>
        <v>142600</v>
      </c>
      <c r="E61" s="1063">
        <f t="shared" si="2"/>
        <v>142600</v>
      </c>
      <c r="F61" s="160"/>
      <c r="H61" s="12"/>
    </row>
    <row r="62" spans="1:8" ht="15.75" thickBot="1" x14ac:dyDescent="0.3">
      <c r="A62" s="200" t="s">
        <v>32</v>
      </c>
      <c r="B62" s="201">
        <f>IF(B61-B32=0,0,"Error")</f>
        <v>0</v>
      </c>
      <c r="C62" s="201">
        <f>IF(C61-C32=0,0,"Error")</f>
        <v>0</v>
      </c>
      <c r="D62" s="201">
        <f>IF(D61-D32=0,0,"Error")</f>
        <v>0</v>
      </c>
      <c r="E62" s="202">
        <f>IF(E61-E32=0,0,"Error")</f>
        <v>0</v>
      </c>
      <c r="F62" s="160"/>
    </row>
    <row r="63" spans="1:8" ht="15.75" thickBot="1" x14ac:dyDescent="0.3">
      <c r="A63" s="1926" t="s">
        <v>39</v>
      </c>
      <c r="B63" s="1927"/>
      <c r="C63" s="1927"/>
      <c r="D63" s="1927"/>
      <c r="E63" s="1928"/>
      <c r="F63" s="160"/>
    </row>
    <row r="64" spans="1:8" ht="26.25" customHeight="1" thickBot="1" x14ac:dyDescent="0.3">
      <c r="A64" s="1926" t="s">
        <v>40</v>
      </c>
      <c r="B64" s="1927"/>
      <c r="C64" s="1927"/>
      <c r="D64" s="1927"/>
      <c r="E64" s="1928"/>
      <c r="F64" s="160"/>
    </row>
    <row r="65" spans="1:6" ht="13.5" customHeight="1" thickBot="1" x14ac:dyDescent="0.3">
      <c r="A65" s="203" t="s">
        <v>56</v>
      </c>
      <c r="B65" s="1929"/>
      <c r="C65" s="1930"/>
      <c r="D65" s="1931"/>
      <c r="E65" s="1932"/>
      <c r="F65" s="168"/>
    </row>
    <row r="66" spans="1:6" ht="33" customHeight="1" thickBot="1" x14ac:dyDescent="0.3">
      <c r="A66" s="203" t="s">
        <v>82</v>
      </c>
      <c r="B66" s="204"/>
      <c r="C66" s="205" t="s">
        <v>289</v>
      </c>
      <c r="D66" s="1933" t="s">
        <v>573</v>
      </c>
      <c r="E66" s="1934"/>
      <c r="F66" s="168"/>
    </row>
    <row r="67" spans="1:6" ht="19.5" customHeight="1" thickBot="1" x14ac:dyDescent="0.3">
      <c r="A67" s="699"/>
      <c r="B67" s="1935" t="s">
        <v>1585</v>
      </c>
      <c r="C67" s="1936"/>
      <c r="D67" s="1936"/>
      <c r="E67" s="1937"/>
      <c r="F67" s="168"/>
    </row>
    <row r="68" spans="1:6" ht="43.5" customHeight="1" thickBot="1" x14ac:dyDescent="0.3">
      <c r="A68" s="174" t="s">
        <v>15</v>
      </c>
      <c r="B68" s="1938" t="s">
        <v>574</v>
      </c>
      <c r="C68" s="1939"/>
      <c r="D68" s="1939"/>
      <c r="E68" s="1940"/>
      <c r="F68" s="160"/>
    </row>
    <row r="69" spans="1:6" ht="22.5" customHeight="1" thickBot="1" x14ac:dyDescent="0.3">
      <c r="A69" s="174" t="s">
        <v>16</v>
      </c>
      <c r="B69" s="1941" t="s">
        <v>134</v>
      </c>
      <c r="C69" s="1942"/>
      <c r="D69" s="1942"/>
      <c r="E69" s="1943"/>
      <c r="F69" s="160"/>
    </row>
    <row r="70" spans="1:6" x14ac:dyDescent="0.25">
      <c r="A70" s="1898"/>
      <c r="B70" s="184">
        <v>2019</v>
      </c>
      <c r="C70" s="184">
        <v>2020</v>
      </c>
      <c r="D70" s="185">
        <v>2021</v>
      </c>
      <c r="E70" s="185">
        <v>2022</v>
      </c>
      <c r="F70" s="160"/>
    </row>
    <row r="71" spans="1:6" ht="15.75" thickBot="1" x14ac:dyDescent="0.3">
      <c r="A71" s="1899"/>
      <c r="B71" s="186" t="s">
        <v>8</v>
      </c>
      <c r="C71" s="186" t="s">
        <v>9</v>
      </c>
      <c r="D71" s="186" t="s">
        <v>9</v>
      </c>
      <c r="E71" s="187" t="s">
        <v>9</v>
      </c>
      <c r="F71" s="160"/>
    </row>
    <row r="72" spans="1:6" ht="14.1" customHeight="1" thickBot="1" x14ac:dyDescent="0.3">
      <c r="A72" s="174" t="s">
        <v>17</v>
      </c>
      <c r="B72" s="188">
        <v>14</v>
      </c>
      <c r="C72" s="188">
        <v>10</v>
      </c>
      <c r="D72" s="188">
        <v>21</v>
      </c>
      <c r="E72" s="189">
        <v>14</v>
      </c>
      <c r="F72" s="160"/>
    </row>
    <row r="73" spans="1:6" ht="14.1" customHeight="1" thickBot="1" x14ac:dyDescent="0.3">
      <c r="A73" s="174" t="s">
        <v>18</v>
      </c>
      <c r="B73" s="188">
        <v>1500</v>
      </c>
      <c r="C73" s="1064">
        <v>1200</v>
      </c>
      <c r="D73" s="188">
        <v>2840</v>
      </c>
      <c r="E73" s="189">
        <v>1270</v>
      </c>
      <c r="F73" s="160"/>
    </row>
    <row r="74" spans="1:6" ht="14.1" customHeight="1" thickBot="1" x14ac:dyDescent="0.3">
      <c r="A74" s="174" t="s">
        <v>19</v>
      </c>
      <c r="B74" s="188">
        <f>B73/B72</f>
        <v>107.14285714285714</v>
      </c>
      <c r="C74" s="188">
        <f t="shared" ref="C74:E74" si="3">C73/C72</f>
        <v>120</v>
      </c>
      <c r="D74" s="188">
        <f t="shared" si="3"/>
        <v>135.23809523809524</v>
      </c>
      <c r="E74" s="189">
        <f t="shared" si="3"/>
        <v>90.714285714285708</v>
      </c>
      <c r="F74" s="160"/>
    </row>
    <row r="75" spans="1:6" ht="14.1" customHeight="1" thickBot="1" x14ac:dyDescent="0.3">
      <c r="A75" s="174" t="s">
        <v>20</v>
      </c>
      <c r="B75" s="190" t="s">
        <v>21</v>
      </c>
      <c r="C75" s="191">
        <f>C72/B72-1</f>
        <v>-0.2857142857142857</v>
      </c>
      <c r="D75" s="191">
        <f t="shared" ref="D75:E77" si="4">D72/C72-1</f>
        <v>1.1000000000000001</v>
      </c>
      <c r="E75" s="192">
        <f t="shared" si="4"/>
        <v>-0.33333333333333337</v>
      </c>
      <c r="F75" s="160"/>
    </row>
    <row r="76" spans="1:6" ht="14.1" customHeight="1" thickBot="1" x14ac:dyDescent="0.3">
      <c r="A76" s="174" t="s">
        <v>22</v>
      </c>
      <c r="B76" s="190" t="s">
        <v>21</v>
      </c>
      <c r="C76" s="191">
        <f>C73/B73-1</f>
        <v>-0.19999999999999996</v>
      </c>
      <c r="D76" s="191">
        <f t="shared" si="4"/>
        <v>1.3666666666666667</v>
      </c>
      <c r="E76" s="192">
        <f t="shared" si="4"/>
        <v>-0.55281690140845074</v>
      </c>
      <c r="F76" s="160"/>
    </row>
    <row r="77" spans="1:6" ht="14.1" customHeight="1" thickBot="1" x14ac:dyDescent="0.3">
      <c r="A77" s="174" t="s">
        <v>23</v>
      </c>
      <c r="B77" s="190" t="s">
        <v>21</v>
      </c>
      <c r="C77" s="191">
        <f>C74/B74-1</f>
        <v>0.12000000000000011</v>
      </c>
      <c r="D77" s="191">
        <f t="shared" si="4"/>
        <v>0.12698412698412698</v>
      </c>
      <c r="E77" s="192">
        <f t="shared" si="4"/>
        <v>-0.32922535211267612</v>
      </c>
      <c r="F77" s="160"/>
    </row>
    <row r="78" spans="1:6" ht="25.5" customHeight="1" thickBot="1" x14ac:dyDescent="0.3">
      <c r="A78" s="1909" t="s">
        <v>70</v>
      </c>
      <c r="B78" s="1910"/>
      <c r="C78" s="1910"/>
      <c r="D78" s="1910"/>
      <c r="E78" s="1911"/>
      <c r="F78" s="160"/>
    </row>
    <row r="79" spans="1:6" ht="20.25" customHeight="1" x14ac:dyDescent="0.25">
      <c r="A79" s="1898"/>
      <c r="B79" s="184">
        <v>2019</v>
      </c>
      <c r="C79" s="184">
        <v>2020</v>
      </c>
      <c r="D79" s="185">
        <v>2021</v>
      </c>
      <c r="E79" s="185">
        <v>2022</v>
      </c>
      <c r="F79" s="160"/>
    </row>
    <row r="80" spans="1:6" ht="18.75" customHeight="1" thickBot="1" x14ac:dyDescent="0.3">
      <c r="A80" s="1899"/>
      <c r="B80" s="186" t="s">
        <v>8</v>
      </c>
      <c r="C80" s="186" t="s">
        <v>9</v>
      </c>
      <c r="D80" s="186" t="s">
        <v>9</v>
      </c>
      <c r="E80" s="187" t="s">
        <v>9</v>
      </c>
      <c r="F80" s="160"/>
    </row>
    <row r="81" spans="1:6" ht="14.1" customHeight="1" thickBot="1" x14ac:dyDescent="0.3">
      <c r="A81" s="193" t="s">
        <v>42</v>
      </c>
      <c r="B81" s="195"/>
      <c r="C81" s="195"/>
      <c r="D81" s="195"/>
      <c r="E81" s="196"/>
      <c r="F81" s="160"/>
    </row>
    <row r="82" spans="1:6" ht="14.1" customHeight="1" thickBot="1" x14ac:dyDescent="0.3">
      <c r="A82" s="193" t="s">
        <v>43</v>
      </c>
      <c r="B82" s="188">
        <v>1500</v>
      </c>
      <c r="C82" s="1065">
        <v>1200</v>
      </c>
      <c r="D82" s="188">
        <v>2840</v>
      </c>
      <c r="E82" s="189">
        <v>1270</v>
      </c>
      <c r="F82" s="160"/>
    </row>
    <row r="83" spans="1:6" ht="14.1" customHeight="1" thickBot="1" x14ac:dyDescent="0.3">
      <c r="A83" s="199" t="s">
        <v>31</v>
      </c>
      <c r="B83" s="697">
        <f>B82+B81</f>
        <v>1500</v>
      </c>
      <c r="C83" s="1066">
        <v>1200</v>
      </c>
      <c r="D83" s="697">
        <f t="shared" ref="D83:E83" si="5">D82+D81</f>
        <v>2840</v>
      </c>
      <c r="E83" s="698">
        <f t="shared" si="5"/>
        <v>1270</v>
      </c>
      <c r="F83" s="160"/>
    </row>
    <row r="84" spans="1:6" ht="14.1" customHeight="1" thickBot="1" x14ac:dyDescent="0.3">
      <c r="A84" s="1067"/>
      <c r="B84" s="1068"/>
      <c r="C84" s="1069"/>
      <c r="D84" s="1068"/>
      <c r="E84" s="1070"/>
      <c r="F84" s="160"/>
    </row>
    <row r="85" spans="1:6" ht="20.25" customHeight="1" thickBot="1" x14ac:dyDescent="0.3">
      <c r="A85" s="183" t="s">
        <v>45</v>
      </c>
      <c r="B85" s="1912"/>
      <c r="C85" s="1913"/>
      <c r="D85" s="1913"/>
      <c r="E85" s="1914"/>
      <c r="F85" s="160"/>
    </row>
    <row r="86" spans="1:6" ht="42" customHeight="1" thickBot="1" x14ac:dyDescent="0.3">
      <c r="A86" s="183" t="s">
        <v>143</v>
      </c>
      <c r="B86" s="207"/>
      <c r="C86" s="208" t="s">
        <v>289</v>
      </c>
      <c r="D86" s="700"/>
      <c r="E86" s="701"/>
      <c r="F86" s="160"/>
    </row>
    <row r="87" spans="1:6" ht="16.5" customHeight="1" thickBot="1" x14ac:dyDescent="0.3">
      <c r="A87" s="183"/>
      <c r="B87" s="1944" t="s">
        <v>1586</v>
      </c>
      <c r="C87" s="1945"/>
      <c r="D87" s="1945"/>
      <c r="E87" s="1946"/>
      <c r="F87" s="1071"/>
    </row>
    <row r="88" spans="1:6" ht="46.5" customHeight="1" thickBot="1" x14ac:dyDescent="0.3">
      <c r="A88" s="174" t="s">
        <v>15</v>
      </c>
      <c r="B88" s="1938" t="s">
        <v>1587</v>
      </c>
      <c r="C88" s="1939" t="s">
        <v>152</v>
      </c>
      <c r="D88" s="1939" t="s">
        <v>152</v>
      </c>
      <c r="E88" s="1940" t="s">
        <v>152</v>
      </c>
      <c r="F88" s="160"/>
    </row>
    <row r="89" spans="1:6" ht="25.5" customHeight="1" thickBot="1" x14ac:dyDescent="0.3">
      <c r="A89" s="174" t="s">
        <v>16</v>
      </c>
      <c r="B89" s="1906" t="s">
        <v>134</v>
      </c>
      <c r="C89" s="1907"/>
      <c r="D89" s="1907"/>
      <c r="E89" s="1908"/>
      <c r="F89" s="160"/>
    </row>
    <row r="90" spans="1:6" x14ac:dyDescent="0.25">
      <c r="A90" s="1898"/>
      <c r="B90" s="184">
        <v>2019</v>
      </c>
      <c r="C90" s="184">
        <v>2020</v>
      </c>
      <c r="D90" s="185">
        <v>2021</v>
      </c>
      <c r="E90" s="185">
        <v>2022</v>
      </c>
      <c r="F90" s="160"/>
    </row>
    <row r="91" spans="1:6" ht="20.25" customHeight="1" thickBot="1" x14ac:dyDescent="0.3">
      <c r="A91" s="1899"/>
      <c r="B91" s="186" t="s">
        <v>8</v>
      </c>
      <c r="C91" s="186" t="s">
        <v>9</v>
      </c>
      <c r="D91" s="186" t="s">
        <v>9</v>
      </c>
      <c r="E91" s="187" t="s">
        <v>9</v>
      </c>
      <c r="F91" s="160"/>
    </row>
    <row r="92" spans="1:6" ht="14.1" customHeight="1" thickBot="1" x14ac:dyDescent="0.3">
      <c r="A92" s="174" t="s">
        <v>17</v>
      </c>
      <c r="B92" s="209"/>
      <c r="C92" s="190">
        <v>21</v>
      </c>
      <c r="D92" s="209"/>
      <c r="E92" s="210"/>
      <c r="F92" s="160"/>
    </row>
    <row r="93" spans="1:6" ht="14.1" customHeight="1" thickBot="1" x14ac:dyDescent="0.3">
      <c r="A93" s="174" t="s">
        <v>18</v>
      </c>
      <c r="B93" s="188">
        <f>B103</f>
        <v>0</v>
      </c>
      <c r="C93" s="188">
        <v>600</v>
      </c>
      <c r="D93" s="188">
        <f t="shared" ref="D93:E93" si="6">D103</f>
        <v>0</v>
      </c>
      <c r="E93" s="189">
        <f t="shared" si="6"/>
        <v>0</v>
      </c>
      <c r="F93" s="160"/>
    </row>
    <row r="94" spans="1:6" ht="14.1" customHeight="1" thickBot="1" x14ac:dyDescent="0.3">
      <c r="A94" s="174" t="s">
        <v>19</v>
      </c>
      <c r="B94" s="188" t="e">
        <f>B93/B92</f>
        <v>#DIV/0!</v>
      </c>
      <c r="C94" s="188">
        <f t="shared" ref="C94:E94" si="7">C93/C92</f>
        <v>28.571428571428573</v>
      </c>
      <c r="D94" s="188" t="e">
        <f t="shared" si="7"/>
        <v>#DIV/0!</v>
      </c>
      <c r="E94" s="189" t="e">
        <f t="shared" si="7"/>
        <v>#DIV/0!</v>
      </c>
      <c r="F94" s="160"/>
    </row>
    <row r="95" spans="1:6" ht="14.1" customHeight="1" thickBot="1" x14ac:dyDescent="0.3">
      <c r="A95" s="174" t="s">
        <v>20</v>
      </c>
      <c r="B95" s="190" t="s">
        <v>21</v>
      </c>
      <c r="C95" s="191" t="e">
        <f>C92/B92-1</f>
        <v>#DIV/0!</v>
      </c>
      <c r="D95" s="191">
        <f t="shared" ref="D95:E97" si="8">D92/C92-1</f>
        <v>-1</v>
      </c>
      <c r="E95" s="192" t="e">
        <f t="shared" si="8"/>
        <v>#DIV/0!</v>
      </c>
      <c r="F95" s="160"/>
    </row>
    <row r="96" spans="1:6" ht="14.1" customHeight="1" thickBot="1" x14ac:dyDescent="0.3">
      <c r="A96" s="174" t="s">
        <v>22</v>
      </c>
      <c r="B96" s="190" t="s">
        <v>21</v>
      </c>
      <c r="C96" s="191" t="e">
        <f>C93/B93-1</f>
        <v>#DIV/0!</v>
      </c>
      <c r="D96" s="191">
        <f t="shared" si="8"/>
        <v>-1</v>
      </c>
      <c r="E96" s="192" t="e">
        <f t="shared" si="8"/>
        <v>#DIV/0!</v>
      </c>
      <c r="F96" s="160"/>
    </row>
    <row r="97" spans="1:6" ht="14.1" customHeight="1" thickBot="1" x14ac:dyDescent="0.3">
      <c r="A97" s="174" t="s">
        <v>23</v>
      </c>
      <c r="B97" s="190" t="s">
        <v>21</v>
      </c>
      <c r="C97" s="191" t="e">
        <f>C94/B94-1</f>
        <v>#DIV/0!</v>
      </c>
      <c r="D97" s="191" t="e">
        <f t="shared" si="8"/>
        <v>#DIV/0!</v>
      </c>
      <c r="E97" s="192" t="e">
        <f t="shared" si="8"/>
        <v>#DIV/0!</v>
      </c>
      <c r="F97" s="160"/>
    </row>
    <row r="98" spans="1:6" ht="15.75" thickBot="1" x14ac:dyDescent="0.3">
      <c r="A98" s="1909" t="s">
        <v>153</v>
      </c>
      <c r="B98" s="1910"/>
      <c r="C98" s="1910"/>
      <c r="D98" s="1910"/>
      <c r="E98" s="1911"/>
      <c r="F98" s="160"/>
    </row>
    <row r="99" spans="1:6" x14ac:dyDescent="0.25">
      <c r="A99" s="1898"/>
      <c r="B99" s="184">
        <v>2019</v>
      </c>
      <c r="C99" s="184">
        <v>2020</v>
      </c>
      <c r="D99" s="185">
        <v>2021</v>
      </c>
      <c r="E99" s="185">
        <v>2022</v>
      </c>
      <c r="F99" s="160"/>
    </row>
    <row r="100" spans="1:6" ht="15.75" thickBot="1" x14ac:dyDescent="0.3">
      <c r="A100" s="1899"/>
      <c r="B100" s="186" t="s">
        <v>8</v>
      </c>
      <c r="C100" s="186" t="s">
        <v>9</v>
      </c>
      <c r="D100" s="186" t="s">
        <v>9</v>
      </c>
      <c r="E100" s="187" t="s">
        <v>9</v>
      </c>
      <c r="F100" s="160"/>
    </row>
    <row r="101" spans="1:6" ht="14.1" customHeight="1" thickBot="1" x14ac:dyDescent="0.3">
      <c r="A101" s="193" t="s">
        <v>42</v>
      </c>
      <c r="B101" s="195"/>
      <c r="C101" s="195"/>
      <c r="D101" s="195"/>
      <c r="E101" s="196"/>
      <c r="F101" s="160"/>
    </row>
    <row r="102" spans="1:6" ht="14.1" customHeight="1" thickBot="1" x14ac:dyDescent="0.3">
      <c r="A102" s="193" t="s">
        <v>43</v>
      </c>
      <c r="B102" s="198">
        <v>0</v>
      </c>
      <c r="C102" s="195">
        <v>600</v>
      </c>
      <c r="D102" s="198">
        <v>0</v>
      </c>
      <c r="E102" s="211">
        <v>0</v>
      </c>
      <c r="F102" s="160"/>
    </row>
    <row r="103" spans="1:6" ht="14.1" customHeight="1" thickBot="1" x14ac:dyDescent="0.3">
      <c r="A103" s="199" t="s">
        <v>34</v>
      </c>
      <c r="B103" s="1072">
        <f>B102+B101</f>
        <v>0</v>
      </c>
      <c r="C103" s="1073">
        <f t="shared" ref="C103:E103" si="9">C102+C101</f>
        <v>600</v>
      </c>
      <c r="D103" s="1072">
        <f t="shared" si="9"/>
        <v>0</v>
      </c>
      <c r="E103" s="1074">
        <f t="shared" si="9"/>
        <v>0</v>
      </c>
      <c r="F103" s="160"/>
    </row>
    <row r="104" spans="1:6" ht="14.1" customHeight="1" thickBot="1" x14ac:dyDescent="0.3">
      <c r="A104" s="1067"/>
      <c r="B104" s="1075"/>
      <c r="C104" s="1076"/>
      <c r="D104" s="1075"/>
      <c r="E104" s="1077"/>
      <c r="F104" s="160"/>
    </row>
    <row r="105" spans="1:6" ht="14.25" customHeight="1" thickBot="1" x14ac:dyDescent="0.3">
      <c r="A105" s="183" t="s">
        <v>45</v>
      </c>
      <c r="B105" s="1912"/>
      <c r="C105" s="1913"/>
      <c r="D105" s="1913"/>
      <c r="E105" s="1914"/>
      <c r="F105" s="160"/>
    </row>
    <row r="106" spans="1:6" ht="41.25" customHeight="1" thickBot="1" x14ac:dyDescent="0.3">
      <c r="A106" s="183" t="s">
        <v>575</v>
      </c>
      <c r="B106" s="1122" t="s">
        <v>1133</v>
      </c>
      <c r="C106" s="208" t="s">
        <v>289</v>
      </c>
      <c r="D106" s="1915" t="s">
        <v>1132</v>
      </c>
      <c r="E106" s="1916"/>
      <c r="F106" s="160"/>
    </row>
    <row r="107" spans="1:6" ht="33" customHeight="1" thickBot="1" x14ac:dyDescent="0.3">
      <c r="A107" s="174" t="s">
        <v>15</v>
      </c>
      <c r="B107" s="1917" t="s">
        <v>238</v>
      </c>
      <c r="C107" s="1918" t="s">
        <v>152</v>
      </c>
      <c r="D107" s="1918" t="s">
        <v>152</v>
      </c>
      <c r="E107" s="1919" t="s">
        <v>152</v>
      </c>
      <c r="F107" s="160"/>
    </row>
    <row r="108" spans="1:6" ht="15.75" thickBot="1" x14ac:dyDescent="0.3">
      <c r="A108" s="174" t="s">
        <v>16</v>
      </c>
      <c r="B108" s="1906" t="s">
        <v>134</v>
      </c>
      <c r="C108" s="1907"/>
      <c r="D108" s="1907"/>
      <c r="E108" s="1908"/>
      <c r="F108" s="160"/>
    </row>
    <row r="109" spans="1:6" ht="20.25" customHeight="1" x14ac:dyDescent="0.25">
      <c r="A109" s="1898"/>
      <c r="B109" s="184">
        <v>2019</v>
      </c>
      <c r="C109" s="184">
        <v>2020</v>
      </c>
      <c r="D109" s="185">
        <v>2021</v>
      </c>
      <c r="E109" s="185">
        <v>2022</v>
      </c>
      <c r="F109" s="160"/>
    </row>
    <row r="110" spans="1:6" ht="21.75" customHeight="1" thickBot="1" x14ac:dyDescent="0.3">
      <c r="A110" s="1899"/>
      <c r="B110" s="186" t="s">
        <v>8</v>
      </c>
      <c r="C110" s="186" t="s">
        <v>9</v>
      </c>
      <c r="D110" s="186" t="s">
        <v>9</v>
      </c>
      <c r="E110" s="187" t="s">
        <v>9</v>
      </c>
      <c r="F110" s="160"/>
    </row>
    <row r="111" spans="1:6" ht="14.1" customHeight="1" thickBot="1" x14ac:dyDescent="0.3">
      <c r="A111" s="174" t="s">
        <v>17</v>
      </c>
      <c r="B111" s="1078"/>
      <c r="C111" s="190">
        <v>1</v>
      </c>
      <c r="D111" s="209"/>
      <c r="E111" s="212"/>
      <c r="F111" s="160"/>
    </row>
    <row r="112" spans="1:6" ht="14.1" customHeight="1" thickBot="1" x14ac:dyDescent="0.3">
      <c r="A112" s="174" t="s">
        <v>18</v>
      </c>
      <c r="B112" s="1079">
        <f>B122</f>
        <v>0</v>
      </c>
      <c r="C112" s="188">
        <v>1200</v>
      </c>
      <c r="D112" s="188">
        <v>0</v>
      </c>
      <c r="E112" s="189">
        <v>0</v>
      </c>
      <c r="F112" s="160"/>
    </row>
    <row r="113" spans="1:9" ht="14.1" customHeight="1" thickBot="1" x14ac:dyDescent="0.3">
      <c r="A113" s="174" t="s">
        <v>19</v>
      </c>
      <c r="B113" s="1079" t="e">
        <f>B112/B111</f>
        <v>#DIV/0!</v>
      </c>
      <c r="C113" s="188">
        <f t="shared" ref="C113:E113" si="10">C112/C111</f>
        <v>1200</v>
      </c>
      <c r="D113" s="188" t="e">
        <f t="shared" si="10"/>
        <v>#DIV/0!</v>
      </c>
      <c r="E113" s="189" t="e">
        <f t="shared" si="10"/>
        <v>#DIV/0!</v>
      </c>
      <c r="F113" s="160"/>
    </row>
    <row r="114" spans="1:9" ht="14.1" customHeight="1" thickBot="1" x14ac:dyDescent="0.3">
      <c r="A114" s="174" t="s">
        <v>20</v>
      </c>
      <c r="B114" s="1080" t="s">
        <v>21</v>
      </c>
      <c r="C114" s="191" t="e">
        <f>C111/B111-1</f>
        <v>#DIV/0!</v>
      </c>
      <c r="D114" s="191">
        <f t="shared" ref="D114:E116" si="11">D111/C111-1</f>
        <v>-1</v>
      </c>
      <c r="E114" s="192" t="e">
        <f t="shared" si="11"/>
        <v>#DIV/0!</v>
      </c>
      <c r="F114" s="160"/>
    </row>
    <row r="115" spans="1:9" ht="14.1" customHeight="1" thickBot="1" x14ac:dyDescent="0.3">
      <c r="A115" s="174" t="s">
        <v>22</v>
      </c>
      <c r="B115" s="1080" t="s">
        <v>21</v>
      </c>
      <c r="C115" s="191" t="e">
        <f>C112/B112-1</f>
        <v>#DIV/0!</v>
      </c>
      <c r="D115" s="191">
        <f t="shared" si="11"/>
        <v>-1</v>
      </c>
      <c r="E115" s="192" t="e">
        <f t="shared" si="11"/>
        <v>#DIV/0!</v>
      </c>
      <c r="F115" s="160"/>
    </row>
    <row r="116" spans="1:9" ht="14.1" customHeight="1" thickBot="1" x14ac:dyDescent="0.3">
      <c r="A116" s="174" t="s">
        <v>23</v>
      </c>
      <c r="B116" s="190" t="s">
        <v>21</v>
      </c>
      <c r="C116" s="191" t="e">
        <f>C113/B113-1</f>
        <v>#DIV/0!</v>
      </c>
      <c r="D116" s="191" t="e">
        <f t="shared" si="11"/>
        <v>#DIV/0!</v>
      </c>
      <c r="E116" s="192" t="e">
        <f t="shared" si="11"/>
        <v>#DIV/0!</v>
      </c>
      <c r="F116" s="160"/>
    </row>
    <row r="117" spans="1:9" ht="24.75" customHeight="1" thickBot="1" x14ac:dyDescent="0.3">
      <c r="A117" s="1909" t="s">
        <v>154</v>
      </c>
      <c r="B117" s="1910"/>
      <c r="C117" s="1910"/>
      <c r="D117" s="1910"/>
      <c r="E117" s="1911"/>
      <c r="F117" s="160"/>
    </row>
    <row r="118" spans="1:9" ht="12.75" customHeight="1" x14ac:dyDescent="0.25">
      <c r="A118" s="1898"/>
      <c r="B118" s="184">
        <v>2019</v>
      </c>
      <c r="C118" s="184">
        <v>2020</v>
      </c>
      <c r="D118" s="185">
        <v>2021</v>
      </c>
      <c r="E118" s="185">
        <v>2022</v>
      </c>
      <c r="F118" s="160"/>
    </row>
    <row r="119" spans="1:9" ht="21" customHeight="1" thickBot="1" x14ac:dyDescent="0.3">
      <c r="A119" s="1899"/>
      <c r="B119" s="186" t="s">
        <v>8</v>
      </c>
      <c r="C119" s="186" t="s">
        <v>9</v>
      </c>
      <c r="D119" s="186" t="s">
        <v>9</v>
      </c>
      <c r="E119" s="187" t="s">
        <v>9</v>
      </c>
      <c r="F119" s="160"/>
    </row>
    <row r="120" spans="1:9" ht="24.75" customHeight="1" thickBot="1" x14ac:dyDescent="0.3">
      <c r="A120" s="193" t="s">
        <v>42</v>
      </c>
      <c r="B120" s="195"/>
      <c r="C120" s="195"/>
      <c r="D120" s="195"/>
      <c r="E120" s="196"/>
      <c r="F120" s="160"/>
    </row>
    <row r="121" spans="1:9" ht="14.1" customHeight="1" thickBot="1" x14ac:dyDescent="0.3">
      <c r="A121" s="193" t="s">
        <v>43</v>
      </c>
      <c r="B121" s="198">
        <v>0</v>
      </c>
      <c r="C121" s="198">
        <v>1200</v>
      </c>
      <c r="D121" s="198">
        <v>0</v>
      </c>
      <c r="E121" s="211">
        <v>0</v>
      </c>
      <c r="F121" s="160"/>
    </row>
    <row r="122" spans="1:9" ht="14.1" customHeight="1" thickBot="1" x14ac:dyDescent="0.3">
      <c r="A122" s="213" t="s">
        <v>36</v>
      </c>
      <c r="B122" s="214">
        <f>B121+B120</f>
        <v>0</v>
      </c>
      <c r="C122" s="214">
        <f t="shared" ref="C122:E122" si="12">C121+C120</f>
        <v>1200</v>
      </c>
      <c r="D122" s="214">
        <f t="shared" si="12"/>
        <v>0</v>
      </c>
      <c r="E122" s="215">
        <f t="shared" si="12"/>
        <v>0</v>
      </c>
      <c r="F122" s="160"/>
    </row>
    <row r="123" spans="1:9" ht="14.1" customHeight="1" thickBot="1" x14ac:dyDescent="0.3">
      <c r="A123" s="1081"/>
      <c r="B123" s="1082"/>
      <c r="C123" s="1082"/>
      <c r="D123" s="1082"/>
      <c r="E123" s="1083"/>
      <c r="F123" s="160"/>
    </row>
    <row r="124" spans="1:9" ht="14.1" customHeight="1" thickBot="1" x14ac:dyDescent="0.3">
      <c r="A124" s="206" t="s">
        <v>45</v>
      </c>
      <c r="B124" s="1920"/>
      <c r="C124" s="1921"/>
      <c r="D124" s="1921"/>
      <c r="E124" s="1922"/>
      <c r="F124"/>
    </row>
    <row r="125" spans="1:9" ht="32.25" customHeight="1" thickBot="1" x14ac:dyDescent="0.3">
      <c r="A125" s="183" t="s">
        <v>1588</v>
      </c>
      <c r="B125" s="1122" t="s">
        <v>1589</v>
      </c>
      <c r="C125" s="208" t="s">
        <v>289</v>
      </c>
      <c r="D125" s="700"/>
      <c r="E125" s="701"/>
      <c r="F125"/>
    </row>
    <row r="126" spans="1:9" ht="17.25" customHeight="1" thickBot="1" x14ac:dyDescent="0.3">
      <c r="A126" s="183"/>
      <c r="B126" s="1923" t="s">
        <v>1589</v>
      </c>
      <c r="C126" s="1924"/>
      <c r="D126" s="1924"/>
      <c r="E126" s="1925"/>
      <c r="F126"/>
    </row>
    <row r="127" spans="1:9" ht="36" customHeight="1" thickBot="1" x14ac:dyDescent="0.3">
      <c r="A127" s="174" t="s">
        <v>15</v>
      </c>
      <c r="B127" s="1903" t="s">
        <v>1590</v>
      </c>
      <c r="C127" s="1904" t="s">
        <v>152</v>
      </c>
      <c r="D127" s="1904" t="s">
        <v>152</v>
      </c>
      <c r="E127" s="1905" t="s">
        <v>152</v>
      </c>
      <c r="F127" s="49"/>
      <c r="G127" s="49"/>
      <c r="H127" s="49"/>
      <c r="I127" s="49"/>
    </row>
    <row r="128" spans="1:9" ht="19.5" customHeight="1" thickBot="1" x14ac:dyDescent="0.3">
      <c r="A128" s="174" t="s">
        <v>16</v>
      </c>
      <c r="B128" s="1906" t="s">
        <v>134</v>
      </c>
      <c r="C128" s="1907"/>
      <c r="D128" s="1907"/>
      <c r="E128" s="1908"/>
      <c r="F128" s="49"/>
      <c r="G128" s="49"/>
      <c r="H128" s="49"/>
      <c r="I128" s="49"/>
    </row>
    <row r="129" spans="1:9" ht="14.1" customHeight="1" x14ac:dyDescent="0.25">
      <c r="A129" s="1898"/>
      <c r="B129" s="184">
        <v>2019</v>
      </c>
      <c r="C129" s="184">
        <v>2020</v>
      </c>
      <c r="D129" s="185">
        <v>2021</v>
      </c>
      <c r="E129" s="185">
        <v>2022</v>
      </c>
      <c r="F129" s="49"/>
      <c r="G129" s="49"/>
      <c r="H129" s="49"/>
      <c r="I129" s="49"/>
    </row>
    <row r="130" spans="1:9" ht="14.1" customHeight="1" thickBot="1" x14ac:dyDescent="0.3">
      <c r="A130" s="1899"/>
      <c r="B130" s="186" t="s">
        <v>8</v>
      </c>
      <c r="C130" s="186" t="s">
        <v>9</v>
      </c>
      <c r="D130" s="186" t="s">
        <v>9</v>
      </c>
      <c r="E130" s="187" t="s">
        <v>9</v>
      </c>
      <c r="F130" s="49"/>
      <c r="G130" s="49"/>
      <c r="H130" s="49"/>
      <c r="I130" s="49"/>
    </row>
    <row r="131" spans="1:9" ht="14.1" customHeight="1" thickBot="1" x14ac:dyDescent="0.3">
      <c r="A131" s="174" t="s">
        <v>17</v>
      </c>
      <c r="B131" s="209"/>
      <c r="C131" s="190">
        <v>0</v>
      </c>
      <c r="D131" s="190">
        <v>0</v>
      </c>
      <c r="E131" s="212">
        <v>17</v>
      </c>
      <c r="F131" s="49"/>
      <c r="G131" s="49"/>
      <c r="H131" s="49"/>
      <c r="I131" s="49"/>
    </row>
    <row r="132" spans="1:9" ht="15.75" thickBot="1" x14ac:dyDescent="0.3">
      <c r="A132" s="174" t="s">
        <v>18</v>
      </c>
      <c r="B132" s="188">
        <f>B142</f>
        <v>0</v>
      </c>
      <c r="C132" s="702">
        <v>0</v>
      </c>
      <c r="D132" s="188">
        <v>0</v>
      </c>
      <c r="E132" s="189">
        <v>1500</v>
      </c>
      <c r="F132" s="49"/>
      <c r="G132" s="49"/>
      <c r="H132" s="49"/>
      <c r="I132" s="49"/>
    </row>
    <row r="133" spans="1:9" ht="24.75" customHeight="1" thickBot="1" x14ac:dyDescent="0.3">
      <c r="A133" s="174" t="s">
        <v>19</v>
      </c>
      <c r="B133" s="188" t="e">
        <f>B132/B131</f>
        <v>#DIV/0!</v>
      </c>
      <c r="C133" s="702" t="e">
        <f t="shared" ref="C133:E133" si="13">C132/C131</f>
        <v>#DIV/0!</v>
      </c>
      <c r="D133" s="188" t="e">
        <f t="shared" si="13"/>
        <v>#DIV/0!</v>
      </c>
      <c r="E133" s="189">
        <f t="shared" si="13"/>
        <v>88.235294117647058</v>
      </c>
      <c r="F133" s="49"/>
      <c r="G133" s="49"/>
      <c r="H133" s="49"/>
      <c r="I133" s="49"/>
    </row>
    <row r="134" spans="1:9" ht="14.1" customHeight="1" thickBot="1" x14ac:dyDescent="0.3">
      <c r="A134" s="174" t="s">
        <v>20</v>
      </c>
      <c r="B134" s="190" t="s">
        <v>21</v>
      </c>
      <c r="C134" s="191" t="e">
        <f>C131/B131-1</f>
        <v>#DIV/0!</v>
      </c>
      <c r="D134" s="191" t="e">
        <f t="shared" ref="D134:E136" si="14">D131/C131-1</f>
        <v>#DIV/0!</v>
      </c>
      <c r="E134" s="192" t="e">
        <f t="shared" si="14"/>
        <v>#DIV/0!</v>
      </c>
      <c r="F134" s="49"/>
      <c r="G134" s="49"/>
      <c r="H134" s="49"/>
      <c r="I134" s="49"/>
    </row>
    <row r="135" spans="1:9" ht="14.1" customHeight="1" thickBot="1" x14ac:dyDescent="0.3">
      <c r="A135" s="174" t="s">
        <v>22</v>
      </c>
      <c r="B135" s="190" t="s">
        <v>21</v>
      </c>
      <c r="C135" s="191" t="e">
        <f>C132/B132-1</f>
        <v>#DIV/0!</v>
      </c>
      <c r="D135" s="191" t="e">
        <f t="shared" si="14"/>
        <v>#DIV/0!</v>
      </c>
      <c r="E135" s="192" t="e">
        <f t="shared" si="14"/>
        <v>#DIV/0!</v>
      </c>
      <c r="F135" s="49"/>
      <c r="G135" s="49"/>
      <c r="H135" s="49"/>
      <c r="I135" s="49"/>
    </row>
    <row r="136" spans="1:9" ht="14.1" customHeight="1" thickBot="1" x14ac:dyDescent="0.3">
      <c r="A136" s="174" t="s">
        <v>23</v>
      </c>
      <c r="B136" s="190" t="s">
        <v>21</v>
      </c>
      <c r="C136" s="191" t="e">
        <f>C133/B133-1</f>
        <v>#DIV/0!</v>
      </c>
      <c r="D136" s="191" t="e">
        <f t="shared" si="14"/>
        <v>#DIV/0!</v>
      </c>
      <c r="E136" s="192" t="e">
        <f t="shared" si="14"/>
        <v>#DIV/0!</v>
      </c>
      <c r="F136" s="49"/>
      <c r="G136" s="49"/>
      <c r="H136" s="49"/>
      <c r="I136" s="49"/>
    </row>
    <row r="137" spans="1:9" ht="18.75" customHeight="1" thickBot="1" x14ac:dyDescent="0.3">
      <c r="A137" s="1900" t="s">
        <v>154</v>
      </c>
      <c r="B137" s="1901"/>
      <c r="C137" s="1901"/>
      <c r="D137" s="1901"/>
      <c r="E137" s="1902"/>
      <c r="F137" s="49"/>
      <c r="G137" s="49"/>
      <c r="H137" s="49"/>
      <c r="I137" s="49"/>
    </row>
    <row r="138" spans="1:9" ht="14.1" customHeight="1" x14ac:dyDescent="0.25">
      <c r="A138" s="1898"/>
      <c r="B138" s="184">
        <v>2019</v>
      </c>
      <c r="C138" s="184">
        <v>2020</v>
      </c>
      <c r="D138" s="185">
        <v>2021</v>
      </c>
      <c r="E138" s="185">
        <v>2022</v>
      </c>
      <c r="F138" s="49"/>
      <c r="G138" s="49"/>
      <c r="H138" s="49"/>
      <c r="I138" s="49"/>
    </row>
    <row r="139" spans="1:9" ht="14.1" customHeight="1" thickBot="1" x14ac:dyDescent="0.3">
      <c r="A139" s="1899"/>
      <c r="B139" s="186" t="s">
        <v>8</v>
      </c>
      <c r="C139" s="186" t="s">
        <v>9</v>
      </c>
      <c r="D139" s="186" t="s">
        <v>9</v>
      </c>
      <c r="E139" s="187" t="s">
        <v>9</v>
      </c>
      <c r="F139" s="49"/>
      <c r="G139" s="49"/>
      <c r="H139" s="49"/>
      <c r="I139" s="49"/>
    </row>
    <row r="140" spans="1:9" ht="14.1" customHeight="1" thickBot="1" x14ac:dyDescent="0.3">
      <c r="A140" s="1084" t="s">
        <v>42</v>
      </c>
      <c r="B140" s="1057"/>
      <c r="C140" s="1057"/>
      <c r="D140" s="1057"/>
      <c r="E140" s="1058"/>
      <c r="F140" s="49"/>
      <c r="G140" s="49"/>
      <c r="H140" s="49"/>
      <c r="I140" s="49"/>
    </row>
    <row r="141" spans="1:9" ht="14.1" customHeight="1" thickBot="1" x14ac:dyDescent="0.3">
      <c r="A141" s="1084" t="s">
        <v>43</v>
      </c>
      <c r="B141" s="1054">
        <v>0</v>
      </c>
      <c r="C141" s="702">
        <v>0</v>
      </c>
      <c r="D141" s="1054">
        <v>0</v>
      </c>
      <c r="E141" s="1085">
        <v>1500</v>
      </c>
      <c r="F141" s="49"/>
      <c r="G141" s="49"/>
      <c r="H141" s="49"/>
      <c r="I141" s="49"/>
    </row>
    <row r="142" spans="1:9" ht="14.1" customHeight="1" thickBot="1" x14ac:dyDescent="0.3">
      <c r="A142" s="1086" t="s">
        <v>36</v>
      </c>
      <c r="B142" s="1087">
        <f>B141+B140</f>
        <v>0</v>
      </c>
      <c r="C142" s="1087">
        <v>0</v>
      </c>
      <c r="D142" s="1087">
        <f t="shared" ref="D142:E142" si="15">D141+D140</f>
        <v>0</v>
      </c>
      <c r="E142" s="1088">
        <f t="shared" si="15"/>
        <v>1500</v>
      </c>
      <c r="F142" s="49"/>
      <c r="G142" s="49"/>
      <c r="H142" s="49"/>
      <c r="I142" s="49"/>
    </row>
    <row r="143" spans="1:9" ht="14.1" customHeight="1" thickBot="1" x14ac:dyDescent="0.3">
      <c r="A143" s="1067"/>
      <c r="B143" s="1089"/>
      <c r="C143" s="1090"/>
      <c r="D143" s="1089"/>
      <c r="E143" s="218"/>
      <c r="F143" s="49"/>
      <c r="G143" s="49"/>
      <c r="H143" s="49"/>
      <c r="I143" s="49"/>
    </row>
    <row r="144" spans="1:9" ht="42.75" customHeight="1" thickBot="1" x14ac:dyDescent="0.3">
      <c r="A144" s="183" t="s">
        <v>1591</v>
      </c>
      <c r="B144" s="1123" t="s">
        <v>1592</v>
      </c>
      <c r="C144" s="1091" t="s">
        <v>289</v>
      </c>
      <c r="D144" s="1092"/>
      <c r="E144" s="1093"/>
      <c r="F144" s="49"/>
      <c r="G144" s="49"/>
      <c r="H144" s="49"/>
      <c r="I144" s="49"/>
    </row>
    <row r="145" spans="1:13" ht="38.25" customHeight="1" thickBot="1" x14ac:dyDescent="0.3">
      <c r="A145" s="174" t="s">
        <v>15</v>
      </c>
      <c r="B145" s="1903" t="s">
        <v>1593</v>
      </c>
      <c r="C145" s="1904" t="s">
        <v>152</v>
      </c>
      <c r="D145" s="1904" t="s">
        <v>152</v>
      </c>
      <c r="E145" s="1905" t="s">
        <v>152</v>
      </c>
      <c r="F145" s="49"/>
      <c r="G145" s="49"/>
      <c r="H145" s="49"/>
      <c r="I145" s="49"/>
      <c r="M145" s="1094"/>
    </row>
    <row r="146" spans="1:13" ht="14.1" customHeight="1" thickBot="1" x14ac:dyDescent="0.3">
      <c r="A146" s="174" t="s">
        <v>16</v>
      </c>
      <c r="B146" s="1906" t="s">
        <v>134</v>
      </c>
      <c r="C146" s="1907"/>
      <c r="D146" s="1907"/>
      <c r="E146" s="1908"/>
      <c r="F146" s="49"/>
      <c r="G146" s="49"/>
      <c r="H146" s="49"/>
      <c r="I146" s="49"/>
    </row>
    <row r="147" spans="1:13" ht="18.75" customHeight="1" x14ac:dyDescent="0.25">
      <c r="A147" s="1898"/>
      <c r="B147" s="184">
        <v>2019</v>
      </c>
      <c r="C147" s="184">
        <v>2020</v>
      </c>
      <c r="D147" s="185">
        <v>2021</v>
      </c>
      <c r="E147" s="185">
        <v>2022</v>
      </c>
      <c r="F147" s="49"/>
      <c r="G147" s="49"/>
      <c r="H147" s="49"/>
      <c r="I147" s="49"/>
    </row>
    <row r="148" spans="1:13" ht="18.75" customHeight="1" thickBot="1" x14ac:dyDescent="0.3">
      <c r="A148" s="1899"/>
      <c r="B148" s="186" t="s">
        <v>8</v>
      </c>
      <c r="C148" s="186" t="s">
        <v>9</v>
      </c>
      <c r="D148" s="186" t="s">
        <v>9</v>
      </c>
      <c r="E148" s="187" t="s">
        <v>9</v>
      </c>
      <c r="F148" s="49"/>
      <c r="G148" s="49"/>
      <c r="H148" s="49"/>
      <c r="I148" s="49"/>
    </row>
    <row r="149" spans="1:13" ht="13.5" customHeight="1" thickBot="1" x14ac:dyDescent="0.3">
      <c r="A149" s="174" t="s">
        <v>17</v>
      </c>
      <c r="B149" s="209"/>
      <c r="C149" s="190">
        <v>0</v>
      </c>
      <c r="D149" s="190">
        <v>1</v>
      </c>
      <c r="E149" s="212">
        <v>3</v>
      </c>
      <c r="F149" s="49"/>
      <c r="G149" s="49"/>
      <c r="H149" s="49"/>
      <c r="I149" s="49"/>
    </row>
    <row r="150" spans="1:13" ht="14.1" customHeight="1" thickBot="1" x14ac:dyDescent="0.3">
      <c r="A150" s="174" t="s">
        <v>18</v>
      </c>
      <c r="B150" s="188">
        <f>B160</f>
        <v>0</v>
      </c>
      <c r="C150" s="702">
        <v>0</v>
      </c>
      <c r="D150" s="188">
        <v>160</v>
      </c>
      <c r="E150" s="189">
        <v>230</v>
      </c>
      <c r="F150" s="49"/>
      <c r="G150" s="49"/>
      <c r="H150" s="49"/>
      <c r="I150" s="49"/>
    </row>
    <row r="151" spans="1:13" ht="14.1" customHeight="1" thickBot="1" x14ac:dyDescent="0.3">
      <c r="A151" s="174" t="s">
        <v>19</v>
      </c>
      <c r="B151" s="188" t="e">
        <f>B150/B149</f>
        <v>#DIV/0!</v>
      </c>
      <c r="C151" s="702" t="e">
        <f t="shared" ref="C151:E151" si="16">C150/C149</f>
        <v>#DIV/0!</v>
      </c>
      <c r="D151" s="188">
        <f t="shared" si="16"/>
        <v>160</v>
      </c>
      <c r="E151" s="189">
        <f t="shared" si="16"/>
        <v>76.666666666666671</v>
      </c>
      <c r="F151" s="49"/>
      <c r="G151" s="49"/>
      <c r="H151" s="49"/>
      <c r="I151" s="49"/>
    </row>
    <row r="152" spans="1:13" ht="14.1" customHeight="1" thickBot="1" x14ac:dyDescent="0.3">
      <c r="A152" s="174" t="s">
        <v>20</v>
      </c>
      <c r="B152" s="190" t="s">
        <v>21</v>
      </c>
      <c r="C152" s="191" t="e">
        <f>C149/B149-1</f>
        <v>#DIV/0!</v>
      </c>
      <c r="D152" s="191" t="e">
        <f t="shared" ref="D152:E154" si="17">D149/C149-1</f>
        <v>#DIV/0!</v>
      </c>
      <c r="E152" s="192">
        <f t="shared" si="17"/>
        <v>2</v>
      </c>
      <c r="F152" s="49"/>
      <c r="G152" s="49"/>
      <c r="H152" s="49"/>
      <c r="I152" s="49"/>
    </row>
    <row r="153" spans="1:13" ht="14.1" customHeight="1" thickBot="1" x14ac:dyDescent="0.3">
      <c r="A153" s="174" t="s">
        <v>22</v>
      </c>
      <c r="B153" s="190" t="s">
        <v>21</v>
      </c>
      <c r="C153" s="191" t="e">
        <f>C150/B150-1</f>
        <v>#DIV/0!</v>
      </c>
      <c r="D153" s="191" t="e">
        <f t="shared" si="17"/>
        <v>#DIV/0!</v>
      </c>
      <c r="E153" s="192">
        <f t="shared" si="17"/>
        <v>0.4375</v>
      </c>
      <c r="F153" s="49"/>
      <c r="G153" s="49"/>
      <c r="H153" s="49"/>
      <c r="I153" s="49"/>
    </row>
    <row r="154" spans="1:13" ht="14.1" customHeight="1" thickBot="1" x14ac:dyDescent="0.3">
      <c r="A154" s="174" t="s">
        <v>23</v>
      </c>
      <c r="B154" s="190" t="s">
        <v>21</v>
      </c>
      <c r="C154" s="191" t="e">
        <f>C151/B151-1</f>
        <v>#DIV/0!</v>
      </c>
      <c r="D154" s="191" t="e">
        <f t="shared" si="17"/>
        <v>#DIV/0!</v>
      </c>
      <c r="E154" s="192">
        <f t="shared" si="17"/>
        <v>-0.52083333333333326</v>
      </c>
      <c r="F154" s="49"/>
      <c r="G154" s="49"/>
      <c r="H154" s="49"/>
      <c r="I154" s="49"/>
    </row>
    <row r="155" spans="1:13" ht="14.1" customHeight="1" thickBot="1" x14ac:dyDescent="0.3">
      <c r="A155" s="1900" t="s">
        <v>154</v>
      </c>
      <c r="B155" s="1901"/>
      <c r="C155" s="1901"/>
      <c r="D155" s="1901"/>
      <c r="E155" s="1902"/>
      <c r="F155" s="49"/>
      <c r="G155" s="49"/>
      <c r="H155" s="49"/>
      <c r="I155" s="49"/>
    </row>
    <row r="156" spans="1:13" ht="14.1" customHeight="1" x14ac:dyDescent="0.25">
      <c r="A156" s="1898"/>
      <c r="B156" s="184">
        <v>2019</v>
      </c>
      <c r="C156" s="184">
        <v>2020</v>
      </c>
      <c r="D156" s="185">
        <v>2021</v>
      </c>
      <c r="E156" s="185">
        <v>2022</v>
      </c>
      <c r="F156" s="49"/>
      <c r="G156" s="49"/>
      <c r="H156" s="49"/>
      <c r="I156" s="49"/>
    </row>
    <row r="157" spans="1:13" ht="14.1" customHeight="1" thickBot="1" x14ac:dyDescent="0.3">
      <c r="A157" s="1899"/>
      <c r="B157" s="186" t="s">
        <v>8</v>
      </c>
      <c r="C157" s="186" t="s">
        <v>9</v>
      </c>
      <c r="D157" s="186" t="s">
        <v>9</v>
      </c>
      <c r="E157" s="187" t="s">
        <v>9</v>
      </c>
      <c r="F157" s="49"/>
      <c r="G157" s="49"/>
      <c r="H157" s="49"/>
      <c r="I157" s="49"/>
    </row>
    <row r="158" spans="1:13" ht="14.1" customHeight="1" thickBot="1" x14ac:dyDescent="0.3">
      <c r="A158" s="1084" t="s">
        <v>42</v>
      </c>
      <c r="B158" s="1057"/>
      <c r="C158" s="1057"/>
      <c r="D158" s="1057"/>
      <c r="E158" s="1058"/>
      <c r="F158" s="49"/>
      <c r="G158" s="49"/>
      <c r="H158" s="49"/>
      <c r="I158" s="49"/>
    </row>
    <row r="159" spans="1:13" ht="14.1" customHeight="1" thickBot="1" x14ac:dyDescent="0.3">
      <c r="A159" s="1084" t="s">
        <v>43</v>
      </c>
      <c r="B159" s="1054">
        <v>0</v>
      </c>
      <c r="C159" s="702">
        <v>0</v>
      </c>
      <c r="D159" s="1054">
        <v>160</v>
      </c>
      <c r="E159" s="1085">
        <v>230</v>
      </c>
      <c r="F159" s="49"/>
      <c r="G159" s="49"/>
      <c r="H159" s="49"/>
      <c r="I159" s="49"/>
    </row>
    <row r="160" spans="1:13" ht="14.1" customHeight="1" thickBot="1" x14ac:dyDescent="0.3">
      <c r="A160" s="1086" t="s">
        <v>36</v>
      </c>
      <c r="B160" s="1087">
        <f>B159+B158</f>
        <v>0</v>
      </c>
      <c r="C160" s="1087">
        <v>0</v>
      </c>
      <c r="D160" s="1087">
        <f t="shared" ref="D160:E160" si="18">D159+D158</f>
        <v>160</v>
      </c>
      <c r="E160" s="1088">
        <f t="shared" si="18"/>
        <v>230</v>
      </c>
      <c r="F160" s="49"/>
      <c r="G160" s="49"/>
      <c r="H160" s="49"/>
      <c r="I160" s="49"/>
    </row>
    <row r="161" spans="1:8" ht="14.1" customHeight="1" thickBot="1" x14ac:dyDescent="0.3">
      <c r="A161" s="216"/>
      <c r="B161" s="217"/>
      <c r="C161" s="217"/>
      <c r="D161" s="217"/>
      <c r="E161" s="218"/>
      <c r="F161" s="160"/>
    </row>
    <row r="162" spans="1:8" ht="23.25" customHeight="1" thickBot="1" x14ac:dyDescent="0.3">
      <c r="A162" s="178" t="s">
        <v>57</v>
      </c>
      <c r="B162" s="219">
        <f>+B83+B61+1500</f>
        <v>142880</v>
      </c>
      <c r="C162" s="219">
        <f>+C122+C103+C83+C61</f>
        <v>143300</v>
      </c>
      <c r="D162" s="219">
        <f>+D150+D82+D61</f>
        <v>145600</v>
      </c>
      <c r="E162" s="219">
        <f>+E150+E142+E83+E61</f>
        <v>145600</v>
      </c>
      <c r="F162" s="160"/>
    </row>
    <row r="163" spans="1:8" ht="24.75" thickBot="1" x14ac:dyDescent="0.3">
      <c r="A163" s="178" t="s">
        <v>58</v>
      </c>
      <c r="B163" s="219">
        <f>SUM(B162)</f>
        <v>142880</v>
      </c>
      <c r="C163" s="219">
        <f>SUM(C162)</f>
        <v>143300</v>
      </c>
      <c r="D163" s="219">
        <f>SUM(D162)</f>
        <v>145600</v>
      </c>
      <c r="E163" s="219">
        <f>SUM(E162)</f>
        <v>145600</v>
      </c>
      <c r="F163" s="160"/>
    </row>
    <row r="164" spans="1:8" ht="28.5" customHeight="1" thickBot="1" x14ac:dyDescent="0.3">
      <c r="A164" s="193" t="s">
        <v>24</v>
      </c>
      <c r="B164" s="1095">
        <f t="shared" ref="B164:E165" si="19">+B40</f>
        <v>102500</v>
      </c>
      <c r="C164" s="1095">
        <f t="shared" si="19"/>
        <v>98860</v>
      </c>
      <c r="D164" s="1095">
        <f t="shared" si="19"/>
        <v>100250</v>
      </c>
      <c r="E164" s="1095">
        <f t="shared" si="19"/>
        <v>100250</v>
      </c>
      <c r="F164" s="160"/>
    </row>
    <row r="165" spans="1:8" ht="14.1" customHeight="1" thickBot="1" x14ac:dyDescent="0.3">
      <c r="A165" s="197" t="s">
        <v>279</v>
      </c>
      <c r="B165" s="1054">
        <f t="shared" si="19"/>
        <v>102500</v>
      </c>
      <c r="C165" s="1054" t="s">
        <v>1134</v>
      </c>
      <c r="D165" s="1054">
        <f t="shared" si="19"/>
        <v>100250</v>
      </c>
      <c r="E165" s="1054">
        <f t="shared" si="19"/>
        <v>100250</v>
      </c>
      <c r="F165" s="160"/>
    </row>
    <row r="166" spans="1:8" ht="14.1" customHeight="1" thickBot="1" x14ac:dyDescent="0.3">
      <c r="A166" s="197" t="s">
        <v>302</v>
      </c>
      <c r="B166" s="1054">
        <v>0</v>
      </c>
      <c r="C166" s="1054">
        <v>0</v>
      </c>
      <c r="D166" s="1054">
        <v>0</v>
      </c>
      <c r="E166" s="1054">
        <v>0</v>
      </c>
      <c r="F166" s="160"/>
    </row>
    <row r="167" spans="1:8" ht="14.1" customHeight="1" thickBot="1" x14ac:dyDescent="0.3">
      <c r="A167" s="193" t="s">
        <v>25</v>
      </c>
      <c r="B167" s="1095">
        <f t="shared" ref="B167:E168" si="20">+B43</f>
        <v>15700</v>
      </c>
      <c r="C167" s="1095">
        <f t="shared" si="20"/>
        <v>14200</v>
      </c>
      <c r="D167" s="1095">
        <f t="shared" si="20"/>
        <v>14350</v>
      </c>
      <c r="E167" s="1095">
        <f t="shared" si="20"/>
        <v>14350</v>
      </c>
      <c r="F167" s="160"/>
    </row>
    <row r="168" spans="1:8" ht="15.75" thickBot="1" x14ac:dyDescent="0.3">
      <c r="A168" s="197" t="s">
        <v>279</v>
      </c>
      <c r="B168" s="1054">
        <f t="shared" si="20"/>
        <v>15700</v>
      </c>
      <c r="C168" s="1054">
        <f t="shared" si="20"/>
        <v>14200</v>
      </c>
      <c r="D168" s="1054">
        <f t="shared" si="20"/>
        <v>14350</v>
      </c>
      <c r="E168" s="1054">
        <f t="shared" si="20"/>
        <v>14350</v>
      </c>
      <c r="F168" s="160"/>
    </row>
    <row r="169" spans="1:8" ht="15" customHeight="1" thickBot="1" x14ac:dyDescent="0.3">
      <c r="A169" s="197" t="s">
        <v>302</v>
      </c>
      <c r="B169" s="1054">
        <v>0</v>
      </c>
      <c r="C169" s="1054">
        <v>0</v>
      </c>
      <c r="D169" s="1054">
        <v>0</v>
      </c>
      <c r="E169" s="1054">
        <v>0</v>
      </c>
      <c r="F169" s="160"/>
    </row>
    <row r="170" spans="1:8" ht="15" customHeight="1" thickBot="1" x14ac:dyDescent="0.3">
      <c r="A170" s="193" t="s">
        <v>26</v>
      </c>
      <c r="B170" s="1095">
        <f t="shared" ref="B170:E171" si="21">+B46</f>
        <v>21260</v>
      </c>
      <c r="C170" s="1095">
        <f t="shared" si="21"/>
        <v>27000</v>
      </c>
      <c r="D170" s="1095">
        <f t="shared" si="21"/>
        <v>27760</v>
      </c>
      <c r="E170" s="1095">
        <f t="shared" si="21"/>
        <v>27760</v>
      </c>
      <c r="F170" s="160"/>
    </row>
    <row r="171" spans="1:8" ht="15.75" thickBot="1" x14ac:dyDescent="0.3">
      <c r="A171" s="197" t="s">
        <v>279</v>
      </c>
      <c r="B171" s="1054">
        <f t="shared" si="21"/>
        <v>21260</v>
      </c>
      <c r="C171" s="1054">
        <f t="shared" si="21"/>
        <v>27000</v>
      </c>
      <c r="D171" s="1054">
        <f t="shared" si="21"/>
        <v>27760</v>
      </c>
      <c r="E171" s="1054">
        <f t="shared" si="21"/>
        <v>27760</v>
      </c>
      <c r="F171" s="160"/>
    </row>
    <row r="172" spans="1:8" ht="15.75" thickBot="1" x14ac:dyDescent="0.3">
      <c r="A172" s="197" t="s">
        <v>302</v>
      </c>
      <c r="B172" s="198">
        <v>0</v>
      </c>
      <c r="C172" s="198">
        <v>0</v>
      </c>
      <c r="D172" s="198">
        <v>0</v>
      </c>
      <c r="E172" s="198">
        <v>0</v>
      </c>
      <c r="F172" s="160"/>
    </row>
    <row r="173" spans="1:8" ht="18.75" customHeight="1" thickBot="1" x14ac:dyDescent="0.3">
      <c r="A173" s="193" t="s">
        <v>27</v>
      </c>
      <c r="B173" s="198">
        <v>0</v>
      </c>
      <c r="C173" s="198">
        <v>0</v>
      </c>
      <c r="D173" s="198">
        <v>0</v>
      </c>
      <c r="E173" s="198">
        <v>0</v>
      </c>
      <c r="F173" s="160"/>
    </row>
    <row r="174" spans="1:8" ht="56.25" customHeight="1" thickBot="1" x14ac:dyDescent="0.3">
      <c r="A174" s="197" t="s">
        <v>279</v>
      </c>
      <c r="B174" s="198">
        <v>0</v>
      </c>
      <c r="C174" s="198">
        <v>0</v>
      </c>
      <c r="D174" s="198">
        <v>0</v>
      </c>
      <c r="E174" s="198">
        <v>0</v>
      </c>
      <c r="F174" s="160"/>
      <c r="H174" s="1096"/>
    </row>
    <row r="175" spans="1:8" ht="15" customHeight="1" thickBot="1" x14ac:dyDescent="0.3">
      <c r="A175" s="197" t="s">
        <v>302</v>
      </c>
      <c r="B175" s="198">
        <v>0</v>
      </c>
      <c r="C175" s="198">
        <v>0</v>
      </c>
      <c r="D175" s="198">
        <v>0</v>
      </c>
      <c r="E175" s="198">
        <v>0</v>
      </c>
      <c r="F175" s="160"/>
    </row>
    <row r="176" spans="1:8" ht="15.75" customHeight="1" thickBot="1" x14ac:dyDescent="0.3">
      <c r="A176" s="193" t="s">
        <v>28</v>
      </c>
      <c r="B176" s="198">
        <v>0</v>
      </c>
      <c r="C176" s="198">
        <v>0</v>
      </c>
      <c r="D176" s="198">
        <v>0</v>
      </c>
      <c r="E176" s="198">
        <v>0</v>
      </c>
      <c r="F176" s="160"/>
    </row>
    <row r="177" spans="1:6" ht="31.5" customHeight="1" thickBot="1" x14ac:dyDescent="0.3">
      <c r="A177" s="197" t="s">
        <v>279</v>
      </c>
      <c r="B177" s="198">
        <v>0</v>
      </c>
      <c r="C177" s="198">
        <v>0</v>
      </c>
      <c r="D177" s="198">
        <v>0</v>
      </c>
      <c r="E177" s="198">
        <v>0</v>
      </c>
      <c r="F177" s="160"/>
    </row>
    <row r="178" spans="1:6" ht="15.75" thickBot="1" x14ac:dyDescent="0.3">
      <c r="A178" s="197" t="s">
        <v>302</v>
      </c>
      <c r="B178" s="198">
        <v>0</v>
      </c>
      <c r="C178" s="198">
        <v>0</v>
      </c>
      <c r="D178" s="198">
        <v>0</v>
      </c>
      <c r="E178" s="198">
        <v>0</v>
      </c>
      <c r="F178" s="160"/>
    </row>
    <row r="179" spans="1:6" ht="28.5" customHeight="1" thickBot="1" x14ac:dyDescent="0.3">
      <c r="A179" s="193" t="s">
        <v>29</v>
      </c>
      <c r="B179" s="198">
        <v>0</v>
      </c>
      <c r="C179" s="198">
        <v>0</v>
      </c>
      <c r="D179" s="198">
        <v>0</v>
      </c>
      <c r="E179" s="198">
        <v>0</v>
      </c>
      <c r="F179" s="160"/>
    </row>
    <row r="180" spans="1:6" ht="28.5" customHeight="1" thickBot="1" x14ac:dyDescent="0.3">
      <c r="A180" s="197" t="s">
        <v>279</v>
      </c>
      <c r="B180" s="198">
        <v>0</v>
      </c>
      <c r="C180" s="198">
        <v>0</v>
      </c>
      <c r="D180" s="198">
        <v>0</v>
      </c>
      <c r="E180" s="198">
        <v>0</v>
      </c>
      <c r="F180" s="160"/>
    </row>
    <row r="181" spans="1:6" ht="15.75" thickBot="1" x14ac:dyDescent="0.3">
      <c r="A181" s="197" t="s">
        <v>302</v>
      </c>
      <c r="B181" s="198">
        <v>0</v>
      </c>
      <c r="C181" s="198">
        <v>0</v>
      </c>
      <c r="D181" s="198">
        <v>0</v>
      </c>
      <c r="E181" s="198">
        <v>0</v>
      </c>
      <c r="F181" s="160"/>
    </row>
    <row r="182" spans="1:6" ht="15.75" thickBot="1" x14ac:dyDescent="0.3">
      <c r="A182" s="193" t="s">
        <v>30</v>
      </c>
      <c r="B182" s="220">
        <f t="shared" ref="B182:E183" si="22">+B58</f>
        <v>420</v>
      </c>
      <c r="C182" s="220">
        <f t="shared" si="22"/>
        <v>240</v>
      </c>
      <c r="D182" s="220">
        <f t="shared" si="22"/>
        <v>240</v>
      </c>
      <c r="E182" s="220">
        <f t="shared" si="22"/>
        <v>240</v>
      </c>
      <c r="F182" s="160"/>
    </row>
    <row r="183" spans="1:6" ht="15.75" thickBot="1" x14ac:dyDescent="0.3">
      <c r="A183" s="197" t="s">
        <v>279</v>
      </c>
      <c r="B183" s="195">
        <f t="shared" si="22"/>
        <v>240</v>
      </c>
      <c r="C183" s="195">
        <f t="shared" si="22"/>
        <v>240</v>
      </c>
      <c r="D183" s="195">
        <f t="shared" si="22"/>
        <v>240</v>
      </c>
      <c r="E183" s="195">
        <f t="shared" si="22"/>
        <v>240</v>
      </c>
      <c r="F183" s="160"/>
    </row>
    <row r="184" spans="1:6" ht="48" customHeight="1" thickBot="1" x14ac:dyDescent="0.3">
      <c r="A184" s="197" t="s">
        <v>302</v>
      </c>
      <c r="B184" s="198">
        <v>0</v>
      </c>
      <c r="C184" s="198">
        <v>0</v>
      </c>
      <c r="D184" s="198">
        <v>0</v>
      </c>
      <c r="E184" s="198">
        <v>0</v>
      </c>
      <c r="F184" s="160"/>
    </row>
    <row r="185" spans="1:6" ht="15.75" thickBot="1" x14ac:dyDescent="0.3">
      <c r="A185" s="193" t="s">
        <v>59</v>
      </c>
      <c r="B185" s="198">
        <v>0</v>
      </c>
      <c r="C185" s="198">
        <v>0</v>
      </c>
      <c r="D185" s="198">
        <v>0</v>
      </c>
      <c r="E185" s="198">
        <v>0</v>
      </c>
      <c r="F185" s="160"/>
    </row>
    <row r="186" spans="1:6" ht="15.75" thickBot="1" x14ac:dyDescent="0.3">
      <c r="A186" s="193" t="s">
        <v>60</v>
      </c>
      <c r="B186" s="220">
        <v>3000</v>
      </c>
      <c r="C186" s="220">
        <f>+C122+C103+C83</f>
        <v>3000</v>
      </c>
      <c r="D186" s="220">
        <f>+D160+D83</f>
        <v>3000</v>
      </c>
      <c r="E186" s="221">
        <f>+E160+E142+E83</f>
        <v>3000</v>
      </c>
      <c r="F186" s="160"/>
    </row>
    <row r="187" spans="1:6" ht="15.75" thickBot="1" x14ac:dyDescent="0.3">
      <c r="A187" s="222" t="s">
        <v>32</v>
      </c>
      <c r="B187" s="223">
        <f>IF(B163-B162=0,0,"Error")</f>
        <v>0</v>
      </c>
      <c r="C187" s="223">
        <f>IF(C163-C162=0,0,"Error")</f>
        <v>0</v>
      </c>
      <c r="D187" s="223">
        <f>IF(D163-D162=0,0,"Error")</f>
        <v>0</v>
      </c>
      <c r="E187" s="224">
        <f>IF(E163-E162=0,0,"Error")</f>
        <v>0</v>
      </c>
      <c r="F187" s="160"/>
    </row>
    <row r="188" spans="1:6" ht="12.75" customHeight="1" x14ac:dyDescent="0.25">
      <c r="A188" s="1097"/>
      <c r="B188" s="1098"/>
      <c r="C188" s="1098"/>
      <c r="D188" s="1098"/>
      <c r="E188" s="1098"/>
      <c r="F188" s="160"/>
    </row>
    <row r="193" spans="1:6" ht="12.75" customHeight="1" x14ac:dyDescent="0.25"/>
    <row r="194" spans="1:6" ht="9" customHeight="1" x14ac:dyDescent="0.25">
      <c r="A194" s="160"/>
      <c r="B194" s="160"/>
      <c r="C194" s="160"/>
      <c r="D194" s="160"/>
      <c r="E194" s="160"/>
    </row>
    <row r="195" spans="1:6" x14ac:dyDescent="0.25">
      <c r="A195" s="160"/>
      <c r="B195" s="160"/>
      <c r="C195" s="160"/>
      <c r="D195" s="160"/>
      <c r="E195" s="160"/>
      <c r="F195" s="160"/>
    </row>
    <row r="196" spans="1:6" x14ac:dyDescent="0.25">
      <c r="A196" s="160"/>
      <c r="B196" s="160"/>
      <c r="C196" s="160"/>
      <c r="D196" s="160"/>
      <c r="E196" s="160"/>
      <c r="F196" s="160"/>
    </row>
    <row r="197" spans="1:6" x14ac:dyDescent="0.25">
      <c r="A197" s="160"/>
      <c r="B197" s="160"/>
      <c r="C197" s="160"/>
      <c r="D197" s="160"/>
      <c r="E197" s="160"/>
      <c r="F197" s="160"/>
    </row>
    <row r="198" spans="1:6" x14ac:dyDescent="0.25">
      <c r="A198" s="160"/>
      <c r="B198" s="160"/>
      <c r="C198" s="160"/>
      <c r="D198" s="160"/>
      <c r="E198" s="160"/>
      <c r="F198" s="160"/>
    </row>
    <row r="199" spans="1:6" x14ac:dyDescent="0.25">
      <c r="A199" s="160"/>
      <c r="B199" s="160"/>
      <c r="C199" s="160"/>
      <c r="D199" s="160"/>
      <c r="E199" s="160"/>
      <c r="F199" s="160"/>
    </row>
    <row r="200" spans="1:6" x14ac:dyDescent="0.25">
      <c r="A200" s="160"/>
      <c r="B200" s="160"/>
      <c r="C200" s="160"/>
      <c r="D200" s="160"/>
      <c r="E200" s="160"/>
      <c r="F200" s="160"/>
    </row>
    <row r="201" spans="1:6" x14ac:dyDescent="0.25">
      <c r="A201" s="160"/>
      <c r="B201" s="160"/>
      <c r="C201" s="160"/>
      <c r="D201" s="160"/>
      <c r="E201" s="160"/>
      <c r="F201" s="160"/>
    </row>
    <row r="202" spans="1:6" ht="17.25" customHeight="1" x14ac:dyDescent="0.25">
      <c r="A202" s="160"/>
      <c r="B202" s="160"/>
      <c r="C202" s="160"/>
      <c r="D202" s="160"/>
      <c r="E202" s="160"/>
      <c r="F202" s="160"/>
    </row>
    <row r="203" spans="1:6" x14ac:dyDescent="0.25">
      <c r="A203" s="160"/>
      <c r="B203" s="160"/>
      <c r="C203" s="160"/>
      <c r="D203" s="160"/>
      <c r="E203" s="160"/>
      <c r="F203" s="160"/>
    </row>
    <row r="204" spans="1:6" ht="12.75" customHeight="1" x14ac:dyDescent="0.25">
      <c r="A204" s="160"/>
      <c r="B204" s="160"/>
      <c r="C204" s="160"/>
      <c r="D204" s="160"/>
      <c r="E204" s="160"/>
      <c r="F204" s="160"/>
    </row>
    <row r="205" spans="1:6" ht="9" customHeight="1" x14ac:dyDescent="0.25">
      <c r="A205" s="160"/>
      <c r="B205" s="160"/>
      <c r="C205" s="160"/>
      <c r="D205" s="160"/>
      <c r="E205" s="160"/>
      <c r="F205" s="160"/>
    </row>
    <row r="206" spans="1:6" x14ac:dyDescent="0.25">
      <c r="A206" s="160"/>
      <c r="B206" s="160"/>
      <c r="C206" s="160"/>
      <c r="D206" s="160"/>
      <c r="E206" s="160"/>
      <c r="F206" s="160"/>
    </row>
    <row r="207" spans="1:6" x14ac:dyDescent="0.25">
      <c r="A207" s="160"/>
      <c r="B207" s="160"/>
      <c r="C207" s="160"/>
      <c r="D207" s="160"/>
      <c r="E207" s="160"/>
      <c r="F207" s="160"/>
    </row>
    <row r="208" spans="1:6" x14ac:dyDescent="0.25">
      <c r="A208" s="160"/>
      <c r="B208" s="160"/>
      <c r="C208" s="160"/>
      <c r="D208" s="160"/>
      <c r="E208" s="160"/>
      <c r="F208" s="160"/>
    </row>
    <row r="209" spans="1:6" x14ac:dyDescent="0.25">
      <c r="A209" s="160"/>
      <c r="B209" s="160"/>
      <c r="C209" s="160"/>
      <c r="D209" s="160"/>
      <c r="E209" s="160"/>
      <c r="F209" s="160"/>
    </row>
    <row r="210" spans="1:6" x14ac:dyDescent="0.25">
      <c r="A210" s="160"/>
      <c r="B210" s="160"/>
      <c r="C210" s="160"/>
      <c r="D210" s="160"/>
      <c r="E210" s="160"/>
      <c r="F210" s="160"/>
    </row>
    <row r="211" spans="1:6" x14ac:dyDescent="0.25">
      <c r="A211" s="160"/>
      <c r="B211" s="160"/>
      <c r="C211" s="160"/>
      <c r="D211" s="160"/>
      <c r="E211" s="160"/>
      <c r="F211" s="160"/>
    </row>
    <row r="212" spans="1:6" x14ac:dyDescent="0.25">
      <c r="A212" s="160"/>
      <c r="B212" s="160"/>
      <c r="C212" s="160"/>
      <c r="D212" s="160"/>
      <c r="E212" s="160"/>
      <c r="F212" s="160"/>
    </row>
    <row r="213" spans="1:6" ht="12.75" customHeight="1" x14ac:dyDescent="0.25">
      <c r="A213" s="160"/>
      <c r="B213" s="160"/>
      <c r="C213" s="160"/>
      <c r="D213" s="160"/>
      <c r="E213" s="160"/>
      <c r="F213" s="160"/>
    </row>
    <row r="214" spans="1:6" ht="9" customHeight="1" x14ac:dyDescent="0.25">
      <c r="A214" s="160"/>
      <c r="B214" s="160"/>
      <c r="C214" s="160"/>
      <c r="D214" s="160"/>
      <c r="E214" s="160"/>
      <c r="F214" s="160"/>
    </row>
    <row r="215" spans="1:6" x14ac:dyDescent="0.25">
      <c r="A215" s="160"/>
      <c r="B215" s="160"/>
      <c r="C215" s="160"/>
      <c r="D215" s="160"/>
      <c r="E215" s="160"/>
      <c r="F215" s="160"/>
    </row>
    <row r="216" spans="1:6" x14ac:dyDescent="0.25">
      <c r="A216" s="160"/>
      <c r="B216" s="160"/>
      <c r="C216" s="160"/>
      <c r="D216" s="160"/>
      <c r="E216" s="160"/>
      <c r="F216" s="160"/>
    </row>
    <row r="217" spans="1:6" x14ac:dyDescent="0.25">
      <c r="A217" s="160"/>
      <c r="B217" s="160"/>
      <c r="C217" s="160"/>
      <c r="D217" s="160"/>
      <c r="E217" s="160"/>
      <c r="F217" s="160"/>
    </row>
    <row r="218" spans="1:6" x14ac:dyDescent="0.25">
      <c r="A218" s="160"/>
      <c r="B218" s="160"/>
      <c r="C218" s="160"/>
      <c r="D218" s="160"/>
      <c r="E218" s="160"/>
      <c r="F218" s="160"/>
    </row>
    <row r="219" spans="1:6" x14ac:dyDescent="0.25">
      <c r="A219" s="160"/>
      <c r="B219" s="160"/>
      <c r="C219" s="160"/>
      <c r="D219" s="160"/>
      <c r="E219" s="160"/>
      <c r="F219" s="160"/>
    </row>
    <row r="220" spans="1:6" x14ac:dyDescent="0.25">
      <c r="A220" s="160"/>
      <c r="B220" s="160"/>
      <c r="C220" s="160"/>
      <c r="D220" s="160"/>
      <c r="E220" s="160"/>
      <c r="F220" s="160"/>
    </row>
    <row r="221" spans="1:6" x14ac:dyDescent="0.25">
      <c r="A221" s="160"/>
      <c r="B221" s="160"/>
      <c r="C221" s="160"/>
      <c r="D221" s="160"/>
      <c r="E221" s="160"/>
      <c r="F221" s="160"/>
    </row>
    <row r="222" spans="1:6" x14ac:dyDescent="0.25">
      <c r="A222" s="160"/>
      <c r="B222" s="160"/>
      <c r="C222" s="160"/>
      <c r="D222" s="160"/>
      <c r="E222" s="160"/>
      <c r="F222" s="160"/>
    </row>
    <row r="223" spans="1:6" ht="17.25" customHeight="1" x14ac:dyDescent="0.25">
      <c r="A223" s="160"/>
      <c r="B223" s="160"/>
      <c r="C223" s="160"/>
      <c r="D223" s="160"/>
      <c r="E223" s="160"/>
      <c r="F223" s="160"/>
    </row>
    <row r="224" spans="1:6" x14ac:dyDescent="0.25">
      <c r="A224" s="160"/>
      <c r="B224" s="160"/>
      <c r="C224" s="160"/>
      <c r="D224" s="160"/>
      <c r="E224" s="160"/>
      <c r="F224" s="160"/>
    </row>
    <row r="225" spans="1:6" ht="12.75" customHeight="1" x14ac:dyDescent="0.25">
      <c r="A225" s="160"/>
      <c r="B225" s="160"/>
      <c r="C225" s="160"/>
      <c r="D225" s="160"/>
      <c r="E225" s="160"/>
      <c r="F225" s="160"/>
    </row>
    <row r="226" spans="1:6" ht="9" customHeight="1" x14ac:dyDescent="0.25">
      <c r="A226" s="160"/>
      <c r="B226" s="160"/>
      <c r="C226" s="160"/>
      <c r="D226" s="160"/>
      <c r="E226" s="160"/>
      <c r="F226" s="160"/>
    </row>
    <row r="227" spans="1:6" x14ac:dyDescent="0.25">
      <c r="A227" s="160"/>
      <c r="B227" s="160"/>
      <c r="C227" s="160"/>
      <c r="D227" s="160"/>
      <c r="E227" s="160"/>
      <c r="F227" s="160"/>
    </row>
    <row r="228" spans="1:6" x14ac:dyDescent="0.25">
      <c r="A228" s="160"/>
      <c r="B228" s="160"/>
      <c r="C228" s="160"/>
      <c r="D228" s="160"/>
      <c r="E228" s="160"/>
      <c r="F228" s="160"/>
    </row>
    <row r="229" spans="1:6" x14ac:dyDescent="0.25">
      <c r="A229" s="160"/>
      <c r="B229" s="160"/>
      <c r="C229" s="160"/>
      <c r="D229" s="160"/>
      <c r="E229" s="160"/>
      <c r="F229" s="160"/>
    </row>
    <row r="230" spans="1:6" x14ac:dyDescent="0.25">
      <c r="A230" s="160"/>
      <c r="B230" s="160"/>
      <c r="C230" s="160"/>
      <c r="D230" s="160"/>
      <c r="E230" s="160"/>
      <c r="F230" s="160"/>
    </row>
    <row r="231" spans="1:6" x14ac:dyDescent="0.25">
      <c r="A231" s="160"/>
      <c r="B231" s="160"/>
      <c r="C231" s="160"/>
      <c r="D231" s="160"/>
      <c r="E231" s="160"/>
      <c r="F231" s="160"/>
    </row>
    <row r="232" spans="1:6" x14ac:dyDescent="0.25">
      <c r="A232" s="160"/>
      <c r="B232" s="160"/>
      <c r="C232" s="160"/>
      <c r="D232" s="160"/>
      <c r="E232" s="160"/>
      <c r="F232" s="160"/>
    </row>
    <row r="233" spans="1:6" x14ac:dyDescent="0.25">
      <c r="A233" s="160"/>
      <c r="B233" s="160"/>
      <c r="C233" s="160"/>
      <c r="D233" s="160"/>
      <c r="E233" s="160"/>
      <c r="F233" s="160"/>
    </row>
    <row r="234" spans="1:6" ht="12.75" customHeight="1" x14ac:dyDescent="0.25">
      <c r="A234" s="160"/>
      <c r="B234" s="160"/>
      <c r="C234" s="160"/>
      <c r="D234" s="160"/>
      <c r="E234" s="160"/>
      <c r="F234" s="160"/>
    </row>
    <row r="235" spans="1:6" ht="9" customHeight="1" x14ac:dyDescent="0.25">
      <c r="A235" s="160"/>
      <c r="B235" s="160"/>
      <c r="C235" s="160"/>
      <c r="D235" s="160"/>
      <c r="E235" s="160"/>
      <c r="F235" s="160"/>
    </row>
    <row r="236" spans="1:6" x14ac:dyDescent="0.25">
      <c r="A236" s="160"/>
      <c r="B236" s="160"/>
      <c r="C236" s="160"/>
      <c r="D236" s="160"/>
      <c r="E236" s="160"/>
      <c r="F236" s="160"/>
    </row>
    <row r="237" spans="1:6" x14ac:dyDescent="0.25">
      <c r="A237" s="160"/>
      <c r="B237" s="160"/>
      <c r="C237" s="160"/>
      <c r="D237" s="160"/>
      <c r="E237" s="160"/>
      <c r="F237" s="160"/>
    </row>
    <row r="238" spans="1:6" x14ac:dyDescent="0.25">
      <c r="A238" s="160"/>
      <c r="B238" s="160"/>
      <c r="C238" s="160"/>
      <c r="D238" s="160"/>
      <c r="E238" s="160"/>
      <c r="F238" s="160"/>
    </row>
    <row r="239" spans="1:6" x14ac:dyDescent="0.25">
      <c r="A239" s="160"/>
      <c r="B239" s="160"/>
      <c r="C239" s="160"/>
      <c r="D239" s="160"/>
      <c r="E239" s="160"/>
      <c r="F239" s="160"/>
    </row>
    <row r="240" spans="1:6" ht="27" customHeight="1" x14ac:dyDescent="0.25">
      <c r="A240" s="160"/>
      <c r="B240" s="160"/>
      <c r="C240" s="160"/>
      <c r="D240" s="160"/>
      <c r="E240" s="160"/>
      <c r="F240" s="160"/>
    </row>
    <row r="241" spans="1:6" x14ac:dyDescent="0.25">
      <c r="A241" s="160"/>
      <c r="B241" s="160"/>
      <c r="C241" s="160"/>
      <c r="D241" s="160"/>
      <c r="E241" s="160"/>
      <c r="F241" s="160"/>
    </row>
    <row r="242" spans="1:6" x14ac:dyDescent="0.25">
      <c r="A242" s="160"/>
      <c r="B242" s="160"/>
      <c r="C242" s="160"/>
      <c r="D242" s="160"/>
      <c r="E242" s="160"/>
      <c r="F242" s="160"/>
    </row>
    <row r="243" spans="1:6" x14ac:dyDescent="0.25">
      <c r="A243" s="160"/>
      <c r="B243" s="160"/>
      <c r="C243" s="160"/>
      <c r="D243" s="160"/>
      <c r="E243" s="160"/>
      <c r="F243" s="160"/>
    </row>
    <row r="244" spans="1:6" x14ac:dyDescent="0.25">
      <c r="A244" s="160"/>
      <c r="B244" s="160"/>
      <c r="C244" s="160"/>
      <c r="D244" s="160"/>
      <c r="E244" s="160"/>
      <c r="F244" s="160"/>
    </row>
    <row r="245" spans="1:6" x14ac:dyDescent="0.25">
      <c r="A245" s="160"/>
      <c r="B245" s="160"/>
      <c r="C245" s="160"/>
      <c r="D245" s="160"/>
      <c r="E245" s="160"/>
      <c r="F245" s="160"/>
    </row>
    <row r="246" spans="1:6" x14ac:dyDescent="0.25">
      <c r="A246" s="160"/>
      <c r="B246" s="160"/>
      <c r="C246" s="160"/>
      <c r="D246" s="160"/>
      <c r="E246" s="160"/>
      <c r="F246" s="160"/>
    </row>
    <row r="247" spans="1:6" x14ac:dyDescent="0.25">
      <c r="A247" s="160"/>
      <c r="B247" s="160"/>
      <c r="C247" s="160"/>
      <c r="D247" s="160"/>
      <c r="E247" s="160"/>
      <c r="F247" s="160"/>
    </row>
    <row r="248" spans="1:6" x14ac:dyDescent="0.25">
      <c r="A248" s="160"/>
      <c r="B248" s="160"/>
      <c r="C248" s="160"/>
      <c r="D248" s="160"/>
      <c r="E248" s="160"/>
      <c r="F248" s="160"/>
    </row>
    <row r="249" spans="1:6" x14ac:dyDescent="0.25">
      <c r="A249" s="160"/>
      <c r="B249" s="160"/>
      <c r="C249" s="160"/>
      <c r="D249" s="160"/>
      <c r="E249" s="160"/>
      <c r="F249" s="160"/>
    </row>
    <row r="250" spans="1:6" x14ac:dyDescent="0.25">
      <c r="A250" s="160"/>
      <c r="B250" s="160"/>
      <c r="C250" s="160"/>
      <c r="D250" s="160"/>
      <c r="E250" s="160"/>
      <c r="F250" s="160"/>
    </row>
    <row r="251" spans="1:6" x14ac:dyDescent="0.25">
      <c r="A251" s="160"/>
      <c r="B251" s="160"/>
      <c r="C251" s="160"/>
      <c r="D251" s="160"/>
      <c r="E251" s="160"/>
      <c r="F251" s="160"/>
    </row>
    <row r="252" spans="1:6" x14ac:dyDescent="0.25">
      <c r="A252" s="160"/>
      <c r="B252" s="160"/>
      <c r="C252" s="160"/>
      <c r="D252" s="160"/>
      <c r="E252" s="160"/>
      <c r="F252" s="160"/>
    </row>
    <row r="253" spans="1:6" x14ac:dyDescent="0.25">
      <c r="A253" s="160"/>
      <c r="B253" s="160"/>
      <c r="C253" s="160"/>
      <c r="D253" s="160"/>
      <c r="E253" s="160"/>
      <c r="F253" s="160"/>
    </row>
    <row r="254" spans="1:6" x14ac:dyDescent="0.25">
      <c r="A254" s="160"/>
      <c r="B254" s="160"/>
      <c r="C254" s="160"/>
      <c r="D254" s="160"/>
      <c r="E254" s="160"/>
      <c r="F254" s="160"/>
    </row>
    <row r="255" spans="1:6" x14ac:dyDescent="0.25">
      <c r="A255" s="160"/>
      <c r="B255" s="160"/>
      <c r="C255" s="160"/>
      <c r="D255" s="160"/>
      <c r="E255" s="160"/>
      <c r="F255" s="160"/>
    </row>
    <row r="256" spans="1:6" x14ac:dyDescent="0.25">
      <c r="A256" s="160"/>
      <c r="B256" s="160"/>
      <c r="C256" s="160"/>
      <c r="D256" s="160"/>
      <c r="E256" s="160"/>
      <c r="F256" s="160"/>
    </row>
    <row r="257" spans="1:6" x14ac:dyDescent="0.25">
      <c r="A257" s="160"/>
      <c r="B257" s="160"/>
      <c r="C257" s="160"/>
      <c r="D257" s="160"/>
      <c r="E257" s="160"/>
      <c r="F257" s="160"/>
    </row>
    <row r="258" spans="1:6" x14ac:dyDescent="0.25">
      <c r="A258" s="160"/>
      <c r="B258" s="160"/>
      <c r="C258" s="160"/>
      <c r="D258" s="160"/>
      <c r="E258" s="160"/>
      <c r="F258" s="160"/>
    </row>
    <row r="259" spans="1:6" x14ac:dyDescent="0.25">
      <c r="A259" s="160"/>
      <c r="B259" s="160"/>
      <c r="C259" s="160"/>
      <c r="D259" s="160"/>
      <c r="E259" s="160"/>
      <c r="F259" s="160"/>
    </row>
    <row r="260" spans="1:6" x14ac:dyDescent="0.25">
      <c r="A260" s="160"/>
      <c r="B260" s="160"/>
      <c r="C260" s="160"/>
      <c r="D260" s="160"/>
      <c r="E260" s="160"/>
      <c r="F260" s="160"/>
    </row>
    <row r="261" spans="1:6" x14ac:dyDescent="0.25">
      <c r="A261" s="160"/>
      <c r="B261" s="160"/>
      <c r="C261" s="160"/>
      <c r="D261" s="160"/>
      <c r="E261" s="160"/>
      <c r="F261" s="160"/>
    </row>
    <row r="262" spans="1:6" x14ac:dyDescent="0.25">
      <c r="A262" s="160"/>
      <c r="B262" s="160"/>
      <c r="C262" s="160"/>
      <c r="D262" s="160"/>
      <c r="E262" s="160"/>
      <c r="F262" s="160"/>
    </row>
    <row r="263" spans="1:6" x14ac:dyDescent="0.25">
      <c r="A263" s="160"/>
      <c r="B263" s="160"/>
      <c r="C263" s="160"/>
      <c r="D263" s="160"/>
      <c r="E263" s="160"/>
      <c r="F263" s="160"/>
    </row>
    <row r="264" spans="1:6" x14ac:dyDescent="0.25">
      <c r="A264" s="160"/>
      <c r="B264" s="160"/>
      <c r="C264" s="160"/>
      <c r="D264" s="160"/>
      <c r="E264" s="160"/>
      <c r="F264" s="160"/>
    </row>
    <row r="265" spans="1:6" x14ac:dyDescent="0.25">
      <c r="A265" s="160"/>
      <c r="B265" s="160"/>
      <c r="C265" s="160"/>
      <c r="D265" s="160"/>
      <c r="E265" s="160"/>
      <c r="F265" s="160"/>
    </row>
    <row r="266" spans="1:6" x14ac:dyDescent="0.25">
      <c r="A266" s="160"/>
      <c r="B266" s="160"/>
      <c r="C266" s="160"/>
      <c r="D266" s="160"/>
      <c r="E266" s="160"/>
      <c r="F266" s="160"/>
    </row>
    <row r="267" spans="1:6" ht="15" customHeight="1" x14ac:dyDescent="0.25">
      <c r="A267" s="160"/>
      <c r="B267" s="160"/>
      <c r="C267" s="160"/>
      <c r="D267" s="160"/>
      <c r="E267" s="160"/>
      <c r="F267" s="160"/>
    </row>
    <row r="268" spans="1:6" x14ac:dyDescent="0.25">
      <c r="A268" s="160"/>
      <c r="B268" s="160"/>
      <c r="C268" s="160"/>
      <c r="D268" s="160"/>
      <c r="E268" s="160"/>
      <c r="F268" s="160"/>
    </row>
    <row r="269" spans="1:6" ht="19.5" customHeight="1" x14ac:dyDescent="0.25">
      <c r="A269" s="160"/>
      <c r="B269" s="160"/>
      <c r="C269" s="160"/>
      <c r="D269" s="160"/>
      <c r="E269" s="160"/>
      <c r="F269" s="160"/>
    </row>
    <row r="270" spans="1:6" x14ac:dyDescent="0.25">
      <c r="A270" s="160"/>
      <c r="B270" s="160"/>
      <c r="C270" s="160"/>
      <c r="D270" s="160"/>
      <c r="E270" s="160"/>
      <c r="F270" s="160"/>
    </row>
    <row r="271" spans="1:6" ht="47.25" customHeight="1" x14ac:dyDescent="0.25">
      <c r="A271" s="160"/>
      <c r="B271" s="160"/>
      <c r="C271" s="160"/>
      <c r="D271" s="160"/>
      <c r="E271" s="160"/>
      <c r="F271" s="160"/>
    </row>
    <row r="272" spans="1:6" x14ac:dyDescent="0.25">
      <c r="A272" s="160"/>
      <c r="B272" s="160"/>
      <c r="C272" s="160"/>
      <c r="D272" s="160"/>
      <c r="E272" s="160"/>
      <c r="F272" s="160"/>
    </row>
    <row r="273" spans="1:6" x14ac:dyDescent="0.25">
      <c r="A273" s="160"/>
      <c r="B273" s="160"/>
      <c r="C273" s="160"/>
      <c r="D273" s="160"/>
      <c r="E273" s="160"/>
      <c r="F273" s="160"/>
    </row>
    <row r="274" spans="1:6" x14ac:dyDescent="0.25">
      <c r="A274" s="160"/>
      <c r="B274" s="160"/>
      <c r="C274" s="160"/>
      <c r="D274" s="160"/>
      <c r="E274" s="160"/>
      <c r="F274" s="160"/>
    </row>
    <row r="275" spans="1:6" x14ac:dyDescent="0.25">
      <c r="A275" s="160"/>
      <c r="B275" s="160"/>
      <c r="C275" s="160"/>
      <c r="D275" s="160"/>
      <c r="E275" s="160"/>
      <c r="F275" s="160"/>
    </row>
    <row r="276" spans="1:6" x14ac:dyDescent="0.25">
      <c r="A276" s="160"/>
      <c r="B276" s="160"/>
      <c r="C276" s="160"/>
      <c r="D276" s="160"/>
      <c r="E276" s="160"/>
      <c r="F276" s="160"/>
    </row>
    <row r="277" spans="1:6" x14ac:dyDescent="0.25">
      <c r="A277" s="160"/>
      <c r="B277" s="160"/>
      <c r="C277" s="160"/>
      <c r="D277" s="160"/>
      <c r="E277" s="160"/>
      <c r="F277" s="160"/>
    </row>
    <row r="278" spans="1:6" x14ac:dyDescent="0.25">
      <c r="A278" s="160"/>
      <c r="B278" s="160"/>
      <c r="C278" s="160"/>
      <c r="D278" s="160"/>
      <c r="E278" s="160"/>
      <c r="F278" s="160"/>
    </row>
    <row r="279" spans="1:6" x14ac:dyDescent="0.25">
      <c r="A279" s="160"/>
      <c r="B279" s="160"/>
      <c r="C279" s="160"/>
      <c r="D279" s="160"/>
      <c r="E279" s="160"/>
      <c r="F279" s="160"/>
    </row>
    <row r="280" spans="1:6" x14ac:dyDescent="0.25">
      <c r="A280" s="160"/>
      <c r="B280" s="160"/>
      <c r="C280" s="160"/>
      <c r="D280" s="160"/>
      <c r="E280" s="160"/>
      <c r="F280" s="160"/>
    </row>
    <row r="281" spans="1:6" x14ac:dyDescent="0.25">
      <c r="A281" s="160"/>
      <c r="B281" s="160"/>
      <c r="C281" s="160"/>
      <c r="D281" s="160"/>
      <c r="E281" s="160"/>
      <c r="F281" s="160"/>
    </row>
    <row r="282" spans="1:6" x14ac:dyDescent="0.25">
      <c r="A282" s="160"/>
      <c r="B282" s="160"/>
      <c r="C282" s="160"/>
      <c r="D282" s="160"/>
      <c r="E282" s="160"/>
      <c r="F282" s="160"/>
    </row>
    <row r="283" spans="1:6" x14ac:dyDescent="0.25">
      <c r="A283" s="160"/>
      <c r="B283" s="160"/>
      <c r="C283" s="160"/>
      <c r="D283" s="160"/>
      <c r="E283" s="160"/>
      <c r="F283" s="160"/>
    </row>
    <row r="284" spans="1:6" x14ac:dyDescent="0.25">
      <c r="A284" s="160"/>
      <c r="B284" s="160"/>
      <c r="C284" s="160"/>
      <c r="D284" s="160"/>
      <c r="E284" s="160"/>
      <c r="F284" s="160"/>
    </row>
    <row r="285" spans="1:6" x14ac:dyDescent="0.25">
      <c r="A285" s="160"/>
      <c r="B285" s="160"/>
      <c r="C285" s="160"/>
      <c r="D285" s="160"/>
      <c r="E285" s="160"/>
      <c r="F285" s="160"/>
    </row>
    <row r="286" spans="1:6" x14ac:dyDescent="0.25">
      <c r="A286" s="160"/>
      <c r="B286" s="160"/>
      <c r="C286" s="160"/>
      <c r="D286" s="160"/>
      <c r="E286" s="160"/>
      <c r="F286" s="160"/>
    </row>
    <row r="287" spans="1:6" x14ac:dyDescent="0.25">
      <c r="A287" s="160"/>
      <c r="B287" s="160"/>
      <c r="C287" s="160"/>
      <c r="D287" s="160"/>
      <c r="E287" s="160"/>
      <c r="F287" s="160"/>
    </row>
    <row r="288" spans="1:6" x14ac:dyDescent="0.25">
      <c r="A288" s="160"/>
      <c r="B288" s="160"/>
      <c r="C288" s="160"/>
      <c r="D288" s="160"/>
      <c r="E288" s="160"/>
      <c r="F288" s="160"/>
    </row>
    <row r="289" spans="1:6" x14ac:dyDescent="0.25">
      <c r="A289" s="160"/>
      <c r="B289" s="160"/>
      <c r="C289" s="160"/>
      <c r="D289" s="160"/>
      <c r="E289" s="160"/>
      <c r="F289" s="160"/>
    </row>
    <row r="290" spans="1:6" x14ac:dyDescent="0.25">
      <c r="F290" s="160"/>
    </row>
    <row r="291" spans="1:6" x14ac:dyDescent="0.25">
      <c r="F291" s="160"/>
    </row>
    <row r="292" spans="1:6" x14ac:dyDescent="0.25">
      <c r="F292" s="160"/>
    </row>
  </sheetData>
  <mergeCells count="55">
    <mergeCell ref="A8:E8"/>
    <mergeCell ref="A2:F2"/>
    <mergeCell ref="A3:E3"/>
    <mergeCell ref="B5:E5"/>
    <mergeCell ref="B6:E6"/>
    <mergeCell ref="B7:E7"/>
    <mergeCell ref="B87:E87"/>
    <mergeCell ref="B88:E88"/>
    <mergeCell ref="B89:E89"/>
    <mergeCell ref="A37:E37"/>
    <mergeCell ref="A9:E9"/>
    <mergeCell ref="B10:E10"/>
    <mergeCell ref="A11:A12"/>
    <mergeCell ref="B20:E20"/>
    <mergeCell ref="A21:E21"/>
    <mergeCell ref="A24:E24"/>
    <mergeCell ref="A25:E25"/>
    <mergeCell ref="B26:E26"/>
    <mergeCell ref="B27:E27"/>
    <mergeCell ref="B28:E28"/>
    <mergeCell ref="A29:A30"/>
    <mergeCell ref="B85:E85"/>
    <mergeCell ref="A38:A39"/>
    <mergeCell ref="A63:E63"/>
    <mergeCell ref="A64:E64"/>
    <mergeCell ref="B65:E65"/>
    <mergeCell ref="D66:E66"/>
    <mergeCell ref="B67:E67"/>
    <mergeCell ref="B68:E68"/>
    <mergeCell ref="B69:E69"/>
    <mergeCell ref="A70:A71"/>
    <mergeCell ref="A78:E78"/>
    <mergeCell ref="A79:A80"/>
    <mergeCell ref="A90:A91"/>
    <mergeCell ref="A98:E98"/>
    <mergeCell ref="B128:E128"/>
    <mergeCell ref="B105:E105"/>
    <mergeCell ref="D106:E106"/>
    <mergeCell ref="B107:E107"/>
    <mergeCell ref="B108:E108"/>
    <mergeCell ref="A117:E117"/>
    <mergeCell ref="A118:A119"/>
    <mergeCell ref="B124:E124"/>
    <mergeCell ref="B126:E126"/>
    <mergeCell ref="B127:E127"/>
    <mergeCell ref="A109:A110"/>
    <mergeCell ref="A99:A100"/>
    <mergeCell ref="A147:A148"/>
    <mergeCell ref="A155:E155"/>
    <mergeCell ref="A156:A157"/>
    <mergeCell ref="A129:A130"/>
    <mergeCell ref="A137:E137"/>
    <mergeCell ref="A138:A139"/>
    <mergeCell ref="B145:E145"/>
    <mergeCell ref="B146:E146"/>
  </mergeCells>
  <pageMargins left="0.2" right="0" top="0.75" bottom="0.75" header="0.3" footer="0.3"/>
  <pageSetup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18"/>
  <sheetViews>
    <sheetView zoomScaleNormal="100" workbookViewId="0">
      <selection activeCell="K10" sqref="K10"/>
    </sheetView>
  </sheetViews>
  <sheetFormatPr defaultColWidth="8.85546875" defaultRowHeight="15.75" x14ac:dyDescent="0.25"/>
  <cols>
    <col min="1" max="1" width="40.28515625" style="485" customWidth="1"/>
    <col min="2" max="5" width="21.42578125" style="485" customWidth="1"/>
    <col min="6" max="16384" width="8.85546875" style="485"/>
  </cols>
  <sheetData>
    <row r="1" spans="1:5" ht="22.5" x14ac:dyDescent="0.45">
      <c r="A1" s="1986" t="s">
        <v>1223</v>
      </c>
      <c r="B1" s="1986"/>
      <c r="C1" s="1986"/>
      <c r="D1" s="1986"/>
      <c r="E1" s="1986"/>
    </row>
    <row r="2" spans="1:5" ht="18" customHeight="1" x14ac:dyDescent="0.25">
      <c r="A2" s="1613" t="s">
        <v>1229</v>
      </c>
      <c r="B2" s="1613"/>
      <c r="C2" s="1613"/>
      <c r="D2" s="1613"/>
      <c r="E2" s="1613"/>
    </row>
    <row r="3" spans="1:5" ht="18" customHeight="1" x14ac:dyDescent="0.25">
      <c r="A3" s="1716" t="s">
        <v>1228</v>
      </c>
      <c r="B3" s="1716"/>
      <c r="C3" s="1716"/>
      <c r="D3" s="1716"/>
      <c r="E3" s="1716"/>
    </row>
    <row r="4" spans="1:5" ht="16.5" thickBot="1" x14ac:dyDescent="0.3">
      <c r="E4" s="485" t="s">
        <v>138</v>
      </c>
    </row>
    <row r="5" spans="1:5" ht="16.5" thickBot="1" x14ac:dyDescent="0.3">
      <c r="A5" s="570" t="s">
        <v>0</v>
      </c>
      <c r="B5" s="1461" t="s">
        <v>1680</v>
      </c>
      <c r="C5" s="1461"/>
      <c r="D5" s="1461"/>
      <c r="E5" s="1461"/>
    </row>
    <row r="6" spans="1:5" ht="20.45" customHeight="1" thickBot="1" x14ac:dyDescent="0.3">
      <c r="A6" s="570" t="s">
        <v>1</v>
      </c>
      <c r="B6" s="1691" t="s">
        <v>139</v>
      </c>
      <c r="C6" s="1692"/>
      <c r="D6" s="1692"/>
      <c r="E6" s="1717"/>
    </row>
    <row r="7" spans="1:5" ht="25.15" customHeight="1" thickBot="1" x14ac:dyDescent="0.3">
      <c r="A7" s="570" t="s">
        <v>3</v>
      </c>
      <c r="B7" s="1561" t="s">
        <v>729</v>
      </c>
      <c r="C7" s="1562"/>
      <c r="D7" s="1562"/>
      <c r="E7" s="1563"/>
    </row>
    <row r="8" spans="1:5" ht="17.45" customHeight="1" thickBot="1" x14ac:dyDescent="0.3">
      <c r="A8" s="1614" t="s">
        <v>5</v>
      </c>
      <c r="B8" s="1615"/>
      <c r="C8" s="1615"/>
      <c r="D8" s="1615"/>
      <c r="E8" s="1616"/>
    </row>
    <row r="9" spans="1:5" ht="16.5" thickBot="1" x14ac:dyDescent="0.3">
      <c r="A9" s="1607" t="s">
        <v>1090</v>
      </c>
      <c r="B9" s="1608"/>
      <c r="C9" s="1608"/>
      <c r="D9" s="1608"/>
      <c r="E9" s="1609"/>
    </row>
    <row r="10" spans="1:5" ht="36.75" customHeight="1" thickBot="1" x14ac:dyDescent="0.3">
      <c r="A10" s="1607"/>
      <c r="B10" s="1608"/>
      <c r="C10" s="1608"/>
      <c r="D10" s="1608"/>
      <c r="E10" s="1609"/>
    </row>
    <row r="11" spans="1:5" ht="16.5" thickBot="1" x14ac:dyDescent="0.3">
      <c r="A11" s="1607"/>
      <c r="B11" s="1608"/>
      <c r="C11" s="1608"/>
      <c r="D11" s="1608"/>
      <c r="E11" s="1609"/>
    </row>
    <row r="12" spans="1:5" ht="71.45" customHeight="1" thickBot="1" x14ac:dyDescent="0.3">
      <c r="A12" s="440" t="s">
        <v>6</v>
      </c>
      <c r="B12" s="2203" t="s">
        <v>1090</v>
      </c>
      <c r="C12" s="2358"/>
      <c r="D12" s="2358"/>
      <c r="E12" s="2359"/>
    </row>
    <row r="13" spans="1:5" ht="23.25" customHeight="1" x14ac:dyDescent="0.25">
      <c r="A13" s="1556" t="s">
        <v>61</v>
      </c>
      <c r="B13" s="441">
        <v>2019</v>
      </c>
      <c r="C13" s="441">
        <v>2020</v>
      </c>
      <c r="D13" s="441">
        <v>2021</v>
      </c>
      <c r="E13" s="441">
        <v>2022</v>
      </c>
    </row>
    <row r="14" spans="1:5" ht="16.5" thickBot="1" x14ac:dyDescent="0.3">
      <c r="A14" s="1557"/>
      <c r="B14" s="733" t="s">
        <v>8</v>
      </c>
      <c r="C14" s="733" t="s">
        <v>9</v>
      </c>
      <c r="D14" s="733" t="s">
        <v>9</v>
      </c>
      <c r="E14" s="733" t="s">
        <v>9</v>
      </c>
    </row>
    <row r="15" spans="1:5" ht="48.6" customHeight="1" thickBot="1" x14ac:dyDescent="0.3">
      <c r="A15" s="734" t="s">
        <v>1681</v>
      </c>
      <c r="B15" s="592">
        <v>0.5</v>
      </c>
      <c r="C15" s="734" t="s">
        <v>66</v>
      </c>
      <c r="D15" s="734" t="s">
        <v>66</v>
      </c>
      <c r="E15" s="734" t="s">
        <v>66</v>
      </c>
    </row>
    <row r="16" spans="1:5" ht="54.6" customHeight="1" thickBot="1" x14ac:dyDescent="0.3">
      <c r="A16" s="734" t="s">
        <v>1682</v>
      </c>
      <c r="B16" s="592">
        <v>0.4</v>
      </c>
      <c r="C16" s="734" t="s">
        <v>66</v>
      </c>
      <c r="D16" s="734" t="s">
        <v>66</v>
      </c>
      <c r="E16" s="734" t="s">
        <v>66</v>
      </c>
    </row>
    <row r="17" spans="1:5" ht="48" customHeight="1" thickBot="1" x14ac:dyDescent="0.3">
      <c r="A17" s="734" t="s">
        <v>1683</v>
      </c>
      <c r="B17" s="592">
        <v>0.45</v>
      </c>
      <c r="C17" s="734" t="s">
        <v>66</v>
      </c>
      <c r="D17" s="734" t="s">
        <v>66</v>
      </c>
      <c r="E17" s="734" t="s">
        <v>66</v>
      </c>
    </row>
    <row r="18" spans="1:5" ht="34.15" customHeight="1" thickBot="1" x14ac:dyDescent="0.3">
      <c r="A18" s="444" t="s">
        <v>10</v>
      </c>
      <c r="B18" s="1611" t="s">
        <v>1091</v>
      </c>
      <c r="C18" s="1610"/>
      <c r="D18" s="1610"/>
      <c r="E18" s="1612"/>
    </row>
    <row r="19" spans="1:5" ht="23.25" customHeight="1" thickBot="1" x14ac:dyDescent="0.3">
      <c r="A19" s="1561" t="s">
        <v>813</v>
      </c>
      <c r="B19" s="1562"/>
      <c r="C19" s="1562"/>
      <c r="D19" s="1562"/>
      <c r="E19" s="1563"/>
    </row>
    <row r="20" spans="1:5" ht="16.5" thickBot="1" x14ac:dyDescent="0.3">
      <c r="A20" s="734" t="s">
        <v>1092</v>
      </c>
      <c r="B20" s="593">
        <v>40</v>
      </c>
      <c r="C20" s="594" t="s">
        <v>1093</v>
      </c>
      <c r="D20" s="594" t="s">
        <v>1094</v>
      </c>
      <c r="E20" s="594" t="s">
        <v>1095</v>
      </c>
    </row>
    <row r="21" spans="1:5" ht="16.5" thickBot="1" x14ac:dyDescent="0.3">
      <c r="A21" s="734" t="s">
        <v>1096</v>
      </c>
      <c r="B21" s="593">
        <v>50</v>
      </c>
      <c r="C21" s="593">
        <v>52</v>
      </c>
      <c r="D21" s="593">
        <v>54</v>
      </c>
      <c r="E21" s="593">
        <v>55</v>
      </c>
    </row>
    <row r="22" spans="1:5" ht="16.5" thickBot="1" x14ac:dyDescent="0.3">
      <c r="A22" s="734" t="s">
        <v>1097</v>
      </c>
      <c r="B22" s="593">
        <v>30</v>
      </c>
      <c r="C22" s="593">
        <v>35</v>
      </c>
      <c r="D22" s="593">
        <v>40</v>
      </c>
      <c r="E22" s="593">
        <v>40</v>
      </c>
    </row>
    <row r="23" spans="1:5" ht="16.5" thickBot="1" x14ac:dyDescent="0.3">
      <c r="A23" s="734" t="s">
        <v>1098</v>
      </c>
      <c r="B23" s="593">
        <v>35</v>
      </c>
      <c r="C23" s="593">
        <v>40</v>
      </c>
      <c r="D23" s="593">
        <v>45</v>
      </c>
      <c r="E23" s="593">
        <v>50</v>
      </c>
    </row>
    <row r="24" spans="1:5" ht="16.5" thickBot="1" x14ac:dyDescent="0.3">
      <c r="A24" s="449" t="s">
        <v>1099</v>
      </c>
      <c r="B24" s="593">
        <v>35</v>
      </c>
      <c r="C24" s="593">
        <v>40</v>
      </c>
      <c r="D24" s="593">
        <v>40</v>
      </c>
      <c r="E24" s="593">
        <v>40</v>
      </c>
    </row>
    <row r="25" spans="1:5" ht="16.5" thickBot="1" x14ac:dyDescent="0.3">
      <c r="B25" s="595"/>
      <c r="C25" s="595"/>
      <c r="D25" s="595"/>
      <c r="E25" s="595"/>
    </row>
    <row r="26" spans="1:5" ht="16.5" thickBot="1" x14ac:dyDescent="0.3">
      <c r="A26" s="1564" t="s">
        <v>12</v>
      </c>
      <c r="B26" s="1565"/>
      <c r="C26" s="1565"/>
      <c r="D26" s="1565"/>
      <c r="E26" s="1566"/>
    </row>
    <row r="27" spans="1:5" ht="16.5" thickBot="1" x14ac:dyDescent="0.3">
      <c r="A27" s="1564" t="s">
        <v>816</v>
      </c>
      <c r="B27" s="1565"/>
      <c r="C27" s="1565"/>
      <c r="D27" s="1565"/>
      <c r="E27" s="1566"/>
    </row>
    <row r="28" spans="1:5" ht="16.5" thickBot="1" x14ac:dyDescent="0.3">
      <c r="A28" s="448" t="s">
        <v>817</v>
      </c>
      <c r="B28" s="1573" t="s">
        <v>1100</v>
      </c>
      <c r="C28" s="1554"/>
      <c r="D28" s="1554"/>
      <c r="E28" s="1555"/>
    </row>
    <row r="29" spans="1:5" ht="31.15" customHeight="1" thickBot="1" x14ac:dyDescent="0.3">
      <c r="A29" s="449" t="s">
        <v>15</v>
      </c>
      <c r="B29" s="1611" t="s">
        <v>1101</v>
      </c>
      <c r="C29" s="1610"/>
      <c r="D29" s="1610"/>
      <c r="E29" s="1612"/>
    </row>
    <row r="30" spans="1:5" ht="16.5" thickBot="1" x14ac:dyDescent="0.3">
      <c r="A30" s="449" t="s">
        <v>16</v>
      </c>
      <c r="B30" s="1573" t="s">
        <v>1102</v>
      </c>
      <c r="C30" s="1554"/>
      <c r="D30" s="1554"/>
      <c r="E30" s="1555"/>
    </row>
    <row r="31" spans="1:5" ht="12.75" customHeight="1" x14ac:dyDescent="0.25">
      <c r="A31" s="1556"/>
      <c r="B31" s="450">
        <v>2019</v>
      </c>
      <c r="C31" s="450">
        <v>2020</v>
      </c>
      <c r="D31" s="450">
        <v>2021</v>
      </c>
      <c r="E31" s="450">
        <v>2022</v>
      </c>
    </row>
    <row r="32" spans="1:5" ht="12" customHeight="1" thickBot="1" x14ac:dyDescent="0.3">
      <c r="A32" s="1557"/>
      <c r="B32" s="451" t="s">
        <v>8</v>
      </c>
      <c r="C32" s="451" t="s">
        <v>9</v>
      </c>
      <c r="D32" s="451" t="s">
        <v>9</v>
      </c>
      <c r="E32" s="451" t="s">
        <v>9</v>
      </c>
    </row>
    <row r="33" spans="1:5" ht="16.5" thickBot="1" x14ac:dyDescent="0.3">
      <c r="A33" s="449" t="s">
        <v>17</v>
      </c>
      <c r="B33" s="452">
        <v>100</v>
      </c>
      <c r="C33" s="452">
        <v>120</v>
      </c>
      <c r="D33" s="452">
        <v>125</v>
      </c>
      <c r="E33" s="452">
        <v>130</v>
      </c>
    </row>
    <row r="34" spans="1:5" ht="16.5" thickBot="1" x14ac:dyDescent="0.3">
      <c r="A34" s="449" t="s">
        <v>18</v>
      </c>
      <c r="B34" s="452">
        <f>53000+8500+10260+240</f>
        <v>72000</v>
      </c>
      <c r="C34" s="452">
        <v>73000</v>
      </c>
      <c r="D34" s="452">
        <v>73500</v>
      </c>
      <c r="E34" s="452">
        <v>74000</v>
      </c>
    </row>
    <row r="35" spans="1:5" ht="16.5" thickBot="1" x14ac:dyDescent="0.3">
      <c r="A35" s="449" t="s">
        <v>19</v>
      </c>
      <c r="B35" s="452">
        <f>B34/B33</f>
        <v>720</v>
      </c>
      <c r="C35" s="452">
        <f>C34/C33</f>
        <v>608.33333333333337</v>
      </c>
      <c r="D35" s="452">
        <f>D34/D33</f>
        <v>588</v>
      </c>
      <c r="E35" s="452">
        <f>E34/E33</f>
        <v>569.23076923076928</v>
      </c>
    </row>
    <row r="36" spans="1:5" ht="16.5" thickBot="1" x14ac:dyDescent="0.3">
      <c r="A36" s="449" t="s">
        <v>20</v>
      </c>
      <c r="B36" s="732" t="s">
        <v>21</v>
      </c>
      <c r="C36" s="453">
        <f t="shared" ref="C36:E38" si="0">C33/B33-1</f>
        <v>0.19999999999999996</v>
      </c>
      <c r="D36" s="453">
        <f t="shared" si="0"/>
        <v>4.1666666666666741E-2</v>
      </c>
      <c r="E36" s="453">
        <f t="shared" si="0"/>
        <v>4.0000000000000036E-2</v>
      </c>
    </row>
    <row r="37" spans="1:5" ht="16.5" thickBot="1" x14ac:dyDescent="0.3">
      <c r="A37" s="449" t="s">
        <v>22</v>
      </c>
      <c r="B37" s="732" t="s">
        <v>21</v>
      </c>
      <c r="C37" s="453">
        <f t="shared" si="0"/>
        <v>1.388888888888884E-2</v>
      </c>
      <c r="D37" s="453">
        <f t="shared" si="0"/>
        <v>6.8493150684931781E-3</v>
      </c>
      <c r="E37" s="453">
        <f t="shared" si="0"/>
        <v>6.8027210884353817E-3</v>
      </c>
    </row>
    <row r="38" spans="1:5" ht="16.5" thickBot="1" x14ac:dyDescent="0.3">
      <c r="A38" s="449" t="s">
        <v>23</v>
      </c>
      <c r="B38" s="732" t="s">
        <v>21</v>
      </c>
      <c r="C38" s="453">
        <f t="shared" si="0"/>
        <v>-0.15509259259259256</v>
      </c>
      <c r="D38" s="453">
        <f t="shared" si="0"/>
        <v>-3.3424657534246616E-2</v>
      </c>
      <c r="E38" s="453">
        <f t="shared" si="0"/>
        <v>-3.1920460491889013E-2</v>
      </c>
    </row>
    <row r="39" spans="1:5" ht="16.5" thickBot="1" x14ac:dyDescent="0.3">
      <c r="A39" s="1302" t="s">
        <v>1017</v>
      </c>
      <c r="B39" s="1303"/>
      <c r="C39" s="1303"/>
      <c r="D39" s="1303"/>
      <c r="E39" s="1304"/>
    </row>
    <row r="40" spans="1:5" ht="12.75" customHeight="1" x14ac:dyDescent="0.25">
      <c r="A40" s="1556"/>
      <c r="B40" s="450">
        <v>2019</v>
      </c>
      <c r="C40" s="450">
        <v>2020</v>
      </c>
      <c r="D40" s="450">
        <v>2021</v>
      </c>
      <c r="E40" s="450">
        <v>2022</v>
      </c>
    </row>
    <row r="41" spans="1:5" ht="9" customHeight="1" thickBot="1" x14ac:dyDescent="0.3">
      <c r="A41" s="1557"/>
      <c r="B41" s="451" t="s">
        <v>8</v>
      </c>
      <c r="C41" s="451" t="s">
        <v>9</v>
      </c>
      <c r="D41" s="451" t="s">
        <v>9</v>
      </c>
      <c r="E41" s="451" t="s">
        <v>9</v>
      </c>
    </row>
    <row r="42" spans="1:5" ht="16.5" thickBot="1" x14ac:dyDescent="0.3">
      <c r="A42" s="454" t="s">
        <v>24</v>
      </c>
      <c r="B42" s="374">
        <v>53000</v>
      </c>
      <c r="C42" s="374">
        <v>54000</v>
      </c>
      <c r="D42" s="374">
        <v>54000</v>
      </c>
      <c r="E42" s="374">
        <v>54500</v>
      </c>
    </row>
    <row r="43" spans="1:5" ht="32.25" thickBot="1" x14ac:dyDescent="0.3">
      <c r="A43" s="454" t="s">
        <v>25</v>
      </c>
      <c r="B43" s="374">
        <v>8500</v>
      </c>
      <c r="C43" s="374">
        <v>8500</v>
      </c>
      <c r="D43" s="374">
        <v>9000</v>
      </c>
      <c r="E43" s="374">
        <v>8900</v>
      </c>
    </row>
    <row r="44" spans="1:5" ht="16.5" thickBot="1" x14ac:dyDescent="0.3">
      <c r="A44" s="454" t="s">
        <v>26</v>
      </c>
      <c r="B44" s="376">
        <v>10260</v>
      </c>
      <c r="C44" s="376">
        <v>10260</v>
      </c>
      <c r="D44" s="376">
        <v>10260</v>
      </c>
      <c r="E44" s="376">
        <v>10360</v>
      </c>
    </row>
    <row r="45" spans="1:5" ht="16.5" thickBot="1" x14ac:dyDescent="0.3">
      <c r="A45" s="454" t="s">
        <v>27</v>
      </c>
      <c r="B45" s="376"/>
      <c r="C45" s="374"/>
      <c r="D45" s="374"/>
      <c r="E45" s="374"/>
    </row>
    <row r="46" spans="1:5" ht="16.5" thickBot="1" x14ac:dyDescent="0.3">
      <c r="A46" s="454" t="s">
        <v>28</v>
      </c>
      <c r="B46" s="376"/>
      <c r="C46" s="374"/>
      <c r="D46" s="374"/>
      <c r="E46" s="374"/>
    </row>
    <row r="47" spans="1:5" ht="16.5" thickBot="1" x14ac:dyDescent="0.3">
      <c r="A47" s="454" t="s">
        <v>29</v>
      </c>
      <c r="B47" s="376"/>
      <c r="C47" s="374"/>
      <c r="D47" s="374"/>
      <c r="E47" s="374"/>
    </row>
    <row r="48" spans="1:5" ht="32.25" thickBot="1" x14ac:dyDescent="0.3">
      <c r="A48" s="454" t="s">
        <v>30</v>
      </c>
      <c r="B48" s="376">
        <v>240</v>
      </c>
      <c r="C48" s="376">
        <v>240</v>
      </c>
      <c r="D48" s="376">
        <v>240</v>
      </c>
      <c r="E48" s="376">
        <v>240</v>
      </c>
    </row>
    <row r="49" spans="1:5" ht="16.5" thickBot="1" x14ac:dyDescent="0.3">
      <c r="A49" s="460" t="s">
        <v>31</v>
      </c>
      <c r="B49" s="376">
        <f>B48+B47+B46+B45+B44+B43+B42</f>
        <v>72000</v>
      </c>
      <c r="C49" s="376">
        <f>C48+C47+C46+C45+C44+C43+C42</f>
        <v>73000</v>
      </c>
      <c r="D49" s="376">
        <f>D48+D47+D46+D45+D44+D43+D42</f>
        <v>73500</v>
      </c>
      <c r="E49" s="376">
        <f>E48+E47+E46+E45+E44+E43+E42</f>
        <v>74000</v>
      </c>
    </row>
    <row r="50" spans="1:5" ht="16.5" thickBot="1" x14ac:dyDescent="0.3">
      <c r="A50" s="461" t="s">
        <v>32</v>
      </c>
      <c r="B50" s="462">
        <f>IF(B49-B34=0,0,"Error")</f>
        <v>0</v>
      </c>
      <c r="C50" s="462">
        <f>IF(C49-C34=0,0,"Error")</f>
        <v>0</v>
      </c>
      <c r="D50" s="462">
        <f>IF(D49-D34=0,0,"Error")</f>
        <v>0</v>
      </c>
      <c r="E50" s="462">
        <f>IF(E49-E34=0,0,"Error")</f>
        <v>0</v>
      </c>
    </row>
    <row r="51" spans="1:5" ht="16.5" thickBot="1" x14ac:dyDescent="0.3">
      <c r="A51" s="1564" t="s">
        <v>46</v>
      </c>
      <c r="B51" s="1565"/>
      <c r="C51" s="1565"/>
      <c r="D51" s="1565"/>
      <c r="E51" s="1566"/>
    </row>
    <row r="52" spans="1:5" ht="16.5" thickBot="1" x14ac:dyDescent="0.3">
      <c r="A52" s="1564" t="s">
        <v>40</v>
      </c>
      <c r="B52" s="1565"/>
      <c r="C52" s="1565"/>
      <c r="D52" s="1565"/>
      <c r="E52" s="1566"/>
    </row>
    <row r="53" spans="1:5" ht="16.5" thickBot="1" x14ac:dyDescent="0.3">
      <c r="A53" s="473" t="s">
        <v>56</v>
      </c>
      <c r="B53" s="1983" t="s">
        <v>1103</v>
      </c>
      <c r="C53" s="1984"/>
      <c r="D53" s="1984"/>
      <c r="E53" s="1985"/>
    </row>
    <row r="54" spans="1:5" ht="16.5" thickBot="1" x14ac:dyDescent="0.3">
      <c r="A54" s="448" t="s">
        <v>14</v>
      </c>
      <c r="B54" s="1581" t="s">
        <v>576</v>
      </c>
      <c r="C54" s="1583"/>
      <c r="D54" s="1583"/>
      <c r="E54" s="1584"/>
    </row>
    <row r="55" spans="1:5" ht="17.25" customHeight="1" thickBot="1" x14ac:dyDescent="0.3">
      <c r="A55" s="449" t="s">
        <v>15</v>
      </c>
      <c r="B55" s="1581" t="s">
        <v>1104</v>
      </c>
      <c r="C55" s="1583"/>
      <c r="D55" s="1583"/>
      <c r="E55" s="1584"/>
    </row>
    <row r="56" spans="1:5" ht="16.5" thickBot="1" x14ac:dyDescent="0.3">
      <c r="A56" s="449" t="s">
        <v>16</v>
      </c>
      <c r="B56" s="1581" t="s">
        <v>134</v>
      </c>
      <c r="C56" s="1583"/>
      <c r="D56" s="1583"/>
      <c r="E56" s="1584"/>
    </row>
    <row r="57" spans="1:5" ht="12.75" customHeight="1" x14ac:dyDescent="0.25">
      <c r="A57" s="1556"/>
      <c r="B57" s="450">
        <v>2019</v>
      </c>
      <c r="C57" s="450">
        <v>2020</v>
      </c>
      <c r="D57" s="450">
        <v>2021</v>
      </c>
      <c r="E57" s="450">
        <v>2022</v>
      </c>
    </row>
    <row r="58" spans="1:5" ht="15" customHeight="1" thickBot="1" x14ac:dyDescent="0.3">
      <c r="A58" s="1557"/>
      <c r="B58" s="451" t="s">
        <v>8</v>
      </c>
      <c r="C58" s="451" t="s">
        <v>9</v>
      </c>
      <c r="D58" s="451" t="s">
        <v>9</v>
      </c>
      <c r="E58" s="451" t="s">
        <v>9</v>
      </c>
    </row>
    <row r="59" spans="1:5" ht="16.5" thickBot="1" x14ac:dyDescent="0.3">
      <c r="A59" s="449" t="s">
        <v>17</v>
      </c>
      <c r="B59" s="452">
        <v>8</v>
      </c>
      <c r="C59" s="452">
        <v>10</v>
      </c>
      <c r="D59" s="452">
        <v>12</v>
      </c>
      <c r="E59" s="452">
        <v>12</v>
      </c>
    </row>
    <row r="60" spans="1:5" ht="16.5" thickBot="1" x14ac:dyDescent="0.3">
      <c r="A60" s="449" t="s">
        <v>18</v>
      </c>
      <c r="B60" s="452">
        <v>1000</v>
      </c>
      <c r="C60" s="452">
        <v>1000</v>
      </c>
      <c r="D60" s="452">
        <v>1000</v>
      </c>
      <c r="E60" s="452">
        <v>1000</v>
      </c>
    </row>
    <row r="61" spans="1:5" ht="16.5" thickBot="1" x14ac:dyDescent="0.3">
      <c r="A61" s="449" t="s">
        <v>19</v>
      </c>
      <c r="B61" s="452">
        <f>B60/B59</f>
        <v>125</v>
      </c>
      <c r="C61" s="452">
        <f>C60/C59</f>
        <v>100</v>
      </c>
      <c r="D61" s="452">
        <f>D60/D59</f>
        <v>83.333333333333329</v>
      </c>
      <c r="E61" s="452">
        <f>E60/E59</f>
        <v>83.333333333333329</v>
      </c>
    </row>
    <row r="62" spans="1:5" ht="16.5" thickBot="1" x14ac:dyDescent="0.3">
      <c r="A62" s="449" t="s">
        <v>20</v>
      </c>
      <c r="B62" s="732" t="s">
        <v>21</v>
      </c>
      <c r="C62" s="453">
        <f t="shared" ref="C62:E64" si="1">C59/B59-1</f>
        <v>0.25</v>
      </c>
      <c r="D62" s="453">
        <f t="shared" si="1"/>
        <v>0.19999999999999996</v>
      </c>
      <c r="E62" s="453">
        <f t="shared" si="1"/>
        <v>0</v>
      </c>
    </row>
    <row r="63" spans="1:5" ht="16.5" thickBot="1" x14ac:dyDescent="0.3">
      <c r="A63" s="449" t="s">
        <v>22</v>
      </c>
      <c r="B63" s="732" t="s">
        <v>21</v>
      </c>
      <c r="C63" s="453">
        <f t="shared" si="1"/>
        <v>0</v>
      </c>
      <c r="D63" s="453">
        <f t="shared" si="1"/>
        <v>0</v>
      </c>
      <c r="E63" s="453">
        <f t="shared" si="1"/>
        <v>0</v>
      </c>
    </row>
    <row r="64" spans="1:5" ht="16.5" thickBot="1" x14ac:dyDescent="0.3">
      <c r="A64" s="449" t="s">
        <v>23</v>
      </c>
      <c r="B64" s="732" t="s">
        <v>21</v>
      </c>
      <c r="C64" s="453">
        <f t="shared" si="1"/>
        <v>-0.19999999999999996</v>
      </c>
      <c r="D64" s="453">
        <f t="shared" si="1"/>
        <v>-0.16666666666666674</v>
      </c>
      <c r="E64" s="453">
        <f t="shared" si="1"/>
        <v>0</v>
      </c>
    </row>
    <row r="65" spans="1:5" ht="16.5" thickBot="1" x14ac:dyDescent="0.3">
      <c r="A65" s="1302" t="s">
        <v>1017</v>
      </c>
      <c r="B65" s="1303"/>
      <c r="C65" s="1303"/>
      <c r="D65" s="1303"/>
      <c r="E65" s="1304"/>
    </row>
    <row r="66" spans="1:5" ht="12.75" customHeight="1" x14ac:dyDescent="0.25">
      <c r="A66" s="1556"/>
      <c r="B66" s="450">
        <v>2018</v>
      </c>
      <c r="C66" s="450">
        <v>2019</v>
      </c>
      <c r="D66" s="450">
        <v>2020</v>
      </c>
      <c r="E66" s="450">
        <v>2021</v>
      </c>
    </row>
    <row r="67" spans="1:5" ht="15.6" customHeight="1" thickBot="1" x14ac:dyDescent="0.3">
      <c r="A67" s="1557"/>
      <c r="B67" s="451" t="s">
        <v>8</v>
      </c>
      <c r="C67" s="451" t="s">
        <v>9</v>
      </c>
      <c r="D67" s="451" t="s">
        <v>9</v>
      </c>
      <c r="E67" s="451" t="s">
        <v>9</v>
      </c>
    </row>
    <row r="68" spans="1:5" ht="16.5" thickBot="1" x14ac:dyDescent="0.3">
      <c r="A68" s="454" t="s">
        <v>42</v>
      </c>
      <c r="B68" s="374"/>
      <c r="C68" s="374"/>
      <c r="D68" s="374"/>
      <c r="E68" s="374"/>
    </row>
    <row r="69" spans="1:5" ht="16.5" thickBot="1" x14ac:dyDescent="0.3">
      <c r="A69" s="454" t="s">
        <v>43</v>
      </c>
      <c r="B69" s="376">
        <f>B60</f>
        <v>1000</v>
      </c>
      <c r="C69" s="376">
        <f>C60</f>
        <v>1000</v>
      </c>
      <c r="D69" s="376">
        <f>D60</f>
        <v>1000</v>
      </c>
      <c r="E69" s="376">
        <f>E60</f>
        <v>1000</v>
      </c>
    </row>
    <row r="70" spans="1:5" ht="16.5" thickBot="1" x14ac:dyDescent="0.3">
      <c r="A70" s="460" t="s">
        <v>31</v>
      </c>
      <c r="B70" s="376">
        <f>B69+B68</f>
        <v>1000</v>
      </c>
      <c r="C70" s="376">
        <f>C69+C68</f>
        <v>1000</v>
      </c>
      <c r="D70" s="376">
        <f>D69+D68</f>
        <v>1000</v>
      </c>
      <c r="E70" s="376">
        <f>E69+E68</f>
        <v>1000</v>
      </c>
    </row>
    <row r="71" spans="1:5" x14ac:dyDescent="0.25">
      <c r="A71" s="1590" t="s">
        <v>44</v>
      </c>
      <c r="B71" s="1990"/>
      <c r="C71" s="1991"/>
      <c r="D71" s="1991"/>
      <c r="E71" s="1992"/>
    </row>
    <row r="72" spans="1:5" x14ac:dyDescent="0.25">
      <c r="A72" s="1591"/>
      <c r="B72" s="1993"/>
      <c r="C72" s="1994"/>
      <c r="D72" s="1994"/>
      <c r="E72" s="1995"/>
    </row>
    <row r="73" spans="1:5" ht="16.5" thickBot="1" x14ac:dyDescent="0.3">
      <c r="A73" s="1592"/>
      <c r="B73" s="1996"/>
      <c r="C73" s="1997"/>
      <c r="D73" s="1997"/>
      <c r="E73" s="1998"/>
    </row>
    <row r="74" spans="1:5" ht="16.5" thickBot="1" x14ac:dyDescent="0.3">
      <c r="A74" s="1564" t="s">
        <v>46</v>
      </c>
      <c r="B74" s="1565"/>
      <c r="C74" s="1565"/>
      <c r="D74" s="1565"/>
      <c r="E74" s="1566"/>
    </row>
    <row r="75" spans="1:5" ht="16.5" thickBot="1" x14ac:dyDescent="0.3">
      <c r="A75" s="1564" t="s">
        <v>47</v>
      </c>
      <c r="B75" s="1565"/>
      <c r="C75" s="1565"/>
      <c r="D75" s="1565"/>
      <c r="E75" s="1566"/>
    </row>
    <row r="76" spans="1:5" ht="16.5" thickBot="1" x14ac:dyDescent="0.3">
      <c r="A76" s="473" t="s">
        <v>45</v>
      </c>
      <c r="B76" s="1987" t="s">
        <v>1105</v>
      </c>
      <c r="C76" s="1988"/>
      <c r="D76" s="1988"/>
      <c r="E76" s="1989"/>
    </row>
    <row r="77" spans="1:5" ht="16.5" thickBot="1" x14ac:dyDescent="0.3">
      <c r="A77" s="448" t="s">
        <v>14</v>
      </c>
      <c r="B77" s="1581" t="s">
        <v>518</v>
      </c>
      <c r="C77" s="1583"/>
      <c r="D77" s="1583"/>
      <c r="E77" s="1584"/>
    </row>
    <row r="78" spans="1:5" ht="16.5" thickBot="1" x14ac:dyDescent="0.3">
      <c r="A78" s="449" t="s">
        <v>15</v>
      </c>
      <c r="B78" s="1581" t="s">
        <v>1106</v>
      </c>
      <c r="C78" s="1583"/>
      <c r="D78" s="1583"/>
      <c r="E78" s="1584"/>
    </row>
    <row r="79" spans="1:5" ht="16.5" thickBot="1" x14ac:dyDescent="0.3">
      <c r="A79" s="449" t="s">
        <v>16</v>
      </c>
      <c r="B79" s="1581" t="s">
        <v>52</v>
      </c>
      <c r="C79" s="1583"/>
      <c r="D79" s="1583"/>
      <c r="E79" s="1584"/>
    </row>
    <row r="80" spans="1:5" x14ac:dyDescent="0.25">
      <c r="A80" s="1556"/>
      <c r="B80" s="450">
        <v>2019</v>
      </c>
      <c r="C80" s="450">
        <v>2020</v>
      </c>
      <c r="D80" s="450">
        <v>2021</v>
      </c>
      <c r="E80" s="450">
        <v>2022</v>
      </c>
    </row>
    <row r="81" spans="1:5" ht="16.5" thickBot="1" x14ac:dyDescent="0.3">
      <c r="A81" s="1557"/>
      <c r="B81" s="451" t="s">
        <v>8</v>
      </c>
      <c r="C81" s="451" t="s">
        <v>9</v>
      </c>
      <c r="D81" s="451" t="s">
        <v>9</v>
      </c>
      <c r="E81" s="451" t="s">
        <v>9</v>
      </c>
    </row>
    <row r="82" spans="1:5" ht="16.5" thickBot="1" x14ac:dyDescent="0.3">
      <c r="A82" s="449" t="s">
        <v>17</v>
      </c>
      <c r="B82" s="452">
        <v>1</v>
      </c>
      <c r="C82" s="452">
        <v>0</v>
      </c>
      <c r="D82" s="452">
        <v>0</v>
      </c>
      <c r="E82" s="452">
        <v>0</v>
      </c>
    </row>
    <row r="83" spans="1:5" ht="16.5" thickBot="1" x14ac:dyDescent="0.3">
      <c r="A83" s="449" t="s">
        <v>18</v>
      </c>
      <c r="B83" s="452">
        <v>2500</v>
      </c>
      <c r="C83" s="452">
        <v>0</v>
      </c>
      <c r="D83" s="452">
        <v>0</v>
      </c>
      <c r="E83" s="452">
        <v>0</v>
      </c>
    </row>
    <row r="84" spans="1:5" ht="16.5" thickBot="1" x14ac:dyDescent="0.3">
      <c r="A84" s="449" t="s">
        <v>19</v>
      </c>
      <c r="B84" s="452">
        <f>B83/B82</f>
        <v>2500</v>
      </c>
      <c r="C84" s="452" t="e">
        <f>C83/C82</f>
        <v>#DIV/0!</v>
      </c>
      <c r="D84" s="452" t="e">
        <f>D83/D82</f>
        <v>#DIV/0!</v>
      </c>
      <c r="E84" s="452" t="e">
        <f>E83/E82</f>
        <v>#DIV/0!</v>
      </c>
    </row>
    <row r="85" spans="1:5" ht="16.5" thickBot="1" x14ac:dyDescent="0.3">
      <c r="A85" s="449" t="s">
        <v>20</v>
      </c>
      <c r="B85" s="732" t="s">
        <v>21</v>
      </c>
      <c r="C85" s="453">
        <f t="shared" ref="C85:E87" si="2">C82/B82-1</f>
        <v>-1</v>
      </c>
      <c r="D85" s="453" t="e">
        <f t="shared" si="2"/>
        <v>#DIV/0!</v>
      </c>
      <c r="E85" s="453" t="e">
        <f t="shared" si="2"/>
        <v>#DIV/0!</v>
      </c>
    </row>
    <row r="86" spans="1:5" ht="16.5" thickBot="1" x14ac:dyDescent="0.3">
      <c r="A86" s="449" t="s">
        <v>22</v>
      </c>
      <c r="B86" s="732" t="s">
        <v>21</v>
      </c>
      <c r="C86" s="453">
        <f t="shared" si="2"/>
        <v>-1</v>
      </c>
      <c r="D86" s="453" t="e">
        <f t="shared" si="2"/>
        <v>#DIV/0!</v>
      </c>
      <c r="E86" s="453" t="e">
        <f t="shared" si="2"/>
        <v>#DIV/0!</v>
      </c>
    </row>
    <row r="87" spans="1:5" ht="16.5" thickBot="1" x14ac:dyDescent="0.3">
      <c r="A87" s="449" t="s">
        <v>23</v>
      </c>
      <c r="B87" s="732" t="s">
        <v>21</v>
      </c>
      <c r="C87" s="453" t="e">
        <f t="shared" si="2"/>
        <v>#DIV/0!</v>
      </c>
      <c r="D87" s="453" t="e">
        <f t="shared" si="2"/>
        <v>#DIV/0!</v>
      </c>
      <c r="E87" s="453" t="e">
        <f t="shared" si="2"/>
        <v>#DIV/0!</v>
      </c>
    </row>
    <row r="88" spans="1:5" ht="16.5" thickBot="1" x14ac:dyDescent="0.3">
      <c r="A88" s="1302" t="s">
        <v>1017</v>
      </c>
      <c r="B88" s="1303"/>
      <c r="C88" s="1303"/>
      <c r="D88" s="1303"/>
      <c r="E88" s="1304"/>
    </row>
    <row r="89" spans="1:5" x14ac:dyDescent="0.25">
      <c r="A89" s="1556"/>
      <c r="B89" s="450">
        <v>2019</v>
      </c>
      <c r="C89" s="450">
        <v>2020</v>
      </c>
      <c r="D89" s="450">
        <v>2021</v>
      </c>
      <c r="E89" s="450">
        <v>2022</v>
      </c>
    </row>
    <row r="90" spans="1:5" ht="16.5" thickBot="1" x14ac:dyDescent="0.3">
      <c r="A90" s="1557"/>
      <c r="B90" s="451" t="s">
        <v>8</v>
      </c>
      <c r="C90" s="451" t="s">
        <v>9</v>
      </c>
      <c r="D90" s="451" t="s">
        <v>9</v>
      </c>
      <c r="E90" s="451" t="s">
        <v>9</v>
      </c>
    </row>
    <row r="91" spans="1:5" ht="16.5" thickBot="1" x14ac:dyDescent="0.3">
      <c r="A91" s="454" t="s">
        <v>42</v>
      </c>
      <c r="B91" s="374"/>
      <c r="C91" s="374"/>
      <c r="D91" s="374"/>
      <c r="E91" s="374"/>
    </row>
    <row r="92" spans="1:5" ht="16.5" thickBot="1" x14ac:dyDescent="0.3">
      <c r="A92" s="454" t="s">
        <v>43</v>
      </c>
      <c r="B92" s="376">
        <f>B83</f>
        <v>2500</v>
      </c>
      <c r="C92" s="376">
        <v>0</v>
      </c>
      <c r="D92" s="376">
        <v>0</v>
      </c>
      <c r="E92" s="376">
        <v>0</v>
      </c>
    </row>
    <row r="93" spans="1:5" ht="16.5" thickBot="1" x14ac:dyDescent="0.3">
      <c r="A93" s="460" t="s">
        <v>31</v>
      </c>
      <c r="B93" s="376">
        <f>B92+B91</f>
        <v>2500</v>
      </c>
      <c r="C93" s="376">
        <f>C92+C91</f>
        <v>0</v>
      </c>
      <c r="D93" s="376">
        <f>D92+D91</f>
        <v>0</v>
      </c>
      <c r="E93" s="376">
        <f>E92+E91</f>
        <v>0</v>
      </c>
    </row>
    <row r="94" spans="1:5" ht="16.5" thickBot="1" x14ac:dyDescent="0.3">
      <c r="A94" s="480"/>
      <c r="B94" s="481"/>
      <c r="C94" s="481"/>
      <c r="D94" s="481"/>
      <c r="E94" s="481"/>
    </row>
    <row r="95" spans="1:5" ht="37.15" customHeight="1" thickBot="1" x14ac:dyDescent="0.3">
      <c r="A95" s="444" t="s">
        <v>57</v>
      </c>
      <c r="B95" s="482">
        <f>B34+B60+B83</f>
        <v>75500</v>
      </c>
      <c r="C95" s="482">
        <f>C34+C60+C83</f>
        <v>74000</v>
      </c>
      <c r="D95" s="482">
        <f>D34+D60+D83</f>
        <v>74500</v>
      </c>
      <c r="E95" s="482">
        <f>E34+E60+E83</f>
        <v>75000</v>
      </c>
    </row>
    <row r="96" spans="1:5" ht="32.25" thickBot="1" x14ac:dyDescent="0.3">
      <c r="A96" s="444" t="s">
        <v>58</v>
      </c>
      <c r="B96" s="482">
        <f>B98+B100+B102+B104+B106+B108+B110+B112+B114</f>
        <v>75500</v>
      </c>
      <c r="C96" s="482">
        <f>C98+C100+C102+C104+C106+C108+C110+C112+C114</f>
        <v>74000</v>
      </c>
      <c r="D96" s="482">
        <f>D98+D100+D102+D104+D106+D108+D110+D112+D114</f>
        <v>74500</v>
      </c>
      <c r="E96" s="482">
        <f>E98+E100+E102+E104+E106+E108+E110+E112+E114</f>
        <v>75000</v>
      </c>
    </row>
    <row r="97" spans="1:5" ht="32.25" thickBot="1" x14ac:dyDescent="0.3">
      <c r="A97" s="596" t="s">
        <v>828</v>
      </c>
      <c r="B97" s="597"/>
      <c r="C97" s="598">
        <f>C96/B96-1</f>
        <v>-1.9867549668874163E-2</v>
      </c>
      <c r="D97" s="598">
        <f>D96/C96-1</f>
        <v>6.7567567567567988E-3</v>
      </c>
      <c r="E97" s="598">
        <f>E96/D96-1</f>
        <v>6.7114093959732557E-3</v>
      </c>
    </row>
    <row r="98" spans="1:5" ht="16.5" thickBot="1" x14ac:dyDescent="0.3">
      <c r="A98" s="454" t="s">
        <v>24</v>
      </c>
      <c r="B98" s="374">
        <f>B42</f>
        <v>53000</v>
      </c>
      <c r="C98" s="374">
        <f>C42</f>
        <v>54000</v>
      </c>
      <c r="D98" s="374">
        <f>D42</f>
        <v>54000</v>
      </c>
      <c r="E98" s="374">
        <f>E42</f>
        <v>54500</v>
      </c>
    </row>
    <row r="99" spans="1:5" ht="16.5" thickBot="1" x14ac:dyDescent="0.3">
      <c r="A99" s="455" t="s">
        <v>1071</v>
      </c>
      <c r="B99" s="376"/>
      <c r="C99" s="464">
        <f>C98/B98-1</f>
        <v>1.8867924528301883E-2</v>
      </c>
      <c r="D99" s="464">
        <f>D98/C98-1</f>
        <v>0</v>
      </c>
      <c r="E99" s="464">
        <f>E98/D98-1</f>
        <v>9.2592592592593004E-3</v>
      </c>
    </row>
    <row r="100" spans="1:5" ht="32.25" thickBot="1" x14ac:dyDescent="0.3">
      <c r="A100" s="454" t="s">
        <v>25</v>
      </c>
      <c r="B100" s="374">
        <f>B43</f>
        <v>8500</v>
      </c>
      <c r="C100" s="374">
        <f>C43</f>
        <v>8500</v>
      </c>
      <c r="D100" s="374">
        <f>D43</f>
        <v>9000</v>
      </c>
      <c r="E100" s="374">
        <f>E43</f>
        <v>8900</v>
      </c>
    </row>
    <row r="101" spans="1:5" ht="32.25" thickBot="1" x14ac:dyDescent="0.3">
      <c r="A101" s="455" t="s">
        <v>1072</v>
      </c>
      <c r="B101" s="376"/>
      <c r="C101" s="464">
        <f>C100/B100-1</f>
        <v>0</v>
      </c>
      <c r="D101" s="464">
        <f>D100/C100-1</f>
        <v>5.8823529411764719E-2</v>
      </c>
      <c r="E101" s="464">
        <f>E100/D100-1</f>
        <v>-1.1111111111111072E-2</v>
      </c>
    </row>
    <row r="102" spans="1:5" ht="16.5" thickBot="1" x14ac:dyDescent="0.3">
      <c r="A102" s="454" t="s">
        <v>26</v>
      </c>
      <c r="B102" s="374">
        <f>B44</f>
        <v>10260</v>
      </c>
      <c r="C102" s="374">
        <f>C44</f>
        <v>10260</v>
      </c>
      <c r="D102" s="374">
        <f>D44</f>
        <v>10260</v>
      </c>
      <c r="E102" s="374">
        <f>E44</f>
        <v>10360</v>
      </c>
    </row>
    <row r="103" spans="1:5" ht="16.5" thickBot="1" x14ac:dyDescent="0.3">
      <c r="A103" s="455" t="s">
        <v>1073</v>
      </c>
      <c r="B103" s="376"/>
      <c r="C103" s="464">
        <f>C102/B102-1</f>
        <v>0</v>
      </c>
      <c r="D103" s="464">
        <f>D102/C102-1</f>
        <v>0</v>
      </c>
      <c r="E103" s="464">
        <f>E102/D102-1</f>
        <v>9.74658869395717E-3</v>
      </c>
    </row>
    <row r="104" spans="1:5" ht="16.5" thickBot="1" x14ac:dyDescent="0.3">
      <c r="A104" s="454" t="s">
        <v>27</v>
      </c>
      <c r="B104" s="374">
        <v>0</v>
      </c>
      <c r="C104" s="374">
        <v>0</v>
      </c>
      <c r="D104" s="374">
        <v>0</v>
      </c>
      <c r="E104" s="374">
        <v>0</v>
      </c>
    </row>
    <row r="105" spans="1:5" ht="16.5" thickBot="1" x14ac:dyDescent="0.3">
      <c r="A105" s="455" t="s">
        <v>1074</v>
      </c>
      <c r="B105" s="376"/>
      <c r="C105" s="464" t="e">
        <f>C104/B104-1</f>
        <v>#DIV/0!</v>
      </c>
      <c r="D105" s="464" t="e">
        <f>D104/C104-1</f>
        <v>#DIV/0!</v>
      </c>
      <c r="E105" s="464" t="e">
        <f>E104/D104-1</f>
        <v>#DIV/0!</v>
      </c>
    </row>
    <row r="106" spans="1:5" ht="16.5" thickBot="1" x14ac:dyDescent="0.3">
      <c r="A106" s="454" t="s">
        <v>28</v>
      </c>
      <c r="B106" s="374">
        <v>0</v>
      </c>
      <c r="C106" s="374">
        <v>0</v>
      </c>
      <c r="D106" s="374">
        <v>0</v>
      </c>
      <c r="E106" s="374">
        <v>0</v>
      </c>
    </row>
    <row r="107" spans="1:5" ht="16.5" thickBot="1" x14ac:dyDescent="0.3">
      <c r="A107" s="455" t="s">
        <v>1075</v>
      </c>
      <c r="B107" s="376"/>
      <c r="C107" s="464" t="e">
        <f>C106/B106-1</f>
        <v>#DIV/0!</v>
      </c>
      <c r="D107" s="464" t="e">
        <f>D106/C106-1</f>
        <v>#DIV/0!</v>
      </c>
      <c r="E107" s="464" t="e">
        <f>E106/D106-1</f>
        <v>#DIV/0!</v>
      </c>
    </row>
    <row r="108" spans="1:5" ht="16.5" thickBot="1" x14ac:dyDescent="0.3">
      <c r="A108" s="454" t="s">
        <v>29</v>
      </c>
      <c r="B108" s="374">
        <v>0</v>
      </c>
      <c r="C108" s="374">
        <v>0</v>
      </c>
      <c r="D108" s="374">
        <v>0</v>
      </c>
      <c r="E108" s="374">
        <v>0</v>
      </c>
    </row>
    <row r="109" spans="1:5" ht="16.5" thickBot="1" x14ac:dyDescent="0.3">
      <c r="A109" s="455" t="s">
        <v>1076</v>
      </c>
      <c r="B109" s="376"/>
      <c r="C109" s="464" t="e">
        <f>C108/B108-1</f>
        <v>#DIV/0!</v>
      </c>
      <c r="D109" s="464" t="e">
        <f>D108/C108-1</f>
        <v>#DIV/0!</v>
      </c>
      <c r="E109" s="464" t="e">
        <f>E108/D108-1</f>
        <v>#DIV/0!</v>
      </c>
    </row>
    <row r="110" spans="1:5" ht="32.25" thickBot="1" x14ac:dyDescent="0.3">
      <c r="A110" s="454" t="s">
        <v>30</v>
      </c>
      <c r="B110" s="374">
        <f>B48</f>
        <v>240</v>
      </c>
      <c r="C110" s="374">
        <f>C48</f>
        <v>240</v>
      </c>
      <c r="D110" s="374">
        <f>D48</f>
        <v>240</v>
      </c>
      <c r="E110" s="374">
        <f>E48</f>
        <v>240</v>
      </c>
    </row>
    <row r="111" spans="1:5" ht="32.25" thickBot="1" x14ac:dyDescent="0.3">
      <c r="A111" s="455" t="s">
        <v>1077</v>
      </c>
      <c r="B111" s="376"/>
      <c r="C111" s="464">
        <f>C110/B110-1</f>
        <v>0</v>
      </c>
      <c r="D111" s="464">
        <f>D110/C110-1</f>
        <v>0</v>
      </c>
      <c r="E111" s="464">
        <f>E110/D110-1</f>
        <v>0</v>
      </c>
    </row>
    <row r="112" spans="1:5" ht="16.5" thickBot="1" x14ac:dyDescent="0.3">
      <c r="A112" s="454" t="s">
        <v>59</v>
      </c>
      <c r="B112" s="374">
        <f>B68</f>
        <v>0</v>
      </c>
      <c r="C112" s="374">
        <f>C68</f>
        <v>0</v>
      </c>
      <c r="D112" s="374">
        <f>D68</f>
        <v>0</v>
      </c>
      <c r="E112" s="374">
        <f>E68</f>
        <v>0</v>
      </c>
    </row>
    <row r="113" spans="1:5" ht="16.5" thickBot="1" x14ac:dyDescent="0.3">
      <c r="A113" s="455" t="s">
        <v>1078</v>
      </c>
      <c r="B113" s="376"/>
      <c r="C113" s="464" t="e">
        <f>C112/B112-1</f>
        <v>#DIV/0!</v>
      </c>
      <c r="D113" s="464" t="e">
        <f>D112/C112-1</f>
        <v>#DIV/0!</v>
      </c>
      <c r="E113" s="464" t="e">
        <f>E112/D112-1</f>
        <v>#DIV/0!</v>
      </c>
    </row>
    <row r="114" spans="1:5" ht="16.5" thickBot="1" x14ac:dyDescent="0.3">
      <c r="A114" s="454" t="s">
        <v>60</v>
      </c>
      <c r="B114" s="374">
        <f>B93+B70</f>
        <v>3500</v>
      </c>
      <c r="C114" s="374">
        <f>C93+C70</f>
        <v>1000</v>
      </c>
      <c r="D114" s="374">
        <f>D93+D70</f>
        <v>1000</v>
      </c>
      <c r="E114" s="374">
        <v>1000</v>
      </c>
    </row>
    <row r="115" spans="1:5" ht="16.5" thickBot="1" x14ac:dyDescent="0.3">
      <c r="A115" s="455" t="s">
        <v>1079</v>
      </c>
      <c r="B115" s="376"/>
      <c r="C115" s="464">
        <f>C114/B114-1</f>
        <v>-0.7142857142857143</v>
      </c>
      <c r="D115" s="464">
        <f>D114/C114-1</f>
        <v>0</v>
      </c>
      <c r="E115" s="464">
        <f>E114/D114-1</f>
        <v>0</v>
      </c>
    </row>
    <row r="116" spans="1:5" ht="15.6" customHeight="1" thickBot="1" x14ac:dyDescent="0.3">
      <c r="A116" s="461" t="s">
        <v>32</v>
      </c>
      <c r="B116" s="462">
        <f>IF(B96-B95=0,0,"Error")</f>
        <v>0</v>
      </c>
      <c r="C116" s="462">
        <f>IF(C96-C95=0,0,"Error")</f>
        <v>0</v>
      </c>
      <c r="D116" s="462">
        <f>IF(D96-D95=0,0,"Error")</f>
        <v>0</v>
      </c>
      <c r="E116" s="462">
        <f>IF(E96-E95=0,0,"Error")</f>
        <v>0</v>
      </c>
    </row>
    <row r="117" spans="1:5" ht="31.9" hidden="1" customHeight="1" thickBot="1" x14ac:dyDescent="0.3">
      <c r="A117" s="599" t="s">
        <v>829</v>
      </c>
      <c r="B117" s="374">
        <v>46</v>
      </c>
      <c r="C117" s="374">
        <v>48</v>
      </c>
      <c r="D117" s="374">
        <v>50</v>
      </c>
      <c r="E117" s="374">
        <v>52</v>
      </c>
    </row>
    <row r="118" spans="1:5" ht="36" hidden="1" customHeight="1" thickBot="1" x14ac:dyDescent="0.3">
      <c r="A118" s="599" t="s">
        <v>830</v>
      </c>
      <c r="B118" s="374">
        <v>4</v>
      </c>
      <c r="C118" s="374">
        <v>4</v>
      </c>
      <c r="D118" s="374">
        <v>4</v>
      </c>
      <c r="E118" s="374">
        <v>2</v>
      </c>
    </row>
  </sheetData>
  <mergeCells count="40">
    <mergeCell ref="A1:E1"/>
    <mergeCell ref="A80:A81"/>
    <mergeCell ref="A88:E88"/>
    <mergeCell ref="A89:A90"/>
    <mergeCell ref="A74:E74"/>
    <mergeCell ref="A75:E75"/>
    <mergeCell ref="B76:E76"/>
    <mergeCell ref="B77:E77"/>
    <mergeCell ref="B78:E78"/>
    <mergeCell ref="B79:E79"/>
    <mergeCell ref="B56:E56"/>
    <mergeCell ref="A57:A58"/>
    <mergeCell ref="A65:E65"/>
    <mergeCell ref="A66:A67"/>
    <mergeCell ref="A71:A73"/>
    <mergeCell ref="B71:E73"/>
    <mergeCell ref="B55:E55"/>
    <mergeCell ref="A27:E27"/>
    <mergeCell ref="B28:E28"/>
    <mergeCell ref="B29:E29"/>
    <mergeCell ref="B30:E30"/>
    <mergeCell ref="A31:A32"/>
    <mergeCell ref="A39:E39"/>
    <mergeCell ref="A40:A41"/>
    <mergeCell ref="A51:E51"/>
    <mergeCell ref="A52:E52"/>
    <mergeCell ref="B53:E53"/>
    <mergeCell ref="B54:E54"/>
    <mergeCell ref="A26:E26"/>
    <mergeCell ref="A2:E2"/>
    <mergeCell ref="A3:E3"/>
    <mergeCell ref="B5:E5"/>
    <mergeCell ref="B6:E6"/>
    <mergeCell ref="B7:E7"/>
    <mergeCell ref="A8:E8"/>
    <mergeCell ref="A9:E11"/>
    <mergeCell ref="B12:E12"/>
    <mergeCell ref="A13:A14"/>
    <mergeCell ref="B18:E18"/>
    <mergeCell ref="A19:E19"/>
  </mergeCells>
  <printOptions horizontalCentered="1" verticalCentered="1"/>
  <pageMargins left="0.7" right="0.7" top="0.75" bottom="0.75" header="0.3" footer="0.3"/>
  <pageSetup paperSize="9" scale="69" fitToHeight="0" orientation="portrait" horizontalDpi="4294967294" verticalDpi="429496729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6"/>
  <sheetViews>
    <sheetView zoomScale="170" zoomScaleNormal="170" zoomScaleSheetLayoutView="110" workbookViewId="0">
      <selection activeCell="B101" sqref="B101:E101"/>
    </sheetView>
  </sheetViews>
  <sheetFormatPr defaultRowHeight="15" x14ac:dyDescent="0.25"/>
  <cols>
    <col min="1" max="1" width="28.5703125" customWidth="1"/>
    <col min="2" max="2" width="11.7109375" customWidth="1"/>
    <col min="3" max="3" width="12.140625" customWidth="1"/>
    <col min="4" max="5" width="11.7109375" customWidth="1"/>
    <col min="8" max="8" width="11" customWidth="1"/>
    <col min="9" max="9" width="11" bestFit="1" customWidth="1"/>
  </cols>
  <sheetData>
    <row r="1" spans="1:6" ht="15.75" x14ac:dyDescent="0.25">
      <c r="A1" s="1999" t="s">
        <v>1224</v>
      </c>
      <c r="B1" s="1999"/>
      <c r="C1" s="1999"/>
      <c r="D1" s="1999"/>
      <c r="E1" s="1999"/>
    </row>
    <row r="2" spans="1:6" ht="29.25" customHeight="1" x14ac:dyDescent="0.25">
      <c r="A2" s="2000" t="s">
        <v>73</v>
      </c>
      <c r="B2" s="2000"/>
      <c r="C2" s="2000"/>
      <c r="D2" s="2000"/>
      <c r="E2" s="2000"/>
      <c r="F2" s="225"/>
    </row>
    <row r="3" spans="1:6" ht="18" customHeight="1" x14ac:dyDescent="0.25">
      <c r="A3" s="1306" t="s">
        <v>731</v>
      </c>
      <c r="B3" s="1306"/>
      <c r="C3" s="1306"/>
      <c r="D3" s="1306"/>
      <c r="E3" s="1306"/>
      <c r="F3" s="86"/>
    </row>
    <row r="4" spans="1:6" ht="15.75" thickBot="1" x14ac:dyDescent="0.3"/>
    <row r="5" spans="1:6" ht="15.75" thickBot="1" x14ac:dyDescent="0.3">
      <c r="A5" s="2" t="s">
        <v>0</v>
      </c>
      <c r="B5" s="1230" t="s">
        <v>1116</v>
      </c>
      <c r="C5" s="1230"/>
      <c r="D5" s="1230"/>
      <c r="E5" s="1230"/>
    </row>
    <row r="6" spans="1:6" ht="15.75" thickBot="1" x14ac:dyDescent="0.3">
      <c r="A6" s="2" t="s">
        <v>1</v>
      </c>
      <c r="B6" s="1231" t="s">
        <v>1117</v>
      </c>
      <c r="C6" s="1232"/>
      <c r="D6" s="1232"/>
      <c r="E6" s="1233"/>
    </row>
    <row r="7" spans="1:6" ht="15.75" thickBot="1" x14ac:dyDescent="0.3">
      <c r="A7" s="2" t="s">
        <v>3</v>
      </c>
      <c r="B7" s="1217" t="s">
        <v>729</v>
      </c>
      <c r="C7" s="1218"/>
      <c r="D7" s="1218"/>
      <c r="E7" s="1219"/>
    </row>
    <row r="8" spans="1:6" ht="15.75" thickBot="1" x14ac:dyDescent="0.3">
      <c r="A8" s="1234" t="s">
        <v>5</v>
      </c>
      <c r="B8" s="1235"/>
      <c r="C8" s="1235"/>
      <c r="D8" s="1235"/>
      <c r="E8" s="1236"/>
    </row>
    <row r="9" spans="1:6" ht="15.75" thickBot="1" x14ac:dyDescent="0.3">
      <c r="A9" s="2007" t="s">
        <v>1118</v>
      </c>
      <c r="B9" s="1298"/>
      <c r="C9" s="1298"/>
      <c r="D9" s="1298"/>
      <c r="E9" s="1299"/>
    </row>
    <row r="10" spans="1:6" ht="36.75" customHeight="1" thickBot="1" x14ac:dyDescent="0.3">
      <c r="A10" s="1297"/>
      <c r="B10" s="1298"/>
      <c r="C10" s="1298"/>
      <c r="D10" s="1298"/>
      <c r="E10" s="1299"/>
    </row>
    <row r="11" spans="1:6" ht="19.5" customHeight="1" thickBot="1" x14ac:dyDescent="0.3">
      <c r="A11" s="1297"/>
      <c r="B11" s="1298"/>
      <c r="C11" s="1298"/>
      <c r="D11" s="1298"/>
      <c r="E11" s="1299"/>
    </row>
    <row r="12" spans="1:6" ht="38.25" customHeight="1" thickBot="1" x14ac:dyDescent="0.3">
      <c r="A12" s="3" t="s">
        <v>6</v>
      </c>
      <c r="B12" s="2004" t="s">
        <v>1119</v>
      </c>
      <c r="C12" s="2005"/>
      <c r="D12" s="2005"/>
      <c r="E12" s="2006"/>
    </row>
    <row r="13" spans="1:6" ht="23.25" customHeight="1" x14ac:dyDescent="0.25">
      <c r="A13" s="1254" t="s">
        <v>7</v>
      </c>
      <c r="B13" s="280">
        <v>2019</v>
      </c>
      <c r="C13" s="280">
        <v>2020</v>
      </c>
      <c r="D13" s="280">
        <v>2021</v>
      </c>
      <c r="E13" s="280">
        <v>2022</v>
      </c>
    </row>
    <row r="14" spans="1:6" ht="15.75" thickBot="1" x14ac:dyDescent="0.3">
      <c r="A14" s="1255"/>
      <c r="B14" s="277" t="s">
        <v>8</v>
      </c>
      <c r="C14" s="277" t="s">
        <v>9</v>
      </c>
      <c r="D14" s="277" t="s">
        <v>9</v>
      </c>
      <c r="E14" s="277" t="s">
        <v>9</v>
      </c>
    </row>
    <row r="15" spans="1:6" ht="15.75" thickBot="1" x14ac:dyDescent="0.3">
      <c r="A15" s="75"/>
      <c r="B15" s="74"/>
      <c r="C15" s="74"/>
      <c r="D15" s="74"/>
      <c r="E15" s="74"/>
    </row>
    <row r="16" spans="1:6" ht="24.75" customHeight="1" thickBot="1" x14ac:dyDescent="0.3">
      <c r="A16" s="6" t="s">
        <v>10</v>
      </c>
      <c r="B16" s="1427" t="s">
        <v>306</v>
      </c>
      <c r="C16" s="1428"/>
      <c r="D16" s="1428"/>
      <c r="E16" s="1429"/>
    </row>
    <row r="17" spans="1:11" ht="23.25" customHeight="1" thickBot="1" x14ac:dyDescent="0.3">
      <c r="A17" s="1247" t="s">
        <v>11</v>
      </c>
      <c r="B17" s="1249"/>
      <c r="C17" s="1249"/>
      <c r="D17" s="1249"/>
      <c r="E17" s="1250"/>
      <c r="H17" s="30"/>
      <c r="J17" s="30"/>
    </row>
    <row r="18" spans="1:11" ht="15.75" thickBot="1" x14ac:dyDescent="0.3">
      <c r="A18" s="75"/>
      <c r="B18" s="226"/>
      <c r="C18" s="74" t="s">
        <v>135</v>
      </c>
      <c r="D18" s="74" t="s">
        <v>135</v>
      </c>
      <c r="E18" s="74" t="s">
        <v>135</v>
      </c>
      <c r="G18" s="92"/>
    </row>
    <row r="19" spans="1:11" ht="15.75" thickBot="1" x14ac:dyDescent="0.3">
      <c r="A19" s="58"/>
      <c r="B19" s="227"/>
      <c r="C19" s="228" t="s">
        <v>69</v>
      </c>
      <c r="D19" s="228" t="s">
        <v>69</v>
      </c>
      <c r="E19" s="228" t="s">
        <v>69</v>
      </c>
    </row>
    <row r="20" spans="1:11" ht="15.75" thickBot="1" x14ac:dyDescent="0.3">
      <c r="A20" s="1291" t="s">
        <v>12</v>
      </c>
      <c r="B20" s="1292"/>
      <c r="C20" s="1292"/>
      <c r="D20" s="1292"/>
      <c r="E20" s="1293"/>
    </row>
    <row r="21" spans="1:11" ht="15.75" thickBot="1" x14ac:dyDescent="0.3">
      <c r="A21" s="1220" t="s">
        <v>13</v>
      </c>
      <c r="B21" s="1221"/>
      <c r="C21" s="1221"/>
      <c r="D21" s="1221"/>
      <c r="E21" s="1222"/>
    </row>
    <row r="22" spans="1:11" ht="22.5" customHeight="1" thickBot="1" x14ac:dyDescent="0.3">
      <c r="A22" s="7" t="s">
        <v>14</v>
      </c>
      <c r="B22" s="1284" t="s">
        <v>577</v>
      </c>
      <c r="C22" s="1279"/>
      <c r="D22" s="1279"/>
      <c r="E22" s="1280"/>
    </row>
    <row r="23" spans="1:11" ht="36" customHeight="1" thickBot="1" x14ac:dyDescent="0.3">
      <c r="A23" s="5" t="s">
        <v>15</v>
      </c>
      <c r="B23" s="1285" t="s">
        <v>578</v>
      </c>
      <c r="C23" s="1286"/>
      <c r="D23" s="1286"/>
      <c r="E23" s="1287"/>
    </row>
    <row r="24" spans="1:11" ht="15.75" thickBot="1" x14ac:dyDescent="0.3">
      <c r="A24" s="58" t="s">
        <v>16</v>
      </c>
      <c r="B24" s="2001"/>
      <c r="C24" s="2002"/>
      <c r="D24" s="2002"/>
      <c r="E24" s="2003"/>
    </row>
    <row r="25" spans="1:11" ht="12.75" customHeight="1" x14ac:dyDescent="0.25">
      <c r="A25" s="1254"/>
      <c r="B25" s="8">
        <v>2019</v>
      </c>
      <c r="C25" s="8">
        <v>2020</v>
      </c>
      <c r="D25" s="8">
        <v>2021</v>
      </c>
      <c r="E25" s="8">
        <v>2022</v>
      </c>
    </row>
    <row r="26" spans="1:11" ht="12" customHeight="1" thickBot="1" x14ac:dyDescent="0.3">
      <c r="A26" s="1255"/>
      <c r="B26" s="9" t="s">
        <v>8</v>
      </c>
      <c r="C26" s="9" t="s">
        <v>9</v>
      </c>
      <c r="D26" s="9" t="s">
        <v>9</v>
      </c>
      <c r="E26" s="9" t="s">
        <v>9</v>
      </c>
    </row>
    <row r="27" spans="1:11" ht="15.75" thickBot="1" x14ac:dyDescent="0.3">
      <c r="A27" s="5" t="s">
        <v>17</v>
      </c>
      <c r="B27" s="10">
        <v>1</v>
      </c>
      <c r="C27" s="10">
        <v>1</v>
      </c>
      <c r="D27" s="10">
        <v>1</v>
      </c>
      <c r="E27" s="10">
        <v>1</v>
      </c>
    </row>
    <row r="28" spans="1:11" ht="15.75" thickBot="1" x14ac:dyDescent="0.3">
      <c r="A28" s="5" t="s">
        <v>18</v>
      </c>
      <c r="B28" s="10">
        <v>11520</v>
      </c>
      <c r="C28" s="10">
        <f t="shared" ref="C28:E28" si="0">C57</f>
        <v>11520</v>
      </c>
      <c r="D28" s="10">
        <v>11700</v>
      </c>
      <c r="E28" s="10">
        <f t="shared" si="0"/>
        <v>11700</v>
      </c>
    </row>
    <row r="29" spans="1:11" ht="15.75" thickBot="1" x14ac:dyDescent="0.3">
      <c r="A29" s="5" t="s">
        <v>19</v>
      </c>
      <c r="B29" s="10">
        <f>B28/B27</f>
        <v>11520</v>
      </c>
      <c r="C29" s="10">
        <f t="shared" ref="C29:E29" si="1">C28/C27</f>
        <v>11520</v>
      </c>
      <c r="D29" s="10">
        <f t="shared" si="1"/>
        <v>11700</v>
      </c>
      <c r="E29" s="10">
        <f t="shared" si="1"/>
        <v>11700</v>
      </c>
    </row>
    <row r="30" spans="1:11" ht="15.75" thickBot="1" x14ac:dyDescent="0.3">
      <c r="A30" s="5" t="s">
        <v>20</v>
      </c>
      <c r="B30" s="276" t="s">
        <v>21</v>
      </c>
      <c r="C30" s="11">
        <f>C27/B27-1</f>
        <v>0</v>
      </c>
      <c r="D30" s="11">
        <f t="shared" ref="D30:E32" si="2">D27/C27-1</f>
        <v>0</v>
      </c>
      <c r="E30" s="11">
        <f t="shared" si="2"/>
        <v>0</v>
      </c>
      <c r="G30" s="12"/>
      <c r="H30" s="12"/>
      <c r="I30" s="12"/>
      <c r="J30" s="12"/>
      <c r="K30" s="12"/>
    </row>
    <row r="31" spans="1:11" ht="15.75" thickBot="1" x14ac:dyDescent="0.3">
      <c r="A31" s="5" t="s">
        <v>22</v>
      </c>
      <c r="B31" s="276" t="s">
        <v>21</v>
      </c>
      <c r="C31" s="11">
        <f>C28/B28-1</f>
        <v>0</v>
      </c>
      <c r="D31" s="11">
        <f t="shared" si="2"/>
        <v>1.5625E-2</v>
      </c>
      <c r="E31" s="11">
        <f t="shared" si="2"/>
        <v>0</v>
      </c>
    </row>
    <row r="32" spans="1:11" ht="15.75" thickBot="1" x14ac:dyDescent="0.3">
      <c r="A32" s="5" t="s">
        <v>23</v>
      </c>
      <c r="B32" s="276" t="s">
        <v>21</v>
      </c>
      <c r="C32" s="11">
        <f>C29/B29-1</f>
        <v>0</v>
      </c>
      <c r="D32" s="11">
        <f t="shared" si="2"/>
        <v>1.5625E-2</v>
      </c>
      <c r="E32" s="11">
        <f t="shared" si="2"/>
        <v>0</v>
      </c>
    </row>
    <row r="33" spans="1:5" ht="15.75" thickBot="1" x14ac:dyDescent="0.3">
      <c r="A33" s="1256" t="s">
        <v>160</v>
      </c>
      <c r="B33" s="1257"/>
      <c r="C33" s="1257"/>
      <c r="D33" s="1257"/>
      <c r="E33" s="1258"/>
    </row>
    <row r="34" spans="1:5" ht="12.75" customHeight="1" x14ac:dyDescent="0.25">
      <c r="A34" s="1254"/>
      <c r="B34" s="8">
        <v>2019</v>
      </c>
      <c r="C34" s="8">
        <v>2020</v>
      </c>
      <c r="D34" s="8">
        <v>2021</v>
      </c>
      <c r="E34" s="8">
        <v>2022</v>
      </c>
    </row>
    <row r="35" spans="1:5" ht="13.5" customHeight="1" thickBot="1" x14ac:dyDescent="0.3">
      <c r="A35" s="1255"/>
      <c r="B35" s="9" t="s">
        <v>8</v>
      </c>
      <c r="C35" s="9" t="s">
        <v>9</v>
      </c>
      <c r="D35" s="9" t="s">
        <v>9</v>
      </c>
      <c r="E35" s="9" t="s">
        <v>9</v>
      </c>
    </row>
    <row r="36" spans="1:5" ht="15.75" thickBot="1" x14ac:dyDescent="0.3">
      <c r="A36" s="13" t="s">
        <v>24</v>
      </c>
      <c r="B36" s="14">
        <v>6250</v>
      </c>
      <c r="C36" s="14">
        <v>6250</v>
      </c>
      <c r="D36" s="14">
        <v>6250</v>
      </c>
      <c r="E36" s="14">
        <v>6250</v>
      </c>
    </row>
    <row r="37" spans="1:5" ht="15.75" thickBot="1" x14ac:dyDescent="0.3">
      <c r="A37" s="26" t="s">
        <v>279</v>
      </c>
      <c r="B37" s="14">
        <v>6250</v>
      </c>
      <c r="C37" s="14">
        <v>6250</v>
      </c>
      <c r="D37" s="14">
        <v>6250</v>
      </c>
      <c r="E37" s="14">
        <v>6250</v>
      </c>
    </row>
    <row r="38" spans="1:5" ht="15.75" thickBot="1" x14ac:dyDescent="0.3">
      <c r="A38" s="26" t="s">
        <v>280</v>
      </c>
      <c r="B38" s="15"/>
      <c r="C38" s="27"/>
      <c r="D38" s="27"/>
      <c r="E38" s="27"/>
    </row>
    <row r="39" spans="1:5" ht="24.75" thickBot="1" x14ac:dyDescent="0.3">
      <c r="A39" s="13" t="s">
        <v>25</v>
      </c>
      <c r="B39" s="14">
        <v>1250</v>
      </c>
      <c r="C39" s="14">
        <v>1250</v>
      </c>
      <c r="D39" s="14">
        <v>1250</v>
      </c>
      <c r="E39" s="14">
        <v>1250</v>
      </c>
    </row>
    <row r="40" spans="1:5" ht="15.75" thickBot="1" x14ac:dyDescent="0.3">
      <c r="A40" s="26" t="s">
        <v>279</v>
      </c>
      <c r="B40" s="14">
        <v>1250</v>
      </c>
      <c r="C40" s="14">
        <v>1250</v>
      </c>
      <c r="D40" s="14">
        <v>1250</v>
      </c>
      <c r="E40" s="14">
        <v>1250</v>
      </c>
    </row>
    <row r="41" spans="1:5" ht="15.75" thickBot="1" x14ac:dyDescent="0.3">
      <c r="A41" s="26" t="s">
        <v>280</v>
      </c>
      <c r="B41" s="15"/>
      <c r="C41" s="14"/>
      <c r="D41" s="14"/>
      <c r="E41" s="14"/>
    </row>
    <row r="42" spans="1:5" ht="15.75" thickBot="1" x14ac:dyDescent="0.3">
      <c r="A42" s="13" t="s">
        <v>26</v>
      </c>
      <c r="B42" s="14">
        <v>4020</v>
      </c>
      <c r="C42" s="14">
        <v>4020</v>
      </c>
      <c r="D42" s="14">
        <v>4200</v>
      </c>
      <c r="E42" s="14">
        <v>4200</v>
      </c>
    </row>
    <row r="43" spans="1:5" ht="15.75" thickBot="1" x14ac:dyDescent="0.3">
      <c r="A43" s="26" t="s">
        <v>279</v>
      </c>
      <c r="B43" s="14">
        <v>4000</v>
      </c>
      <c r="C43" s="14">
        <v>4020</v>
      </c>
      <c r="D43" s="14">
        <v>4200</v>
      </c>
      <c r="E43" s="14">
        <v>4200</v>
      </c>
    </row>
    <row r="44" spans="1:5" ht="15.75" thickBot="1" x14ac:dyDescent="0.3">
      <c r="A44" s="26" t="s">
        <v>280</v>
      </c>
      <c r="B44" s="15"/>
      <c r="C44" s="14"/>
      <c r="D44" s="14"/>
      <c r="E44" s="14"/>
    </row>
    <row r="45" spans="1:5" ht="15.75" thickBot="1" x14ac:dyDescent="0.3">
      <c r="A45" s="13" t="s">
        <v>27</v>
      </c>
      <c r="B45" s="15"/>
      <c r="C45" s="14"/>
      <c r="D45" s="14"/>
      <c r="E45" s="14"/>
    </row>
    <row r="46" spans="1:5" ht="15.75" thickBot="1" x14ac:dyDescent="0.3">
      <c r="A46" s="26" t="s">
        <v>279</v>
      </c>
      <c r="B46" s="15"/>
      <c r="C46" s="14"/>
      <c r="D46" s="14"/>
      <c r="E46" s="14"/>
    </row>
    <row r="47" spans="1:5" ht="15.75" thickBot="1" x14ac:dyDescent="0.3">
      <c r="A47" s="26" t="s">
        <v>280</v>
      </c>
      <c r="B47" s="15"/>
      <c r="C47" s="14"/>
      <c r="D47" s="14"/>
      <c r="E47" s="14"/>
    </row>
    <row r="48" spans="1:5" ht="15.75" thickBot="1" x14ac:dyDescent="0.3">
      <c r="A48" s="13" t="s">
        <v>28</v>
      </c>
      <c r="B48" s="15"/>
      <c r="C48" s="14"/>
      <c r="D48" s="14"/>
      <c r="E48" s="14"/>
    </row>
    <row r="49" spans="1:12" ht="15.75" thickBot="1" x14ac:dyDescent="0.3">
      <c r="A49" s="26" t="s">
        <v>279</v>
      </c>
      <c r="B49" s="15"/>
      <c r="C49" s="14"/>
      <c r="D49" s="14"/>
      <c r="E49" s="14"/>
    </row>
    <row r="50" spans="1:12" ht="15.75" thickBot="1" x14ac:dyDescent="0.3">
      <c r="A50" s="26" t="s">
        <v>280</v>
      </c>
      <c r="B50" s="15"/>
      <c r="C50" s="14"/>
      <c r="D50" s="14"/>
      <c r="E50" s="14"/>
    </row>
    <row r="51" spans="1:12" ht="15.75" thickBot="1" x14ac:dyDescent="0.3">
      <c r="A51" s="13" t="s">
        <v>29</v>
      </c>
      <c r="B51" s="14"/>
      <c r="C51" s="14"/>
      <c r="D51" s="14"/>
      <c r="E51" s="14"/>
    </row>
    <row r="52" spans="1:12" ht="15.75" thickBot="1" x14ac:dyDescent="0.3">
      <c r="A52" s="26" t="s">
        <v>279</v>
      </c>
      <c r="B52" s="14"/>
      <c r="C52" s="14"/>
      <c r="D52" s="14"/>
      <c r="E52" s="14"/>
    </row>
    <row r="53" spans="1:12" ht="15.75" thickBot="1" x14ac:dyDescent="0.3">
      <c r="A53" s="26" t="s">
        <v>280</v>
      </c>
      <c r="B53" s="15"/>
      <c r="C53" s="14"/>
      <c r="D53" s="14"/>
      <c r="E53" s="14"/>
    </row>
    <row r="54" spans="1:12" ht="24.75" thickBot="1" x14ac:dyDescent="0.3">
      <c r="A54" s="13" t="s">
        <v>30</v>
      </c>
      <c r="B54" s="15">
        <v>0</v>
      </c>
      <c r="C54" s="14">
        <v>0</v>
      </c>
      <c r="D54" s="14">
        <f>C54*1.03*0.99</f>
        <v>0</v>
      </c>
      <c r="E54" s="14">
        <f>D54*1.03*0.99</f>
        <v>0</v>
      </c>
      <c r="H54" s="95"/>
    </row>
    <row r="55" spans="1:12" ht="15.75" thickBot="1" x14ac:dyDescent="0.3">
      <c r="A55" s="26" t="s">
        <v>279</v>
      </c>
      <c r="B55" s="15"/>
      <c r="C55" s="40"/>
      <c r="D55" s="40"/>
      <c r="E55" s="40"/>
      <c r="J55" s="96"/>
      <c r="K55" s="96"/>
      <c r="L55" s="96"/>
    </row>
    <row r="56" spans="1:12" ht="15.75" thickBot="1" x14ac:dyDescent="0.3">
      <c r="A56" s="26" t="s">
        <v>280</v>
      </c>
      <c r="B56" s="15"/>
      <c r="C56" s="97"/>
      <c r="D56" s="40"/>
      <c r="E56" s="40"/>
    </row>
    <row r="57" spans="1:12" ht="15.75" thickBot="1" x14ac:dyDescent="0.3">
      <c r="A57" s="16" t="s">
        <v>31</v>
      </c>
      <c r="B57" s="15">
        <f>B54+B51+B48+B45+B42+B39+B36</f>
        <v>11520</v>
      </c>
      <c r="C57" s="15">
        <f t="shared" ref="C57:E57" si="3">C54+C51+C48+C45+C42+C39+C36</f>
        <v>11520</v>
      </c>
      <c r="D57" s="15">
        <f t="shared" si="3"/>
        <v>11700</v>
      </c>
      <c r="E57" s="15">
        <f t="shared" si="3"/>
        <v>11700</v>
      </c>
    </row>
    <row r="58" spans="1:12" ht="15.75" thickBot="1" x14ac:dyDescent="0.3">
      <c r="A58" s="17" t="s">
        <v>32</v>
      </c>
      <c r="B58" s="18">
        <f>IF(B57-B28=0,0,"Error")</f>
        <v>0</v>
      </c>
      <c r="C58" s="18">
        <f>IF(C57-C28=0,0,"Error")</f>
        <v>0</v>
      </c>
      <c r="D58" s="18">
        <f>IF(D57-D28=0,0,"Error")</f>
        <v>0</v>
      </c>
      <c r="E58" s="18">
        <f>IF(E57-E28=0,0,"Error")</f>
        <v>0</v>
      </c>
    </row>
    <row r="59" spans="1:12" ht="15.75" thickBot="1" x14ac:dyDescent="0.3">
      <c r="A59" s="1220" t="s">
        <v>39</v>
      </c>
      <c r="B59" s="1221"/>
      <c r="C59" s="1221"/>
      <c r="D59" s="1221"/>
      <c r="E59" s="1222"/>
    </row>
    <row r="60" spans="1:12" ht="15.75" thickBot="1" x14ac:dyDescent="0.3">
      <c r="A60" s="1220" t="s">
        <v>40</v>
      </c>
      <c r="B60" s="1221"/>
      <c r="C60" s="1221"/>
      <c r="D60" s="1221"/>
      <c r="E60" s="1222"/>
    </row>
    <row r="61" spans="1:12" ht="15.75" thickBot="1" x14ac:dyDescent="0.3">
      <c r="A61" s="7" t="s">
        <v>56</v>
      </c>
      <c r="B61" s="1243"/>
      <c r="C61" s="1244"/>
      <c r="D61" s="1245"/>
      <c r="E61" s="1246"/>
    </row>
    <row r="62" spans="1:12" ht="30.75" customHeight="1" thickBot="1" x14ac:dyDescent="0.3">
      <c r="A62" s="7" t="s">
        <v>82</v>
      </c>
      <c r="B62" s="7" t="s">
        <v>63</v>
      </c>
      <c r="C62" s="100" t="s">
        <v>289</v>
      </c>
      <c r="D62" s="1245" t="s">
        <v>579</v>
      </c>
      <c r="E62" s="1246"/>
    </row>
    <row r="63" spans="1:12" ht="15.75" thickBot="1" x14ac:dyDescent="0.3">
      <c r="A63" s="110"/>
      <c r="B63" s="1243"/>
      <c r="C63" s="1277"/>
      <c r="D63" s="1245"/>
      <c r="E63" s="1246"/>
    </row>
    <row r="64" spans="1:12" ht="17.25" customHeight="1" thickBot="1" x14ac:dyDescent="0.3">
      <c r="A64" s="5" t="s">
        <v>15</v>
      </c>
      <c r="B64" s="1247" t="s">
        <v>1120</v>
      </c>
      <c r="C64" s="1249"/>
      <c r="D64" s="1249"/>
      <c r="E64" s="1250"/>
    </row>
    <row r="65" spans="1:11" ht="15.75" thickBot="1" x14ac:dyDescent="0.3">
      <c r="A65" s="58" t="s">
        <v>16</v>
      </c>
      <c r="B65" s="2001"/>
      <c r="C65" s="2002"/>
      <c r="D65" s="2002"/>
      <c r="E65" s="2003"/>
    </row>
    <row r="66" spans="1:11" ht="12.75" customHeight="1" x14ac:dyDescent="0.25">
      <c r="A66" s="1254"/>
      <c r="B66" s="8">
        <v>2019</v>
      </c>
      <c r="C66" s="8">
        <v>2020</v>
      </c>
      <c r="D66" s="8">
        <v>2021</v>
      </c>
      <c r="E66" s="8">
        <v>2022</v>
      </c>
    </row>
    <row r="67" spans="1:11" ht="14.25" customHeight="1" thickBot="1" x14ac:dyDescent="0.3">
      <c r="A67" s="1255"/>
      <c r="B67" s="9" t="s">
        <v>8</v>
      </c>
      <c r="C67" s="9" t="s">
        <v>9</v>
      </c>
      <c r="D67" s="9" t="s">
        <v>9</v>
      </c>
      <c r="E67" s="9" t="s">
        <v>9</v>
      </c>
    </row>
    <row r="68" spans="1:11" ht="15.75" thickBot="1" x14ac:dyDescent="0.3">
      <c r="A68" s="5" t="s">
        <v>17</v>
      </c>
      <c r="B68" s="10">
        <v>1</v>
      </c>
      <c r="C68" s="10">
        <v>1</v>
      </c>
      <c r="D68" s="10">
        <v>1</v>
      </c>
      <c r="E68" s="10">
        <v>1</v>
      </c>
    </row>
    <row r="69" spans="1:11" ht="15.75" thickBot="1" x14ac:dyDescent="0.3">
      <c r="A69" s="5" t="s">
        <v>18</v>
      </c>
      <c r="B69" s="10">
        <v>1000</v>
      </c>
      <c r="C69" s="10">
        <v>1000</v>
      </c>
      <c r="D69" s="10">
        <v>1000</v>
      </c>
      <c r="E69" s="10">
        <v>1000</v>
      </c>
    </row>
    <row r="70" spans="1:11" ht="15.75" thickBot="1" x14ac:dyDescent="0.3">
      <c r="A70" s="5" t="s">
        <v>19</v>
      </c>
      <c r="B70" s="10">
        <f>B69/B68</f>
        <v>1000</v>
      </c>
      <c r="C70" s="10">
        <f t="shared" ref="C70:E70" si="4">C69/C68</f>
        <v>1000</v>
      </c>
      <c r="D70" s="10">
        <f t="shared" si="4"/>
        <v>1000</v>
      </c>
      <c r="E70" s="10">
        <f t="shared" si="4"/>
        <v>1000</v>
      </c>
    </row>
    <row r="71" spans="1:11" ht="15.75" thickBot="1" x14ac:dyDescent="0.3">
      <c r="A71" s="5" t="s">
        <v>20</v>
      </c>
      <c r="B71" s="276" t="s">
        <v>21</v>
      </c>
      <c r="C71" s="11">
        <f>C68/B68-1</f>
        <v>0</v>
      </c>
      <c r="D71" s="11">
        <f t="shared" ref="D71:E73" si="5">D68/C68-1</f>
        <v>0</v>
      </c>
      <c r="E71" s="11">
        <f t="shared" si="5"/>
        <v>0</v>
      </c>
      <c r="G71" s="12"/>
      <c r="H71" s="12"/>
      <c r="I71" s="12"/>
      <c r="J71" s="12"/>
      <c r="K71" s="12"/>
    </row>
    <row r="72" spans="1:11" ht="15.75" thickBot="1" x14ac:dyDescent="0.3">
      <c r="A72" s="5" t="s">
        <v>22</v>
      </c>
      <c r="B72" s="276" t="s">
        <v>21</v>
      </c>
      <c r="C72" s="11">
        <f>C69/B69-1</f>
        <v>0</v>
      </c>
      <c r="D72" s="11">
        <f t="shared" si="5"/>
        <v>0</v>
      </c>
      <c r="E72" s="11">
        <f t="shared" si="5"/>
        <v>0</v>
      </c>
    </row>
    <row r="73" spans="1:11" ht="15.75" thickBot="1" x14ac:dyDescent="0.3">
      <c r="A73" s="5" t="s">
        <v>23</v>
      </c>
      <c r="B73" s="276" t="s">
        <v>21</v>
      </c>
      <c r="C73" s="11">
        <f>C70/B70-1</f>
        <v>0</v>
      </c>
      <c r="D73" s="11">
        <f t="shared" si="5"/>
        <v>0</v>
      </c>
      <c r="E73" s="11">
        <f t="shared" si="5"/>
        <v>0</v>
      </c>
    </row>
    <row r="74" spans="1:11" ht="15.75" thickBot="1" x14ac:dyDescent="0.3">
      <c r="A74" s="1256" t="s">
        <v>160</v>
      </c>
      <c r="B74" s="1257"/>
      <c r="C74" s="1257"/>
      <c r="D74" s="1257"/>
      <c r="E74" s="1258"/>
    </row>
    <row r="75" spans="1:11" ht="12.75" customHeight="1" x14ac:dyDescent="0.25">
      <c r="A75" s="1254"/>
      <c r="B75" s="8">
        <v>2019</v>
      </c>
      <c r="C75" s="8">
        <v>2020</v>
      </c>
      <c r="D75" s="8">
        <v>2021</v>
      </c>
      <c r="E75" s="8">
        <v>2022</v>
      </c>
    </row>
    <row r="76" spans="1:11" ht="13.5" customHeight="1" thickBot="1" x14ac:dyDescent="0.3">
      <c r="A76" s="1255"/>
      <c r="B76" s="9" t="s">
        <v>8</v>
      </c>
      <c r="C76" s="9" t="s">
        <v>9</v>
      </c>
      <c r="D76" s="9" t="s">
        <v>9</v>
      </c>
      <c r="E76" s="9" t="s">
        <v>9</v>
      </c>
    </row>
    <row r="77" spans="1:11" ht="15.75" thickBot="1" x14ac:dyDescent="0.3">
      <c r="A77" s="13" t="s">
        <v>42</v>
      </c>
      <c r="B77" s="14"/>
      <c r="C77" s="14"/>
      <c r="D77" s="14"/>
      <c r="E77" s="14"/>
    </row>
    <row r="78" spans="1:11" ht="15.75" thickBot="1" x14ac:dyDescent="0.3">
      <c r="A78" s="13" t="s">
        <v>43</v>
      </c>
      <c r="B78" s="14">
        <v>1000</v>
      </c>
      <c r="C78" s="14">
        <v>1000</v>
      </c>
      <c r="D78" s="14">
        <v>1000</v>
      </c>
      <c r="E78" s="14">
        <v>1000</v>
      </c>
    </row>
    <row r="79" spans="1:11" ht="15.75" thickBot="1" x14ac:dyDescent="0.3">
      <c r="A79" s="16" t="s">
        <v>31</v>
      </c>
      <c r="B79" s="15">
        <f>B78+B77</f>
        <v>1000</v>
      </c>
      <c r="C79" s="15">
        <f t="shared" ref="C79:E79" si="6">C78+C77</f>
        <v>1000</v>
      </c>
      <c r="D79" s="15">
        <f t="shared" si="6"/>
        <v>1000</v>
      </c>
      <c r="E79" s="15">
        <f t="shared" si="6"/>
        <v>1000</v>
      </c>
    </row>
    <row r="80" spans="1:11" ht="15.75" thickBot="1" x14ac:dyDescent="0.3">
      <c r="A80" s="107" t="s">
        <v>45</v>
      </c>
      <c r="B80" s="1243"/>
      <c r="C80" s="1245"/>
      <c r="D80" s="1245"/>
      <c r="E80" s="1246"/>
    </row>
    <row r="81" spans="1:5" ht="27" customHeight="1" thickBot="1" x14ac:dyDescent="0.3">
      <c r="A81" s="6" t="s">
        <v>57</v>
      </c>
      <c r="B81" s="22">
        <v>12520</v>
      </c>
      <c r="C81" s="22">
        <f>C69+C28</f>
        <v>12520</v>
      </c>
      <c r="D81" s="22">
        <f>D69+D28</f>
        <v>12700</v>
      </c>
      <c r="E81" s="22">
        <f>E69+E28</f>
        <v>12700</v>
      </c>
    </row>
    <row r="82" spans="1:5" ht="24.75" thickBot="1" x14ac:dyDescent="0.3">
      <c r="A82" s="6" t="s">
        <v>58</v>
      </c>
      <c r="B82" s="22">
        <v>12520</v>
      </c>
      <c r="C82" s="22">
        <f>C79+C57</f>
        <v>12520</v>
      </c>
      <c r="D82" s="22">
        <f t="shared" ref="D82:E82" si="7">D79+D57</f>
        <v>12700</v>
      </c>
      <c r="E82" s="22">
        <f t="shared" si="7"/>
        <v>12700</v>
      </c>
    </row>
    <row r="83" spans="1:5" ht="15.75" thickBot="1" x14ac:dyDescent="0.3">
      <c r="A83" s="13" t="s">
        <v>24</v>
      </c>
      <c r="B83" s="36">
        <v>6250</v>
      </c>
      <c r="C83" s="36">
        <f>C84+C85</f>
        <v>6250</v>
      </c>
      <c r="D83" s="36">
        <f t="shared" ref="D83:E83" si="8">D84+D85</f>
        <v>6250</v>
      </c>
      <c r="E83" s="36">
        <f t="shared" si="8"/>
        <v>6250</v>
      </c>
    </row>
    <row r="84" spans="1:5" ht="15.75" thickBot="1" x14ac:dyDescent="0.3">
      <c r="A84" s="26" t="s">
        <v>279</v>
      </c>
      <c r="B84" s="14">
        <v>6250</v>
      </c>
      <c r="C84" s="14">
        <f>C37</f>
        <v>6250</v>
      </c>
      <c r="D84" s="14">
        <f t="shared" ref="D84:E84" si="9">D37</f>
        <v>6250</v>
      </c>
      <c r="E84" s="14">
        <f t="shared" si="9"/>
        <v>6250</v>
      </c>
    </row>
    <row r="85" spans="1:5" ht="15.75" thickBot="1" x14ac:dyDescent="0.3">
      <c r="A85" s="26" t="s">
        <v>302</v>
      </c>
      <c r="B85" s="15"/>
      <c r="C85" s="15">
        <f>C38</f>
        <v>0</v>
      </c>
      <c r="D85" s="15">
        <f t="shared" ref="D85:E85" si="10">D38</f>
        <v>0</v>
      </c>
      <c r="E85" s="15">
        <f t="shared" si="10"/>
        <v>0</v>
      </c>
    </row>
    <row r="86" spans="1:5" ht="24.75" thickBot="1" x14ac:dyDescent="0.3">
      <c r="A86" s="13" t="s">
        <v>25</v>
      </c>
      <c r="B86" s="36">
        <v>1250</v>
      </c>
      <c r="C86" s="36">
        <f>C87+C88</f>
        <v>1250</v>
      </c>
      <c r="D86" s="36">
        <f t="shared" ref="D86:E86" si="11">D87+D88</f>
        <v>1250</v>
      </c>
      <c r="E86" s="36">
        <f t="shared" si="11"/>
        <v>1250</v>
      </c>
    </row>
    <row r="87" spans="1:5" ht="15.75" thickBot="1" x14ac:dyDescent="0.3">
      <c r="A87" s="26" t="s">
        <v>279</v>
      </c>
      <c r="B87" s="14">
        <v>1250</v>
      </c>
      <c r="C87" s="14">
        <f>C40</f>
        <v>1250</v>
      </c>
      <c r="D87" s="14">
        <f t="shared" ref="D87:E87" si="12">D40</f>
        <v>1250</v>
      </c>
      <c r="E87" s="14">
        <f t="shared" si="12"/>
        <v>1250</v>
      </c>
    </row>
    <row r="88" spans="1:5" ht="15.75" thickBot="1" x14ac:dyDescent="0.3">
      <c r="A88" s="26" t="s">
        <v>302</v>
      </c>
      <c r="B88" s="15"/>
      <c r="C88" s="15">
        <f>C41</f>
        <v>0</v>
      </c>
      <c r="D88" s="15">
        <f>D41</f>
        <v>0</v>
      </c>
      <c r="E88" s="15">
        <f>E41</f>
        <v>0</v>
      </c>
    </row>
    <row r="89" spans="1:5" ht="15.75" thickBot="1" x14ac:dyDescent="0.3">
      <c r="A89" s="13" t="s">
        <v>26</v>
      </c>
      <c r="B89" s="36">
        <v>4020</v>
      </c>
      <c r="C89" s="36">
        <v>4020</v>
      </c>
      <c r="D89" s="36">
        <v>4200</v>
      </c>
      <c r="E89" s="36">
        <v>4200</v>
      </c>
    </row>
    <row r="90" spans="1:5" ht="15.75" thickBot="1" x14ac:dyDescent="0.3">
      <c r="A90" s="26" t="s">
        <v>279</v>
      </c>
      <c r="B90" s="15">
        <v>4000</v>
      </c>
      <c r="C90" s="15">
        <v>4020</v>
      </c>
      <c r="D90" s="15">
        <v>4200</v>
      </c>
      <c r="E90" s="15">
        <v>4200</v>
      </c>
    </row>
    <row r="91" spans="1:5" ht="15.75" thickBot="1" x14ac:dyDescent="0.3">
      <c r="A91" s="26" t="s">
        <v>302</v>
      </c>
      <c r="B91" s="15">
        <f>B44</f>
        <v>0</v>
      </c>
      <c r="C91" s="15">
        <f>C44</f>
        <v>0</v>
      </c>
      <c r="D91" s="15">
        <f t="shared" ref="D91:E91" si="13">D44</f>
        <v>0</v>
      </c>
      <c r="E91" s="15">
        <f t="shared" si="13"/>
        <v>0</v>
      </c>
    </row>
    <row r="92" spans="1:5" ht="15.75" thickBot="1" x14ac:dyDescent="0.3">
      <c r="A92" s="13" t="s">
        <v>27</v>
      </c>
      <c r="B92" s="36">
        <f>B93+B94</f>
        <v>0</v>
      </c>
      <c r="C92" s="36">
        <f t="shared" ref="C92:E92" si="14">C93+C94</f>
        <v>0</v>
      </c>
      <c r="D92" s="36">
        <f t="shared" si="14"/>
        <v>0</v>
      </c>
      <c r="E92" s="36">
        <f t="shared" si="14"/>
        <v>0</v>
      </c>
    </row>
    <row r="93" spans="1:5" ht="15.75" thickBot="1" x14ac:dyDescent="0.3">
      <c r="A93" s="26" t="s">
        <v>279</v>
      </c>
      <c r="B93" s="14">
        <f>B46</f>
        <v>0</v>
      </c>
      <c r="C93" s="14">
        <f t="shared" ref="C93:E93" si="15">C46</f>
        <v>0</v>
      </c>
      <c r="D93" s="14">
        <f t="shared" si="15"/>
        <v>0</v>
      </c>
      <c r="E93" s="14">
        <f t="shared" si="15"/>
        <v>0</v>
      </c>
    </row>
    <row r="94" spans="1:5" ht="15.75" thickBot="1" x14ac:dyDescent="0.3">
      <c r="A94" s="26" t="s">
        <v>302</v>
      </c>
      <c r="B94" s="15">
        <f>B47</f>
        <v>0</v>
      </c>
      <c r="C94" s="15">
        <f t="shared" ref="C94:E94" si="16">C47</f>
        <v>0</v>
      </c>
      <c r="D94" s="15">
        <f t="shared" si="16"/>
        <v>0</v>
      </c>
      <c r="E94" s="15">
        <f t="shared" si="16"/>
        <v>0</v>
      </c>
    </row>
    <row r="95" spans="1:5" ht="15.75" thickBot="1" x14ac:dyDescent="0.3">
      <c r="A95" s="13" t="s">
        <v>28</v>
      </c>
      <c r="B95" s="36">
        <f>B96+B97</f>
        <v>0</v>
      </c>
      <c r="C95" s="36">
        <f t="shared" ref="C95:E95" si="17">C96+C97</f>
        <v>0</v>
      </c>
      <c r="D95" s="36">
        <f t="shared" si="17"/>
        <v>0</v>
      </c>
      <c r="E95" s="36">
        <f t="shared" si="17"/>
        <v>0</v>
      </c>
    </row>
    <row r="96" spans="1:5" ht="15.75" thickBot="1" x14ac:dyDescent="0.3">
      <c r="A96" s="26" t="s">
        <v>279</v>
      </c>
      <c r="B96" s="14">
        <f>B49</f>
        <v>0</v>
      </c>
      <c r="C96" s="14">
        <f t="shared" ref="C96:E96" si="18">C49</f>
        <v>0</v>
      </c>
      <c r="D96" s="14">
        <f t="shared" si="18"/>
        <v>0</v>
      </c>
      <c r="E96" s="14">
        <f t="shared" si="18"/>
        <v>0</v>
      </c>
    </row>
    <row r="97" spans="1:5" ht="15.75" thickBot="1" x14ac:dyDescent="0.3">
      <c r="A97" s="26" t="s">
        <v>302</v>
      </c>
      <c r="B97" s="15">
        <f>B50</f>
        <v>0</v>
      </c>
      <c r="C97" s="15">
        <f t="shared" ref="C97:E97" si="19">C50</f>
        <v>0</v>
      </c>
      <c r="D97" s="15">
        <f t="shared" si="19"/>
        <v>0</v>
      </c>
      <c r="E97" s="15">
        <f t="shared" si="19"/>
        <v>0</v>
      </c>
    </row>
    <row r="98" spans="1:5" ht="15.75" thickBot="1" x14ac:dyDescent="0.3">
      <c r="A98" s="13" t="s">
        <v>29</v>
      </c>
      <c r="B98" s="36"/>
      <c r="C98" s="36"/>
      <c r="D98" s="36"/>
      <c r="E98" s="36"/>
    </row>
    <row r="99" spans="1:5" ht="15.75" thickBot="1" x14ac:dyDescent="0.3">
      <c r="A99" s="26" t="s">
        <v>279</v>
      </c>
      <c r="B99" s="14"/>
      <c r="C99" s="14"/>
      <c r="D99" s="14"/>
      <c r="E99" s="14"/>
    </row>
    <row r="100" spans="1:5" ht="15.75" thickBot="1" x14ac:dyDescent="0.3">
      <c r="A100" s="26" t="s">
        <v>302</v>
      </c>
      <c r="B100" s="15">
        <f>B53</f>
        <v>0</v>
      </c>
      <c r="C100" s="15">
        <f t="shared" ref="C100:E100" si="20">C53</f>
        <v>0</v>
      </c>
      <c r="D100" s="15">
        <f t="shared" si="20"/>
        <v>0</v>
      </c>
      <c r="E100" s="15">
        <f t="shared" si="20"/>
        <v>0</v>
      </c>
    </row>
    <row r="101" spans="1:5" ht="24.75" thickBot="1" x14ac:dyDescent="0.3">
      <c r="A101" s="13" t="s">
        <v>30</v>
      </c>
      <c r="B101" s="36">
        <f>B54</f>
        <v>0</v>
      </c>
      <c r="C101" s="36">
        <f t="shared" ref="C101:E101" si="21">C54</f>
        <v>0</v>
      </c>
      <c r="D101" s="36">
        <f t="shared" si="21"/>
        <v>0</v>
      </c>
      <c r="E101" s="36">
        <f t="shared" si="21"/>
        <v>0</v>
      </c>
    </row>
    <row r="102" spans="1:5" ht="15.75" thickBot="1" x14ac:dyDescent="0.3">
      <c r="A102" s="26" t="s">
        <v>279</v>
      </c>
      <c r="B102" s="14">
        <f>B55</f>
        <v>0</v>
      </c>
      <c r="C102" s="14">
        <f t="shared" ref="C102:E102" si="22">C55</f>
        <v>0</v>
      </c>
      <c r="D102" s="14">
        <f t="shared" si="22"/>
        <v>0</v>
      </c>
      <c r="E102" s="14">
        <f t="shared" si="22"/>
        <v>0</v>
      </c>
    </row>
    <row r="103" spans="1:5" ht="15.75" thickBot="1" x14ac:dyDescent="0.3">
      <c r="A103" s="26" t="s">
        <v>302</v>
      </c>
      <c r="B103" s="15">
        <f>B56</f>
        <v>0</v>
      </c>
      <c r="C103" s="15">
        <f t="shared" ref="C103:E103" si="23">C56</f>
        <v>0</v>
      </c>
      <c r="D103" s="15">
        <f t="shared" si="23"/>
        <v>0</v>
      </c>
      <c r="E103" s="15">
        <f t="shared" si="23"/>
        <v>0</v>
      </c>
    </row>
    <row r="104" spans="1:5" ht="15.75" thickBot="1" x14ac:dyDescent="0.3">
      <c r="A104" s="13" t="s">
        <v>59</v>
      </c>
      <c r="B104" s="14">
        <f>B77</f>
        <v>0</v>
      </c>
      <c r="C104" s="14">
        <f t="shared" ref="C104:E105" si="24">C77</f>
        <v>0</v>
      </c>
      <c r="D104" s="14">
        <f t="shared" si="24"/>
        <v>0</v>
      </c>
      <c r="E104" s="14">
        <f t="shared" si="24"/>
        <v>0</v>
      </c>
    </row>
    <row r="105" spans="1:5" ht="15.75" thickBot="1" x14ac:dyDescent="0.3">
      <c r="A105" s="13" t="s">
        <v>60</v>
      </c>
      <c r="B105" s="14">
        <f>B78</f>
        <v>1000</v>
      </c>
      <c r="C105" s="14">
        <f t="shared" si="24"/>
        <v>1000</v>
      </c>
      <c r="D105" s="14">
        <f t="shared" si="24"/>
        <v>1000</v>
      </c>
      <c r="E105" s="14">
        <f t="shared" si="24"/>
        <v>1000</v>
      </c>
    </row>
    <row r="106" spans="1:5" ht="15.75" thickBot="1" x14ac:dyDescent="0.3">
      <c r="A106" s="17" t="s">
        <v>32</v>
      </c>
      <c r="B106" s="18">
        <f>IF(B82-B81=0,0,"Error")</f>
        <v>0</v>
      </c>
      <c r="C106" s="18">
        <f>IF(C82-C81=0,0,"Error")</f>
        <v>0</v>
      </c>
      <c r="D106" s="18">
        <f>IF(D82-D81=0,0,"Error")</f>
        <v>0</v>
      </c>
      <c r="E106" s="18">
        <f>IF(E82-E81=0,0,"Error")</f>
        <v>0</v>
      </c>
    </row>
  </sheetData>
  <mergeCells count="31">
    <mergeCell ref="A9:E11"/>
    <mergeCell ref="A3:E3"/>
    <mergeCell ref="B5:E5"/>
    <mergeCell ref="B6:E6"/>
    <mergeCell ref="B7:E7"/>
    <mergeCell ref="A8:E8"/>
    <mergeCell ref="B80:E80"/>
    <mergeCell ref="A59:E59"/>
    <mergeCell ref="A60:E60"/>
    <mergeCell ref="B61:E61"/>
    <mergeCell ref="D62:E62"/>
    <mergeCell ref="B63:E63"/>
    <mergeCell ref="B64:E64"/>
    <mergeCell ref="A75:A76"/>
    <mergeCell ref="A74:E74"/>
    <mergeCell ref="A1:E1"/>
    <mergeCell ref="A2:E2"/>
    <mergeCell ref="B65:E65"/>
    <mergeCell ref="A66:A67"/>
    <mergeCell ref="B22:E22"/>
    <mergeCell ref="B23:E23"/>
    <mergeCell ref="B24:E24"/>
    <mergeCell ref="A25:A26"/>
    <mergeCell ref="A33:E33"/>
    <mergeCell ref="A34:A35"/>
    <mergeCell ref="B12:E12"/>
    <mergeCell ref="A13:A14"/>
    <mergeCell ref="B16:E16"/>
    <mergeCell ref="A17:E17"/>
    <mergeCell ref="A20:E20"/>
    <mergeCell ref="A21:E21"/>
  </mergeCells>
  <pageMargins left="0.7" right="0.7" top="0.37" bottom="0.32" header="0.19" footer="0.17"/>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22"/>
  <sheetViews>
    <sheetView zoomScale="130" zoomScaleNormal="130" workbookViewId="0">
      <selection activeCell="I8" sqref="I8"/>
    </sheetView>
  </sheetViews>
  <sheetFormatPr defaultRowHeight="15" x14ac:dyDescent="0.25"/>
  <cols>
    <col min="1" max="1" width="12" customWidth="1"/>
    <col min="2" max="2" width="28.5703125" customWidth="1"/>
    <col min="3" max="6" width="11.7109375" customWidth="1"/>
    <col min="9" max="9" width="11" customWidth="1"/>
    <col min="10" max="10" width="11" bestFit="1" customWidth="1"/>
  </cols>
  <sheetData>
    <row r="1" spans="1:8" x14ac:dyDescent="0.25">
      <c r="B1" s="1444" t="s">
        <v>1006</v>
      </c>
      <c r="C1" s="1444"/>
      <c r="D1" s="1444"/>
      <c r="E1" s="1444"/>
      <c r="F1" s="1444"/>
      <c r="G1" s="1444"/>
      <c r="H1" s="1444"/>
    </row>
    <row r="2" spans="1:8" ht="18" customHeight="1" x14ac:dyDescent="0.25">
      <c r="A2" s="1444" t="s">
        <v>750</v>
      </c>
      <c r="B2" s="1444"/>
      <c r="C2" s="1444"/>
      <c r="D2" s="1444"/>
      <c r="E2" s="1444"/>
      <c r="F2" s="1444"/>
      <c r="G2" s="1444"/>
    </row>
    <row r="3" spans="1:8" ht="18" customHeight="1" x14ac:dyDescent="0.25">
      <c r="A3" s="796"/>
      <c r="B3" s="1306" t="s">
        <v>731</v>
      </c>
      <c r="C3" s="1306"/>
      <c r="D3" s="1306"/>
      <c r="E3" s="1306"/>
      <c r="F3" s="1306"/>
      <c r="G3" s="796"/>
    </row>
    <row r="4" spans="1:8" ht="15.75" thickBot="1" x14ac:dyDescent="0.3"/>
    <row r="5" spans="1:8" ht="15.75" thickBot="1" x14ac:dyDescent="0.3">
      <c r="B5" s="2" t="s">
        <v>0</v>
      </c>
      <c r="C5" s="1230" t="s">
        <v>1006</v>
      </c>
      <c r="D5" s="1230"/>
      <c r="E5" s="1230"/>
      <c r="F5" s="1230"/>
    </row>
    <row r="6" spans="1:8" ht="15.75" thickBot="1" x14ac:dyDescent="0.3">
      <c r="B6" s="2" t="s">
        <v>1</v>
      </c>
      <c r="C6" s="1231" t="s">
        <v>269</v>
      </c>
      <c r="D6" s="1232"/>
      <c r="E6" s="1232"/>
      <c r="F6" s="1233"/>
    </row>
    <row r="7" spans="1:8" ht="15.75" thickBot="1" x14ac:dyDescent="0.3">
      <c r="B7" s="2" t="s">
        <v>3</v>
      </c>
      <c r="C7" s="1217" t="s">
        <v>729</v>
      </c>
      <c r="D7" s="1218"/>
      <c r="E7" s="1218"/>
      <c r="F7" s="1219"/>
    </row>
    <row r="8" spans="1:8" ht="15.75" thickBot="1" x14ac:dyDescent="0.3">
      <c r="B8" s="1234" t="s">
        <v>5</v>
      </c>
      <c r="C8" s="1235"/>
      <c r="D8" s="1235"/>
      <c r="E8" s="1235"/>
      <c r="F8" s="1236"/>
    </row>
    <row r="9" spans="1:8" ht="15.75" thickBot="1" x14ac:dyDescent="0.3">
      <c r="B9" s="1423" t="s">
        <v>1007</v>
      </c>
      <c r="C9" s="1424"/>
      <c r="D9" s="1424"/>
      <c r="E9" s="1424"/>
      <c r="F9" s="1425"/>
    </row>
    <row r="10" spans="1:8" ht="36.75" customHeight="1" thickBot="1" x14ac:dyDescent="0.3">
      <c r="B10" s="1423"/>
      <c r="C10" s="1424"/>
      <c r="D10" s="1424"/>
      <c r="E10" s="1424"/>
      <c r="F10" s="1425"/>
    </row>
    <row r="11" spans="1:8" ht="15.75" thickBot="1" x14ac:dyDescent="0.3">
      <c r="B11" s="1423"/>
      <c r="C11" s="1424"/>
      <c r="D11" s="1424"/>
      <c r="E11" s="1424"/>
      <c r="F11" s="1425"/>
    </row>
    <row r="12" spans="1:8" ht="38.25" customHeight="1" thickBot="1" x14ac:dyDescent="0.3">
      <c r="B12" s="3" t="s">
        <v>6</v>
      </c>
      <c r="C12" s="1240" t="s">
        <v>1008</v>
      </c>
      <c r="D12" s="1241"/>
      <c r="E12" s="1241"/>
      <c r="F12" s="1242"/>
    </row>
    <row r="13" spans="1:8" ht="23.25" customHeight="1" x14ac:dyDescent="0.25">
      <c r="B13" s="1254" t="s">
        <v>7</v>
      </c>
      <c r="C13" s="280">
        <v>2019</v>
      </c>
      <c r="D13" s="280">
        <v>2020</v>
      </c>
      <c r="E13" s="280">
        <v>2021</v>
      </c>
      <c r="F13" s="280">
        <v>2022</v>
      </c>
    </row>
    <row r="14" spans="1:8" ht="15.75" thickBot="1" x14ac:dyDescent="0.3">
      <c r="B14" s="1255"/>
      <c r="C14" s="277" t="s">
        <v>8</v>
      </c>
      <c r="D14" s="277" t="s">
        <v>9</v>
      </c>
      <c r="E14" s="277" t="s">
        <v>9</v>
      </c>
      <c r="F14" s="277" t="s">
        <v>9</v>
      </c>
    </row>
    <row r="15" spans="1:8" ht="23.25" customHeight="1" thickBot="1" x14ac:dyDescent="0.3">
      <c r="B15" s="5" t="s">
        <v>1009</v>
      </c>
      <c r="C15" s="89">
        <v>0.2</v>
      </c>
      <c r="D15" s="89">
        <v>0.5</v>
      </c>
      <c r="E15" s="89">
        <v>0.7</v>
      </c>
      <c r="F15" s="89">
        <v>1</v>
      </c>
    </row>
    <row r="16" spans="1:8" ht="15.75" thickBot="1" x14ac:dyDescent="0.3">
      <c r="B16" s="5" t="s">
        <v>92</v>
      </c>
      <c r="C16" s="89" t="s">
        <v>68</v>
      </c>
      <c r="D16" s="89" t="s">
        <v>69</v>
      </c>
      <c r="E16" s="89" t="s">
        <v>69</v>
      </c>
      <c r="F16" s="89" t="s">
        <v>69</v>
      </c>
    </row>
    <row r="17" spans="2:12" ht="23.25" thickBot="1" x14ac:dyDescent="0.3">
      <c r="B17" s="5" t="s">
        <v>67</v>
      </c>
      <c r="C17" s="89" t="s">
        <v>68</v>
      </c>
      <c r="D17" s="89" t="s">
        <v>69</v>
      </c>
      <c r="E17" s="89" t="s">
        <v>69</v>
      </c>
      <c r="F17" s="89" t="s">
        <v>69</v>
      </c>
    </row>
    <row r="18" spans="2:12" ht="42" customHeight="1" thickBot="1" x14ac:dyDescent="0.3">
      <c r="B18" s="6" t="s">
        <v>10</v>
      </c>
      <c r="C18" s="1427" t="s">
        <v>1010</v>
      </c>
      <c r="D18" s="1428"/>
      <c r="E18" s="1428"/>
      <c r="F18" s="1429"/>
    </row>
    <row r="19" spans="2:12" ht="23.25" customHeight="1" thickBot="1" x14ac:dyDescent="0.3">
      <c r="B19" s="1247" t="s">
        <v>11</v>
      </c>
      <c r="C19" s="1249"/>
      <c r="D19" s="1249"/>
      <c r="E19" s="1249"/>
      <c r="F19" s="1250"/>
      <c r="I19" s="30"/>
      <c r="K19" s="30"/>
    </row>
    <row r="20" spans="2:12" ht="27" customHeight="1" thickBot="1" x14ac:dyDescent="0.3">
      <c r="B20" s="5" t="s">
        <v>1011</v>
      </c>
      <c r="C20" s="271">
        <v>0.3</v>
      </c>
      <c r="D20" s="271">
        <v>0.5</v>
      </c>
      <c r="E20" s="271">
        <v>0.7</v>
      </c>
      <c r="F20" s="271">
        <v>1</v>
      </c>
      <c r="H20" s="92"/>
    </row>
    <row r="21" spans="2:12" ht="30.75" customHeight="1" thickBot="1" x14ac:dyDescent="0.3">
      <c r="B21" s="5" t="s">
        <v>67</v>
      </c>
      <c r="C21" s="270" t="s">
        <v>68</v>
      </c>
      <c r="D21" s="271" t="s">
        <v>69</v>
      </c>
      <c r="E21" s="271" t="s">
        <v>69</v>
      </c>
      <c r="F21" s="271" t="s">
        <v>69</v>
      </c>
    </row>
    <row r="22" spans="2:12" ht="24" customHeight="1" thickBot="1" x14ac:dyDescent="0.3">
      <c r="B22" s="1291" t="s">
        <v>12</v>
      </c>
      <c r="C22" s="1292"/>
      <c r="D22" s="1292"/>
      <c r="E22" s="1292"/>
      <c r="F22" s="1293"/>
    </row>
    <row r="23" spans="2:12" ht="15.75" thickBot="1" x14ac:dyDescent="0.3">
      <c r="B23" s="1220" t="s">
        <v>13</v>
      </c>
      <c r="C23" s="1221"/>
      <c r="D23" s="1221"/>
      <c r="E23" s="1221"/>
      <c r="F23" s="1222"/>
    </row>
    <row r="24" spans="2:12" ht="18.75" customHeight="1" thickBot="1" x14ac:dyDescent="0.3">
      <c r="B24" s="7" t="s">
        <v>14</v>
      </c>
      <c r="C24" s="1284" t="s">
        <v>1012</v>
      </c>
      <c r="D24" s="1279"/>
      <c r="E24" s="1279"/>
      <c r="F24" s="1280"/>
    </row>
    <row r="25" spans="2:12" ht="31.5" customHeight="1" thickBot="1" x14ac:dyDescent="0.3">
      <c r="B25" s="5" t="s">
        <v>15</v>
      </c>
      <c r="C25" s="1392" t="s">
        <v>1339</v>
      </c>
      <c r="D25" s="1393"/>
      <c r="E25" s="1393"/>
      <c r="F25" s="1394"/>
    </row>
    <row r="26" spans="2:12" ht="15.75" thickBot="1" x14ac:dyDescent="0.3">
      <c r="B26" s="5" t="s">
        <v>16</v>
      </c>
      <c r="C26" s="1251" t="s">
        <v>1013</v>
      </c>
      <c r="D26" s="1252"/>
      <c r="E26" s="1252"/>
      <c r="F26" s="1253"/>
    </row>
    <row r="27" spans="2:12" ht="12.75" customHeight="1" x14ac:dyDescent="0.25">
      <c r="B27" s="1254"/>
      <c r="C27" s="8">
        <v>2019</v>
      </c>
      <c r="D27" s="8">
        <v>2020</v>
      </c>
      <c r="E27" s="8">
        <v>2021</v>
      </c>
      <c r="F27" s="8">
        <v>2022</v>
      </c>
    </row>
    <row r="28" spans="2:12" ht="9" customHeight="1" thickBot="1" x14ac:dyDescent="0.3">
      <c r="B28" s="1255"/>
      <c r="C28" s="806" t="s">
        <v>8</v>
      </c>
      <c r="D28" s="806" t="s">
        <v>9</v>
      </c>
      <c r="E28" s="806" t="s">
        <v>9</v>
      </c>
      <c r="F28" s="806" t="s">
        <v>9</v>
      </c>
    </row>
    <row r="29" spans="2:12" ht="15.75" thickBot="1" x14ac:dyDescent="0.3">
      <c r="B29" s="5" t="s">
        <v>17</v>
      </c>
      <c r="C29" s="10">
        <v>35</v>
      </c>
      <c r="D29" s="10">
        <v>36</v>
      </c>
      <c r="E29" s="10">
        <v>37</v>
      </c>
      <c r="F29" s="10">
        <v>37</v>
      </c>
    </row>
    <row r="30" spans="2:12" ht="15.75" thickBot="1" x14ac:dyDescent="0.3">
      <c r="B30" s="5" t="s">
        <v>18</v>
      </c>
      <c r="C30" s="10">
        <v>51500</v>
      </c>
      <c r="D30" s="10">
        <v>59000</v>
      </c>
      <c r="E30" s="10">
        <v>60000</v>
      </c>
      <c r="F30" s="10">
        <v>60000</v>
      </c>
    </row>
    <row r="31" spans="2:12" ht="15.75" thickBot="1" x14ac:dyDescent="0.3">
      <c r="B31" s="5" t="s">
        <v>19</v>
      </c>
      <c r="C31" s="10">
        <f>C30/C29</f>
        <v>1471.4285714285713</v>
      </c>
      <c r="D31" s="10">
        <f t="shared" ref="D31:F31" si="0">D30/D29</f>
        <v>1638.8888888888889</v>
      </c>
      <c r="E31" s="10">
        <f t="shared" si="0"/>
        <v>1621.6216216216217</v>
      </c>
      <c r="F31" s="10">
        <f t="shared" si="0"/>
        <v>1621.6216216216217</v>
      </c>
    </row>
    <row r="32" spans="2:12" ht="15.75" thickBot="1" x14ac:dyDescent="0.3">
      <c r="B32" s="5" t="s">
        <v>20</v>
      </c>
      <c r="C32" s="787" t="s">
        <v>21</v>
      </c>
      <c r="D32" s="11">
        <f>D29/C29-1</f>
        <v>2.857142857142847E-2</v>
      </c>
      <c r="E32" s="11">
        <f t="shared" ref="E32:F34" si="1">E29/D29-1</f>
        <v>2.7777777777777679E-2</v>
      </c>
      <c r="F32" s="11">
        <f t="shared" si="1"/>
        <v>0</v>
      </c>
      <c r="H32" s="12"/>
      <c r="I32" s="12"/>
      <c r="J32" s="12"/>
      <c r="K32" s="12"/>
      <c r="L32" s="12"/>
    </row>
    <row r="33" spans="2:9" ht="15.75" thickBot="1" x14ac:dyDescent="0.3">
      <c r="B33" s="5" t="s">
        <v>22</v>
      </c>
      <c r="C33" s="787" t="s">
        <v>21</v>
      </c>
      <c r="D33" s="11">
        <f>D30/C30-1</f>
        <v>0.14563106796116498</v>
      </c>
      <c r="E33" s="11">
        <f t="shared" si="1"/>
        <v>1.6949152542372836E-2</v>
      </c>
      <c r="F33" s="11">
        <f t="shared" si="1"/>
        <v>0</v>
      </c>
    </row>
    <row r="34" spans="2:9" ht="15.75" thickBot="1" x14ac:dyDescent="0.3">
      <c r="B34" s="5" t="s">
        <v>23</v>
      </c>
      <c r="C34" s="787" t="s">
        <v>21</v>
      </c>
      <c r="D34" s="11">
        <f>D31/C31-1</f>
        <v>0.11380798274002157</v>
      </c>
      <c r="E34" s="11">
        <f t="shared" si="1"/>
        <v>-1.0535959688502072E-2</v>
      </c>
      <c r="F34" s="11">
        <f t="shared" si="1"/>
        <v>0</v>
      </c>
    </row>
    <row r="35" spans="2:9" ht="15.75" thickBot="1" x14ac:dyDescent="0.3">
      <c r="B35" s="1256" t="s">
        <v>160</v>
      </c>
      <c r="C35" s="1257"/>
      <c r="D35" s="1257"/>
      <c r="E35" s="1257"/>
      <c r="F35" s="1258"/>
    </row>
    <row r="36" spans="2:9" ht="12.75" customHeight="1" x14ac:dyDescent="0.25">
      <c r="B36" s="1254"/>
      <c r="C36" s="8">
        <v>2019</v>
      </c>
      <c r="D36" s="8">
        <v>2020</v>
      </c>
      <c r="E36" s="8">
        <v>2021</v>
      </c>
      <c r="F36" s="8">
        <v>2022</v>
      </c>
    </row>
    <row r="37" spans="2:9" ht="9" customHeight="1" thickBot="1" x14ac:dyDescent="0.3">
      <c r="B37" s="1255"/>
      <c r="C37" s="806" t="s">
        <v>8</v>
      </c>
      <c r="D37" s="806" t="s">
        <v>9</v>
      </c>
      <c r="E37" s="806" t="s">
        <v>9</v>
      </c>
      <c r="F37" s="806" t="s">
        <v>9</v>
      </c>
    </row>
    <row r="38" spans="2:9" ht="15.75" thickBot="1" x14ac:dyDescent="0.3">
      <c r="B38" s="13" t="s">
        <v>24</v>
      </c>
      <c r="C38" s="14">
        <f>C39+C40</f>
        <v>14500</v>
      </c>
      <c r="D38" s="14">
        <f>D39+D40</f>
        <v>14500</v>
      </c>
      <c r="E38" s="43">
        <f>E39+E40</f>
        <v>14500</v>
      </c>
      <c r="F38" s="43">
        <f t="shared" ref="F38" si="2">F39+F40</f>
        <v>14500</v>
      </c>
    </row>
    <row r="39" spans="2:9" ht="15.75" thickBot="1" x14ac:dyDescent="0.3">
      <c r="B39" s="26" t="s">
        <v>279</v>
      </c>
      <c r="C39" s="278">
        <v>14500</v>
      </c>
      <c r="D39" s="15">
        <v>14500</v>
      </c>
      <c r="E39" s="42">
        <v>14500</v>
      </c>
      <c r="F39" s="42">
        <v>14500</v>
      </c>
    </row>
    <row r="40" spans="2:9" ht="15.75" thickBot="1" x14ac:dyDescent="0.3">
      <c r="B40" s="26" t="s">
        <v>280</v>
      </c>
      <c r="C40" s="15"/>
      <c r="D40" s="15"/>
      <c r="E40" s="42"/>
      <c r="F40" s="42"/>
    </row>
    <row r="41" spans="2:9" ht="24.75" thickBot="1" x14ac:dyDescent="0.3">
      <c r="B41" s="13" t="s">
        <v>25</v>
      </c>
      <c r="C41" s="14">
        <f>C42+C43</f>
        <v>2000</v>
      </c>
      <c r="D41" s="14">
        <f>D42+D43</f>
        <v>2000</v>
      </c>
      <c r="E41" s="43">
        <f t="shared" ref="E41:F41" si="3">E42+E43</f>
        <v>2000</v>
      </c>
      <c r="F41" s="43">
        <f t="shared" si="3"/>
        <v>2000</v>
      </c>
    </row>
    <row r="42" spans="2:9" ht="15.75" thickBot="1" x14ac:dyDescent="0.3">
      <c r="B42" s="26" t="s">
        <v>279</v>
      </c>
      <c r="C42" s="278">
        <v>2000</v>
      </c>
      <c r="D42" s="14">
        <v>2000</v>
      </c>
      <c r="E42" s="14">
        <v>2000</v>
      </c>
      <c r="F42" s="14">
        <v>2000</v>
      </c>
      <c r="I42" s="12"/>
    </row>
    <row r="43" spans="2:9" ht="15.75" thickBot="1" x14ac:dyDescent="0.3">
      <c r="B43" s="26" t="s">
        <v>280</v>
      </c>
      <c r="C43" s="15"/>
      <c r="D43" s="14"/>
      <c r="E43" s="14"/>
      <c r="F43" s="14"/>
      <c r="I43" s="12"/>
    </row>
    <row r="44" spans="2:9" ht="15.75" thickBot="1" x14ac:dyDescent="0.3">
      <c r="B44" s="13" t="s">
        <v>26</v>
      </c>
      <c r="C44" s="15">
        <f>C45+C46</f>
        <v>35000</v>
      </c>
      <c r="D44" s="14">
        <f>D45+D46</f>
        <v>42500</v>
      </c>
      <c r="E44" s="14">
        <f t="shared" ref="E44:F44" si="4">E45+E46</f>
        <v>43500</v>
      </c>
      <c r="F44" s="14">
        <f t="shared" si="4"/>
        <v>43500</v>
      </c>
    </row>
    <row r="45" spans="2:9" ht="15.75" thickBot="1" x14ac:dyDescent="0.3">
      <c r="B45" s="26" t="s">
        <v>279</v>
      </c>
      <c r="C45" s="15">
        <v>35000</v>
      </c>
      <c r="D45" s="15">
        <v>42500</v>
      </c>
      <c r="E45" s="15">
        <v>43500</v>
      </c>
      <c r="F45" s="15">
        <v>43500</v>
      </c>
    </row>
    <row r="46" spans="2:9" ht="15.75" thickBot="1" x14ac:dyDescent="0.3">
      <c r="B46" s="26" t="s">
        <v>280</v>
      </c>
      <c r="C46" s="15"/>
      <c r="D46" s="14"/>
      <c r="E46" s="14"/>
      <c r="F46" s="14"/>
    </row>
    <row r="47" spans="2:9" ht="15.75" thickBot="1" x14ac:dyDescent="0.3">
      <c r="B47" s="13" t="s">
        <v>27</v>
      </c>
      <c r="C47" s="15"/>
      <c r="D47" s="14"/>
      <c r="E47" s="14"/>
      <c r="F47" s="14"/>
    </row>
    <row r="48" spans="2:9" ht="15.75" thickBot="1" x14ac:dyDescent="0.3">
      <c r="B48" s="26" t="s">
        <v>279</v>
      </c>
      <c r="C48" s="15"/>
      <c r="D48" s="14"/>
      <c r="E48" s="14"/>
      <c r="F48" s="14"/>
    </row>
    <row r="49" spans="2:13" ht="15.75" thickBot="1" x14ac:dyDescent="0.3">
      <c r="B49" s="26" t="s">
        <v>280</v>
      </c>
      <c r="C49" s="15"/>
      <c r="D49" s="14"/>
      <c r="E49" s="14"/>
      <c r="F49" s="14"/>
    </row>
    <row r="50" spans="2:13" ht="15.75" thickBot="1" x14ac:dyDescent="0.3">
      <c r="B50" s="13" t="s">
        <v>28</v>
      </c>
      <c r="C50" s="15"/>
      <c r="D50" s="14"/>
      <c r="E50" s="14"/>
      <c r="F50" s="14"/>
    </row>
    <row r="51" spans="2:13" ht="15.75" thickBot="1" x14ac:dyDescent="0.3">
      <c r="B51" s="26" t="s">
        <v>279</v>
      </c>
      <c r="C51" s="15"/>
      <c r="D51" s="14"/>
      <c r="E51" s="14"/>
      <c r="F51" s="14"/>
    </row>
    <row r="52" spans="2:13" ht="15.75" thickBot="1" x14ac:dyDescent="0.3">
      <c r="B52" s="26" t="s">
        <v>280</v>
      </c>
      <c r="C52" s="15"/>
      <c r="D52" s="14"/>
      <c r="E52" s="14"/>
      <c r="F52" s="14"/>
    </row>
    <row r="53" spans="2:13" ht="15.75" thickBot="1" x14ac:dyDescent="0.3">
      <c r="B53" s="13" t="s">
        <v>29</v>
      </c>
      <c r="C53" s="15">
        <f>C54+C55</f>
        <v>0</v>
      </c>
      <c r="D53" s="14">
        <f t="shared" ref="D53:F53" si="5">D54+D55</f>
        <v>0</v>
      </c>
      <c r="E53" s="14">
        <f t="shared" si="5"/>
        <v>0</v>
      </c>
      <c r="F53" s="14">
        <f t="shared" si="5"/>
        <v>0</v>
      </c>
    </row>
    <row r="54" spans="2:13" ht="15.75" thickBot="1" x14ac:dyDescent="0.3">
      <c r="B54" s="26" t="s">
        <v>279</v>
      </c>
      <c r="C54" s="278"/>
      <c r="D54" s="14">
        <v>0</v>
      </c>
      <c r="E54" s="31">
        <v>0</v>
      </c>
      <c r="F54" s="31">
        <v>0</v>
      </c>
    </row>
    <row r="55" spans="2:13" ht="15.75" thickBot="1" x14ac:dyDescent="0.3">
      <c r="B55" s="26" t="s">
        <v>280</v>
      </c>
      <c r="C55" s="15"/>
      <c r="D55" s="14"/>
      <c r="E55" s="14"/>
      <c r="F55" s="14"/>
    </row>
    <row r="56" spans="2:13" ht="24.75" thickBot="1" x14ac:dyDescent="0.3">
      <c r="B56" s="13" t="s">
        <v>30</v>
      </c>
      <c r="C56" s="15">
        <v>0</v>
      </c>
      <c r="D56" s="14">
        <v>0</v>
      </c>
      <c r="E56" s="14">
        <f>D56*1.03*0.99</f>
        <v>0</v>
      </c>
      <c r="F56" s="14">
        <f>E56*1.03*0.99</f>
        <v>0</v>
      </c>
      <c r="I56" s="95"/>
    </row>
    <row r="57" spans="2:13" ht="15.75" thickBot="1" x14ac:dyDescent="0.3">
      <c r="B57" s="26" t="s">
        <v>279</v>
      </c>
      <c r="C57" s="15"/>
      <c r="D57" s="40"/>
      <c r="E57" s="40"/>
      <c r="F57" s="40"/>
      <c r="K57" s="96"/>
      <c r="L57" s="96"/>
      <c r="M57" s="96"/>
    </row>
    <row r="58" spans="2:13" ht="15.75" thickBot="1" x14ac:dyDescent="0.3">
      <c r="B58" s="26" t="s">
        <v>280</v>
      </c>
      <c r="C58" s="15"/>
      <c r="D58" s="97"/>
      <c r="E58" s="40"/>
      <c r="F58" s="40"/>
    </row>
    <row r="59" spans="2:13" ht="15.75" thickBot="1" x14ac:dyDescent="0.3">
      <c r="B59" s="16" t="s">
        <v>31</v>
      </c>
      <c r="C59" s="15">
        <f>C56+C53+C50+C47+C44+C41+C38</f>
        <v>51500</v>
      </c>
      <c r="D59" s="15">
        <f>D56+D53+D50+D47+D44+D41+D38</f>
        <v>59000</v>
      </c>
      <c r="E59" s="15">
        <f t="shared" ref="E59:F59" si="6">E56+E53+E50+E47+E44+E41+E38</f>
        <v>60000</v>
      </c>
      <c r="F59" s="15">
        <f t="shared" si="6"/>
        <v>60000</v>
      </c>
    </row>
    <row r="60" spans="2:13" ht="15.75" thickBot="1" x14ac:dyDescent="0.3">
      <c r="B60" s="17" t="s">
        <v>32</v>
      </c>
      <c r="C60" s="18">
        <f>IF(C59-C30=0,0,"Error")</f>
        <v>0</v>
      </c>
      <c r="D60" s="18">
        <f>IF(D59-D30=0,0,"Error")</f>
        <v>0</v>
      </c>
      <c r="E60" s="18">
        <f>IF(E59-E30=0,0,"Error")</f>
        <v>0</v>
      </c>
      <c r="F60" s="18">
        <f>IF(F59-F30=0,0,"Error")</f>
        <v>0</v>
      </c>
    </row>
    <row r="61" spans="2:13" ht="15.75" hidden="1" thickBot="1" x14ac:dyDescent="0.3">
      <c r="B61" s="37" t="s">
        <v>327</v>
      </c>
      <c r="C61" s="1278"/>
      <c r="D61" s="1279"/>
      <c r="E61" s="1279"/>
      <c r="F61" s="1280"/>
    </row>
    <row r="62" spans="2:13" ht="26.25" hidden="1" customHeight="1" thickBot="1" x14ac:dyDescent="0.3">
      <c r="B62" s="5" t="s">
        <v>15</v>
      </c>
      <c r="C62" s="1247"/>
      <c r="D62" s="1249"/>
      <c r="E62" s="1249"/>
      <c r="F62" s="1250"/>
    </row>
    <row r="63" spans="2:13" ht="15.75" hidden="1" thickBot="1" x14ac:dyDescent="0.3">
      <c r="B63" s="5" t="s">
        <v>16</v>
      </c>
      <c r="C63" s="1251"/>
      <c r="D63" s="1252"/>
      <c r="E63" s="1252"/>
      <c r="F63" s="1253"/>
    </row>
    <row r="64" spans="2:13" ht="12.75" hidden="1" customHeight="1" x14ac:dyDescent="0.25">
      <c r="B64" s="1254"/>
      <c r="C64" s="8">
        <v>2018</v>
      </c>
      <c r="D64" s="8">
        <v>2019</v>
      </c>
      <c r="E64" s="8">
        <v>2020</v>
      </c>
      <c r="F64" s="8">
        <v>2021</v>
      </c>
    </row>
    <row r="65" spans="2:6" ht="9" hidden="1" customHeight="1" thickBot="1" x14ac:dyDescent="0.3">
      <c r="B65" s="1255"/>
      <c r="C65" s="806" t="s">
        <v>8</v>
      </c>
      <c r="D65" s="806" t="s">
        <v>9</v>
      </c>
      <c r="E65" s="806" t="s">
        <v>9</v>
      </c>
      <c r="F65" s="806" t="s">
        <v>9</v>
      </c>
    </row>
    <row r="66" spans="2:6" ht="15.75" hidden="1" thickBot="1" x14ac:dyDescent="0.3">
      <c r="B66" s="5" t="s">
        <v>17</v>
      </c>
      <c r="C66" s="5"/>
      <c r="D66" s="5"/>
      <c r="E66" s="5"/>
      <c r="F66" s="5"/>
    </row>
    <row r="67" spans="2:6" ht="15.75" hidden="1" thickBot="1" x14ac:dyDescent="0.3">
      <c r="B67" s="5" t="s">
        <v>18</v>
      </c>
      <c r="C67" s="10">
        <f>C96</f>
        <v>0</v>
      </c>
      <c r="D67" s="10">
        <f t="shared" ref="D67:F67" si="7">D96</f>
        <v>0</v>
      </c>
      <c r="E67" s="10">
        <f t="shared" si="7"/>
        <v>0</v>
      </c>
      <c r="F67" s="10">
        <f t="shared" si="7"/>
        <v>0</v>
      </c>
    </row>
    <row r="68" spans="2:6" ht="15.75" hidden="1" thickBot="1" x14ac:dyDescent="0.3">
      <c r="B68" s="5" t="s">
        <v>19</v>
      </c>
      <c r="C68" s="10" t="e">
        <f>C67/C66</f>
        <v>#DIV/0!</v>
      </c>
      <c r="D68" s="10" t="e">
        <f>D67/D66</f>
        <v>#DIV/0!</v>
      </c>
      <c r="E68" s="10" t="e">
        <f>E67/E66</f>
        <v>#DIV/0!</v>
      </c>
      <c r="F68" s="10" t="e">
        <f>F67/F66</f>
        <v>#DIV/0!</v>
      </c>
    </row>
    <row r="69" spans="2:6" ht="15.75" hidden="1" thickBot="1" x14ac:dyDescent="0.3">
      <c r="B69" s="5" t="s">
        <v>20</v>
      </c>
      <c r="C69" s="787"/>
      <c r="D69" s="11" t="e">
        <f>D66/C66-1</f>
        <v>#DIV/0!</v>
      </c>
      <c r="E69" s="11" t="e">
        <f>E66/D66-1</f>
        <v>#DIV/0!</v>
      </c>
      <c r="F69" s="11" t="e">
        <f>F66/E66-1</f>
        <v>#DIV/0!</v>
      </c>
    </row>
    <row r="70" spans="2:6" ht="15.75" hidden="1" thickBot="1" x14ac:dyDescent="0.3">
      <c r="B70" s="5" t="s">
        <v>22</v>
      </c>
      <c r="C70" s="787"/>
      <c r="D70" s="11" t="e">
        <f>D67/C67-1</f>
        <v>#DIV/0!</v>
      </c>
      <c r="E70" s="11" t="e">
        <f t="shared" ref="E70:F71" si="8">E67/D67-1</f>
        <v>#DIV/0!</v>
      </c>
      <c r="F70" s="11" t="e">
        <f t="shared" si="8"/>
        <v>#DIV/0!</v>
      </c>
    </row>
    <row r="71" spans="2:6" ht="15.75" hidden="1" thickBot="1" x14ac:dyDescent="0.3">
      <c r="B71" s="5" t="s">
        <v>23</v>
      </c>
      <c r="C71" s="787"/>
      <c r="D71" s="11" t="e">
        <f>D68/C68-1</f>
        <v>#DIV/0!</v>
      </c>
      <c r="E71" s="11" t="e">
        <f t="shared" si="8"/>
        <v>#DIV/0!</v>
      </c>
      <c r="F71" s="11" t="e">
        <f t="shared" si="8"/>
        <v>#DIV/0!</v>
      </c>
    </row>
    <row r="72" spans="2:6" ht="24.75" hidden="1" customHeight="1" thickBot="1" x14ac:dyDescent="0.3">
      <c r="B72" s="1256" t="s">
        <v>212</v>
      </c>
      <c r="C72" s="1257"/>
      <c r="D72" s="1257"/>
      <c r="E72" s="1257"/>
      <c r="F72" s="1258"/>
    </row>
    <row r="73" spans="2:6" ht="12.75" hidden="1" customHeight="1" x14ac:dyDescent="0.25">
      <c r="B73" s="1254"/>
      <c r="C73" s="8">
        <v>2018</v>
      </c>
      <c r="D73" s="8">
        <v>2019</v>
      </c>
      <c r="E73" s="8">
        <v>2020</v>
      </c>
      <c r="F73" s="8">
        <v>2021</v>
      </c>
    </row>
    <row r="74" spans="2:6" ht="9" hidden="1" customHeight="1" thickBot="1" x14ac:dyDescent="0.3">
      <c r="B74" s="1255"/>
      <c r="C74" s="806" t="s">
        <v>8</v>
      </c>
      <c r="D74" s="806" t="s">
        <v>9</v>
      </c>
      <c r="E74" s="806" t="s">
        <v>9</v>
      </c>
      <c r="F74" s="806" t="s">
        <v>9</v>
      </c>
    </row>
    <row r="75" spans="2:6" ht="24.75" hidden="1" customHeight="1" thickBot="1" x14ac:dyDescent="0.3">
      <c r="B75" s="13" t="s">
        <v>24</v>
      </c>
      <c r="C75" s="14"/>
      <c r="D75" s="14"/>
      <c r="E75" s="14"/>
      <c r="F75" s="14"/>
    </row>
    <row r="76" spans="2:6" ht="38.25" hidden="1" customHeight="1" thickBot="1" x14ac:dyDescent="0.3">
      <c r="B76" s="26" t="s">
        <v>279</v>
      </c>
      <c r="C76" s="15"/>
      <c r="D76" s="27"/>
      <c r="E76" s="27"/>
      <c r="F76" s="27"/>
    </row>
    <row r="77" spans="2:6" ht="24.75" hidden="1" customHeight="1" thickBot="1" x14ac:dyDescent="0.3">
      <c r="B77" s="26" t="s">
        <v>280</v>
      </c>
      <c r="C77" s="15"/>
      <c r="D77" s="27"/>
      <c r="E77" s="27"/>
      <c r="F77" s="27"/>
    </row>
    <row r="78" spans="2:6" ht="24.75" hidden="1" customHeight="1" thickBot="1" x14ac:dyDescent="0.3">
      <c r="B78" s="13" t="s">
        <v>25</v>
      </c>
      <c r="C78" s="14"/>
      <c r="D78" s="14"/>
      <c r="E78" s="14"/>
      <c r="F78" s="14"/>
    </row>
    <row r="79" spans="2:6" ht="15.75" hidden="1" thickBot="1" x14ac:dyDescent="0.3">
      <c r="B79" s="26" t="s">
        <v>279</v>
      </c>
      <c r="C79" s="15"/>
      <c r="D79" s="14"/>
      <c r="E79" s="14"/>
      <c r="F79" s="14"/>
    </row>
    <row r="80" spans="2:6" ht="15.75" hidden="1" thickBot="1" x14ac:dyDescent="0.3">
      <c r="B80" s="26" t="s">
        <v>280</v>
      </c>
      <c r="C80" s="15"/>
      <c r="D80" s="14"/>
      <c r="E80" s="14"/>
      <c r="F80" s="14"/>
    </row>
    <row r="81" spans="2:6" ht="24.75" hidden="1" customHeight="1" thickBot="1" x14ac:dyDescent="0.3">
      <c r="B81" s="13" t="s">
        <v>26</v>
      </c>
      <c r="C81" s="15">
        <v>0</v>
      </c>
      <c r="D81" s="14">
        <v>0</v>
      </c>
      <c r="E81" s="14">
        <v>0</v>
      </c>
      <c r="F81" s="14">
        <v>0</v>
      </c>
    </row>
    <row r="82" spans="2:6" ht="15.75" hidden="1" thickBot="1" x14ac:dyDescent="0.3">
      <c r="B82" s="26" t="s">
        <v>279</v>
      </c>
      <c r="C82" s="15"/>
      <c r="D82" s="14"/>
      <c r="E82" s="14"/>
      <c r="F82" s="14"/>
    </row>
    <row r="83" spans="2:6" ht="15.75" hidden="1" thickBot="1" x14ac:dyDescent="0.3">
      <c r="B83" s="26" t="s">
        <v>280</v>
      </c>
      <c r="C83" s="15"/>
      <c r="D83" s="14"/>
      <c r="E83" s="14"/>
      <c r="F83" s="14"/>
    </row>
    <row r="84" spans="2:6" ht="15.75" hidden="1" thickBot="1" x14ac:dyDescent="0.3">
      <c r="B84" s="13" t="s">
        <v>27</v>
      </c>
      <c r="C84" s="15"/>
      <c r="D84" s="14"/>
      <c r="E84" s="14"/>
      <c r="F84" s="14"/>
    </row>
    <row r="85" spans="2:6" ht="15.75" hidden="1" thickBot="1" x14ac:dyDescent="0.3">
      <c r="B85" s="26" t="s">
        <v>279</v>
      </c>
      <c r="C85" s="15"/>
      <c r="D85" s="14"/>
      <c r="E85" s="14"/>
      <c r="F85" s="14"/>
    </row>
    <row r="86" spans="2:6" ht="15.75" hidden="1" thickBot="1" x14ac:dyDescent="0.3">
      <c r="B86" s="26" t="s">
        <v>280</v>
      </c>
      <c r="C86" s="15"/>
      <c r="D86" s="14"/>
      <c r="E86" s="14"/>
      <c r="F86" s="14"/>
    </row>
    <row r="87" spans="2:6" ht="15.75" hidden="1" thickBot="1" x14ac:dyDescent="0.3">
      <c r="B87" s="13" t="s">
        <v>28</v>
      </c>
      <c r="C87" s="15"/>
      <c r="D87" s="14"/>
      <c r="E87" s="14"/>
      <c r="F87" s="14"/>
    </row>
    <row r="88" spans="2:6" ht="15.75" hidden="1" thickBot="1" x14ac:dyDescent="0.3">
      <c r="B88" s="26" t="s">
        <v>279</v>
      </c>
      <c r="C88" s="15"/>
      <c r="D88" s="14"/>
      <c r="E88" s="14"/>
      <c r="F88" s="14"/>
    </row>
    <row r="89" spans="2:6" ht="15.75" hidden="1" thickBot="1" x14ac:dyDescent="0.3">
      <c r="B89" s="26" t="s">
        <v>280</v>
      </c>
      <c r="C89" s="15"/>
      <c r="D89" s="14"/>
      <c r="E89" s="14"/>
      <c r="F89" s="14"/>
    </row>
    <row r="90" spans="2:6" ht="15.75" hidden="1" thickBot="1" x14ac:dyDescent="0.3">
      <c r="B90" s="13" t="s">
        <v>29</v>
      </c>
      <c r="C90" s="15"/>
      <c r="D90" s="14"/>
      <c r="E90" s="14"/>
      <c r="F90" s="14"/>
    </row>
    <row r="91" spans="2:6" ht="15.75" hidden="1" thickBot="1" x14ac:dyDescent="0.3">
      <c r="B91" s="26" t="s">
        <v>279</v>
      </c>
      <c r="C91" s="15"/>
      <c r="D91" s="14"/>
      <c r="E91" s="14"/>
      <c r="F91" s="14"/>
    </row>
    <row r="92" spans="2:6" ht="15.75" hidden="1" thickBot="1" x14ac:dyDescent="0.3">
      <c r="B92" s="26" t="s">
        <v>280</v>
      </c>
      <c r="C92" s="15"/>
      <c r="D92" s="14"/>
      <c r="E92" s="14"/>
      <c r="F92" s="14"/>
    </row>
    <row r="93" spans="2:6" ht="24.75" hidden="1" thickBot="1" x14ac:dyDescent="0.3">
      <c r="B93" s="13" t="s">
        <v>30</v>
      </c>
      <c r="C93" s="15"/>
      <c r="D93" s="14"/>
      <c r="E93" s="14"/>
      <c r="F93" s="14"/>
    </row>
    <row r="94" spans="2:6" ht="15.75" hidden="1" thickBot="1" x14ac:dyDescent="0.3">
      <c r="B94" s="26" t="s">
        <v>279</v>
      </c>
      <c r="C94" s="15"/>
      <c r="D94" s="14"/>
      <c r="E94" s="14"/>
      <c r="F94" s="14"/>
    </row>
    <row r="95" spans="2:6" ht="15.75" hidden="1" thickBot="1" x14ac:dyDescent="0.3">
      <c r="B95" s="26" t="s">
        <v>280</v>
      </c>
      <c r="C95" s="15"/>
      <c r="D95" s="14"/>
      <c r="E95" s="14"/>
      <c r="F95" s="14"/>
    </row>
    <row r="96" spans="2:6" ht="15.75" hidden="1" thickBot="1" x14ac:dyDescent="0.3">
      <c r="B96" s="35" t="s">
        <v>53</v>
      </c>
      <c r="C96" s="15">
        <f>C93+C90+C87+C84+C81+C78+C75</f>
        <v>0</v>
      </c>
      <c r="D96" s="15">
        <f t="shared" ref="D96:F96" si="9">D93+D90+D87+D84+D81+D78+D75</f>
        <v>0</v>
      </c>
      <c r="E96" s="15">
        <f t="shared" si="9"/>
        <v>0</v>
      </c>
      <c r="F96" s="15">
        <f t="shared" si="9"/>
        <v>0</v>
      </c>
    </row>
    <row r="97" spans="2:6" ht="17.25" hidden="1" customHeight="1" thickBot="1" x14ac:dyDescent="0.3">
      <c r="B97" s="17" t="s">
        <v>32</v>
      </c>
      <c r="C97" s="18">
        <f>IF(C96-C67=0,0,"Error")</f>
        <v>0</v>
      </c>
      <c r="D97" s="18">
        <f>IF(D96-D67=0,0,"Error")</f>
        <v>0</v>
      </c>
      <c r="E97" s="18">
        <f>IF(E96-E67=0,0,"Error")</f>
        <v>0</v>
      </c>
      <c r="F97" s="18">
        <f>IF(F96-F67=0,0,"Error")</f>
        <v>0</v>
      </c>
    </row>
    <row r="98" spans="2:6" ht="15.75" hidden="1" thickBot="1" x14ac:dyDescent="0.3">
      <c r="B98" s="37" t="s">
        <v>328</v>
      </c>
      <c r="C98" s="1278"/>
      <c r="D98" s="1279"/>
      <c r="E98" s="1279"/>
      <c r="F98" s="1280"/>
    </row>
    <row r="99" spans="2:6" ht="26.25" hidden="1" customHeight="1" thickBot="1" x14ac:dyDescent="0.3">
      <c r="B99" s="5" t="s">
        <v>15</v>
      </c>
      <c r="C99" s="1247"/>
      <c r="D99" s="1249"/>
      <c r="E99" s="1249"/>
      <c r="F99" s="1250"/>
    </row>
    <row r="100" spans="2:6" ht="15.75" hidden="1" thickBot="1" x14ac:dyDescent="0.3">
      <c r="B100" s="5" t="s">
        <v>16</v>
      </c>
      <c r="C100" s="1251"/>
      <c r="D100" s="1252"/>
      <c r="E100" s="1252"/>
      <c r="F100" s="1253"/>
    </row>
    <row r="101" spans="2:6" ht="12.75" hidden="1" customHeight="1" x14ac:dyDescent="0.25">
      <c r="B101" s="1254"/>
      <c r="C101" s="8">
        <v>2018</v>
      </c>
      <c r="D101" s="8">
        <v>2019</v>
      </c>
      <c r="E101" s="8">
        <v>2020</v>
      </c>
      <c r="F101" s="8">
        <v>2021</v>
      </c>
    </row>
    <row r="102" spans="2:6" ht="9" hidden="1" customHeight="1" thickBot="1" x14ac:dyDescent="0.3">
      <c r="B102" s="1255"/>
      <c r="C102" s="806" t="s">
        <v>8</v>
      </c>
      <c r="D102" s="806" t="s">
        <v>9</v>
      </c>
      <c r="E102" s="806" t="s">
        <v>9</v>
      </c>
      <c r="F102" s="806" t="s">
        <v>9</v>
      </c>
    </row>
    <row r="103" spans="2:6" ht="15.75" hidden="1" thickBot="1" x14ac:dyDescent="0.3">
      <c r="B103" s="5" t="s">
        <v>17</v>
      </c>
      <c r="C103" s="41"/>
      <c r="D103" s="41"/>
      <c r="E103" s="41"/>
      <c r="F103" s="41"/>
    </row>
    <row r="104" spans="2:6" ht="15.75" hidden="1" thickBot="1" x14ac:dyDescent="0.3">
      <c r="B104" s="5" t="s">
        <v>18</v>
      </c>
      <c r="C104" s="10">
        <f>C133</f>
        <v>0</v>
      </c>
      <c r="D104" s="10">
        <f t="shared" ref="D104:F104" si="10">D133</f>
        <v>0</v>
      </c>
      <c r="E104" s="10">
        <f t="shared" si="10"/>
        <v>0</v>
      </c>
      <c r="F104" s="10">
        <f t="shared" si="10"/>
        <v>0</v>
      </c>
    </row>
    <row r="105" spans="2:6" ht="15.75" hidden="1" thickBot="1" x14ac:dyDescent="0.3">
      <c r="B105" s="5" t="s">
        <v>19</v>
      </c>
      <c r="C105" s="10" t="e">
        <f>C104/C103</f>
        <v>#DIV/0!</v>
      </c>
      <c r="D105" s="10" t="e">
        <f>D104/D103</f>
        <v>#DIV/0!</v>
      </c>
      <c r="E105" s="10" t="e">
        <f>E104/E103</f>
        <v>#DIV/0!</v>
      </c>
      <c r="F105" s="10" t="e">
        <f>F104/F103</f>
        <v>#DIV/0!</v>
      </c>
    </row>
    <row r="106" spans="2:6" ht="15.75" hidden="1" thickBot="1" x14ac:dyDescent="0.3">
      <c r="B106" s="5" t="s">
        <v>20</v>
      </c>
      <c r="C106" s="787"/>
      <c r="D106" s="11" t="e">
        <f>D103/C103-1</f>
        <v>#DIV/0!</v>
      </c>
      <c r="E106" s="11" t="e">
        <f>E103/D103-1</f>
        <v>#DIV/0!</v>
      </c>
      <c r="F106" s="11" t="e">
        <f>F103/E103-1</f>
        <v>#DIV/0!</v>
      </c>
    </row>
    <row r="107" spans="2:6" ht="15.75" hidden="1" thickBot="1" x14ac:dyDescent="0.3">
      <c r="B107" s="5" t="s">
        <v>22</v>
      </c>
      <c r="C107" s="787"/>
      <c r="D107" s="11" t="e">
        <f>D104/C104-1</f>
        <v>#DIV/0!</v>
      </c>
      <c r="E107" s="11" t="e">
        <f t="shared" ref="E107:F108" si="11">E104/D104-1</f>
        <v>#DIV/0!</v>
      </c>
      <c r="F107" s="11" t="e">
        <f t="shared" si="11"/>
        <v>#DIV/0!</v>
      </c>
    </row>
    <row r="108" spans="2:6" ht="15.75" hidden="1" thickBot="1" x14ac:dyDescent="0.3">
      <c r="B108" s="5" t="s">
        <v>23</v>
      </c>
      <c r="C108" s="787"/>
      <c r="D108" s="11" t="e">
        <f>D105/C105-1</f>
        <v>#DIV/0!</v>
      </c>
      <c r="E108" s="11" t="e">
        <f t="shared" si="11"/>
        <v>#DIV/0!</v>
      </c>
      <c r="F108" s="11" t="e">
        <f t="shared" si="11"/>
        <v>#DIV/0!</v>
      </c>
    </row>
    <row r="109" spans="2:6" ht="24.75" hidden="1" customHeight="1" thickBot="1" x14ac:dyDescent="0.3">
      <c r="B109" s="1256" t="s">
        <v>212</v>
      </c>
      <c r="C109" s="1257"/>
      <c r="D109" s="1257"/>
      <c r="E109" s="1257"/>
      <c r="F109" s="1258"/>
    </row>
    <row r="110" spans="2:6" ht="12.75" hidden="1" customHeight="1" x14ac:dyDescent="0.25">
      <c r="B110" s="1254"/>
      <c r="C110" s="8">
        <v>2018</v>
      </c>
      <c r="D110" s="8">
        <v>2019</v>
      </c>
      <c r="E110" s="8">
        <v>2020</v>
      </c>
      <c r="F110" s="8">
        <v>2021</v>
      </c>
    </row>
    <row r="111" spans="2:6" ht="9" hidden="1" customHeight="1" thickBot="1" x14ac:dyDescent="0.3">
      <c r="B111" s="1255"/>
      <c r="C111" s="806" t="s">
        <v>8</v>
      </c>
      <c r="D111" s="806" t="s">
        <v>9</v>
      </c>
      <c r="E111" s="806" t="s">
        <v>9</v>
      </c>
      <c r="F111" s="806" t="s">
        <v>9</v>
      </c>
    </row>
    <row r="112" spans="2:6" ht="24.75" hidden="1" customHeight="1" thickBot="1" x14ac:dyDescent="0.3">
      <c r="B112" s="13" t="s">
        <v>24</v>
      </c>
      <c r="C112" s="14"/>
      <c r="D112" s="14"/>
      <c r="E112" s="14"/>
      <c r="F112" s="14"/>
    </row>
    <row r="113" spans="2:6" ht="15.75" hidden="1" thickBot="1" x14ac:dyDescent="0.3">
      <c r="B113" s="26" t="s">
        <v>279</v>
      </c>
      <c r="C113" s="15"/>
      <c r="D113" s="27"/>
      <c r="E113" s="27"/>
      <c r="F113" s="27"/>
    </row>
    <row r="114" spans="2:6" ht="15.75" hidden="1" thickBot="1" x14ac:dyDescent="0.3">
      <c r="B114" s="26" t="s">
        <v>280</v>
      </c>
      <c r="C114" s="15"/>
      <c r="D114" s="27"/>
      <c r="E114" s="27"/>
      <c r="F114" s="27"/>
    </row>
    <row r="115" spans="2:6" ht="24.75" hidden="1" customHeight="1" thickBot="1" x14ac:dyDescent="0.3">
      <c r="B115" s="13" t="s">
        <v>25</v>
      </c>
      <c r="C115" s="14"/>
      <c r="D115" s="14"/>
      <c r="E115" s="14"/>
      <c r="F115" s="14"/>
    </row>
    <row r="116" spans="2:6" ht="15.75" hidden="1" thickBot="1" x14ac:dyDescent="0.3">
      <c r="B116" s="26" t="s">
        <v>279</v>
      </c>
      <c r="C116" s="15"/>
      <c r="D116" s="14"/>
      <c r="E116" s="14"/>
      <c r="F116" s="14"/>
    </row>
    <row r="117" spans="2:6" ht="15.75" hidden="1" thickBot="1" x14ac:dyDescent="0.3">
      <c r="B117" s="26" t="s">
        <v>280</v>
      </c>
      <c r="C117" s="15"/>
      <c r="D117" s="14"/>
      <c r="E117" s="14"/>
      <c r="F117" s="14"/>
    </row>
    <row r="118" spans="2:6" ht="24.75" hidden="1" customHeight="1" thickBot="1" x14ac:dyDescent="0.3">
      <c r="B118" s="13" t="s">
        <v>26</v>
      </c>
      <c r="C118" s="42">
        <v>0</v>
      </c>
      <c r="D118" s="43">
        <v>0</v>
      </c>
      <c r="E118" s="43">
        <v>0</v>
      </c>
      <c r="F118" s="43">
        <v>0</v>
      </c>
    </row>
    <row r="119" spans="2:6" ht="15.75" hidden="1" thickBot="1" x14ac:dyDescent="0.3">
      <c r="B119" s="26" t="s">
        <v>279</v>
      </c>
      <c r="C119" s="15"/>
      <c r="D119" s="14"/>
      <c r="E119" s="14"/>
      <c r="F119" s="14"/>
    </row>
    <row r="120" spans="2:6" ht="15.75" hidden="1" thickBot="1" x14ac:dyDescent="0.3">
      <c r="B120" s="26" t="s">
        <v>280</v>
      </c>
      <c r="C120" s="15"/>
      <c r="D120" s="14"/>
      <c r="E120" s="14"/>
      <c r="F120" s="14"/>
    </row>
    <row r="121" spans="2:6" ht="15.75" hidden="1" thickBot="1" x14ac:dyDescent="0.3">
      <c r="B121" s="13" t="s">
        <v>27</v>
      </c>
      <c r="C121" s="15"/>
      <c r="D121" s="14"/>
      <c r="E121" s="14"/>
      <c r="F121" s="14"/>
    </row>
    <row r="122" spans="2:6" ht="15.75" hidden="1" thickBot="1" x14ac:dyDescent="0.3">
      <c r="B122" s="26" t="s">
        <v>279</v>
      </c>
      <c r="C122" s="15"/>
      <c r="D122" s="14"/>
      <c r="E122" s="14"/>
      <c r="F122" s="14"/>
    </row>
    <row r="123" spans="2:6" ht="15.75" hidden="1" thickBot="1" x14ac:dyDescent="0.3">
      <c r="B123" s="26" t="s">
        <v>280</v>
      </c>
      <c r="C123" s="15"/>
      <c r="D123" s="14"/>
      <c r="E123" s="14"/>
      <c r="F123" s="14"/>
    </row>
    <row r="124" spans="2:6" ht="15.75" hidden="1" thickBot="1" x14ac:dyDescent="0.3">
      <c r="B124" s="13" t="s">
        <v>28</v>
      </c>
      <c r="C124" s="15"/>
      <c r="D124" s="14"/>
      <c r="E124" s="14"/>
      <c r="F124" s="14"/>
    </row>
    <row r="125" spans="2:6" ht="15.75" hidden="1" thickBot="1" x14ac:dyDescent="0.3">
      <c r="B125" s="26" t="s">
        <v>279</v>
      </c>
      <c r="C125" s="15"/>
      <c r="D125" s="14"/>
      <c r="E125" s="14"/>
      <c r="F125" s="14"/>
    </row>
    <row r="126" spans="2:6" ht="15" hidden="1" customHeight="1" thickBot="1" x14ac:dyDescent="0.3">
      <c r="B126" s="26" t="s">
        <v>280</v>
      </c>
      <c r="C126" s="15"/>
      <c r="D126" s="14"/>
      <c r="E126" s="14"/>
      <c r="F126" s="14"/>
    </row>
    <row r="127" spans="2:6" ht="15.75" hidden="1" thickBot="1" x14ac:dyDescent="0.3">
      <c r="B127" s="13" t="s">
        <v>29</v>
      </c>
      <c r="C127" s="15">
        <v>0</v>
      </c>
      <c r="D127" s="14">
        <v>0</v>
      </c>
      <c r="E127" s="14">
        <v>0</v>
      </c>
      <c r="F127" s="14">
        <v>0</v>
      </c>
    </row>
    <row r="128" spans="2:6" ht="15.75" hidden="1" thickBot="1" x14ac:dyDescent="0.3">
      <c r="B128" s="26" t="s">
        <v>279</v>
      </c>
      <c r="C128" s="15"/>
      <c r="D128" s="14"/>
      <c r="E128" s="14"/>
      <c r="F128" s="14"/>
    </row>
    <row r="129" spans="2:6" ht="15.75" hidden="1" thickBot="1" x14ac:dyDescent="0.3">
      <c r="B129" s="26" t="s">
        <v>280</v>
      </c>
      <c r="C129" s="15"/>
      <c r="D129" s="14"/>
      <c r="E129" s="14"/>
      <c r="F129" s="14"/>
    </row>
    <row r="130" spans="2:6" ht="24.75" hidden="1" thickBot="1" x14ac:dyDescent="0.3">
      <c r="B130" s="13" t="s">
        <v>30</v>
      </c>
      <c r="C130" s="15"/>
      <c r="D130" s="14"/>
      <c r="E130" s="14"/>
      <c r="F130" s="14"/>
    </row>
    <row r="131" spans="2:6" ht="15.75" hidden="1" thickBot="1" x14ac:dyDescent="0.3">
      <c r="B131" s="26" t="s">
        <v>279</v>
      </c>
      <c r="C131" s="15"/>
      <c r="D131" s="14"/>
      <c r="E131" s="14"/>
      <c r="F131" s="14"/>
    </row>
    <row r="132" spans="2:6" ht="15.75" hidden="1" thickBot="1" x14ac:dyDescent="0.3">
      <c r="B132" s="26" t="s">
        <v>280</v>
      </c>
      <c r="C132" s="15"/>
      <c r="D132" s="14"/>
      <c r="E132" s="14"/>
      <c r="F132" s="14"/>
    </row>
    <row r="133" spans="2:6" ht="15.75" hidden="1" thickBot="1" x14ac:dyDescent="0.3">
      <c r="B133" s="35" t="s">
        <v>53</v>
      </c>
      <c r="C133" s="15">
        <f>C130+C127+C124+C121+C118+C115+C112</f>
        <v>0</v>
      </c>
      <c r="D133" s="15">
        <f t="shared" ref="D133:F133" si="12">D130+D127+D124+D121+D118+D115+D112</f>
        <v>0</v>
      </c>
      <c r="E133" s="15">
        <f t="shared" si="12"/>
        <v>0</v>
      </c>
      <c r="F133" s="15">
        <f t="shared" si="12"/>
        <v>0</v>
      </c>
    </row>
    <row r="134" spans="2:6" ht="17.25" hidden="1" customHeight="1" thickBot="1" x14ac:dyDescent="0.3">
      <c r="B134" s="17" t="s">
        <v>32</v>
      </c>
      <c r="C134" s="18">
        <f>IF(C133-C104=0,0,"Error")</f>
        <v>0</v>
      </c>
      <c r="D134" s="18">
        <f>IF(D133-D104=0,0,"Error")</f>
        <v>0</v>
      </c>
      <c r="E134" s="18">
        <f>IF(E133-E104=0,0,"Error")</f>
        <v>0</v>
      </c>
      <c r="F134" s="18">
        <f>IF(F133-F104=0,0,"Error")</f>
        <v>0</v>
      </c>
    </row>
    <row r="135" spans="2:6" ht="15.75" thickBot="1" x14ac:dyDescent="0.3">
      <c r="B135" s="48" t="s">
        <v>33</v>
      </c>
      <c r="C135" s="1278" t="s">
        <v>1014</v>
      </c>
      <c r="D135" s="1279"/>
      <c r="E135" s="1279"/>
      <c r="F135" s="1280"/>
    </row>
    <row r="136" spans="2:6" ht="73.5" customHeight="1" thickBot="1" x14ac:dyDescent="0.3">
      <c r="B136" s="5" t="s">
        <v>15</v>
      </c>
      <c r="C136" s="1247" t="s">
        <v>1015</v>
      </c>
      <c r="D136" s="1249"/>
      <c r="E136" s="1249"/>
      <c r="F136" s="1250"/>
    </row>
    <row r="137" spans="2:6" ht="15.75" thickBot="1" x14ac:dyDescent="0.3">
      <c r="B137" s="5" t="s">
        <v>16</v>
      </c>
      <c r="C137" s="1251" t="s">
        <v>1016</v>
      </c>
      <c r="D137" s="1252"/>
      <c r="E137" s="1252"/>
      <c r="F137" s="1253"/>
    </row>
    <row r="138" spans="2:6" ht="12.75" customHeight="1" x14ac:dyDescent="0.25">
      <c r="B138" s="1254"/>
      <c r="C138" s="8">
        <v>2019</v>
      </c>
      <c r="D138" s="8">
        <v>2020</v>
      </c>
      <c r="E138" s="8">
        <v>2021</v>
      </c>
      <c r="F138" s="8">
        <v>2022</v>
      </c>
    </row>
    <row r="139" spans="2:6" ht="9" customHeight="1" thickBot="1" x14ac:dyDescent="0.3">
      <c r="B139" s="1255"/>
      <c r="C139" s="806" t="s">
        <v>8</v>
      </c>
      <c r="D139" s="806" t="s">
        <v>9</v>
      </c>
      <c r="E139" s="806" t="s">
        <v>9</v>
      </c>
      <c r="F139" s="806" t="s">
        <v>9</v>
      </c>
    </row>
    <row r="140" spans="2:6" ht="15.75" thickBot="1" x14ac:dyDescent="0.3">
      <c r="B140" s="5" t="s">
        <v>17</v>
      </c>
      <c r="C140" s="787">
        <v>60</v>
      </c>
      <c r="D140" s="787">
        <v>60</v>
      </c>
      <c r="E140" s="787">
        <v>62</v>
      </c>
      <c r="F140" s="787">
        <v>62</v>
      </c>
    </row>
    <row r="141" spans="2:6" ht="15.75" thickBot="1" x14ac:dyDescent="0.3">
      <c r="B141" s="5" t="s">
        <v>18</v>
      </c>
      <c r="C141" s="10">
        <f>C170</f>
        <v>30000</v>
      </c>
      <c r="D141" s="10">
        <f>D170</f>
        <v>30000</v>
      </c>
      <c r="E141" s="10">
        <f>E170</f>
        <v>31000</v>
      </c>
      <c r="F141" s="10">
        <f>F170</f>
        <v>31000</v>
      </c>
    </row>
    <row r="142" spans="2:6" ht="15.75" thickBot="1" x14ac:dyDescent="0.3">
      <c r="B142" s="5" t="s">
        <v>19</v>
      </c>
      <c r="C142" s="10">
        <f>C141/C140</f>
        <v>500</v>
      </c>
      <c r="D142" s="10">
        <f>D141/D140</f>
        <v>500</v>
      </c>
      <c r="E142" s="10">
        <f>E141/E140</f>
        <v>500</v>
      </c>
      <c r="F142" s="10">
        <f>F141/F140</f>
        <v>500</v>
      </c>
    </row>
    <row r="143" spans="2:6" ht="15.75" thickBot="1" x14ac:dyDescent="0.3">
      <c r="B143" s="5" t="s">
        <v>20</v>
      </c>
      <c r="C143" s="787" t="s">
        <v>21</v>
      </c>
      <c r="D143" s="11">
        <f>D140/C140-1</f>
        <v>0</v>
      </c>
      <c r="E143" s="11">
        <f>E140/D140-1</f>
        <v>3.3333333333333437E-2</v>
      </c>
      <c r="F143" s="11">
        <f>F140/E140-1</f>
        <v>0</v>
      </c>
    </row>
    <row r="144" spans="2:6" ht="15.75" thickBot="1" x14ac:dyDescent="0.3">
      <c r="B144" s="5" t="s">
        <v>22</v>
      </c>
      <c r="C144" s="787" t="s">
        <v>21</v>
      </c>
      <c r="D144" s="11">
        <f>D141/C141-1</f>
        <v>0</v>
      </c>
      <c r="E144" s="11">
        <f t="shared" ref="E144:F145" si="13">E141/D141-1</f>
        <v>3.3333333333333437E-2</v>
      </c>
      <c r="F144" s="11">
        <f t="shared" si="13"/>
        <v>0</v>
      </c>
    </row>
    <row r="145" spans="2:6" ht="15.75" thickBot="1" x14ac:dyDescent="0.3">
      <c r="B145" s="5" t="s">
        <v>23</v>
      </c>
      <c r="C145" s="787" t="s">
        <v>21</v>
      </c>
      <c r="D145" s="11">
        <f>D142/C142-1</f>
        <v>0</v>
      </c>
      <c r="E145" s="11">
        <f t="shared" si="13"/>
        <v>0</v>
      </c>
      <c r="F145" s="11">
        <f t="shared" si="13"/>
        <v>0</v>
      </c>
    </row>
    <row r="146" spans="2:6" ht="24.75" customHeight="1" thickBot="1" x14ac:dyDescent="0.3">
      <c r="B146" s="1256" t="s">
        <v>161</v>
      </c>
      <c r="C146" s="1257"/>
      <c r="D146" s="1257"/>
      <c r="E146" s="1257"/>
      <c r="F146" s="1258"/>
    </row>
    <row r="147" spans="2:6" ht="12.75" customHeight="1" x14ac:dyDescent="0.25">
      <c r="B147" s="1254"/>
      <c r="C147" s="8">
        <v>2019</v>
      </c>
      <c r="D147" s="8">
        <v>2020</v>
      </c>
      <c r="E147" s="8">
        <v>2021</v>
      </c>
      <c r="F147" s="8">
        <v>2022</v>
      </c>
    </row>
    <row r="148" spans="2:6" ht="9" customHeight="1" thickBot="1" x14ac:dyDescent="0.3">
      <c r="B148" s="1255"/>
      <c r="C148" s="806" t="s">
        <v>8</v>
      </c>
      <c r="D148" s="806" t="s">
        <v>9</v>
      </c>
      <c r="E148" s="806" t="s">
        <v>9</v>
      </c>
      <c r="F148" s="806" t="s">
        <v>9</v>
      </c>
    </row>
    <row r="149" spans="2:6" ht="24.75" customHeight="1" thickBot="1" x14ac:dyDescent="0.3">
      <c r="B149" s="13" t="s">
        <v>24</v>
      </c>
      <c r="C149" s="14">
        <v>0</v>
      </c>
      <c r="D149" s="14">
        <v>0</v>
      </c>
      <c r="E149" s="14">
        <f>D149</f>
        <v>0</v>
      </c>
      <c r="F149" s="14">
        <f>D149</f>
        <v>0</v>
      </c>
    </row>
    <row r="150" spans="2:6" ht="38.25" customHeight="1" thickBot="1" x14ac:dyDescent="0.3">
      <c r="B150" s="26" t="s">
        <v>279</v>
      </c>
      <c r="C150" s="27"/>
      <c r="D150" s="27"/>
      <c r="E150" s="27"/>
      <c r="F150" s="27"/>
    </row>
    <row r="151" spans="2:6" ht="24.75" customHeight="1" thickBot="1" x14ac:dyDescent="0.3">
      <c r="B151" s="26" t="s">
        <v>280</v>
      </c>
      <c r="C151" s="27"/>
      <c r="D151" s="27"/>
      <c r="E151" s="27"/>
      <c r="F151" s="27"/>
    </row>
    <row r="152" spans="2:6" ht="24.75" customHeight="1" thickBot="1" x14ac:dyDescent="0.3">
      <c r="B152" s="13" t="s">
        <v>25</v>
      </c>
      <c r="C152" s="14">
        <v>0</v>
      </c>
      <c r="D152" s="14">
        <v>0</v>
      </c>
      <c r="E152" s="14">
        <v>0</v>
      </c>
      <c r="F152" s="14">
        <v>0</v>
      </c>
    </row>
    <row r="153" spans="2:6" ht="15.75" thickBot="1" x14ac:dyDescent="0.3">
      <c r="B153" s="26" t="s">
        <v>279</v>
      </c>
      <c r="C153" s="14"/>
      <c r="D153" s="14"/>
      <c r="E153" s="14"/>
      <c r="F153" s="14"/>
    </row>
    <row r="154" spans="2:6" ht="15.75" thickBot="1" x14ac:dyDescent="0.3">
      <c r="B154" s="26" t="s">
        <v>280</v>
      </c>
      <c r="C154" s="14"/>
      <c r="D154" s="14"/>
      <c r="E154" s="14"/>
      <c r="F154" s="14"/>
    </row>
    <row r="155" spans="2:6" ht="24.75" customHeight="1" thickBot="1" x14ac:dyDescent="0.3">
      <c r="B155" s="13" t="s">
        <v>26</v>
      </c>
      <c r="C155" s="14">
        <v>30000</v>
      </c>
      <c r="D155" s="14">
        <v>30000</v>
      </c>
      <c r="E155" s="14">
        <f>E156</f>
        <v>31000</v>
      </c>
      <c r="F155" s="14">
        <f>F156</f>
        <v>31000</v>
      </c>
    </row>
    <row r="156" spans="2:6" ht="15.75" thickBot="1" x14ac:dyDescent="0.3">
      <c r="B156" s="26" t="s">
        <v>279</v>
      </c>
      <c r="C156" s="14">
        <v>30000</v>
      </c>
      <c r="D156" s="14">
        <v>30000</v>
      </c>
      <c r="E156" s="14">
        <v>31000</v>
      </c>
      <c r="F156" s="14">
        <v>31000</v>
      </c>
    </row>
    <row r="157" spans="2:6" ht="15.75" thickBot="1" x14ac:dyDescent="0.3">
      <c r="B157" s="26" t="s">
        <v>280</v>
      </c>
      <c r="C157" s="14"/>
      <c r="D157" s="14"/>
      <c r="E157" s="14"/>
      <c r="F157" s="14"/>
    </row>
    <row r="158" spans="2:6" ht="15.75" thickBot="1" x14ac:dyDescent="0.3">
      <c r="B158" s="13" t="s">
        <v>27</v>
      </c>
      <c r="C158" s="14"/>
      <c r="D158" s="14"/>
      <c r="E158" s="14"/>
      <c r="F158" s="14"/>
    </row>
    <row r="159" spans="2:6" ht="15.75" thickBot="1" x14ac:dyDescent="0.3">
      <c r="B159" s="26" t="s">
        <v>279</v>
      </c>
      <c r="C159" s="14"/>
      <c r="D159" s="14"/>
      <c r="E159" s="14"/>
      <c r="F159" s="14"/>
    </row>
    <row r="160" spans="2:6" ht="15.75" thickBot="1" x14ac:dyDescent="0.3">
      <c r="B160" s="26" t="s">
        <v>280</v>
      </c>
      <c r="C160" s="14"/>
      <c r="D160" s="14"/>
      <c r="E160" s="14"/>
      <c r="F160" s="14"/>
    </row>
    <row r="161" spans="2:12" ht="15.75" thickBot="1" x14ac:dyDescent="0.3">
      <c r="B161" s="13" t="s">
        <v>28</v>
      </c>
      <c r="C161" s="14"/>
      <c r="D161" s="14"/>
      <c r="E161" s="14"/>
      <c r="F161" s="14"/>
    </row>
    <row r="162" spans="2:12" ht="15.75" thickBot="1" x14ac:dyDescent="0.3">
      <c r="B162" s="26" t="s">
        <v>279</v>
      </c>
      <c r="C162" s="14"/>
      <c r="D162" s="14"/>
      <c r="E162" s="14"/>
      <c r="F162" s="14"/>
    </row>
    <row r="163" spans="2:12" ht="15.75" thickBot="1" x14ac:dyDescent="0.3">
      <c r="B163" s="26" t="s">
        <v>280</v>
      </c>
      <c r="C163" s="14"/>
      <c r="D163" s="14"/>
      <c r="E163" s="14"/>
      <c r="F163" s="14"/>
    </row>
    <row r="164" spans="2:12" ht="15.75" thickBot="1" x14ac:dyDescent="0.3">
      <c r="B164" s="13" t="s">
        <v>29</v>
      </c>
      <c r="C164" s="14"/>
      <c r="D164" s="14"/>
      <c r="E164" s="14"/>
      <c r="F164" s="14"/>
    </row>
    <row r="165" spans="2:12" ht="15.75" thickBot="1" x14ac:dyDescent="0.3">
      <c r="B165" s="26" t="s">
        <v>279</v>
      </c>
      <c r="C165" s="14"/>
      <c r="D165" s="14"/>
      <c r="E165" s="14"/>
      <c r="F165" s="14"/>
    </row>
    <row r="166" spans="2:12" ht="15.75" thickBot="1" x14ac:dyDescent="0.3">
      <c r="B166" s="26" t="s">
        <v>280</v>
      </c>
      <c r="C166" s="14"/>
      <c r="D166" s="14"/>
      <c r="E166" s="14"/>
      <c r="F166" s="14"/>
    </row>
    <row r="167" spans="2:12" ht="24.75" thickBot="1" x14ac:dyDescent="0.3">
      <c r="B167" s="13" t="s">
        <v>30</v>
      </c>
      <c r="C167" s="14"/>
      <c r="D167" s="14"/>
      <c r="E167" s="14"/>
      <c r="F167" s="14"/>
    </row>
    <row r="168" spans="2:12" ht="15.75" thickBot="1" x14ac:dyDescent="0.3">
      <c r="B168" s="26" t="s">
        <v>279</v>
      </c>
      <c r="C168" s="14"/>
      <c r="D168" s="14"/>
      <c r="E168" s="14"/>
      <c r="F168" s="14"/>
    </row>
    <row r="169" spans="2:12" ht="15.75" thickBot="1" x14ac:dyDescent="0.3">
      <c r="B169" s="26" t="s">
        <v>280</v>
      </c>
      <c r="C169" s="14"/>
      <c r="D169" s="14"/>
      <c r="E169" s="14"/>
      <c r="F169" s="14"/>
    </row>
    <row r="170" spans="2:12" ht="15.75" thickBot="1" x14ac:dyDescent="0.3">
      <c r="B170" s="35" t="s">
        <v>34</v>
      </c>
      <c r="C170" s="15">
        <f t="shared" ref="C170:F170" si="14">C167+C164+C161+C158+C155+C152+C149</f>
        <v>30000</v>
      </c>
      <c r="D170" s="15">
        <f t="shared" si="14"/>
        <v>30000</v>
      </c>
      <c r="E170" s="15">
        <f t="shared" si="14"/>
        <v>31000</v>
      </c>
      <c r="F170" s="15">
        <f t="shared" si="14"/>
        <v>31000</v>
      </c>
    </row>
    <row r="171" spans="2:12" ht="15" customHeight="1" thickBot="1" x14ac:dyDescent="0.3">
      <c r="B171" s="17" t="s">
        <v>32</v>
      </c>
      <c r="C171" s="18">
        <f>IF(C170-C141=0,0,"Error")</f>
        <v>0</v>
      </c>
      <c r="D171" s="18">
        <f>IF(D170-D141=0,0,"Error")</f>
        <v>0</v>
      </c>
      <c r="E171" s="18">
        <f>IF(E170-E141=0,0,"Error")</f>
        <v>0</v>
      </c>
      <c r="F171" s="18">
        <f>IF(F170-F141=0,0,"Error")</f>
        <v>0</v>
      </c>
    </row>
    <row r="172" spans="2:12" ht="15.75" thickBot="1" x14ac:dyDescent="0.3">
      <c r="B172" s="1220" t="s">
        <v>39</v>
      </c>
      <c r="C172" s="1221"/>
      <c r="D172" s="1221"/>
      <c r="E172" s="1221"/>
      <c r="F172" s="1222"/>
    </row>
    <row r="173" spans="2:12" ht="15.75" thickBot="1" x14ac:dyDescent="0.3">
      <c r="B173" s="1220" t="s">
        <v>40</v>
      </c>
      <c r="C173" s="1221"/>
      <c r="D173" s="1221"/>
      <c r="E173" s="1221"/>
      <c r="F173" s="1222"/>
    </row>
    <row r="174" spans="2:12" ht="15.75" hidden="1" thickBot="1" x14ac:dyDescent="0.3">
      <c r="B174" s="7" t="s">
        <v>56</v>
      </c>
      <c r="C174" s="2011" t="s">
        <v>1340</v>
      </c>
      <c r="D174" s="2012"/>
      <c r="E174" s="1433"/>
      <c r="F174" s="1434"/>
    </row>
    <row r="175" spans="2:12" ht="30.75" hidden="1" customHeight="1" thickBot="1" x14ac:dyDescent="0.3">
      <c r="B175" s="7" t="s">
        <v>82</v>
      </c>
      <c r="C175" s="7" t="s">
        <v>1341</v>
      </c>
      <c r="D175" s="100" t="s">
        <v>289</v>
      </c>
      <c r="E175" s="1375" t="s">
        <v>903</v>
      </c>
      <c r="F175" s="1377"/>
      <c r="H175" s="1488" t="s">
        <v>291</v>
      </c>
      <c r="I175" s="1489"/>
      <c r="J175" s="1489"/>
      <c r="K175" s="1489"/>
      <c r="L175" s="1490"/>
    </row>
    <row r="176" spans="2:12" ht="15.75" hidden="1" thickBot="1" x14ac:dyDescent="0.3">
      <c r="B176" s="110"/>
      <c r="C176" s="1243"/>
      <c r="D176" s="1277"/>
      <c r="E176" s="1245"/>
      <c r="F176" s="1246"/>
      <c r="H176" s="1491"/>
      <c r="I176" s="1492"/>
      <c r="J176" s="1492"/>
      <c r="K176" s="1492"/>
      <c r="L176" s="1493"/>
    </row>
    <row r="177" spans="2:12" ht="17.25" hidden="1" customHeight="1" thickBot="1" x14ac:dyDescent="0.3">
      <c r="B177" s="5" t="s">
        <v>15</v>
      </c>
      <c r="C177" s="1247" t="s">
        <v>1342</v>
      </c>
      <c r="D177" s="1249"/>
      <c r="E177" s="1249"/>
      <c r="F177" s="1250"/>
      <c r="H177" s="1494"/>
      <c r="I177" s="1495"/>
      <c r="J177" s="1495"/>
      <c r="K177" s="1495"/>
      <c r="L177" s="1496"/>
    </row>
    <row r="178" spans="2:12" ht="15.75" hidden="1" thickBot="1" x14ac:dyDescent="0.3">
      <c r="B178" s="5" t="s">
        <v>16</v>
      </c>
      <c r="C178" s="1251" t="s">
        <v>345</v>
      </c>
      <c r="D178" s="1252"/>
      <c r="E178" s="1252"/>
      <c r="F178" s="1253"/>
    </row>
    <row r="179" spans="2:12" ht="12.75" hidden="1" customHeight="1" x14ac:dyDescent="0.25">
      <c r="B179" s="1254"/>
      <c r="C179" s="8">
        <v>2019</v>
      </c>
      <c r="D179" s="8">
        <v>2020</v>
      </c>
      <c r="E179" s="8">
        <v>2021</v>
      </c>
      <c r="F179" s="8">
        <v>2022</v>
      </c>
    </row>
    <row r="180" spans="2:12" ht="9" hidden="1" customHeight="1" thickBot="1" x14ac:dyDescent="0.3">
      <c r="B180" s="1255"/>
      <c r="C180" s="806" t="s">
        <v>8</v>
      </c>
      <c r="D180" s="806" t="s">
        <v>9</v>
      </c>
      <c r="E180" s="806" t="s">
        <v>9</v>
      </c>
      <c r="F180" s="806" t="s">
        <v>9</v>
      </c>
    </row>
    <row r="181" spans="2:12" ht="15.75" hidden="1" thickBot="1" x14ac:dyDescent="0.3">
      <c r="B181" s="5" t="s">
        <v>17</v>
      </c>
      <c r="C181" s="10">
        <v>0</v>
      </c>
      <c r="D181" s="10">
        <v>0</v>
      </c>
      <c r="E181" s="10">
        <v>0</v>
      </c>
      <c r="F181" s="10">
        <v>0</v>
      </c>
    </row>
    <row r="182" spans="2:12" ht="15.75" hidden="1" thickBot="1" x14ac:dyDescent="0.3">
      <c r="B182" s="5" t="s">
        <v>18</v>
      </c>
      <c r="C182" s="10">
        <f>C200</f>
        <v>0</v>
      </c>
      <c r="D182" s="10">
        <f t="shared" ref="D182:F182" si="15">D200</f>
        <v>0</v>
      </c>
      <c r="E182" s="10">
        <f t="shared" si="15"/>
        <v>0</v>
      </c>
      <c r="F182" s="10">
        <f t="shared" si="15"/>
        <v>0</v>
      </c>
    </row>
    <row r="183" spans="2:12" ht="15.75" hidden="1" thickBot="1" x14ac:dyDescent="0.3">
      <c r="B183" s="5" t="s">
        <v>19</v>
      </c>
      <c r="C183" s="10" t="e">
        <f>C182/C181</f>
        <v>#DIV/0!</v>
      </c>
      <c r="D183" s="10" t="e">
        <f t="shared" ref="D183:F183" si="16">D182/D181</f>
        <v>#DIV/0!</v>
      </c>
      <c r="E183" s="10" t="e">
        <f t="shared" si="16"/>
        <v>#DIV/0!</v>
      </c>
      <c r="F183" s="10" t="e">
        <f t="shared" si="16"/>
        <v>#DIV/0!</v>
      </c>
    </row>
    <row r="184" spans="2:12" ht="15.75" hidden="1" thickBot="1" x14ac:dyDescent="0.3">
      <c r="B184" s="5" t="s">
        <v>20</v>
      </c>
      <c r="C184" s="787" t="s">
        <v>21</v>
      </c>
      <c r="D184" s="11" t="e">
        <f>D181/C181-1</f>
        <v>#DIV/0!</v>
      </c>
      <c r="E184" s="11" t="e">
        <f t="shared" ref="E184:F186" si="17">E181/D181-1</f>
        <v>#DIV/0!</v>
      </c>
      <c r="F184" s="11" t="e">
        <f t="shared" si="17"/>
        <v>#DIV/0!</v>
      </c>
      <c r="H184" s="12"/>
      <c r="I184" s="12"/>
      <c r="J184" s="12"/>
      <c r="K184" s="12"/>
      <c r="L184" s="12"/>
    </row>
    <row r="185" spans="2:12" ht="15.75" hidden="1" thickBot="1" x14ac:dyDescent="0.3">
      <c r="B185" s="5" t="s">
        <v>22</v>
      </c>
      <c r="C185" s="787" t="s">
        <v>21</v>
      </c>
      <c r="D185" s="11" t="e">
        <f>D182/C182-1</f>
        <v>#DIV/0!</v>
      </c>
      <c r="E185" s="11" t="e">
        <f t="shared" si="17"/>
        <v>#DIV/0!</v>
      </c>
      <c r="F185" s="11" t="e">
        <f t="shared" si="17"/>
        <v>#DIV/0!</v>
      </c>
    </row>
    <row r="186" spans="2:12" ht="15.75" hidden="1" thickBot="1" x14ac:dyDescent="0.3">
      <c r="B186" s="5" t="s">
        <v>23</v>
      </c>
      <c r="C186" s="787" t="s">
        <v>21</v>
      </c>
      <c r="D186" s="11" t="e">
        <f>D183/C183-1</f>
        <v>#DIV/0!</v>
      </c>
      <c r="E186" s="11" t="e">
        <f t="shared" si="17"/>
        <v>#DIV/0!</v>
      </c>
      <c r="F186" s="11" t="e">
        <f t="shared" si="17"/>
        <v>#DIV/0!</v>
      </c>
    </row>
    <row r="187" spans="2:12" ht="15.75" hidden="1" thickBot="1" x14ac:dyDescent="0.3">
      <c r="B187" s="1256" t="s">
        <v>163</v>
      </c>
      <c r="C187" s="1257"/>
      <c r="D187" s="1257"/>
      <c r="E187" s="1257"/>
      <c r="F187" s="1258"/>
    </row>
    <row r="188" spans="2:12" ht="12.75" hidden="1" customHeight="1" x14ac:dyDescent="0.25">
      <c r="B188" s="1254"/>
      <c r="C188" s="8">
        <v>2018</v>
      </c>
      <c r="D188" s="8">
        <v>2019</v>
      </c>
      <c r="E188" s="8">
        <v>2020</v>
      </c>
      <c r="F188" s="8">
        <v>2021</v>
      </c>
    </row>
    <row r="189" spans="2:12" ht="9" hidden="1" customHeight="1" thickBot="1" x14ac:dyDescent="0.3">
      <c r="B189" s="1255"/>
      <c r="C189" s="806" t="s">
        <v>8</v>
      </c>
      <c r="D189" s="806" t="s">
        <v>9</v>
      </c>
      <c r="E189" s="806" t="s">
        <v>9</v>
      </c>
      <c r="F189" s="806" t="s">
        <v>9</v>
      </c>
    </row>
    <row r="190" spans="2:12" ht="15.75" hidden="1" thickBot="1" x14ac:dyDescent="0.3">
      <c r="B190" s="13" t="s">
        <v>42</v>
      </c>
      <c r="C190" s="14">
        <f>C191+C192+C193+C194</f>
        <v>0</v>
      </c>
      <c r="D190" s="14">
        <f t="shared" ref="D190:F190" si="18">D191+D192+D193+D194</f>
        <v>0</v>
      </c>
      <c r="E190" s="14">
        <f t="shared" si="18"/>
        <v>0</v>
      </c>
      <c r="F190" s="14">
        <f t="shared" si="18"/>
        <v>0</v>
      </c>
    </row>
    <row r="191" spans="2:12" ht="15.75" hidden="1" thickBot="1" x14ac:dyDescent="0.3">
      <c r="B191" s="26" t="s">
        <v>279</v>
      </c>
      <c r="C191" s="14"/>
      <c r="D191" s="14"/>
      <c r="E191" s="14"/>
      <c r="F191" s="14"/>
    </row>
    <row r="192" spans="2:12" ht="15.75" hidden="1" thickBot="1" x14ac:dyDescent="0.3">
      <c r="B192" s="26" t="s">
        <v>294</v>
      </c>
      <c r="C192" s="14"/>
      <c r="D192" s="14"/>
      <c r="E192" s="14"/>
      <c r="F192" s="14"/>
    </row>
    <row r="193" spans="2:6" ht="15.75" hidden="1" thickBot="1" x14ac:dyDescent="0.3">
      <c r="B193" s="26" t="s">
        <v>295</v>
      </c>
      <c r="C193" s="14"/>
      <c r="D193" s="14"/>
      <c r="E193" s="14"/>
      <c r="F193" s="14"/>
    </row>
    <row r="194" spans="2:6" ht="15.75" hidden="1" thickBot="1" x14ac:dyDescent="0.3">
      <c r="B194" s="26" t="s">
        <v>296</v>
      </c>
      <c r="C194" s="14"/>
      <c r="D194" s="14"/>
      <c r="E194" s="14"/>
      <c r="F194" s="14"/>
    </row>
    <row r="195" spans="2:6" ht="15.75" hidden="1" thickBot="1" x14ac:dyDescent="0.3">
      <c r="B195" s="13" t="s">
        <v>43</v>
      </c>
      <c r="C195" s="15">
        <f>C196+C197+C198+C199</f>
        <v>0</v>
      </c>
      <c r="D195" s="15">
        <f t="shared" ref="D195:F195" si="19">D196+D197+D198+D199</f>
        <v>0</v>
      </c>
      <c r="E195" s="15">
        <f t="shared" si="19"/>
        <v>0</v>
      </c>
      <c r="F195" s="15">
        <f t="shared" si="19"/>
        <v>0</v>
      </c>
    </row>
    <row r="196" spans="2:6" ht="15.75" hidden="1" thickBot="1" x14ac:dyDescent="0.3">
      <c r="B196" s="26" t="s">
        <v>279</v>
      </c>
      <c r="C196" s="15">
        <v>0</v>
      </c>
      <c r="D196" s="14">
        <v>0</v>
      </c>
      <c r="E196" s="14">
        <v>0</v>
      </c>
      <c r="F196" s="14"/>
    </row>
    <row r="197" spans="2:6" ht="15.75" hidden="1" thickBot="1" x14ac:dyDescent="0.3">
      <c r="B197" s="26" t="s">
        <v>294</v>
      </c>
      <c r="C197" s="15"/>
      <c r="D197" s="14"/>
      <c r="E197" s="14"/>
      <c r="F197" s="14"/>
    </row>
    <row r="198" spans="2:6" ht="15.75" hidden="1" thickBot="1" x14ac:dyDescent="0.3">
      <c r="B198" s="26" t="s">
        <v>295</v>
      </c>
      <c r="C198" s="15"/>
      <c r="D198" s="14"/>
      <c r="E198" s="14"/>
      <c r="F198" s="14"/>
    </row>
    <row r="199" spans="2:6" ht="15.75" hidden="1" thickBot="1" x14ac:dyDescent="0.3">
      <c r="B199" s="26" t="s">
        <v>296</v>
      </c>
      <c r="C199" s="15"/>
      <c r="D199" s="14"/>
      <c r="E199" s="14"/>
      <c r="F199" s="14"/>
    </row>
    <row r="200" spans="2:6" ht="15.75" hidden="1" thickBot="1" x14ac:dyDescent="0.3">
      <c r="B200" s="101" t="s">
        <v>31</v>
      </c>
      <c r="C200" s="15">
        <f>C190+C195</f>
        <v>0</v>
      </c>
      <c r="D200" s="15">
        <f t="shared" ref="D200:F200" si="20">D190+D195</f>
        <v>0</v>
      </c>
      <c r="E200" s="15">
        <f t="shared" si="20"/>
        <v>0</v>
      </c>
      <c r="F200" s="15">
        <f t="shared" si="20"/>
        <v>0</v>
      </c>
    </row>
    <row r="201" spans="2:6" ht="34.5" hidden="1" thickBot="1" x14ac:dyDescent="0.3">
      <c r="B201" s="7" t="s">
        <v>33</v>
      </c>
      <c r="C201" s="7" t="s">
        <v>340</v>
      </c>
      <c r="D201" s="100" t="s">
        <v>289</v>
      </c>
      <c r="E201" s="1245"/>
      <c r="F201" s="1246"/>
    </row>
    <row r="202" spans="2:6" ht="17.25" hidden="1" customHeight="1" thickBot="1" x14ac:dyDescent="0.3">
      <c r="B202" s="5" t="s">
        <v>15</v>
      </c>
      <c r="C202" s="1247" t="s">
        <v>62</v>
      </c>
      <c r="D202" s="1249"/>
      <c r="E202" s="1249"/>
      <c r="F202" s="1250"/>
    </row>
    <row r="203" spans="2:6" ht="15.75" hidden="1" thickBot="1" x14ac:dyDescent="0.3">
      <c r="B203" s="5" t="s">
        <v>16</v>
      </c>
      <c r="C203" s="1251" t="s">
        <v>345</v>
      </c>
      <c r="D203" s="1252"/>
      <c r="E203" s="1252"/>
      <c r="F203" s="1253"/>
    </row>
    <row r="204" spans="2:6" ht="12.75" hidden="1" customHeight="1" x14ac:dyDescent="0.25">
      <c r="B204" s="1254"/>
      <c r="C204" s="8">
        <v>2019</v>
      </c>
      <c r="D204" s="8">
        <v>2020</v>
      </c>
      <c r="E204" s="8">
        <v>2021</v>
      </c>
      <c r="F204" s="8">
        <v>2022</v>
      </c>
    </row>
    <row r="205" spans="2:6" ht="9" hidden="1" customHeight="1" thickBot="1" x14ac:dyDescent="0.3">
      <c r="B205" s="1255"/>
      <c r="C205" s="806" t="s">
        <v>8</v>
      </c>
      <c r="D205" s="806" t="s">
        <v>9</v>
      </c>
      <c r="E205" s="806" t="s">
        <v>9</v>
      </c>
      <c r="F205" s="806" t="s">
        <v>9</v>
      </c>
    </row>
    <row r="206" spans="2:6" ht="15.75" hidden="1" thickBot="1" x14ac:dyDescent="0.3">
      <c r="B206" s="5" t="s">
        <v>17</v>
      </c>
      <c r="C206" s="5"/>
      <c r="D206" s="787">
        <v>0</v>
      </c>
      <c r="E206" s="5"/>
      <c r="F206" s="5"/>
    </row>
    <row r="207" spans="2:6" ht="15.75" hidden="1" thickBot="1" x14ac:dyDescent="0.3">
      <c r="B207" s="5" t="s">
        <v>18</v>
      </c>
      <c r="C207" s="10"/>
      <c r="D207" s="10">
        <f>D225</f>
        <v>0</v>
      </c>
      <c r="E207" s="10"/>
      <c r="F207" s="10"/>
    </row>
    <row r="208" spans="2:6" ht="15.75" hidden="1" thickBot="1" x14ac:dyDescent="0.3">
      <c r="B208" s="5" t="s">
        <v>19</v>
      </c>
      <c r="C208" s="10" t="e">
        <f>C207/C206</f>
        <v>#DIV/0!</v>
      </c>
      <c r="D208" s="10" t="e">
        <f t="shared" ref="D208:F208" si="21">D207/D206</f>
        <v>#DIV/0!</v>
      </c>
      <c r="E208" s="10" t="e">
        <f t="shared" si="21"/>
        <v>#DIV/0!</v>
      </c>
      <c r="F208" s="10" t="e">
        <f t="shared" si="21"/>
        <v>#DIV/0!</v>
      </c>
    </row>
    <row r="209" spans="2:12" ht="15.75" hidden="1" thickBot="1" x14ac:dyDescent="0.3">
      <c r="B209" s="5" t="s">
        <v>20</v>
      </c>
      <c r="C209" s="787" t="s">
        <v>21</v>
      </c>
      <c r="D209" s="11" t="e">
        <f>D206/C206-1</f>
        <v>#DIV/0!</v>
      </c>
      <c r="E209" s="11" t="e">
        <f t="shared" ref="E209:F211" si="22">E206/D206-1</f>
        <v>#DIV/0!</v>
      </c>
      <c r="F209" s="11" t="e">
        <f t="shared" si="22"/>
        <v>#DIV/0!</v>
      </c>
      <c r="H209" s="12"/>
      <c r="I209" s="12"/>
      <c r="J209" s="12"/>
      <c r="K209" s="12"/>
      <c r="L209" s="12"/>
    </row>
    <row r="210" spans="2:12" ht="15.75" hidden="1" thickBot="1" x14ac:dyDescent="0.3">
      <c r="B210" s="5" t="s">
        <v>22</v>
      </c>
      <c r="C210" s="787" t="s">
        <v>21</v>
      </c>
      <c r="D210" s="11" t="e">
        <f>D207/C207-1</f>
        <v>#DIV/0!</v>
      </c>
      <c r="E210" s="11" t="e">
        <f t="shared" si="22"/>
        <v>#DIV/0!</v>
      </c>
      <c r="F210" s="11" t="e">
        <f t="shared" si="22"/>
        <v>#DIV/0!</v>
      </c>
    </row>
    <row r="211" spans="2:12" ht="15.75" hidden="1" thickBot="1" x14ac:dyDescent="0.3">
      <c r="B211" s="5" t="s">
        <v>23</v>
      </c>
      <c r="C211" s="787" t="s">
        <v>21</v>
      </c>
      <c r="D211" s="11" t="e">
        <f>D208/C208-1</f>
        <v>#DIV/0!</v>
      </c>
      <c r="E211" s="11" t="e">
        <f t="shared" si="22"/>
        <v>#DIV/0!</v>
      </c>
      <c r="F211" s="11" t="e">
        <f t="shared" si="22"/>
        <v>#DIV/0!</v>
      </c>
    </row>
    <row r="212" spans="2:12" ht="15.75" hidden="1" thickBot="1" x14ac:dyDescent="0.3">
      <c r="B212" s="1256" t="s">
        <v>215</v>
      </c>
      <c r="C212" s="1257"/>
      <c r="D212" s="1257"/>
      <c r="E212" s="1257"/>
      <c r="F212" s="1258"/>
    </row>
    <row r="213" spans="2:12" ht="12.75" hidden="1" customHeight="1" x14ac:dyDescent="0.25">
      <c r="B213" s="1254"/>
      <c r="C213" s="8">
        <v>2019</v>
      </c>
      <c r="D213" s="8">
        <v>2020</v>
      </c>
      <c r="E213" s="8">
        <v>2021</v>
      </c>
      <c r="F213" s="8">
        <v>2022</v>
      </c>
    </row>
    <row r="214" spans="2:12" ht="9" hidden="1" customHeight="1" thickBot="1" x14ac:dyDescent="0.3">
      <c r="B214" s="1255"/>
      <c r="C214" s="806" t="s">
        <v>8</v>
      </c>
      <c r="D214" s="806" t="s">
        <v>9</v>
      </c>
      <c r="E214" s="806" t="s">
        <v>9</v>
      </c>
      <c r="F214" s="806" t="s">
        <v>9</v>
      </c>
    </row>
    <row r="215" spans="2:12" ht="15.75" hidden="1" thickBot="1" x14ac:dyDescent="0.3">
      <c r="B215" s="13" t="s">
        <v>42</v>
      </c>
      <c r="C215" s="14">
        <f>C216+C217+C218+C219</f>
        <v>0</v>
      </c>
      <c r="D215" s="14">
        <f t="shared" ref="D215:F215" si="23">D216+D217+D218+D219</f>
        <v>0</v>
      </c>
      <c r="E215" s="14">
        <f t="shared" si="23"/>
        <v>0</v>
      </c>
      <c r="F215" s="14">
        <f t="shared" si="23"/>
        <v>0</v>
      </c>
    </row>
    <row r="216" spans="2:12" ht="15.75" hidden="1" thickBot="1" x14ac:dyDescent="0.3">
      <c r="B216" s="26" t="s">
        <v>279</v>
      </c>
      <c r="C216" s="14"/>
      <c r="D216" s="14"/>
      <c r="E216" s="14"/>
      <c r="F216" s="14"/>
    </row>
    <row r="217" spans="2:12" ht="15.75" hidden="1" thickBot="1" x14ac:dyDescent="0.3">
      <c r="B217" s="26" t="s">
        <v>294</v>
      </c>
      <c r="C217" s="14"/>
      <c r="D217" s="14"/>
      <c r="E217" s="14"/>
      <c r="F217" s="14"/>
    </row>
    <row r="218" spans="2:12" ht="15.75" hidden="1" thickBot="1" x14ac:dyDescent="0.3">
      <c r="B218" s="26" t="s">
        <v>295</v>
      </c>
      <c r="C218" s="14"/>
      <c r="D218" s="14"/>
      <c r="E218" s="14"/>
      <c r="F218" s="14"/>
    </row>
    <row r="219" spans="2:12" ht="15.75" hidden="1" thickBot="1" x14ac:dyDescent="0.3">
      <c r="B219" s="26" t="s">
        <v>296</v>
      </c>
      <c r="C219" s="14"/>
      <c r="D219" s="14"/>
      <c r="E219" s="14"/>
      <c r="F219" s="14"/>
    </row>
    <row r="220" spans="2:12" ht="15.75" hidden="1" thickBot="1" x14ac:dyDescent="0.3">
      <c r="B220" s="13" t="s">
        <v>43</v>
      </c>
      <c r="C220" s="15">
        <f>C221+C222+C223+C224</f>
        <v>0</v>
      </c>
      <c r="D220" s="15">
        <f t="shared" ref="D220:F220" si="24">D221+D222+D223+D224</f>
        <v>0</v>
      </c>
      <c r="E220" s="15">
        <f t="shared" si="24"/>
        <v>0</v>
      </c>
      <c r="F220" s="15">
        <f t="shared" si="24"/>
        <v>0</v>
      </c>
    </row>
    <row r="221" spans="2:12" ht="15.75" hidden="1" thickBot="1" x14ac:dyDescent="0.3">
      <c r="B221" s="26" t="s">
        <v>279</v>
      </c>
      <c r="C221" s="15"/>
      <c r="D221" s="31">
        <v>0</v>
      </c>
      <c r="E221" s="14"/>
      <c r="F221" s="14"/>
    </row>
    <row r="222" spans="2:12" ht="15.75" hidden="1" thickBot="1" x14ac:dyDescent="0.3">
      <c r="B222" s="26" t="s">
        <v>294</v>
      </c>
      <c r="C222" s="15"/>
      <c r="D222" s="14"/>
      <c r="E222" s="14"/>
      <c r="F222" s="14"/>
    </row>
    <row r="223" spans="2:12" ht="15.75" hidden="1" thickBot="1" x14ac:dyDescent="0.3">
      <c r="B223" s="26" t="s">
        <v>295</v>
      </c>
      <c r="C223" s="15"/>
      <c r="D223" s="14"/>
      <c r="E223" s="14"/>
      <c r="F223" s="14"/>
    </row>
    <row r="224" spans="2:12" ht="15.75" hidden="1" thickBot="1" x14ac:dyDescent="0.3">
      <c r="B224" s="26" t="s">
        <v>296</v>
      </c>
      <c r="C224" s="15"/>
      <c r="D224" s="14"/>
      <c r="E224" s="14"/>
      <c r="F224" s="14"/>
    </row>
    <row r="225" spans="2:12" ht="15.75" hidden="1" thickBot="1" x14ac:dyDescent="0.3">
      <c r="B225" s="101" t="s">
        <v>298</v>
      </c>
      <c r="C225" s="15">
        <f>C215+C220</f>
        <v>0</v>
      </c>
      <c r="D225" s="15">
        <f t="shared" ref="D225:F225" si="25">D215+D220</f>
        <v>0</v>
      </c>
      <c r="E225" s="15">
        <f t="shared" si="25"/>
        <v>0</v>
      </c>
      <c r="F225" s="15">
        <f t="shared" si="25"/>
        <v>0</v>
      </c>
    </row>
    <row r="226" spans="2:12" ht="34.5" hidden="1" thickBot="1" x14ac:dyDescent="0.3">
      <c r="B226" s="7" t="s">
        <v>74</v>
      </c>
      <c r="C226" s="104"/>
      <c r="D226" s="102" t="s">
        <v>289</v>
      </c>
      <c r="E226" s="105"/>
      <c r="F226" s="106"/>
    </row>
    <row r="227" spans="2:12" ht="17.25" hidden="1" customHeight="1" thickBot="1" x14ac:dyDescent="0.3">
      <c r="B227" s="5" t="s">
        <v>15</v>
      </c>
      <c r="C227" s="1247"/>
      <c r="D227" s="1249"/>
      <c r="E227" s="1249"/>
      <c r="F227" s="1250"/>
    </row>
    <row r="228" spans="2:12" ht="15.75" hidden="1" thickBot="1" x14ac:dyDescent="0.3">
      <c r="B228" s="5" t="s">
        <v>16</v>
      </c>
      <c r="C228" s="1251"/>
      <c r="D228" s="1252"/>
      <c r="E228" s="1252"/>
      <c r="F228" s="1253"/>
    </row>
    <row r="229" spans="2:12" ht="12.75" hidden="1" customHeight="1" x14ac:dyDescent="0.25">
      <c r="B229" s="1254"/>
      <c r="C229" s="8">
        <v>2018</v>
      </c>
      <c r="D229" s="8">
        <v>2019</v>
      </c>
      <c r="E229" s="8">
        <v>2020</v>
      </c>
      <c r="F229" s="8">
        <v>2021</v>
      </c>
    </row>
    <row r="230" spans="2:12" ht="9" hidden="1" customHeight="1" thickBot="1" x14ac:dyDescent="0.3">
      <c r="B230" s="1255"/>
      <c r="C230" s="806" t="s">
        <v>8</v>
      </c>
      <c r="D230" s="806" t="s">
        <v>9</v>
      </c>
      <c r="E230" s="806" t="s">
        <v>9</v>
      </c>
      <c r="F230" s="806" t="s">
        <v>9</v>
      </c>
    </row>
    <row r="231" spans="2:12" ht="15.75" hidden="1" thickBot="1" x14ac:dyDescent="0.3">
      <c r="B231" s="5" t="s">
        <v>17</v>
      </c>
      <c r="C231" s="5"/>
      <c r="D231" s="5"/>
      <c r="E231" s="5"/>
      <c r="F231" s="5"/>
    </row>
    <row r="232" spans="2:12" ht="15.75" hidden="1" thickBot="1" x14ac:dyDescent="0.3">
      <c r="B232" s="5" t="s">
        <v>18</v>
      </c>
      <c r="C232" s="10">
        <f>C250</f>
        <v>0</v>
      </c>
      <c r="D232" s="10">
        <f t="shared" ref="D232:F232" si="26">D250</f>
        <v>0</v>
      </c>
      <c r="E232" s="10">
        <f t="shared" si="26"/>
        <v>0</v>
      </c>
      <c r="F232" s="10">
        <f t="shared" si="26"/>
        <v>0</v>
      </c>
    </row>
    <row r="233" spans="2:12" ht="15.75" hidden="1" thickBot="1" x14ac:dyDescent="0.3">
      <c r="B233" s="5" t="s">
        <v>19</v>
      </c>
      <c r="C233" s="10" t="e">
        <f>C232/C231</f>
        <v>#DIV/0!</v>
      </c>
      <c r="D233" s="10" t="e">
        <f t="shared" ref="D233:F233" si="27">D232/D231</f>
        <v>#DIV/0!</v>
      </c>
      <c r="E233" s="10" t="e">
        <f t="shared" si="27"/>
        <v>#DIV/0!</v>
      </c>
      <c r="F233" s="10" t="e">
        <f t="shared" si="27"/>
        <v>#DIV/0!</v>
      </c>
    </row>
    <row r="234" spans="2:12" ht="15.75" hidden="1" thickBot="1" x14ac:dyDescent="0.3">
      <c r="B234" s="5" t="s">
        <v>20</v>
      </c>
      <c r="C234" s="787" t="s">
        <v>21</v>
      </c>
      <c r="D234" s="11" t="e">
        <f>D231/C231-1</f>
        <v>#DIV/0!</v>
      </c>
      <c r="E234" s="11" t="e">
        <f t="shared" ref="E234:F236" si="28">E231/D231-1</f>
        <v>#DIV/0!</v>
      </c>
      <c r="F234" s="11" t="e">
        <f t="shared" si="28"/>
        <v>#DIV/0!</v>
      </c>
      <c r="H234" s="12"/>
      <c r="I234" s="12"/>
      <c r="J234" s="12"/>
      <c r="K234" s="12"/>
      <c r="L234" s="12"/>
    </row>
    <row r="235" spans="2:12" ht="15.75" hidden="1" thickBot="1" x14ac:dyDescent="0.3">
      <c r="B235" s="5" t="s">
        <v>22</v>
      </c>
      <c r="C235" s="787" t="s">
        <v>21</v>
      </c>
      <c r="D235" s="11" t="e">
        <f>D232/C232-1</f>
        <v>#DIV/0!</v>
      </c>
      <c r="E235" s="11" t="e">
        <f t="shared" si="28"/>
        <v>#DIV/0!</v>
      </c>
      <c r="F235" s="11" t="e">
        <f t="shared" si="28"/>
        <v>#DIV/0!</v>
      </c>
    </row>
    <row r="236" spans="2:12" ht="15.75" hidden="1" thickBot="1" x14ac:dyDescent="0.3">
      <c r="B236" s="5" t="s">
        <v>23</v>
      </c>
      <c r="C236" s="787" t="s">
        <v>21</v>
      </c>
      <c r="D236" s="11" t="e">
        <f>D233/C233-1</f>
        <v>#DIV/0!</v>
      </c>
      <c r="E236" s="11" t="e">
        <f t="shared" si="28"/>
        <v>#DIV/0!</v>
      </c>
      <c r="F236" s="11" t="e">
        <f t="shared" si="28"/>
        <v>#DIV/0!</v>
      </c>
    </row>
    <row r="237" spans="2:12" ht="15.75" hidden="1" thickBot="1" x14ac:dyDescent="0.3">
      <c r="B237" s="1256" t="s">
        <v>318</v>
      </c>
      <c r="C237" s="1257"/>
      <c r="D237" s="1257"/>
      <c r="E237" s="1257"/>
      <c r="F237" s="1258"/>
    </row>
    <row r="238" spans="2:12" ht="12.75" hidden="1" customHeight="1" x14ac:dyDescent="0.25">
      <c r="B238" s="1254"/>
      <c r="C238" s="8">
        <v>2018</v>
      </c>
      <c r="D238" s="8">
        <v>2019</v>
      </c>
      <c r="E238" s="8">
        <v>2020</v>
      </c>
      <c r="F238" s="8">
        <v>2021</v>
      </c>
    </row>
    <row r="239" spans="2:12" ht="9" hidden="1" customHeight="1" thickBot="1" x14ac:dyDescent="0.3">
      <c r="B239" s="1255"/>
      <c r="C239" s="806" t="s">
        <v>8</v>
      </c>
      <c r="D239" s="806" t="s">
        <v>9</v>
      </c>
      <c r="E239" s="806" t="s">
        <v>9</v>
      </c>
      <c r="F239" s="806" t="s">
        <v>9</v>
      </c>
    </row>
    <row r="240" spans="2:12" ht="15.75" hidden="1" thickBot="1" x14ac:dyDescent="0.3">
      <c r="B240" s="13" t="s">
        <v>42</v>
      </c>
      <c r="C240" s="14">
        <f>C241+C242+C243+C244</f>
        <v>0</v>
      </c>
      <c r="D240" s="14">
        <f t="shared" ref="D240:F240" si="29">D241+D242+D243+D244</f>
        <v>0</v>
      </c>
      <c r="E240" s="14">
        <f t="shared" si="29"/>
        <v>0</v>
      </c>
      <c r="F240" s="14">
        <f t="shared" si="29"/>
        <v>0</v>
      </c>
    </row>
    <row r="241" spans="2:6" ht="15.75" hidden="1" thickBot="1" x14ac:dyDescent="0.3">
      <c r="B241" s="26" t="s">
        <v>279</v>
      </c>
      <c r="C241" s="14"/>
      <c r="D241" s="14"/>
      <c r="E241" s="14"/>
      <c r="F241" s="14"/>
    </row>
    <row r="242" spans="2:6" ht="15.75" hidden="1" thickBot="1" x14ac:dyDescent="0.3">
      <c r="B242" s="26" t="s">
        <v>294</v>
      </c>
      <c r="C242" s="14"/>
      <c r="D242" s="14"/>
      <c r="E242" s="14"/>
      <c r="F242" s="14"/>
    </row>
    <row r="243" spans="2:6" ht="15.75" hidden="1" thickBot="1" x14ac:dyDescent="0.3">
      <c r="B243" s="26" t="s">
        <v>295</v>
      </c>
      <c r="C243" s="14"/>
      <c r="D243" s="14"/>
      <c r="E243" s="14"/>
      <c r="F243" s="14"/>
    </row>
    <row r="244" spans="2:6" ht="15.75" hidden="1" thickBot="1" x14ac:dyDescent="0.3">
      <c r="B244" s="26" t="s">
        <v>296</v>
      </c>
      <c r="C244" s="14"/>
      <c r="D244" s="14"/>
      <c r="E244" s="14"/>
      <c r="F244" s="14"/>
    </row>
    <row r="245" spans="2:6" ht="15.75" hidden="1" thickBot="1" x14ac:dyDescent="0.3">
      <c r="B245" s="13" t="s">
        <v>43</v>
      </c>
      <c r="C245" s="15">
        <f>C246+C247+C248+C249</f>
        <v>0</v>
      </c>
      <c r="D245" s="15">
        <f t="shared" ref="D245:F245" si="30">D246+D247+D248+D249</f>
        <v>0</v>
      </c>
      <c r="E245" s="15">
        <f t="shared" si="30"/>
        <v>0</v>
      </c>
      <c r="F245" s="15">
        <f t="shared" si="30"/>
        <v>0</v>
      </c>
    </row>
    <row r="246" spans="2:6" ht="15.75" hidden="1" thickBot="1" x14ac:dyDescent="0.3">
      <c r="B246" s="26" t="s">
        <v>279</v>
      </c>
      <c r="C246" s="15"/>
      <c r="D246" s="14"/>
      <c r="E246" s="14"/>
      <c r="F246" s="14"/>
    </row>
    <row r="247" spans="2:6" ht="15.75" hidden="1" thickBot="1" x14ac:dyDescent="0.3">
      <c r="B247" s="26" t="s">
        <v>294</v>
      </c>
      <c r="C247" s="15"/>
      <c r="D247" s="14"/>
      <c r="E247" s="14"/>
      <c r="F247" s="14"/>
    </row>
    <row r="248" spans="2:6" ht="15.75" hidden="1" thickBot="1" x14ac:dyDescent="0.3">
      <c r="B248" s="26" t="s">
        <v>295</v>
      </c>
      <c r="C248" s="15"/>
      <c r="D248" s="14"/>
      <c r="E248" s="14"/>
      <c r="F248" s="14"/>
    </row>
    <row r="249" spans="2:6" ht="15.75" hidden="1" thickBot="1" x14ac:dyDescent="0.3">
      <c r="B249" s="26" t="s">
        <v>296</v>
      </c>
      <c r="C249" s="15"/>
      <c r="D249" s="14"/>
      <c r="E249" s="14"/>
      <c r="F249" s="14"/>
    </row>
    <row r="250" spans="2:6" ht="15.75" hidden="1" thickBot="1" x14ac:dyDescent="0.3">
      <c r="B250" s="16" t="s">
        <v>319</v>
      </c>
      <c r="C250" s="15">
        <f>C240+C245</f>
        <v>0</v>
      </c>
      <c r="D250" s="15">
        <f t="shared" ref="D250:F250" si="31">D240+D245</f>
        <v>0</v>
      </c>
      <c r="E250" s="15">
        <f t="shared" si="31"/>
        <v>0</v>
      </c>
      <c r="F250" s="15">
        <f t="shared" si="31"/>
        <v>0</v>
      </c>
    </row>
    <row r="251" spans="2:6" ht="25.5" hidden="1" customHeight="1" thickBot="1" x14ac:dyDescent="0.3">
      <c r="B251" s="107" t="s">
        <v>45</v>
      </c>
      <c r="C251" s="1243"/>
      <c r="D251" s="1245"/>
      <c r="E251" s="1245"/>
      <c r="F251" s="1246"/>
    </row>
    <row r="252" spans="2:6" ht="34.5" hidden="1" thickBot="1" x14ac:dyDescent="0.3">
      <c r="B252" s="7" t="s">
        <v>171</v>
      </c>
      <c r="C252" s="104"/>
      <c r="D252" s="102" t="s">
        <v>289</v>
      </c>
      <c r="E252" s="105"/>
      <c r="F252" s="106"/>
    </row>
    <row r="253" spans="2:6" ht="17.25" hidden="1" customHeight="1" thickBot="1" x14ac:dyDescent="0.3">
      <c r="B253" s="5" t="s">
        <v>15</v>
      </c>
      <c r="C253" s="1247"/>
      <c r="D253" s="1249"/>
      <c r="E253" s="1249"/>
      <c r="F253" s="1250"/>
    </row>
    <row r="254" spans="2:6" ht="15.75" hidden="1" thickBot="1" x14ac:dyDescent="0.3">
      <c r="B254" s="5" t="s">
        <v>16</v>
      </c>
      <c r="C254" s="1389"/>
      <c r="D254" s="1252"/>
      <c r="E254" s="1252"/>
      <c r="F254" s="1253"/>
    </row>
    <row r="255" spans="2:6" ht="12.75" hidden="1" customHeight="1" x14ac:dyDescent="0.25">
      <c r="B255" s="1254"/>
      <c r="C255" s="8">
        <v>2019</v>
      </c>
      <c r="D255" s="8">
        <v>2020</v>
      </c>
      <c r="E255" s="8">
        <v>2021</v>
      </c>
      <c r="F255" s="8">
        <v>2022</v>
      </c>
    </row>
    <row r="256" spans="2:6" ht="9" hidden="1" customHeight="1" thickBot="1" x14ac:dyDescent="0.3">
      <c r="B256" s="1255"/>
      <c r="C256" s="806" t="s">
        <v>8</v>
      </c>
      <c r="D256" s="806" t="s">
        <v>9</v>
      </c>
      <c r="E256" s="806" t="s">
        <v>9</v>
      </c>
      <c r="F256" s="806" t="s">
        <v>9</v>
      </c>
    </row>
    <row r="257" spans="2:12" ht="15.75" hidden="1" thickBot="1" x14ac:dyDescent="0.3">
      <c r="B257" s="5" t="s">
        <v>17</v>
      </c>
      <c r="C257" s="5">
        <v>0</v>
      </c>
      <c r="D257" s="787">
        <v>0</v>
      </c>
      <c r="E257" s="787">
        <v>0</v>
      </c>
      <c r="F257" s="5">
        <v>0</v>
      </c>
    </row>
    <row r="258" spans="2:12" ht="15.75" hidden="1" thickBot="1" x14ac:dyDescent="0.3">
      <c r="B258" s="5" t="s">
        <v>18</v>
      </c>
      <c r="C258" s="10">
        <f>C276</f>
        <v>0</v>
      </c>
      <c r="D258" s="10">
        <f t="shared" ref="D258:F258" si="32">D276</f>
        <v>0</v>
      </c>
      <c r="E258" s="10">
        <f t="shared" si="32"/>
        <v>0</v>
      </c>
      <c r="F258" s="10">
        <f t="shared" si="32"/>
        <v>0</v>
      </c>
    </row>
    <row r="259" spans="2:12" ht="15.75" hidden="1" thickBot="1" x14ac:dyDescent="0.3">
      <c r="B259" s="5" t="s">
        <v>19</v>
      </c>
      <c r="C259" s="10" t="e">
        <f>C258/C257</f>
        <v>#DIV/0!</v>
      </c>
      <c r="D259" s="10" t="e">
        <f t="shared" ref="D259:F259" si="33">D258/D257</f>
        <v>#DIV/0!</v>
      </c>
      <c r="E259" s="10" t="e">
        <f t="shared" si="33"/>
        <v>#DIV/0!</v>
      </c>
      <c r="F259" s="10" t="e">
        <f t="shared" si="33"/>
        <v>#DIV/0!</v>
      </c>
    </row>
    <row r="260" spans="2:12" ht="15.75" hidden="1" thickBot="1" x14ac:dyDescent="0.3">
      <c r="B260" s="5" t="s">
        <v>20</v>
      </c>
      <c r="C260" s="787" t="s">
        <v>21</v>
      </c>
      <c r="D260" s="11" t="e">
        <f>D257/C257-1</f>
        <v>#DIV/0!</v>
      </c>
      <c r="E260" s="11" t="e">
        <f t="shared" ref="E260:F262" si="34">E257/D257-1</f>
        <v>#DIV/0!</v>
      </c>
      <c r="F260" s="11" t="e">
        <f t="shared" si="34"/>
        <v>#DIV/0!</v>
      </c>
      <c r="H260" s="12"/>
      <c r="I260" s="12"/>
      <c r="J260" s="12"/>
      <c r="K260" s="12"/>
      <c r="L260" s="12"/>
    </row>
    <row r="261" spans="2:12" ht="15.75" hidden="1" thickBot="1" x14ac:dyDescent="0.3">
      <c r="B261" s="5" t="s">
        <v>22</v>
      </c>
      <c r="C261" s="787" t="s">
        <v>21</v>
      </c>
      <c r="D261" s="11" t="e">
        <f>D258/C258-1</f>
        <v>#DIV/0!</v>
      </c>
      <c r="E261" s="11" t="e">
        <f t="shared" si="34"/>
        <v>#DIV/0!</v>
      </c>
      <c r="F261" s="11" t="e">
        <f t="shared" si="34"/>
        <v>#DIV/0!</v>
      </c>
    </row>
    <row r="262" spans="2:12" ht="15.75" hidden="1" thickBot="1" x14ac:dyDescent="0.3">
      <c r="B262" s="5" t="s">
        <v>23</v>
      </c>
      <c r="C262" s="787" t="s">
        <v>21</v>
      </c>
      <c r="D262" s="11" t="e">
        <f>D259/C259-1</f>
        <v>#DIV/0!</v>
      </c>
      <c r="E262" s="11" t="e">
        <f t="shared" si="34"/>
        <v>#DIV/0!</v>
      </c>
      <c r="F262" s="11" t="e">
        <f t="shared" si="34"/>
        <v>#DIV/0!</v>
      </c>
    </row>
    <row r="263" spans="2:12" ht="15.75" hidden="1" thickBot="1" x14ac:dyDescent="0.3">
      <c r="B263" s="1256" t="s">
        <v>162</v>
      </c>
      <c r="C263" s="1257"/>
      <c r="D263" s="1257"/>
      <c r="E263" s="1257"/>
      <c r="F263" s="1258"/>
    </row>
    <row r="264" spans="2:12" ht="12.75" hidden="1" customHeight="1" x14ac:dyDescent="0.25">
      <c r="B264" s="1254"/>
      <c r="C264" s="8">
        <v>2019</v>
      </c>
      <c r="D264" s="8">
        <v>2020</v>
      </c>
      <c r="E264" s="8">
        <v>2021</v>
      </c>
      <c r="F264" s="8">
        <v>2022</v>
      </c>
    </row>
    <row r="265" spans="2:12" ht="9" hidden="1" customHeight="1" thickBot="1" x14ac:dyDescent="0.3">
      <c r="B265" s="1255"/>
      <c r="C265" s="806" t="s">
        <v>8</v>
      </c>
      <c r="D265" s="806" t="s">
        <v>9</v>
      </c>
      <c r="E265" s="806" t="s">
        <v>9</v>
      </c>
      <c r="F265" s="806" t="s">
        <v>9</v>
      </c>
    </row>
    <row r="266" spans="2:12" ht="15.75" hidden="1" thickBot="1" x14ac:dyDescent="0.3">
      <c r="B266" s="13" t="s">
        <v>42</v>
      </c>
      <c r="C266" s="14">
        <f>C267+C268+C269+C270</f>
        <v>0</v>
      </c>
      <c r="D266" s="14">
        <f t="shared" ref="D266:F266" si="35">D267+D268+D269+D270</f>
        <v>0</v>
      </c>
      <c r="E266" s="14">
        <f t="shared" si="35"/>
        <v>0</v>
      </c>
      <c r="F266" s="14">
        <f t="shared" si="35"/>
        <v>0</v>
      </c>
    </row>
    <row r="267" spans="2:12" ht="15.75" hidden="1" thickBot="1" x14ac:dyDescent="0.3">
      <c r="B267" s="26" t="s">
        <v>279</v>
      </c>
      <c r="C267" s="14"/>
      <c r="D267" s="14"/>
      <c r="E267" s="14"/>
      <c r="F267" s="14"/>
    </row>
    <row r="268" spans="2:12" ht="15.75" hidden="1" thickBot="1" x14ac:dyDescent="0.3">
      <c r="B268" s="26" t="s">
        <v>294</v>
      </c>
      <c r="C268" s="14"/>
      <c r="D268" s="14"/>
      <c r="E268" s="14"/>
      <c r="F268" s="14"/>
    </row>
    <row r="269" spans="2:12" ht="15.75" hidden="1" thickBot="1" x14ac:dyDescent="0.3">
      <c r="B269" s="26" t="s">
        <v>295</v>
      </c>
      <c r="C269" s="14"/>
      <c r="D269" s="14"/>
      <c r="E269" s="14"/>
      <c r="F269" s="14"/>
    </row>
    <row r="270" spans="2:12" ht="15.75" hidden="1" thickBot="1" x14ac:dyDescent="0.3">
      <c r="B270" s="26" t="s">
        <v>296</v>
      </c>
      <c r="C270" s="14"/>
      <c r="D270" s="14"/>
      <c r="E270" s="14"/>
      <c r="F270" s="14"/>
    </row>
    <row r="271" spans="2:12" ht="15.75" hidden="1" thickBot="1" x14ac:dyDescent="0.3">
      <c r="B271" s="13" t="s">
        <v>43</v>
      </c>
      <c r="C271" s="15">
        <f>C272+C273+C274+C275</f>
        <v>0</v>
      </c>
      <c r="D271" s="15">
        <f t="shared" ref="D271:F271" si="36">D272+D273+D274+D275</f>
        <v>0</v>
      </c>
      <c r="E271" s="15">
        <f t="shared" si="36"/>
        <v>0</v>
      </c>
      <c r="F271" s="15">
        <f t="shared" si="36"/>
        <v>0</v>
      </c>
    </row>
    <row r="272" spans="2:12" ht="15.75" hidden="1" thickBot="1" x14ac:dyDescent="0.3">
      <c r="B272" s="26" t="s">
        <v>279</v>
      </c>
      <c r="C272" s="15"/>
      <c r="D272" s="15">
        <v>0</v>
      </c>
      <c r="E272" s="15">
        <v>0</v>
      </c>
      <c r="F272" s="15"/>
    </row>
    <row r="273" spans="2:12" ht="15.75" hidden="1" thickBot="1" x14ac:dyDescent="0.3">
      <c r="B273" s="26" t="s">
        <v>294</v>
      </c>
      <c r="C273" s="15"/>
      <c r="D273" s="15"/>
      <c r="E273" s="15"/>
      <c r="F273" s="15"/>
    </row>
    <row r="274" spans="2:12" ht="15.75" hidden="1" thickBot="1" x14ac:dyDescent="0.3">
      <c r="B274" s="26" t="s">
        <v>295</v>
      </c>
      <c r="C274" s="15"/>
      <c r="D274" s="15"/>
      <c r="E274" s="15"/>
      <c r="F274" s="15"/>
    </row>
    <row r="275" spans="2:12" ht="15.75" hidden="1" thickBot="1" x14ac:dyDescent="0.3">
      <c r="B275" s="26" t="s">
        <v>296</v>
      </c>
      <c r="C275" s="15"/>
      <c r="D275" s="15"/>
      <c r="E275" s="15"/>
      <c r="F275" s="15"/>
    </row>
    <row r="276" spans="2:12" ht="15.75" hidden="1" thickBot="1" x14ac:dyDescent="0.3">
      <c r="B276" s="16" t="s">
        <v>53</v>
      </c>
      <c r="C276" s="15">
        <f>C266+C271</f>
        <v>0</v>
      </c>
      <c r="D276" s="15">
        <f t="shared" ref="D276:F276" si="37">D266+D271</f>
        <v>0</v>
      </c>
      <c r="E276" s="15">
        <f t="shared" si="37"/>
        <v>0</v>
      </c>
      <c r="F276" s="15">
        <f t="shared" si="37"/>
        <v>0</v>
      </c>
    </row>
    <row r="277" spans="2:12" ht="15.75" hidden="1" thickBot="1" x14ac:dyDescent="0.3">
      <c r="B277" s="1220" t="s">
        <v>46</v>
      </c>
      <c r="C277" s="1221"/>
      <c r="D277" s="1221"/>
      <c r="E277" s="1221"/>
      <c r="F277" s="1222"/>
    </row>
    <row r="278" spans="2:12" ht="15.75" hidden="1" thickBot="1" x14ac:dyDescent="0.3">
      <c r="B278" s="1220" t="s">
        <v>47</v>
      </c>
      <c r="C278" s="1221"/>
      <c r="D278" s="1221"/>
      <c r="E278" s="1221"/>
      <c r="F278" s="1222"/>
    </row>
    <row r="279" spans="2:12" ht="15.75" thickBot="1" x14ac:dyDescent="0.3">
      <c r="B279" s="7" t="s">
        <v>56</v>
      </c>
      <c r="C279" s="2008" t="s">
        <v>1343</v>
      </c>
      <c r="D279" s="2009"/>
      <c r="E279" s="2009"/>
      <c r="F279" s="2010"/>
    </row>
    <row r="280" spans="2:12" ht="30.75" customHeight="1" thickBot="1" x14ac:dyDescent="0.3">
      <c r="B280" s="7" t="s">
        <v>82</v>
      </c>
      <c r="C280" s="47" t="s">
        <v>1344</v>
      </c>
      <c r="D280" s="853" t="s">
        <v>289</v>
      </c>
      <c r="E280" s="1730"/>
      <c r="F280" s="1731"/>
      <c r="H280" s="1488" t="s">
        <v>291</v>
      </c>
      <c r="I280" s="1489"/>
      <c r="J280" s="1489"/>
      <c r="K280" s="1489"/>
      <c r="L280" s="1490"/>
    </row>
    <row r="281" spans="2:12" ht="15.75" thickBot="1" x14ac:dyDescent="0.3">
      <c r="B281" s="110"/>
      <c r="C281" s="1243"/>
      <c r="D281" s="1277"/>
      <c r="E281" s="1245"/>
      <c r="F281" s="1246"/>
      <c r="H281" s="1491"/>
      <c r="I281" s="1492"/>
      <c r="J281" s="1492"/>
      <c r="K281" s="1492"/>
      <c r="L281" s="1493"/>
    </row>
    <row r="282" spans="2:12" ht="17.25" customHeight="1" thickBot="1" x14ac:dyDescent="0.3">
      <c r="B282" s="5" t="s">
        <v>15</v>
      </c>
      <c r="C282" s="1247" t="s">
        <v>1342</v>
      </c>
      <c r="D282" s="1249"/>
      <c r="E282" s="1249"/>
      <c r="F282" s="1250"/>
      <c r="H282" s="1494"/>
      <c r="I282" s="1495"/>
      <c r="J282" s="1495"/>
      <c r="K282" s="1495"/>
      <c r="L282" s="1496"/>
    </row>
    <row r="283" spans="2:12" ht="15.75" thickBot="1" x14ac:dyDescent="0.3">
      <c r="B283" s="5" t="s">
        <v>16</v>
      </c>
      <c r="C283" s="1251" t="s">
        <v>590</v>
      </c>
      <c r="D283" s="1252"/>
      <c r="E283" s="1252"/>
      <c r="F283" s="1253"/>
    </row>
    <row r="284" spans="2:12" ht="12.75" customHeight="1" x14ac:dyDescent="0.25">
      <c r="B284" s="1254"/>
      <c r="C284" s="8">
        <v>2019</v>
      </c>
      <c r="D284" s="8">
        <v>2020</v>
      </c>
      <c r="E284" s="8">
        <v>2021</v>
      </c>
      <c r="F284" s="8">
        <v>2022</v>
      </c>
    </row>
    <row r="285" spans="2:12" ht="9" customHeight="1" thickBot="1" x14ac:dyDescent="0.3">
      <c r="B285" s="1255"/>
      <c r="C285" s="806" t="s">
        <v>8</v>
      </c>
      <c r="D285" s="806" t="s">
        <v>9</v>
      </c>
      <c r="E285" s="806" t="s">
        <v>9</v>
      </c>
      <c r="F285" s="806" t="s">
        <v>9</v>
      </c>
    </row>
    <row r="286" spans="2:12" ht="15.75" thickBot="1" x14ac:dyDescent="0.3">
      <c r="B286" s="5" t="s">
        <v>17</v>
      </c>
      <c r="C286" s="10"/>
      <c r="D286" s="10">
        <v>18</v>
      </c>
      <c r="E286" s="10">
        <v>18</v>
      </c>
      <c r="F286" s="10">
        <v>18</v>
      </c>
    </row>
    <row r="287" spans="2:12" ht="15.75" thickBot="1" x14ac:dyDescent="0.3">
      <c r="B287" s="5" t="s">
        <v>18</v>
      </c>
      <c r="C287" s="10">
        <f>C350-C312</f>
        <v>0</v>
      </c>
      <c r="D287" s="10">
        <f>D305</f>
        <v>1500</v>
      </c>
      <c r="E287" s="10">
        <f t="shared" ref="E287:F287" si="38">E305</f>
        <v>1500</v>
      </c>
      <c r="F287" s="10">
        <f t="shared" si="38"/>
        <v>1500</v>
      </c>
    </row>
    <row r="288" spans="2:12" ht="15.75" thickBot="1" x14ac:dyDescent="0.3">
      <c r="B288" s="5" t="s">
        <v>19</v>
      </c>
      <c r="C288" s="10" t="e">
        <f>C287/C286</f>
        <v>#DIV/0!</v>
      </c>
      <c r="D288" s="10">
        <f t="shared" ref="D288:F288" si="39">D287/D286</f>
        <v>83.333333333333329</v>
      </c>
      <c r="E288" s="10">
        <f t="shared" si="39"/>
        <v>83.333333333333329</v>
      </c>
      <c r="F288" s="10">
        <f t="shared" si="39"/>
        <v>83.333333333333329</v>
      </c>
    </row>
    <row r="289" spans="2:12" ht="15.75" thickBot="1" x14ac:dyDescent="0.3">
      <c r="B289" s="5" t="s">
        <v>20</v>
      </c>
      <c r="C289" s="787" t="s">
        <v>21</v>
      </c>
      <c r="D289" s="11" t="e">
        <f>D286/C286-1</f>
        <v>#DIV/0!</v>
      </c>
      <c r="E289" s="11">
        <f t="shared" ref="E289:F291" si="40">E286/D286-1</f>
        <v>0</v>
      </c>
      <c r="F289" s="11">
        <f t="shared" si="40"/>
        <v>0</v>
      </c>
      <c r="H289" s="12"/>
      <c r="I289" s="12"/>
      <c r="J289" s="12"/>
      <c r="K289" s="12"/>
      <c r="L289" s="12"/>
    </row>
    <row r="290" spans="2:12" ht="15.75" thickBot="1" x14ac:dyDescent="0.3">
      <c r="B290" s="5" t="s">
        <v>22</v>
      </c>
      <c r="C290" s="787" t="s">
        <v>21</v>
      </c>
      <c r="D290" s="11" t="e">
        <f>D287/C287-1</f>
        <v>#DIV/0!</v>
      </c>
      <c r="E290" s="11">
        <f t="shared" si="40"/>
        <v>0</v>
      </c>
      <c r="F290" s="11">
        <f t="shared" si="40"/>
        <v>0</v>
      </c>
    </row>
    <row r="291" spans="2:12" ht="15.75" thickBot="1" x14ac:dyDescent="0.3">
      <c r="B291" s="5" t="s">
        <v>23</v>
      </c>
      <c r="C291" s="787" t="s">
        <v>21</v>
      </c>
      <c r="D291" s="11" t="e">
        <f>D288/C288-1</f>
        <v>#DIV/0!</v>
      </c>
      <c r="E291" s="11">
        <f t="shared" si="40"/>
        <v>0</v>
      </c>
      <c r="F291" s="11">
        <f t="shared" si="40"/>
        <v>0</v>
      </c>
    </row>
    <row r="292" spans="2:12" ht="15.75" thickBot="1" x14ac:dyDescent="0.3">
      <c r="B292" s="1256" t="s">
        <v>163</v>
      </c>
      <c r="C292" s="1257"/>
      <c r="D292" s="1257"/>
      <c r="E292" s="1257"/>
      <c r="F292" s="1258"/>
    </row>
    <row r="293" spans="2:12" ht="12.75" customHeight="1" x14ac:dyDescent="0.25">
      <c r="B293" s="1254"/>
      <c r="C293" s="8">
        <v>2019</v>
      </c>
      <c r="D293" s="8">
        <v>2020</v>
      </c>
      <c r="E293" s="8">
        <v>2021</v>
      </c>
      <c r="F293" s="8">
        <v>2022</v>
      </c>
    </row>
    <row r="294" spans="2:12" ht="9" customHeight="1" thickBot="1" x14ac:dyDescent="0.3">
      <c r="B294" s="1255"/>
      <c r="C294" s="806" t="s">
        <v>8</v>
      </c>
      <c r="D294" s="806" t="s">
        <v>9</v>
      </c>
      <c r="E294" s="806" t="s">
        <v>9</v>
      </c>
      <c r="F294" s="806" t="s">
        <v>9</v>
      </c>
    </row>
    <row r="295" spans="2:12" ht="15.75" thickBot="1" x14ac:dyDescent="0.3">
      <c r="B295" s="13" t="s">
        <v>42</v>
      </c>
      <c r="C295" s="14">
        <f>C296+C297+C298+C299</f>
        <v>0</v>
      </c>
      <c r="D295" s="14">
        <f t="shared" ref="D295:F295" si="41">D296+D297+D298+D299</f>
        <v>0</v>
      </c>
      <c r="E295" s="14">
        <f t="shared" si="41"/>
        <v>0</v>
      </c>
      <c r="F295" s="14">
        <f t="shared" si="41"/>
        <v>0</v>
      </c>
    </row>
    <row r="296" spans="2:12" ht="15.75" thickBot="1" x14ac:dyDescent="0.3">
      <c r="B296" s="26" t="s">
        <v>279</v>
      </c>
      <c r="C296" s="14"/>
      <c r="D296" s="14"/>
      <c r="E296" s="14"/>
      <c r="F296" s="14"/>
    </row>
    <row r="297" spans="2:12" ht="15.75" thickBot="1" x14ac:dyDescent="0.3">
      <c r="B297" s="26" t="s">
        <v>294</v>
      </c>
      <c r="C297" s="14"/>
      <c r="D297" s="14"/>
      <c r="E297" s="14"/>
      <c r="F297" s="14"/>
    </row>
    <row r="298" spans="2:12" ht="15.75" thickBot="1" x14ac:dyDescent="0.3">
      <c r="B298" s="26" t="s">
        <v>295</v>
      </c>
      <c r="C298" s="14"/>
      <c r="D298" s="14"/>
      <c r="E298" s="14"/>
      <c r="F298" s="14"/>
    </row>
    <row r="299" spans="2:12" ht="15.75" thickBot="1" x14ac:dyDescent="0.3">
      <c r="B299" s="26" t="s">
        <v>296</v>
      </c>
      <c r="C299" s="14"/>
      <c r="D299" s="14"/>
      <c r="E299" s="14"/>
      <c r="F299" s="14"/>
    </row>
    <row r="300" spans="2:12" ht="15.75" thickBot="1" x14ac:dyDescent="0.3">
      <c r="B300" s="13" t="s">
        <v>43</v>
      </c>
      <c r="C300" s="15">
        <f>C301+C302+C303+C304</f>
        <v>0</v>
      </c>
      <c r="D300" s="15">
        <f t="shared" ref="D300:F300" si="42">D301+D302+D303+D304</f>
        <v>1500</v>
      </c>
      <c r="E300" s="15">
        <f t="shared" si="42"/>
        <v>1500</v>
      </c>
      <c r="F300" s="15">
        <f t="shared" si="42"/>
        <v>1500</v>
      </c>
    </row>
    <row r="301" spans="2:12" ht="15.75" thickBot="1" x14ac:dyDescent="0.3">
      <c r="B301" s="26" t="s">
        <v>279</v>
      </c>
      <c r="C301" s="15"/>
      <c r="D301" s="14">
        <v>1500</v>
      </c>
      <c r="E301" s="14">
        <v>1500</v>
      </c>
      <c r="F301" s="14">
        <f>-1000+2500</f>
        <v>1500</v>
      </c>
    </row>
    <row r="302" spans="2:12" ht="15.75" thickBot="1" x14ac:dyDescent="0.3">
      <c r="B302" s="26" t="s">
        <v>294</v>
      </c>
      <c r="C302" s="15"/>
      <c r="D302" s="14"/>
      <c r="E302" s="14"/>
      <c r="F302" s="14"/>
    </row>
    <row r="303" spans="2:12" ht="15.75" thickBot="1" x14ac:dyDescent="0.3">
      <c r="B303" s="26" t="s">
        <v>295</v>
      </c>
      <c r="C303" s="15"/>
      <c r="D303" s="14"/>
      <c r="E303" s="14"/>
      <c r="F303" s="14"/>
    </row>
    <row r="304" spans="2:12" ht="15.75" thickBot="1" x14ac:dyDescent="0.3">
      <c r="B304" s="26" t="s">
        <v>296</v>
      </c>
      <c r="C304" s="15"/>
      <c r="D304" s="14"/>
      <c r="E304" s="14"/>
      <c r="F304" s="14"/>
    </row>
    <row r="305" spans="2:12" ht="15.75" thickBot="1" x14ac:dyDescent="0.3">
      <c r="B305" s="101" t="s">
        <v>31</v>
      </c>
      <c r="C305" s="15">
        <f>C295+C300</f>
        <v>0</v>
      </c>
      <c r="D305" s="15">
        <f t="shared" ref="D305:F305" si="43">D295+D300</f>
        <v>1500</v>
      </c>
      <c r="E305" s="15">
        <f t="shared" si="43"/>
        <v>1500</v>
      </c>
      <c r="F305" s="15">
        <f t="shared" si="43"/>
        <v>1500</v>
      </c>
    </row>
    <row r="306" spans="2:12" ht="34.5" thickBot="1" x14ac:dyDescent="0.3">
      <c r="B306" s="7" t="s">
        <v>33</v>
      </c>
      <c r="C306" s="47" t="s">
        <v>1345</v>
      </c>
      <c r="D306" s="853" t="s">
        <v>289</v>
      </c>
      <c r="E306" s="1245"/>
      <c r="F306" s="1246"/>
    </row>
    <row r="307" spans="2:12" ht="17.25" customHeight="1" thickBot="1" x14ac:dyDescent="0.3">
      <c r="B307" s="5" t="s">
        <v>15</v>
      </c>
      <c r="C307" s="1247" t="s">
        <v>1346</v>
      </c>
      <c r="D307" s="1249"/>
      <c r="E307" s="1249"/>
      <c r="F307" s="1250"/>
    </row>
    <row r="308" spans="2:12" ht="15.75" thickBot="1" x14ac:dyDescent="0.3">
      <c r="B308" s="5" t="s">
        <v>16</v>
      </c>
      <c r="C308" s="1251" t="s">
        <v>345</v>
      </c>
      <c r="D308" s="1252"/>
      <c r="E308" s="1252"/>
      <c r="F308" s="1253"/>
    </row>
    <row r="309" spans="2:12" ht="12.75" customHeight="1" x14ac:dyDescent="0.25">
      <c r="B309" s="1254"/>
      <c r="C309" s="8">
        <v>2019</v>
      </c>
      <c r="D309" s="8">
        <v>2020</v>
      </c>
      <c r="E309" s="8">
        <v>2021</v>
      </c>
      <c r="F309" s="8">
        <v>2022</v>
      </c>
    </row>
    <row r="310" spans="2:12" ht="9" customHeight="1" thickBot="1" x14ac:dyDescent="0.3">
      <c r="B310" s="1255"/>
      <c r="C310" s="806" t="s">
        <v>8</v>
      </c>
      <c r="D310" s="806" t="s">
        <v>9</v>
      </c>
      <c r="E310" s="806" t="s">
        <v>9</v>
      </c>
      <c r="F310" s="806" t="s">
        <v>9</v>
      </c>
    </row>
    <row r="311" spans="2:12" ht="15.75" thickBot="1" x14ac:dyDescent="0.3">
      <c r="B311" s="5" t="s">
        <v>17</v>
      </c>
      <c r="C311" s="5"/>
      <c r="D311" s="5">
        <v>10</v>
      </c>
      <c r="E311" s="5">
        <v>10</v>
      </c>
      <c r="F311" s="5">
        <v>10</v>
      </c>
    </row>
    <row r="312" spans="2:12" ht="15.75" thickBot="1" x14ac:dyDescent="0.3">
      <c r="B312" s="5" t="s">
        <v>18</v>
      </c>
      <c r="C312" s="10"/>
      <c r="D312" s="10">
        <f>D330</f>
        <v>1500</v>
      </c>
      <c r="E312" s="10">
        <f t="shared" ref="E312:F312" si="44">E330</f>
        <v>1500</v>
      </c>
      <c r="F312" s="10">
        <f t="shared" si="44"/>
        <v>1500</v>
      </c>
    </row>
    <row r="313" spans="2:12" ht="15.75" thickBot="1" x14ac:dyDescent="0.3">
      <c r="B313" s="5" t="s">
        <v>19</v>
      </c>
      <c r="C313" s="10" t="e">
        <f>C312/C311</f>
        <v>#DIV/0!</v>
      </c>
      <c r="D313" s="10">
        <f t="shared" ref="D313:F313" si="45">D312/D311</f>
        <v>150</v>
      </c>
      <c r="E313" s="10">
        <f t="shared" si="45"/>
        <v>150</v>
      </c>
      <c r="F313" s="10">
        <f t="shared" si="45"/>
        <v>150</v>
      </c>
    </row>
    <row r="314" spans="2:12" ht="15.75" thickBot="1" x14ac:dyDescent="0.3">
      <c r="B314" s="5" t="s">
        <v>20</v>
      </c>
      <c r="C314" s="787" t="s">
        <v>21</v>
      </c>
      <c r="D314" s="11" t="e">
        <f>D311/C311-1</f>
        <v>#DIV/0!</v>
      </c>
      <c r="E314" s="11">
        <f t="shared" ref="E314:F316" si="46">E311/D311-1</f>
        <v>0</v>
      </c>
      <c r="F314" s="11">
        <f t="shared" si="46"/>
        <v>0</v>
      </c>
      <c r="H314" s="12"/>
      <c r="I314" s="12"/>
      <c r="J314" s="12"/>
      <c r="K314" s="12"/>
      <c r="L314" s="12"/>
    </row>
    <row r="315" spans="2:12" ht="15.75" thickBot="1" x14ac:dyDescent="0.3">
      <c r="B315" s="5" t="s">
        <v>22</v>
      </c>
      <c r="C315" s="787" t="s">
        <v>21</v>
      </c>
      <c r="D315" s="11" t="e">
        <f>D312/C312-1</f>
        <v>#DIV/0!</v>
      </c>
      <c r="E315" s="11">
        <f t="shared" si="46"/>
        <v>0</v>
      </c>
      <c r="F315" s="11">
        <f t="shared" si="46"/>
        <v>0</v>
      </c>
    </row>
    <row r="316" spans="2:12" ht="15.75" thickBot="1" x14ac:dyDescent="0.3">
      <c r="B316" s="5" t="s">
        <v>23</v>
      </c>
      <c r="C316" s="787" t="s">
        <v>21</v>
      </c>
      <c r="D316" s="11" t="e">
        <f>D313/C313-1</f>
        <v>#DIV/0!</v>
      </c>
      <c r="E316" s="11">
        <f t="shared" si="46"/>
        <v>0</v>
      </c>
      <c r="F316" s="11">
        <f t="shared" si="46"/>
        <v>0</v>
      </c>
    </row>
    <row r="317" spans="2:12" ht="15.75" thickBot="1" x14ac:dyDescent="0.3">
      <c r="B317" s="1256" t="s">
        <v>215</v>
      </c>
      <c r="C317" s="1257"/>
      <c r="D317" s="1257"/>
      <c r="E317" s="1257"/>
      <c r="F317" s="1258"/>
    </row>
    <row r="318" spans="2:12" ht="12.75" customHeight="1" x14ac:dyDescent="0.25">
      <c r="B318" s="1254"/>
      <c r="C318" s="8">
        <v>2019</v>
      </c>
      <c r="D318" s="8">
        <v>2020</v>
      </c>
      <c r="E318" s="8">
        <v>2021</v>
      </c>
      <c r="F318" s="8">
        <v>2022</v>
      </c>
    </row>
    <row r="319" spans="2:12" ht="9" customHeight="1" thickBot="1" x14ac:dyDescent="0.3">
      <c r="B319" s="1255"/>
      <c r="C319" s="806" t="s">
        <v>8</v>
      </c>
      <c r="D319" s="806" t="s">
        <v>9</v>
      </c>
      <c r="E319" s="806" t="s">
        <v>9</v>
      </c>
      <c r="F319" s="806" t="s">
        <v>9</v>
      </c>
    </row>
    <row r="320" spans="2:12" ht="15.75" thickBot="1" x14ac:dyDescent="0.3">
      <c r="B320" s="13" t="s">
        <v>42</v>
      </c>
      <c r="C320" s="14">
        <f>C321+C322+C323+C324</f>
        <v>0</v>
      </c>
      <c r="D320" s="14">
        <f t="shared" ref="D320:F320" si="47">D321+D322+D323+D324</f>
        <v>0</v>
      </c>
      <c r="E320" s="14">
        <f t="shared" si="47"/>
        <v>0</v>
      </c>
      <c r="F320" s="14">
        <f t="shared" si="47"/>
        <v>0</v>
      </c>
    </row>
    <row r="321" spans="2:6" ht="15.75" thickBot="1" x14ac:dyDescent="0.3">
      <c r="B321" s="26" t="s">
        <v>279</v>
      </c>
      <c r="C321" s="14"/>
      <c r="D321" s="14"/>
      <c r="E321" s="14"/>
      <c r="F321" s="14"/>
    </row>
    <row r="322" spans="2:6" ht="15.75" thickBot="1" x14ac:dyDescent="0.3">
      <c r="B322" s="26" t="s">
        <v>294</v>
      </c>
      <c r="C322" s="14"/>
      <c r="D322" s="14"/>
      <c r="E322" s="14"/>
      <c r="F322" s="14"/>
    </row>
    <row r="323" spans="2:6" ht="15.75" thickBot="1" x14ac:dyDescent="0.3">
      <c r="B323" s="26" t="s">
        <v>295</v>
      </c>
      <c r="C323" s="14"/>
      <c r="D323" s="14"/>
      <c r="E323" s="14"/>
      <c r="F323" s="14"/>
    </row>
    <row r="324" spans="2:6" ht="15.75" thickBot="1" x14ac:dyDescent="0.3">
      <c r="B324" s="26" t="s">
        <v>296</v>
      </c>
      <c r="C324" s="14"/>
      <c r="D324" s="14"/>
      <c r="E324" s="14"/>
      <c r="F324" s="14"/>
    </row>
    <row r="325" spans="2:6" ht="15.75" thickBot="1" x14ac:dyDescent="0.3">
      <c r="B325" s="13" t="s">
        <v>43</v>
      </c>
      <c r="C325" s="15">
        <f>C326+C327+C328+C329</f>
        <v>0</v>
      </c>
      <c r="D325" s="15">
        <f t="shared" ref="D325:F325" si="48">D326+D327+D328+D329</f>
        <v>1500</v>
      </c>
      <c r="E325" s="15">
        <f t="shared" si="48"/>
        <v>1500</v>
      </c>
      <c r="F325" s="15">
        <f t="shared" si="48"/>
        <v>1500</v>
      </c>
    </row>
    <row r="326" spans="2:6" ht="15.75" thickBot="1" x14ac:dyDescent="0.3">
      <c r="B326" s="26" t="s">
        <v>279</v>
      </c>
      <c r="C326" s="15"/>
      <c r="D326" s="14">
        <v>1500</v>
      </c>
      <c r="E326" s="14">
        <v>1500</v>
      </c>
      <c r="F326" s="14">
        <f>-1000+2500</f>
        <v>1500</v>
      </c>
    </row>
    <row r="327" spans="2:6" ht="15.75" thickBot="1" x14ac:dyDescent="0.3">
      <c r="B327" s="26" t="s">
        <v>294</v>
      </c>
      <c r="C327" s="15"/>
      <c r="D327" s="14"/>
      <c r="E327" s="14"/>
      <c r="F327" s="14"/>
    </row>
    <row r="328" spans="2:6" ht="15.75" thickBot="1" x14ac:dyDescent="0.3">
      <c r="B328" s="26" t="s">
        <v>295</v>
      </c>
      <c r="C328" s="15"/>
      <c r="D328" s="14"/>
      <c r="E328" s="14"/>
      <c r="F328" s="14"/>
    </row>
    <row r="329" spans="2:6" ht="15.75" thickBot="1" x14ac:dyDescent="0.3">
      <c r="B329" s="26" t="s">
        <v>296</v>
      </c>
      <c r="C329" s="15"/>
      <c r="D329" s="14"/>
      <c r="E329" s="14"/>
      <c r="F329" s="14"/>
    </row>
    <row r="330" spans="2:6" ht="15.75" thickBot="1" x14ac:dyDescent="0.3">
      <c r="B330" s="101" t="s">
        <v>298</v>
      </c>
      <c r="C330" s="15">
        <f>C320+C325</f>
        <v>0</v>
      </c>
      <c r="D330" s="15">
        <f t="shared" ref="D330:F330" si="49">D320+D325</f>
        <v>1500</v>
      </c>
      <c r="E330" s="15">
        <f t="shared" si="49"/>
        <v>1500</v>
      </c>
      <c r="F330" s="15">
        <f t="shared" si="49"/>
        <v>1500</v>
      </c>
    </row>
    <row r="331" spans="2:6" ht="34.5" hidden="1" thickBot="1" x14ac:dyDescent="0.3">
      <c r="B331" s="7" t="s">
        <v>74</v>
      </c>
      <c r="C331" s="104"/>
      <c r="D331" s="102" t="s">
        <v>289</v>
      </c>
      <c r="E331" s="105"/>
      <c r="F331" s="106"/>
    </row>
    <row r="332" spans="2:6" ht="17.25" hidden="1" customHeight="1" thickBot="1" x14ac:dyDescent="0.3">
      <c r="B332" s="5" t="s">
        <v>15</v>
      </c>
      <c r="C332" s="1247"/>
      <c r="D332" s="1249"/>
      <c r="E332" s="1249"/>
      <c r="F332" s="1250"/>
    </row>
    <row r="333" spans="2:6" ht="15.75" hidden="1" thickBot="1" x14ac:dyDescent="0.3">
      <c r="B333" s="5" t="s">
        <v>16</v>
      </c>
      <c r="C333" s="1251"/>
      <c r="D333" s="1252"/>
      <c r="E333" s="1252"/>
      <c r="F333" s="1253"/>
    </row>
    <row r="334" spans="2:6" ht="12.75" hidden="1" customHeight="1" x14ac:dyDescent="0.25">
      <c r="B334" s="1254"/>
      <c r="C334" s="8">
        <v>2019</v>
      </c>
      <c r="D334" s="8">
        <v>2020</v>
      </c>
      <c r="E334" s="8">
        <v>2021</v>
      </c>
      <c r="F334" s="8">
        <v>2022</v>
      </c>
    </row>
    <row r="335" spans="2:6" ht="9" hidden="1" customHeight="1" thickBot="1" x14ac:dyDescent="0.3">
      <c r="B335" s="1255"/>
      <c r="C335" s="806" t="s">
        <v>8</v>
      </c>
      <c r="D335" s="806" t="s">
        <v>9</v>
      </c>
      <c r="E335" s="806" t="s">
        <v>9</v>
      </c>
      <c r="F335" s="806" t="s">
        <v>9</v>
      </c>
    </row>
    <row r="336" spans="2:6" ht="15.75" hidden="1" thickBot="1" x14ac:dyDescent="0.3">
      <c r="B336" s="5" t="s">
        <v>17</v>
      </c>
      <c r="C336" s="5"/>
      <c r="D336" s="5"/>
      <c r="E336" s="5"/>
      <c r="F336" s="5"/>
    </row>
    <row r="337" spans="2:12" ht="15.75" hidden="1" thickBot="1" x14ac:dyDescent="0.3">
      <c r="B337" s="5" t="s">
        <v>18</v>
      </c>
      <c r="C337" s="10">
        <f>C355</f>
        <v>0</v>
      </c>
      <c r="D337" s="10">
        <f t="shared" ref="D337:F337" si="50">D355</f>
        <v>0</v>
      </c>
      <c r="E337" s="10">
        <f t="shared" si="50"/>
        <v>0</v>
      </c>
      <c r="F337" s="10">
        <f t="shared" si="50"/>
        <v>0</v>
      </c>
    </row>
    <row r="338" spans="2:12" ht="15.75" hidden="1" thickBot="1" x14ac:dyDescent="0.3">
      <c r="B338" s="5" t="s">
        <v>19</v>
      </c>
      <c r="C338" s="10" t="e">
        <f>C337/C336</f>
        <v>#DIV/0!</v>
      </c>
      <c r="D338" s="10" t="e">
        <f t="shared" ref="D338:F338" si="51">D337/D336</f>
        <v>#DIV/0!</v>
      </c>
      <c r="E338" s="10" t="e">
        <f t="shared" si="51"/>
        <v>#DIV/0!</v>
      </c>
      <c r="F338" s="10" t="e">
        <f t="shared" si="51"/>
        <v>#DIV/0!</v>
      </c>
    </row>
    <row r="339" spans="2:12" ht="15.75" hidden="1" thickBot="1" x14ac:dyDescent="0.3">
      <c r="B339" s="5" t="s">
        <v>20</v>
      </c>
      <c r="C339" s="787" t="s">
        <v>21</v>
      </c>
      <c r="D339" s="11" t="e">
        <f>D336/C336-1</f>
        <v>#DIV/0!</v>
      </c>
      <c r="E339" s="11" t="e">
        <f t="shared" ref="E339:F341" si="52">E336/D336-1</f>
        <v>#DIV/0!</v>
      </c>
      <c r="F339" s="11" t="e">
        <f t="shared" si="52"/>
        <v>#DIV/0!</v>
      </c>
      <c r="H339" s="12"/>
      <c r="I339" s="12"/>
      <c r="J339" s="12"/>
      <c r="K339" s="12"/>
      <c r="L339" s="12"/>
    </row>
    <row r="340" spans="2:12" ht="15.75" hidden="1" thickBot="1" x14ac:dyDescent="0.3">
      <c r="B340" s="5" t="s">
        <v>22</v>
      </c>
      <c r="C340" s="787" t="s">
        <v>21</v>
      </c>
      <c r="D340" s="11" t="e">
        <f>D337/C337-1</f>
        <v>#DIV/0!</v>
      </c>
      <c r="E340" s="11" t="e">
        <f t="shared" si="52"/>
        <v>#DIV/0!</v>
      </c>
      <c r="F340" s="11" t="e">
        <f t="shared" si="52"/>
        <v>#DIV/0!</v>
      </c>
    </row>
    <row r="341" spans="2:12" ht="15.75" hidden="1" thickBot="1" x14ac:dyDescent="0.3">
      <c r="B341" s="5" t="s">
        <v>23</v>
      </c>
      <c r="C341" s="787" t="s">
        <v>21</v>
      </c>
      <c r="D341" s="11" t="e">
        <f>D338/C338-1</f>
        <v>#DIV/0!</v>
      </c>
      <c r="E341" s="11" t="e">
        <f t="shared" si="52"/>
        <v>#DIV/0!</v>
      </c>
      <c r="F341" s="11" t="e">
        <f t="shared" si="52"/>
        <v>#DIV/0!</v>
      </c>
    </row>
    <row r="342" spans="2:12" ht="15.75" hidden="1" thickBot="1" x14ac:dyDescent="0.3">
      <c r="B342" s="1256" t="s">
        <v>362</v>
      </c>
      <c r="C342" s="1257"/>
      <c r="D342" s="1257"/>
      <c r="E342" s="1257"/>
      <c r="F342" s="1258"/>
    </row>
    <row r="343" spans="2:12" ht="12.75" hidden="1" customHeight="1" x14ac:dyDescent="0.25">
      <c r="B343" s="1254"/>
      <c r="C343" s="8">
        <v>2018</v>
      </c>
      <c r="D343" s="8">
        <v>2019</v>
      </c>
      <c r="E343" s="8">
        <v>2020</v>
      </c>
      <c r="F343" s="8">
        <v>2021</v>
      </c>
    </row>
    <row r="344" spans="2:12" ht="9" hidden="1" customHeight="1" thickBot="1" x14ac:dyDescent="0.3">
      <c r="B344" s="1255"/>
      <c r="C344" s="806" t="s">
        <v>8</v>
      </c>
      <c r="D344" s="806" t="s">
        <v>9</v>
      </c>
      <c r="E344" s="806" t="s">
        <v>9</v>
      </c>
      <c r="F344" s="806" t="s">
        <v>9</v>
      </c>
    </row>
    <row r="345" spans="2:12" ht="15.75" hidden="1" thickBot="1" x14ac:dyDescent="0.3">
      <c r="B345" s="13" t="s">
        <v>42</v>
      </c>
      <c r="C345" s="14">
        <f>C346+C347+C348+C349</f>
        <v>0</v>
      </c>
      <c r="D345" s="14">
        <f t="shared" ref="D345:F345" si="53">D346+D347+D348+D349</f>
        <v>0</v>
      </c>
      <c r="E345" s="14">
        <f t="shared" si="53"/>
        <v>0</v>
      </c>
      <c r="F345" s="14">
        <f t="shared" si="53"/>
        <v>0</v>
      </c>
    </row>
    <row r="346" spans="2:12" ht="15.75" hidden="1" thickBot="1" x14ac:dyDescent="0.3">
      <c r="B346" s="26" t="s">
        <v>279</v>
      </c>
      <c r="C346" s="14"/>
      <c r="D346" s="14"/>
      <c r="E346" s="14"/>
      <c r="F346" s="14"/>
    </row>
    <row r="347" spans="2:12" ht="15.75" hidden="1" thickBot="1" x14ac:dyDescent="0.3">
      <c r="B347" s="26" t="s">
        <v>294</v>
      </c>
      <c r="C347" s="14"/>
      <c r="D347" s="14"/>
      <c r="E347" s="14"/>
      <c r="F347" s="14"/>
    </row>
    <row r="348" spans="2:12" ht="15.75" hidden="1" thickBot="1" x14ac:dyDescent="0.3">
      <c r="B348" s="26" t="s">
        <v>295</v>
      </c>
      <c r="C348" s="14"/>
      <c r="D348" s="14"/>
      <c r="E348" s="14"/>
      <c r="F348" s="14"/>
    </row>
    <row r="349" spans="2:12" ht="15.75" hidden="1" thickBot="1" x14ac:dyDescent="0.3">
      <c r="B349" s="26" t="s">
        <v>296</v>
      </c>
      <c r="C349" s="14"/>
      <c r="D349" s="14"/>
      <c r="E349" s="14"/>
      <c r="F349" s="14"/>
    </row>
    <row r="350" spans="2:12" ht="15.75" hidden="1" thickBot="1" x14ac:dyDescent="0.3">
      <c r="B350" s="13" t="s">
        <v>43</v>
      </c>
      <c r="C350" s="15">
        <f>C351+C352+C353+C354</f>
        <v>0</v>
      </c>
      <c r="D350" s="15">
        <f t="shared" ref="D350:F350" si="54">D351+D352+D353+D354</f>
        <v>0</v>
      </c>
      <c r="E350" s="15">
        <f t="shared" si="54"/>
        <v>0</v>
      </c>
      <c r="F350" s="15">
        <f t="shared" si="54"/>
        <v>0</v>
      </c>
    </row>
    <row r="351" spans="2:12" ht="15.75" hidden="1" thickBot="1" x14ac:dyDescent="0.3">
      <c r="B351" s="26" t="s">
        <v>279</v>
      </c>
      <c r="C351" s="15"/>
      <c r="D351" s="14"/>
      <c r="E351" s="14"/>
      <c r="F351" s="14"/>
    </row>
    <row r="352" spans="2:12" ht="15.75" hidden="1" thickBot="1" x14ac:dyDescent="0.3">
      <c r="B352" s="26" t="s">
        <v>294</v>
      </c>
      <c r="C352" s="15"/>
      <c r="D352" s="14"/>
      <c r="E352" s="14"/>
      <c r="F352" s="14"/>
    </row>
    <row r="353" spans="2:12" ht="15.75" hidden="1" thickBot="1" x14ac:dyDescent="0.3">
      <c r="B353" s="26" t="s">
        <v>295</v>
      </c>
      <c r="C353" s="15"/>
      <c r="D353" s="14"/>
      <c r="E353" s="14"/>
      <c r="F353" s="14"/>
    </row>
    <row r="354" spans="2:12" ht="15.75" hidden="1" thickBot="1" x14ac:dyDescent="0.3">
      <c r="B354" s="26" t="s">
        <v>296</v>
      </c>
      <c r="C354" s="15"/>
      <c r="D354" s="14"/>
      <c r="E354" s="14"/>
      <c r="F354" s="14"/>
    </row>
    <row r="355" spans="2:12" ht="15.75" hidden="1" thickBot="1" x14ac:dyDescent="0.3">
      <c r="B355" s="16" t="s">
        <v>301</v>
      </c>
      <c r="C355" s="15">
        <f>C345+C350</f>
        <v>0</v>
      </c>
      <c r="D355" s="15">
        <f t="shared" ref="D355:F355" si="55">D345+D350</f>
        <v>0</v>
      </c>
      <c r="E355" s="15">
        <f t="shared" si="55"/>
        <v>0</v>
      </c>
      <c r="F355" s="15">
        <f t="shared" si="55"/>
        <v>0</v>
      </c>
    </row>
    <row r="356" spans="2:12" ht="25.5" hidden="1" customHeight="1" thickBot="1" x14ac:dyDescent="0.3">
      <c r="B356" s="107" t="s">
        <v>45</v>
      </c>
      <c r="C356" s="1243"/>
      <c r="D356" s="1245"/>
      <c r="E356" s="1245"/>
      <c r="F356" s="1246"/>
    </row>
    <row r="357" spans="2:12" ht="34.5" hidden="1" thickBot="1" x14ac:dyDescent="0.3">
      <c r="B357" s="7" t="s">
        <v>74</v>
      </c>
      <c r="C357" s="104"/>
      <c r="D357" s="102" t="s">
        <v>289</v>
      </c>
      <c r="E357" s="105"/>
      <c r="F357" s="106"/>
    </row>
    <row r="358" spans="2:12" ht="17.25" hidden="1" customHeight="1" thickBot="1" x14ac:dyDescent="0.3">
      <c r="B358" s="5" t="s">
        <v>15</v>
      </c>
      <c r="C358" s="1247"/>
      <c r="D358" s="1249"/>
      <c r="E358" s="1249"/>
      <c r="F358" s="1250"/>
    </row>
    <row r="359" spans="2:12" ht="15.75" hidden="1" thickBot="1" x14ac:dyDescent="0.3">
      <c r="B359" s="5" t="s">
        <v>16</v>
      </c>
      <c r="C359" s="1251"/>
      <c r="D359" s="1252"/>
      <c r="E359" s="1252"/>
      <c r="F359" s="1253"/>
    </row>
    <row r="360" spans="2:12" ht="12.75" hidden="1" customHeight="1" x14ac:dyDescent="0.25">
      <c r="B360" s="1254"/>
      <c r="C360" s="8">
        <v>2019</v>
      </c>
      <c r="D360" s="8">
        <v>2020</v>
      </c>
      <c r="E360" s="8">
        <v>2021</v>
      </c>
      <c r="F360" s="8">
        <v>2022</v>
      </c>
    </row>
    <row r="361" spans="2:12" ht="9" hidden="1" customHeight="1" thickBot="1" x14ac:dyDescent="0.3">
      <c r="B361" s="1255"/>
      <c r="C361" s="806" t="s">
        <v>8</v>
      </c>
      <c r="D361" s="806" t="s">
        <v>9</v>
      </c>
      <c r="E361" s="806" t="s">
        <v>9</v>
      </c>
      <c r="F361" s="806" t="s">
        <v>9</v>
      </c>
    </row>
    <row r="362" spans="2:12" ht="15.75" hidden="1" thickBot="1" x14ac:dyDescent="0.3">
      <c r="B362" s="5" t="s">
        <v>17</v>
      </c>
      <c r="C362" s="5"/>
      <c r="D362" s="5"/>
      <c r="E362" s="5"/>
      <c r="F362" s="5"/>
    </row>
    <row r="363" spans="2:12" ht="15.75" hidden="1" thickBot="1" x14ac:dyDescent="0.3">
      <c r="B363" s="5" t="s">
        <v>18</v>
      </c>
      <c r="C363" s="10">
        <f>C381</f>
        <v>0</v>
      </c>
      <c r="D363" s="10">
        <f t="shared" ref="D363:F363" si="56">D381</f>
        <v>0</v>
      </c>
      <c r="E363" s="10">
        <f t="shared" si="56"/>
        <v>0</v>
      </c>
      <c r="F363" s="10">
        <f t="shared" si="56"/>
        <v>0</v>
      </c>
    </row>
    <row r="364" spans="2:12" ht="15.75" hidden="1" thickBot="1" x14ac:dyDescent="0.3">
      <c r="B364" s="5" t="s">
        <v>19</v>
      </c>
      <c r="C364" s="10" t="e">
        <f>C363/C362</f>
        <v>#DIV/0!</v>
      </c>
      <c r="D364" s="10" t="e">
        <f t="shared" ref="D364:F364" si="57">D363/D362</f>
        <v>#DIV/0!</v>
      </c>
      <c r="E364" s="10" t="e">
        <f t="shared" si="57"/>
        <v>#DIV/0!</v>
      </c>
      <c r="F364" s="10" t="e">
        <f t="shared" si="57"/>
        <v>#DIV/0!</v>
      </c>
    </row>
    <row r="365" spans="2:12" ht="15.75" hidden="1" thickBot="1" x14ac:dyDescent="0.3">
      <c r="B365" s="5" t="s">
        <v>20</v>
      </c>
      <c r="C365" s="787" t="s">
        <v>21</v>
      </c>
      <c r="D365" s="11" t="e">
        <f>D362/C362-1</f>
        <v>#DIV/0!</v>
      </c>
      <c r="E365" s="11" t="e">
        <f t="shared" ref="E365:F367" si="58">E362/D362-1</f>
        <v>#DIV/0!</v>
      </c>
      <c r="F365" s="11" t="e">
        <f t="shared" si="58"/>
        <v>#DIV/0!</v>
      </c>
      <c r="H365" s="12"/>
      <c r="I365" s="12"/>
      <c r="J365" s="12"/>
      <c r="K365" s="12"/>
      <c r="L365" s="12"/>
    </row>
    <row r="366" spans="2:12" ht="15.75" hidden="1" thickBot="1" x14ac:dyDescent="0.3">
      <c r="B366" s="5" t="s">
        <v>22</v>
      </c>
      <c r="C366" s="787" t="s">
        <v>21</v>
      </c>
      <c r="D366" s="11" t="e">
        <f>D363/C363-1</f>
        <v>#DIV/0!</v>
      </c>
      <c r="E366" s="11" t="e">
        <f t="shared" si="58"/>
        <v>#DIV/0!</v>
      </c>
      <c r="F366" s="11" t="e">
        <f t="shared" si="58"/>
        <v>#DIV/0!</v>
      </c>
    </row>
    <row r="367" spans="2:12" ht="15.75" hidden="1" thickBot="1" x14ac:dyDescent="0.3">
      <c r="B367" s="5" t="s">
        <v>23</v>
      </c>
      <c r="C367" s="787" t="s">
        <v>21</v>
      </c>
      <c r="D367" s="11" t="e">
        <f>D364/C364-1</f>
        <v>#DIV/0!</v>
      </c>
      <c r="E367" s="11" t="e">
        <f t="shared" si="58"/>
        <v>#DIV/0!</v>
      </c>
      <c r="F367" s="11" t="e">
        <f t="shared" si="58"/>
        <v>#DIV/0!</v>
      </c>
    </row>
    <row r="368" spans="2:12" ht="15.75" hidden="1" thickBot="1" x14ac:dyDescent="0.3">
      <c r="B368" s="1256" t="s">
        <v>162</v>
      </c>
      <c r="C368" s="1257"/>
      <c r="D368" s="1257"/>
      <c r="E368" s="1257"/>
      <c r="F368" s="1258"/>
    </row>
    <row r="369" spans="2:6" ht="12.75" hidden="1" customHeight="1" x14ac:dyDescent="0.25">
      <c r="B369" s="1254"/>
      <c r="C369" s="8">
        <v>2019</v>
      </c>
      <c r="D369" s="8">
        <v>2020</v>
      </c>
      <c r="E369" s="8">
        <v>2021</v>
      </c>
      <c r="F369" s="8">
        <v>2022</v>
      </c>
    </row>
    <row r="370" spans="2:6" ht="9" hidden="1" customHeight="1" thickBot="1" x14ac:dyDescent="0.3">
      <c r="B370" s="1255"/>
      <c r="C370" s="806" t="s">
        <v>8</v>
      </c>
      <c r="D370" s="806" t="s">
        <v>9</v>
      </c>
      <c r="E370" s="806" t="s">
        <v>9</v>
      </c>
      <c r="F370" s="806" t="s">
        <v>9</v>
      </c>
    </row>
    <row r="371" spans="2:6" ht="15.75" hidden="1" thickBot="1" x14ac:dyDescent="0.3">
      <c r="B371" s="13" t="s">
        <v>42</v>
      </c>
      <c r="C371" s="14">
        <f>C372+C373+C374+C375</f>
        <v>0</v>
      </c>
      <c r="D371" s="14">
        <f t="shared" ref="D371:F371" si="59">D372+D373+D374+D375</f>
        <v>0</v>
      </c>
      <c r="E371" s="14">
        <f t="shared" si="59"/>
        <v>0</v>
      </c>
      <c r="F371" s="14">
        <f t="shared" si="59"/>
        <v>0</v>
      </c>
    </row>
    <row r="372" spans="2:6" ht="15.75" hidden="1" thickBot="1" x14ac:dyDescent="0.3">
      <c r="B372" s="26" t="s">
        <v>279</v>
      </c>
      <c r="C372" s="14"/>
      <c r="D372" s="14"/>
      <c r="E372" s="14"/>
      <c r="F372" s="14"/>
    </row>
    <row r="373" spans="2:6" ht="15.75" hidden="1" thickBot="1" x14ac:dyDescent="0.3">
      <c r="B373" s="26" t="s">
        <v>294</v>
      </c>
      <c r="C373" s="14"/>
      <c r="D373" s="14"/>
      <c r="E373" s="14"/>
      <c r="F373" s="14"/>
    </row>
    <row r="374" spans="2:6" ht="15.75" hidden="1" thickBot="1" x14ac:dyDescent="0.3">
      <c r="B374" s="26" t="s">
        <v>295</v>
      </c>
      <c r="C374" s="14"/>
      <c r="D374" s="14"/>
      <c r="E374" s="14"/>
      <c r="F374" s="14"/>
    </row>
    <row r="375" spans="2:6" ht="15.75" hidden="1" thickBot="1" x14ac:dyDescent="0.3">
      <c r="B375" s="26" t="s">
        <v>296</v>
      </c>
      <c r="C375" s="14"/>
      <c r="D375" s="14"/>
      <c r="E375" s="14"/>
      <c r="F375" s="14"/>
    </row>
    <row r="376" spans="2:6" ht="15.75" hidden="1" thickBot="1" x14ac:dyDescent="0.3">
      <c r="B376" s="13" t="s">
        <v>43</v>
      </c>
      <c r="C376" s="15">
        <f>C377+C378+C379+C380</f>
        <v>0</v>
      </c>
      <c r="D376" s="15">
        <f t="shared" ref="D376:F376" si="60">D377+D378+D379+D380</f>
        <v>0</v>
      </c>
      <c r="E376" s="15">
        <f t="shared" si="60"/>
        <v>0</v>
      </c>
      <c r="F376" s="15">
        <f t="shared" si="60"/>
        <v>0</v>
      </c>
    </row>
    <row r="377" spans="2:6" ht="15.75" hidden="1" thickBot="1" x14ac:dyDescent="0.3">
      <c r="B377" s="26" t="s">
        <v>279</v>
      </c>
      <c r="C377" s="15"/>
      <c r="D377" s="15"/>
      <c r="E377" s="15"/>
      <c r="F377" s="15"/>
    </row>
    <row r="378" spans="2:6" ht="15.75" hidden="1" thickBot="1" x14ac:dyDescent="0.3">
      <c r="B378" s="26" t="s">
        <v>294</v>
      </c>
      <c r="C378" s="15"/>
      <c r="D378" s="15"/>
      <c r="E378" s="15"/>
      <c r="F378" s="15"/>
    </row>
    <row r="379" spans="2:6" ht="15.75" hidden="1" thickBot="1" x14ac:dyDescent="0.3">
      <c r="B379" s="26" t="s">
        <v>295</v>
      </c>
      <c r="C379" s="15"/>
      <c r="D379" s="15"/>
      <c r="E379" s="15"/>
      <c r="F379" s="15"/>
    </row>
    <row r="380" spans="2:6" ht="15.75" hidden="1" thickBot="1" x14ac:dyDescent="0.3">
      <c r="B380" s="26" t="s">
        <v>296</v>
      </c>
      <c r="C380" s="15"/>
      <c r="D380" s="15"/>
      <c r="E380" s="15"/>
      <c r="F380" s="15"/>
    </row>
    <row r="381" spans="2:6" ht="15.75" hidden="1" thickBot="1" x14ac:dyDescent="0.3">
      <c r="B381" s="16" t="s">
        <v>53</v>
      </c>
      <c r="C381" s="15">
        <f>C371+C376</f>
        <v>0</v>
      </c>
      <c r="D381" s="15">
        <f t="shared" ref="D381:F381" si="61">D371+D376</f>
        <v>0</v>
      </c>
      <c r="E381" s="15">
        <f t="shared" si="61"/>
        <v>0</v>
      </c>
      <c r="F381" s="15">
        <f t="shared" si="61"/>
        <v>0</v>
      </c>
    </row>
    <row r="382" spans="2:6" ht="15.75" thickBot="1" x14ac:dyDescent="0.3">
      <c r="B382" s="20"/>
      <c r="C382" s="21"/>
      <c r="D382" s="21"/>
      <c r="E382" s="21"/>
      <c r="F382" s="21"/>
    </row>
    <row r="383" spans="2:6" ht="27" customHeight="1" thickBot="1" x14ac:dyDescent="0.3">
      <c r="B383" s="6" t="s">
        <v>57</v>
      </c>
      <c r="C383" s="22">
        <f>+C258+C182+C67+C30+C207+C104+C363+C337+C312+C287+C232+C141</f>
        <v>81500</v>
      </c>
      <c r="D383" s="22">
        <f>+D258+D182+D67+D30+D207+D104+D363+D337+D312+D287+D232+D141</f>
        <v>92000</v>
      </c>
      <c r="E383" s="22">
        <f>+E258+E182+E67+E30+E207+E104+E363+E337+E312+E287+E232+E141</f>
        <v>94000</v>
      </c>
      <c r="F383" s="22">
        <f>+F258+F182+F67+F30+F207+F104+F363+F337+F312+F287+F232+F141</f>
        <v>94000</v>
      </c>
    </row>
    <row r="384" spans="2:6" ht="24.75" thickBot="1" x14ac:dyDescent="0.3">
      <c r="B384" s="6" t="s">
        <v>58</v>
      </c>
      <c r="C384" s="22">
        <f>+C276+C250+C133+C96+C59+C381+C355+C330+C305+C225+C200+C170</f>
        <v>81500</v>
      </c>
      <c r="D384" s="22">
        <f>+D276+D250+D133+D96+D59+D381+D355+D330+D305+D225+D200+D170</f>
        <v>92000</v>
      </c>
      <c r="E384" s="22">
        <f>+E276+E250+E133+E96+E59+E381+E355+E330+E305+E225+E200+E170</f>
        <v>94000</v>
      </c>
      <c r="F384" s="22">
        <f>+F276+F250+F133+F96+F59+F381+F355+F330+F305+F225+F200+F170</f>
        <v>94000</v>
      </c>
    </row>
    <row r="385" spans="2:6" ht="15.75" thickBot="1" x14ac:dyDescent="0.3">
      <c r="B385" s="13" t="s">
        <v>24</v>
      </c>
      <c r="C385" s="36">
        <f>C386+C387</f>
        <v>14500</v>
      </c>
      <c r="D385" s="36">
        <f t="shared" ref="D385:F385" si="62">D386+D387</f>
        <v>14500</v>
      </c>
      <c r="E385" s="36">
        <f t="shared" si="62"/>
        <v>14500</v>
      </c>
      <c r="F385" s="36">
        <f t="shared" si="62"/>
        <v>14500</v>
      </c>
    </row>
    <row r="386" spans="2:6" ht="15.75" thickBot="1" x14ac:dyDescent="0.3">
      <c r="B386" s="26" t="s">
        <v>279</v>
      </c>
      <c r="C386" s="15">
        <f t="shared" ref="C386:F387" si="63">C39+C76+C113</f>
        <v>14500</v>
      </c>
      <c r="D386" s="15">
        <f t="shared" si="63"/>
        <v>14500</v>
      </c>
      <c r="E386" s="15">
        <f t="shared" si="63"/>
        <v>14500</v>
      </c>
      <c r="F386" s="15">
        <f t="shared" si="63"/>
        <v>14500</v>
      </c>
    </row>
    <row r="387" spans="2:6" ht="15.75" thickBot="1" x14ac:dyDescent="0.3">
      <c r="B387" s="26" t="s">
        <v>302</v>
      </c>
      <c r="C387" s="15">
        <f t="shared" si="63"/>
        <v>0</v>
      </c>
      <c r="D387" s="15">
        <f t="shared" si="63"/>
        <v>0</v>
      </c>
      <c r="E387" s="15">
        <f t="shared" si="63"/>
        <v>0</v>
      </c>
      <c r="F387" s="15">
        <f t="shared" si="63"/>
        <v>0</v>
      </c>
    </row>
    <row r="388" spans="2:6" ht="24.75" thickBot="1" x14ac:dyDescent="0.3">
      <c r="B388" s="13" t="s">
        <v>25</v>
      </c>
      <c r="C388" s="36">
        <f>C389+C390</f>
        <v>2000</v>
      </c>
      <c r="D388" s="36">
        <f t="shared" ref="D388:F388" si="64">D389+D390</f>
        <v>2000</v>
      </c>
      <c r="E388" s="36">
        <f t="shared" si="64"/>
        <v>2000</v>
      </c>
      <c r="F388" s="36">
        <f t="shared" si="64"/>
        <v>2000</v>
      </c>
    </row>
    <row r="389" spans="2:6" ht="15.75" thickBot="1" x14ac:dyDescent="0.3">
      <c r="B389" s="26" t="s">
        <v>279</v>
      </c>
      <c r="C389" s="14">
        <f>C42+C79+C116</f>
        <v>2000</v>
      </c>
      <c r="D389" s="14">
        <f>D42+D79+D116</f>
        <v>2000</v>
      </c>
      <c r="E389" s="14">
        <f>E42+E79+E116</f>
        <v>2000</v>
      </c>
      <c r="F389" s="14">
        <f>F42+F79+F116</f>
        <v>2000</v>
      </c>
    </row>
    <row r="390" spans="2:6" ht="15.75" thickBot="1" x14ac:dyDescent="0.3">
      <c r="B390" s="26" t="s">
        <v>302</v>
      </c>
      <c r="C390" s="15">
        <f>C43+C80+C114</f>
        <v>0</v>
      </c>
      <c r="D390" s="15">
        <f>D43+D80+D114</f>
        <v>0</v>
      </c>
      <c r="E390" s="15">
        <f>E43+E80+E114</f>
        <v>0</v>
      </c>
      <c r="F390" s="15">
        <f>F43+F80+F114</f>
        <v>0</v>
      </c>
    </row>
    <row r="391" spans="2:6" ht="15.75" thickBot="1" x14ac:dyDescent="0.3">
      <c r="B391" s="13" t="s">
        <v>26</v>
      </c>
      <c r="C391" s="36">
        <f>C392+C393</f>
        <v>65000</v>
      </c>
      <c r="D391" s="36">
        <f t="shared" ref="D391:F391" si="65">D392+D393</f>
        <v>72500</v>
      </c>
      <c r="E391" s="36">
        <f>E392+E393</f>
        <v>74500</v>
      </c>
      <c r="F391" s="36">
        <f t="shared" si="65"/>
        <v>74500</v>
      </c>
    </row>
    <row r="392" spans="2:6" ht="15.75" thickBot="1" x14ac:dyDescent="0.3">
      <c r="B392" s="26" t="s">
        <v>279</v>
      </c>
      <c r="C392" s="15">
        <f>C45+C156+C119</f>
        <v>65000</v>
      </c>
      <c r="D392" s="15">
        <f>D45+D156+D119</f>
        <v>72500</v>
      </c>
      <c r="E392" s="15">
        <f>E45+E156+E119</f>
        <v>74500</v>
      </c>
      <c r="F392" s="15">
        <f>F45+F156+F119</f>
        <v>74500</v>
      </c>
    </row>
    <row r="393" spans="2:6" ht="15.75" thickBot="1" x14ac:dyDescent="0.3">
      <c r="B393" s="26" t="s">
        <v>302</v>
      </c>
      <c r="C393" s="15">
        <f>C46+C83+C120</f>
        <v>0</v>
      </c>
      <c r="D393" s="15">
        <f>D46+D83+D120</f>
        <v>0</v>
      </c>
      <c r="E393" s="15">
        <f>E46+E83+E120</f>
        <v>0</v>
      </c>
      <c r="F393" s="15">
        <f>F46+F83+F120</f>
        <v>0</v>
      </c>
    </row>
    <row r="394" spans="2:6" ht="15.75" thickBot="1" x14ac:dyDescent="0.3">
      <c r="B394" s="13" t="s">
        <v>27</v>
      </c>
      <c r="C394" s="36">
        <f>C395+C396</f>
        <v>0</v>
      </c>
      <c r="D394" s="36">
        <f t="shared" ref="D394:F394" si="66">D395+D396</f>
        <v>0</v>
      </c>
      <c r="E394" s="36">
        <f t="shared" si="66"/>
        <v>0</v>
      </c>
      <c r="F394" s="36">
        <f t="shared" si="66"/>
        <v>0</v>
      </c>
    </row>
    <row r="395" spans="2:6" ht="15.75" thickBot="1" x14ac:dyDescent="0.3">
      <c r="B395" s="26" t="s">
        <v>279</v>
      </c>
      <c r="C395" s="14">
        <f t="shared" ref="C395:F396" si="67">C48+C85+C122</f>
        <v>0</v>
      </c>
      <c r="D395" s="14">
        <f t="shared" si="67"/>
        <v>0</v>
      </c>
      <c r="E395" s="14">
        <f t="shared" si="67"/>
        <v>0</v>
      </c>
      <c r="F395" s="14">
        <f t="shared" si="67"/>
        <v>0</v>
      </c>
    </row>
    <row r="396" spans="2:6" ht="15.75" thickBot="1" x14ac:dyDescent="0.3">
      <c r="B396" s="26" t="s">
        <v>302</v>
      </c>
      <c r="C396" s="15">
        <f t="shared" si="67"/>
        <v>0</v>
      </c>
      <c r="D396" s="15">
        <f t="shared" si="67"/>
        <v>0</v>
      </c>
      <c r="E396" s="15">
        <f t="shared" si="67"/>
        <v>0</v>
      </c>
      <c r="F396" s="15">
        <f t="shared" si="67"/>
        <v>0</v>
      </c>
    </row>
    <row r="397" spans="2:6" ht="15.75" thickBot="1" x14ac:dyDescent="0.3">
      <c r="B397" s="13" t="s">
        <v>28</v>
      </c>
      <c r="C397" s="36">
        <f>C398+C399</f>
        <v>0</v>
      </c>
      <c r="D397" s="36">
        <f t="shared" ref="D397:F397" si="68">D398+D399</f>
        <v>0</v>
      </c>
      <c r="E397" s="36">
        <f t="shared" si="68"/>
        <v>0</v>
      </c>
      <c r="F397" s="36">
        <f t="shared" si="68"/>
        <v>0</v>
      </c>
    </row>
    <row r="398" spans="2:6" ht="15.75" thickBot="1" x14ac:dyDescent="0.3">
      <c r="B398" s="26" t="s">
        <v>279</v>
      </c>
      <c r="C398" s="14">
        <f t="shared" ref="C398:F399" si="69">C51+C88+C125</f>
        <v>0</v>
      </c>
      <c r="D398" s="14">
        <f t="shared" si="69"/>
        <v>0</v>
      </c>
      <c r="E398" s="14">
        <f t="shared" si="69"/>
        <v>0</v>
      </c>
      <c r="F398" s="14">
        <f t="shared" si="69"/>
        <v>0</v>
      </c>
    </row>
    <row r="399" spans="2:6" ht="15.75" thickBot="1" x14ac:dyDescent="0.3">
      <c r="B399" s="26" t="s">
        <v>302</v>
      </c>
      <c r="C399" s="15">
        <f t="shared" si="69"/>
        <v>0</v>
      </c>
      <c r="D399" s="15">
        <f t="shared" si="69"/>
        <v>0</v>
      </c>
      <c r="E399" s="15">
        <f t="shared" si="69"/>
        <v>0</v>
      </c>
      <c r="F399" s="15">
        <f t="shared" si="69"/>
        <v>0</v>
      </c>
    </row>
    <row r="400" spans="2:6" ht="15.75" thickBot="1" x14ac:dyDescent="0.3">
      <c r="B400" s="13" t="s">
        <v>29</v>
      </c>
      <c r="C400" s="36">
        <f>C401+C402</f>
        <v>0</v>
      </c>
      <c r="D400" s="36">
        <f>D401+D402</f>
        <v>0</v>
      </c>
      <c r="E400" s="36">
        <f t="shared" ref="E400:F400" si="70">E401+E402</f>
        <v>0</v>
      </c>
      <c r="F400" s="36">
        <f t="shared" si="70"/>
        <v>0</v>
      </c>
    </row>
    <row r="401" spans="2:6" ht="15.75" thickBot="1" x14ac:dyDescent="0.3">
      <c r="B401" s="26" t="s">
        <v>279</v>
      </c>
      <c r="C401" s="14">
        <f t="shared" ref="C401:F402" si="71">C54+C91+C128</f>
        <v>0</v>
      </c>
      <c r="D401" s="14">
        <f t="shared" si="71"/>
        <v>0</v>
      </c>
      <c r="E401" s="14">
        <f t="shared" si="71"/>
        <v>0</v>
      </c>
      <c r="F401" s="14">
        <f t="shared" si="71"/>
        <v>0</v>
      </c>
    </row>
    <row r="402" spans="2:6" ht="15.75" thickBot="1" x14ac:dyDescent="0.3">
      <c r="B402" s="26" t="s">
        <v>302</v>
      </c>
      <c r="C402" s="15">
        <f t="shared" si="71"/>
        <v>0</v>
      </c>
      <c r="D402" s="15">
        <f t="shared" si="71"/>
        <v>0</v>
      </c>
      <c r="E402" s="15">
        <f t="shared" si="71"/>
        <v>0</v>
      </c>
      <c r="F402" s="15">
        <f t="shared" si="71"/>
        <v>0</v>
      </c>
    </row>
    <row r="403" spans="2:6" ht="24.75" thickBot="1" x14ac:dyDescent="0.3">
      <c r="B403" s="13" t="s">
        <v>30</v>
      </c>
      <c r="C403" s="36">
        <f>C93+C56</f>
        <v>0</v>
      </c>
      <c r="D403" s="36">
        <f>D93+D56</f>
        <v>0</v>
      </c>
      <c r="E403" s="36">
        <f>E93+E56</f>
        <v>0</v>
      </c>
      <c r="F403" s="36">
        <f>F93+F56</f>
        <v>0</v>
      </c>
    </row>
    <row r="404" spans="2:6" ht="15.75" thickBot="1" x14ac:dyDescent="0.3">
      <c r="B404" s="26" t="s">
        <v>279</v>
      </c>
      <c r="C404" s="14">
        <f t="shared" ref="C404:F405" si="72">C57+C94+C131</f>
        <v>0</v>
      </c>
      <c r="D404" s="14">
        <f t="shared" si="72"/>
        <v>0</v>
      </c>
      <c r="E404" s="14">
        <f t="shared" si="72"/>
        <v>0</v>
      </c>
      <c r="F404" s="14">
        <f t="shared" si="72"/>
        <v>0</v>
      </c>
    </row>
    <row r="405" spans="2:6" ht="15.75" thickBot="1" x14ac:dyDescent="0.3">
      <c r="B405" s="26" t="s">
        <v>302</v>
      </c>
      <c r="C405" s="15">
        <f t="shared" si="72"/>
        <v>0</v>
      </c>
      <c r="D405" s="15">
        <f t="shared" si="72"/>
        <v>0</v>
      </c>
      <c r="E405" s="15">
        <f t="shared" si="72"/>
        <v>0</v>
      </c>
      <c r="F405" s="15">
        <f t="shared" si="72"/>
        <v>0</v>
      </c>
    </row>
    <row r="406" spans="2:6" ht="15.75" thickBot="1" x14ac:dyDescent="0.3">
      <c r="B406" s="13" t="s">
        <v>59</v>
      </c>
      <c r="C406" s="36">
        <f>C407+C408+C409+C410</f>
        <v>0</v>
      </c>
      <c r="D406" s="36">
        <f t="shared" ref="D406:F406" si="73">D407+D408+D409+D410</f>
        <v>0</v>
      </c>
      <c r="E406" s="36">
        <f t="shared" si="73"/>
        <v>0</v>
      </c>
      <c r="F406" s="36">
        <f t="shared" si="73"/>
        <v>0</v>
      </c>
    </row>
    <row r="407" spans="2:6" ht="15.75" thickBot="1" x14ac:dyDescent="0.3">
      <c r="B407" s="26" t="s">
        <v>279</v>
      </c>
      <c r="C407" s="14">
        <f t="shared" ref="C407:F410" si="74">C191+C216+C241+C267+C296+C321+C346+C372</f>
        <v>0</v>
      </c>
      <c r="D407" s="14">
        <f t="shared" si="74"/>
        <v>0</v>
      </c>
      <c r="E407" s="14">
        <f t="shared" si="74"/>
        <v>0</v>
      </c>
      <c r="F407" s="14">
        <f t="shared" si="74"/>
        <v>0</v>
      </c>
    </row>
    <row r="408" spans="2:6" ht="15.75" thickBot="1" x14ac:dyDescent="0.3">
      <c r="B408" s="26" t="s">
        <v>303</v>
      </c>
      <c r="C408" s="14">
        <f t="shared" si="74"/>
        <v>0</v>
      </c>
      <c r="D408" s="14">
        <f t="shared" si="74"/>
        <v>0</v>
      </c>
      <c r="E408" s="14">
        <f t="shared" si="74"/>
        <v>0</v>
      </c>
      <c r="F408" s="14">
        <f t="shared" si="74"/>
        <v>0</v>
      </c>
    </row>
    <row r="409" spans="2:6" ht="15.75" thickBot="1" x14ac:dyDescent="0.3">
      <c r="B409" s="26" t="s">
        <v>295</v>
      </c>
      <c r="C409" s="14">
        <f t="shared" si="74"/>
        <v>0</v>
      </c>
      <c r="D409" s="14">
        <f t="shared" si="74"/>
        <v>0</v>
      </c>
      <c r="E409" s="14">
        <f t="shared" si="74"/>
        <v>0</v>
      </c>
      <c r="F409" s="14">
        <f t="shared" si="74"/>
        <v>0</v>
      </c>
    </row>
    <row r="410" spans="2:6" ht="15.75" thickBot="1" x14ac:dyDescent="0.3">
      <c r="B410" s="26" t="s">
        <v>296</v>
      </c>
      <c r="C410" s="14">
        <f t="shared" si="74"/>
        <v>0</v>
      </c>
      <c r="D410" s="14">
        <f t="shared" si="74"/>
        <v>0</v>
      </c>
      <c r="E410" s="14">
        <f t="shared" si="74"/>
        <v>0</v>
      </c>
      <c r="F410" s="14">
        <f t="shared" si="74"/>
        <v>0</v>
      </c>
    </row>
    <row r="411" spans="2:6" ht="15.75" thickBot="1" x14ac:dyDescent="0.3">
      <c r="B411" s="13" t="s">
        <v>60</v>
      </c>
      <c r="C411" s="36">
        <f>C412+C413+C414+C415</f>
        <v>0</v>
      </c>
      <c r="D411" s="36">
        <f t="shared" ref="D411:F411" si="75">D412+D413+D414+D415</f>
        <v>3000</v>
      </c>
      <c r="E411" s="36">
        <f t="shared" si="75"/>
        <v>3000</v>
      </c>
      <c r="F411" s="36">
        <f t="shared" si="75"/>
        <v>3000</v>
      </c>
    </row>
    <row r="412" spans="2:6" ht="15.75" thickBot="1" x14ac:dyDescent="0.3">
      <c r="B412" s="26" t="s">
        <v>279</v>
      </c>
      <c r="C412" s="14">
        <f t="shared" ref="C412:F415" si="76">C196+C221+C246+C272+C301+C326+C351+C377</f>
        <v>0</v>
      </c>
      <c r="D412" s="14">
        <f t="shared" si="76"/>
        <v>3000</v>
      </c>
      <c r="E412" s="14">
        <f t="shared" si="76"/>
        <v>3000</v>
      </c>
      <c r="F412" s="14">
        <f t="shared" si="76"/>
        <v>3000</v>
      </c>
    </row>
    <row r="413" spans="2:6" ht="15.75" thickBot="1" x14ac:dyDescent="0.3">
      <c r="B413" s="26" t="s">
        <v>303</v>
      </c>
      <c r="C413" s="14">
        <f t="shared" si="76"/>
        <v>0</v>
      </c>
      <c r="D413" s="14">
        <f t="shared" si="76"/>
        <v>0</v>
      </c>
      <c r="E413" s="14">
        <f t="shared" si="76"/>
        <v>0</v>
      </c>
      <c r="F413" s="14">
        <f t="shared" si="76"/>
        <v>0</v>
      </c>
    </row>
    <row r="414" spans="2:6" ht="15.75" thickBot="1" x14ac:dyDescent="0.3">
      <c r="B414" s="26" t="s">
        <v>295</v>
      </c>
      <c r="C414" s="14">
        <f t="shared" si="76"/>
        <v>0</v>
      </c>
      <c r="D414" s="14">
        <f t="shared" si="76"/>
        <v>0</v>
      </c>
      <c r="E414" s="14">
        <f t="shared" si="76"/>
        <v>0</v>
      </c>
      <c r="F414" s="14">
        <f t="shared" si="76"/>
        <v>0</v>
      </c>
    </row>
    <row r="415" spans="2:6" ht="15.75" thickBot="1" x14ac:dyDescent="0.3">
      <c r="B415" s="26" t="s">
        <v>296</v>
      </c>
      <c r="C415" s="14">
        <f t="shared" si="76"/>
        <v>0</v>
      </c>
      <c r="D415" s="14">
        <f t="shared" si="76"/>
        <v>0</v>
      </c>
      <c r="E415" s="14">
        <f t="shared" si="76"/>
        <v>0</v>
      </c>
      <c r="F415" s="14">
        <f t="shared" si="76"/>
        <v>0</v>
      </c>
    </row>
    <row r="416" spans="2:6" ht="15.75" thickBot="1" x14ac:dyDescent="0.3">
      <c r="B416" s="17" t="s">
        <v>32</v>
      </c>
      <c r="C416" s="18">
        <f>IF(C384-C383=0,0,"Error")</f>
        <v>0</v>
      </c>
      <c r="D416" s="18">
        <f>IF(D384-D383=0,0,"Error")</f>
        <v>0</v>
      </c>
      <c r="E416" s="18">
        <f>IF(E384-E383=0,0,"Error")</f>
        <v>0</v>
      </c>
      <c r="F416" s="18">
        <f>IF(F384-F383=0,0,"Error")</f>
        <v>0</v>
      </c>
    </row>
    <row r="417" spans="2:6" x14ac:dyDescent="0.25">
      <c r="B417" s="28"/>
      <c r="C417" s="29"/>
      <c r="D417" s="29"/>
      <c r="E417" s="29"/>
      <c r="F417" s="29"/>
    </row>
    <row r="418" spans="2:6" ht="15" customHeight="1" x14ac:dyDescent="0.25"/>
    <row r="420" spans="2:6" ht="19.5" customHeight="1" x14ac:dyDescent="0.25"/>
    <row r="422" spans="2:6" ht="47.25" customHeight="1" x14ac:dyDescent="0.25"/>
  </sheetData>
  <mergeCells count="94">
    <mergeCell ref="B8:F8"/>
    <mergeCell ref="A2:G2"/>
    <mergeCell ref="B3:F3"/>
    <mergeCell ref="C5:F5"/>
    <mergeCell ref="C6:F6"/>
    <mergeCell ref="C7:F7"/>
    <mergeCell ref="B35:F35"/>
    <mergeCell ref="B9:F11"/>
    <mergeCell ref="C12:F12"/>
    <mergeCell ref="B13:B14"/>
    <mergeCell ref="C18:F18"/>
    <mergeCell ref="B19:F19"/>
    <mergeCell ref="B22:F22"/>
    <mergeCell ref="B23:F23"/>
    <mergeCell ref="C24:F24"/>
    <mergeCell ref="C25:F25"/>
    <mergeCell ref="C26:F26"/>
    <mergeCell ref="B27:B28"/>
    <mergeCell ref="B109:F109"/>
    <mergeCell ref="B36:B37"/>
    <mergeCell ref="C61:F61"/>
    <mergeCell ref="C62:F62"/>
    <mergeCell ref="C63:F63"/>
    <mergeCell ref="B64:B65"/>
    <mergeCell ref="B72:F72"/>
    <mergeCell ref="B73:B74"/>
    <mergeCell ref="C98:F98"/>
    <mergeCell ref="C99:F99"/>
    <mergeCell ref="C100:F100"/>
    <mergeCell ref="B101:B102"/>
    <mergeCell ref="H175:L177"/>
    <mergeCell ref="C176:F176"/>
    <mergeCell ref="C177:F177"/>
    <mergeCell ref="B110:B111"/>
    <mergeCell ref="C135:F135"/>
    <mergeCell ref="C136:F136"/>
    <mergeCell ref="C137:F137"/>
    <mergeCell ref="B138:B139"/>
    <mergeCell ref="B146:F146"/>
    <mergeCell ref="C202:F202"/>
    <mergeCell ref="B147:B148"/>
    <mergeCell ref="B172:F172"/>
    <mergeCell ref="B173:F173"/>
    <mergeCell ref="C174:F174"/>
    <mergeCell ref="E175:F175"/>
    <mergeCell ref="C178:F178"/>
    <mergeCell ref="B179:B180"/>
    <mergeCell ref="B187:F187"/>
    <mergeCell ref="B188:B189"/>
    <mergeCell ref="E201:F201"/>
    <mergeCell ref="C254:F254"/>
    <mergeCell ref="C203:F203"/>
    <mergeCell ref="B204:B205"/>
    <mergeCell ref="B212:F212"/>
    <mergeCell ref="B213:B214"/>
    <mergeCell ref="C227:F227"/>
    <mergeCell ref="C228:F228"/>
    <mergeCell ref="B229:B230"/>
    <mergeCell ref="B237:F237"/>
    <mergeCell ref="B238:B239"/>
    <mergeCell ref="C251:F251"/>
    <mergeCell ref="C253:F253"/>
    <mergeCell ref="C332:F332"/>
    <mergeCell ref="C333:F333"/>
    <mergeCell ref="B334:B335"/>
    <mergeCell ref="B284:B285"/>
    <mergeCell ref="B255:B256"/>
    <mergeCell ref="B263:F263"/>
    <mergeCell ref="B264:B265"/>
    <mergeCell ref="B277:F277"/>
    <mergeCell ref="B278:F278"/>
    <mergeCell ref="C279:F279"/>
    <mergeCell ref="E280:F280"/>
    <mergeCell ref="C307:F307"/>
    <mergeCell ref="C308:F308"/>
    <mergeCell ref="B309:B310"/>
    <mergeCell ref="B317:F317"/>
    <mergeCell ref="B318:B319"/>
    <mergeCell ref="B1:H1"/>
    <mergeCell ref="B369:B370"/>
    <mergeCell ref="B343:B344"/>
    <mergeCell ref="C356:F356"/>
    <mergeCell ref="C358:F358"/>
    <mergeCell ref="C359:F359"/>
    <mergeCell ref="B360:B361"/>
    <mergeCell ref="B368:F368"/>
    <mergeCell ref="H280:L282"/>
    <mergeCell ref="C281:F281"/>
    <mergeCell ref="C282:F282"/>
    <mergeCell ref="C283:F283"/>
    <mergeCell ref="B342:F342"/>
    <mergeCell ref="B292:F292"/>
    <mergeCell ref="B293:B294"/>
    <mergeCell ref="E306:F306"/>
  </mergeCells>
  <pageMargins left="0.7" right="0.7" top="0.75" bottom="0.75" header="0.3" footer="0.3"/>
  <pageSetup scale="55" orientation="portrait" r:id="rId1"/>
  <rowBreaks count="3" manualBreakCount="3">
    <brk id="60" max="5" man="1"/>
    <brk id="276" max="5" man="1"/>
    <brk id="355"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124"/>
  <sheetViews>
    <sheetView zoomScale="170" zoomScaleNormal="170" workbookViewId="0">
      <selection activeCell="J12" sqref="J12"/>
    </sheetView>
  </sheetViews>
  <sheetFormatPr defaultRowHeight="15" x14ac:dyDescent="0.25"/>
  <cols>
    <col min="1" max="1" width="12" customWidth="1"/>
    <col min="2" max="2" width="28.5703125" customWidth="1"/>
    <col min="3" max="6" width="11.7109375" customWidth="1"/>
    <col min="8" max="8" width="10" customWidth="1"/>
    <col min="9" max="9" width="11" customWidth="1"/>
    <col min="10" max="10" width="11" bestFit="1" customWidth="1"/>
  </cols>
  <sheetData>
    <row r="1" spans="1:8" x14ac:dyDescent="0.25">
      <c r="B1" s="1444" t="s">
        <v>1347</v>
      </c>
      <c r="C1" s="1444"/>
      <c r="D1" s="1444"/>
      <c r="E1" s="1444"/>
      <c r="F1" s="1444"/>
      <c r="G1" s="1444"/>
      <c r="H1" s="1444"/>
    </row>
    <row r="2" spans="1:8" ht="18" customHeight="1" x14ac:dyDescent="0.25">
      <c r="A2" s="1444" t="s">
        <v>750</v>
      </c>
      <c r="B2" s="1444"/>
      <c r="C2" s="1444"/>
      <c r="D2" s="1444"/>
      <c r="E2" s="1444"/>
      <c r="F2" s="1444"/>
      <c r="G2" s="1444"/>
    </row>
    <row r="3" spans="1:8" ht="18" customHeight="1" x14ac:dyDescent="0.25">
      <c r="A3" s="796"/>
      <c r="B3" s="1306" t="s">
        <v>731</v>
      </c>
      <c r="C3" s="1306"/>
      <c r="D3" s="1306"/>
      <c r="E3" s="1306"/>
      <c r="F3" s="1306"/>
      <c r="G3" s="796"/>
    </row>
    <row r="4" spans="1:8" ht="15.75" thickBot="1" x14ac:dyDescent="0.3"/>
    <row r="5" spans="1:8" ht="15.75" thickBot="1" x14ac:dyDescent="0.3">
      <c r="B5" s="2" t="s">
        <v>0</v>
      </c>
      <c r="C5" s="1230" t="s">
        <v>1347</v>
      </c>
      <c r="D5" s="1230"/>
      <c r="E5" s="1230"/>
      <c r="F5" s="1230"/>
    </row>
    <row r="6" spans="1:8" ht="15.75" thickBot="1" x14ac:dyDescent="0.3">
      <c r="B6" s="2" t="s">
        <v>1</v>
      </c>
      <c r="C6" s="1414" t="s">
        <v>269</v>
      </c>
      <c r="D6" s="1232"/>
      <c r="E6" s="1232"/>
      <c r="F6" s="1233"/>
    </row>
    <row r="7" spans="1:8" ht="15.75" thickBot="1" x14ac:dyDescent="0.3">
      <c r="B7" s="2" t="s">
        <v>3</v>
      </c>
      <c r="C7" s="1217" t="s">
        <v>729</v>
      </c>
      <c r="D7" s="1218"/>
      <c r="E7" s="1218"/>
      <c r="F7" s="1219"/>
    </row>
    <row r="8" spans="1:8" ht="15.75" thickBot="1" x14ac:dyDescent="0.3">
      <c r="B8" s="1234" t="s">
        <v>5</v>
      </c>
      <c r="C8" s="1235"/>
      <c r="D8" s="1235"/>
      <c r="E8" s="1235"/>
      <c r="F8" s="1236"/>
    </row>
    <row r="9" spans="1:8" ht="15.75" thickBot="1" x14ac:dyDescent="0.3">
      <c r="B9" s="1423" t="s">
        <v>885</v>
      </c>
      <c r="C9" s="1424"/>
      <c r="D9" s="1424"/>
      <c r="E9" s="1424"/>
      <c r="F9" s="1425"/>
    </row>
    <row r="10" spans="1:8" ht="36.75" customHeight="1" thickBot="1" x14ac:dyDescent="0.3">
      <c r="B10" s="1423"/>
      <c r="C10" s="1424"/>
      <c r="D10" s="1424"/>
      <c r="E10" s="1424"/>
      <c r="F10" s="1425"/>
    </row>
    <row r="11" spans="1:8" ht="15.75" thickBot="1" x14ac:dyDescent="0.3">
      <c r="B11" s="1423"/>
      <c r="C11" s="1424"/>
      <c r="D11" s="1424"/>
      <c r="E11" s="1424"/>
      <c r="F11" s="1425"/>
    </row>
    <row r="12" spans="1:8" ht="123" customHeight="1" thickBot="1" x14ac:dyDescent="0.3">
      <c r="B12" s="3" t="s">
        <v>6</v>
      </c>
      <c r="C12" s="1240" t="s">
        <v>884</v>
      </c>
      <c r="D12" s="1241"/>
      <c r="E12" s="1241"/>
      <c r="F12" s="1242"/>
    </row>
    <row r="13" spans="1:8" ht="23.25" customHeight="1" x14ac:dyDescent="0.25">
      <c r="B13" s="1254" t="s">
        <v>7</v>
      </c>
      <c r="C13" s="280">
        <v>2019</v>
      </c>
      <c r="D13" s="280">
        <v>2020</v>
      </c>
      <c r="E13" s="280">
        <v>2021</v>
      </c>
      <c r="F13" s="280">
        <v>2022</v>
      </c>
    </row>
    <row r="14" spans="1:8" ht="15.75" thickBot="1" x14ac:dyDescent="0.3">
      <c r="B14" s="1255"/>
      <c r="C14" s="277" t="s">
        <v>8</v>
      </c>
      <c r="D14" s="277" t="s">
        <v>9</v>
      </c>
      <c r="E14" s="277" t="s">
        <v>9</v>
      </c>
      <c r="F14" s="277" t="s">
        <v>9</v>
      </c>
    </row>
    <row r="15" spans="1:8" ht="21" customHeight="1" thickBot="1" x14ac:dyDescent="0.3">
      <c r="B15" s="5" t="s">
        <v>1348</v>
      </c>
      <c r="C15" s="854" t="s">
        <v>1349</v>
      </c>
      <c r="D15" s="854" t="s">
        <v>1350</v>
      </c>
      <c r="E15" s="854" t="s">
        <v>1351</v>
      </c>
      <c r="F15" s="854" t="s">
        <v>1352</v>
      </c>
    </row>
    <row r="16" spans="1:8" ht="15.75" thickBot="1" x14ac:dyDescent="0.3">
      <c r="B16" s="5" t="s">
        <v>92</v>
      </c>
      <c r="C16" s="89" t="s">
        <v>68</v>
      </c>
      <c r="D16" s="89" t="s">
        <v>69</v>
      </c>
      <c r="E16" s="89" t="s">
        <v>69</v>
      </c>
      <c r="F16" s="89" t="s">
        <v>69</v>
      </c>
    </row>
    <row r="17" spans="2:12" ht="23.25" thickBot="1" x14ac:dyDescent="0.3">
      <c r="B17" s="5" t="s">
        <v>67</v>
      </c>
      <c r="C17" s="89" t="s">
        <v>68</v>
      </c>
      <c r="D17" s="89" t="s">
        <v>69</v>
      </c>
      <c r="E17" s="89" t="s">
        <v>69</v>
      </c>
      <c r="F17" s="89" t="s">
        <v>69</v>
      </c>
    </row>
    <row r="18" spans="2:12" ht="32.25" customHeight="1" thickBot="1" x14ac:dyDescent="0.3">
      <c r="B18" s="6" t="s">
        <v>10</v>
      </c>
      <c r="C18" s="1427" t="s">
        <v>1353</v>
      </c>
      <c r="D18" s="1428"/>
      <c r="E18" s="1428"/>
      <c r="F18" s="1429"/>
    </row>
    <row r="19" spans="2:12" ht="23.25" customHeight="1" thickBot="1" x14ac:dyDescent="0.3">
      <c r="B19" s="1247" t="s">
        <v>11</v>
      </c>
      <c r="C19" s="1249"/>
      <c r="D19" s="1249"/>
      <c r="E19" s="1249"/>
      <c r="F19" s="1250"/>
      <c r="I19" s="30"/>
      <c r="K19" s="30"/>
    </row>
    <row r="20" spans="2:12" ht="27" customHeight="1" thickBot="1" x14ac:dyDescent="0.3">
      <c r="B20" s="5" t="s">
        <v>1354</v>
      </c>
      <c r="C20" s="109">
        <v>10000</v>
      </c>
      <c r="D20" s="109">
        <v>15000</v>
      </c>
      <c r="E20" s="109">
        <v>17000</v>
      </c>
      <c r="F20" s="109">
        <v>20000</v>
      </c>
      <c r="H20" s="92"/>
    </row>
    <row r="21" spans="2:12" ht="24" customHeight="1" thickBot="1" x14ac:dyDescent="0.3">
      <c r="B21" s="1291" t="s">
        <v>12</v>
      </c>
      <c r="C21" s="1292"/>
      <c r="D21" s="1292"/>
      <c r="E21" s="1292"/>
      <c r="F21" s="1293"/>
    </row>
    <row r="22" spans="2:12" ht="15.75" thickBot="1" x14ac:dyDescent="0.3">
      <c r="B22" s="1220" t="s">
        <v>13</v>
      </c>
      <c r="C22" s="1221"/>
      <c r="D22" s="1221"/>
      <c r="E22" s="1221"/>
      <c r="F22" s="1222"/>
    </row>
    <row r="23" spans="2:12" ht="22.5" customHeight="1" thickBot="1" x14ac:dyDescent="0.3">
      <c r="B23" s="7" t="s">
        <v>14</v>
      </c>
      <c r="C23" s="1284" t="s">
        <v>1355</v>
      </c>
      <c r="D23" s="1279"/>
      <c r="E23" s="1279"/>
      <c r="F23" s="1280"/>
    </row>
    <row r="24" spans="2:12" ht="78" customHeight="1" thickBot="1" x14ac:dyDescent="0.3">
      <c r="B24" s="5" t="s">
        <v>15</v>
      </c>
      <c r="C24" s="1392" t="s">
        <v>1356</v>
      </c>
      <c r="D24" s="1393"/>
      <c r="E24" s="1393"/>
      <c r="F24" s="1394"/>
    </row>
    <row r="25" spans="2:12" ht="15.75" thickBot="1" x14ac:dyDescent="0.3">
      <c r="B25" s="5" t="s">
        <v>16</v>
      </c>
      <c r="C25" s="1251" t="s">
        <v>134</v>
      </c>
      <c r="D25" s="1252"/>
      <c r="E25" s="1252"/>
      <c r="F25" s="1253"/>
    </row>
    <row r="26" spans="2:12" ht="12.75" customHeight="1" x14ac:dyDescent="0.25">
      <c r="B26" s="1254"/>
      <c r="C26" s="8">
        <v>2019</v>
      </c>
      <c r="D26" s="8">
        <v>2020</v>
      </c>
      <c r="E26" s="8">
        <v>2021</v>
      </c>
      <c r="F26" s="8">
        <v>2022</v>
      </c>
    </row>
    <row r="27" spans="2:12" ht="9" customHeight="1" thickBot="1" x14ac:dyDescent="0.3">
      <c r="B27" s="1255"/>
      <c r="C27" s="806" t="s">
        <v>8</v>
      </c>
      <c r="D27" s="806" t="s">
        <v>9</v>
      </c>
      <c r="E27" s="806" t="s">
        <v>9</v>
      </c>
      <c r="F27" s="806" t="s">
        <v>9</v>
      </c>
    </row>
    <row r="28" spans="2:12" ht="15.75" thickBot="1" x14ac:dyDescent="0.3">
      <c r="B28" s="5" t="s">
        <v>17</v>
      </c>
      <c r="C28" s="10">
        <v>10000</v>
      </c>
      <c r="D28" s="10">
        <v>15000</v>
      </c>
      <c r="E28" s="10">
        <v>17000</v>
      </c>
      <c r="F28" s="10">
        <v>20000</v>
      </c>
    </row>
    <row r="29" spans="2:12" ht="15.75" thickBot="1" x14ac:dyDescent="0.3">
      <c r="B29" s="5" t="s">
        <v>18</v>
      </c>
      <c r="C29" s="10">
        <f>C58</f>
        <v>40500</v>
      </c>
      <c r="D29" s="10">
        <f>D58</f>
        <v>32500</v>
      </c>
      <c r="E29" s="10">
        <f t="shared" ref="E29:F29" si="0">E58</f>
        <v>32500</v>
      </c>
      <c r="F29" s="10">
        <f t="shared" si="0"/>
        <v>33000</v>
      </c>
    </row>
    <row r="30" spans="2:12" ht="15.75" thickBot="1" x14ac:dyDescent="0.3">
      <c r="B30" s="5" t="s">
        <v>19</v>
      </c>
      <c r="C30" s="10">
        <f>C29/C28</f>
        <v>4.05</v>
      </c>
      <c r="D30" s="10">
        <f t="shared" ref="D30:F30" si="1">D29/D28</f>
        <v>2.1666666666666665</v>
      </c>
      <c r="E30" s="10">
        <f t="shared" si="1"/>
        <v>1.911764705882353</v>
      </c>
      <c r="F30" s="10">
        <f t="shared" si="1"/>
        <v>1.65</v>
      </c>
    </row>
    <row r="31" spans="2:12" ht="15.75" thickBot="1" x14ac:dyDescent="0.3">
      <c r="B31" s="5" t="s">
        <v>20</v>
      </c>
      <c r="C31" s="787" t="s">
        <v>21</v>
      </c>
      <c r="D31" s="11">
        <f>D28/C28-1</f>
        <v>0.5</v>
      </c>
      <c r="E31" s="11">
        <f t="shared" ref="E31:F33" si="2">E28/D28-1</f>
        <v>0.1333333333333333</v>
      </c>
      <c r="F31" s="11">
        <f t="shared" si="2"/>
        <v>0.17647058823529416</v>
      </c>
      <c r="H31" s="12"/>
      <c r="I31" s="12"/>
      <c r="J31" s="12"/>
      <c r="K31" s="12"/>
      <c r="L31" s="12"/>
    </row>
    <row r="32" spans="2:12" ht="15.75" thickBot="1" x14ac:dyDescent="0.3">
      <c r="B32" s="5" t="s">
        <v>22</v>
      </c>
      <c r="C32" s="787" t="s">
        <v>21</v>
      </c>
      <c r="D32" s="11">
        <f>D29/C29-1</f>
        <v>-0.19753086419753085</v>
      </c>
      <c r="E32" s="11">
        <f t="shared" si="2"/>
        <v>0</v>
      </c>
      <c r="F32" s="11">
        <f t="shared" si="2"/>
        <v>1.538461538461533E-2</v>
      </c>
    </row>
    <row r="33" spans="2:9" ht="15.75" thickBot="1" x14ac:dyDescent="0.3">
      <c r="B33" s="5" t="s">
        <v>23</v>
      </c>
      <c r="C33" s="787" t="s">
        <v>21</v>
      </c>
      <c r="D33" s="11">
        <f>D30/C30-1</f>
        <v>-0.46502057613168724</v>
      </c>
      <c r="E33" s="11">
        <f t="shared" si="2"/>
        <v>-0.11764705882352933</v>
      </c>
      <c r="F33" s="11">
        <f t="shared" si="2"/>
        <v>-0.13692307692307704</v>
      </c>
    </row>
    <row r="34" spans="2:9" ht="15.75" thickBot="1" x14ac:dyDescent="0.3">
      <c r="B34" s="1256" t="s">
        <v>160</v>
      </c>
      <c r="C34" s="1257"/>
      <c r="D34" s="1257"/>
      <c r="E34" s="1257"/>
      <c r="F34" s="1258"/>
    </row>
    <row r="35" spans="2:9" ht="12.75" customHeight="1" x14ac:dyDescent="0.25">
      <c r="B35" s="1254"/>
      <c r="C35" s="8">
        <v>2019</v>
      </c>
      <c r="D35" s="8">
        <v>2020</v>
      </c>
      <c r="E35" s="8">
        <v>2021</v>
      </c>
      <c r="F35" s="8">
        <v>2022</v>
      </c>
    </row>
    <row r="36" spans="2:9" ht="9" customHeight="1" thickBot="1" x14ac:dyDescent="0.3">
      <c r="B36" s="1255"/>
      <c r="C36" s="806" t="s">
        <v>8</v>
      </c>
      <c r="D36" s="806" t="s">
        <v>9</v>
      </c>
      <c r="E36" s="806" t="s">
        <v>9</v>
      </c>
      <c r="F36" s="806" t="s">
        <v>9</v>
      </c>
    </row>
    <row r="37" spans="2:9" ht="15.75" thickBot="1" x14ac:dyDescent="0.3">
      <c r="B37" s="13" t="s">
        <v>24</v>
      </c>
      <c r="C37" s="14">
        <f>C38</f>
        <v>13900</v>
      </c>
      <c r="D37" s="14">
        <f t="shared" ref="D37:F37" si="3">D38</f>
        <v>13000</v>
      </c>
      <c r="E37" s="14">
        <f t="shared" si="3"/>
        <v>13000</v>
      </c>
      <c r="F37" s="14">
        <f t="shared" si="3"/>
        <v>13000</v>
      </c>
    </row>
    <row r="38" spans="2:9" ht="15.75" thickBot="1" x14ac:dyDescent="0.3">
      <c r="B38" s="26" t="s">
        <v>279</v>
      </c>
      <c r="C38" s="278">
        <v>13900</v>
      </c>
      <c r="D38" s="15">
        <v>13000</v>
      </c>
      <c r="E38" s="15">
        <v>13000</v>
      </c>
      <c r="F38" s="15">
        <v>13000</v>
      </c>
    </row>
    <row r="39" spans="2:9" ht="15.75" thickBot="1" x14ac:dyDescent="0.3">
      <c r="B39" s="26" t="s">
        <v>280</v>
      </c>
      <c r="C39" s="15"/>
      <c r="D39" s="15"/>
      <c r="E39" s="15"/>
      <c r="F39" s="15"/>
    </row>
    <row r="40" spans="2:9" ht="24.75" thickBot="1" x14ac:dyDescent="0.3">
      <c r="B40" s="13" t="s">
        <v>25</v>
      </c>
      <c r="C40" s="14">
        <f>C41</f>
        <v>1700</v>
      </c>
      <c r="D40" s="14">
        <f t="shared" ref="D40:F40" si="4">D41</f>
        <v>2100</v>
      </c>
      <c r="E40" s="14">
        <f t="shared" si="4"/>
        <v>2100</v>
      </c>
      <c r="F40" s="14">
        <f t="shared" si="4"/>
        <v>2100</v>
      </c>
      <c r="H40" s="12"/>
    </row>
    <row r="41" spans="2:9" ht="15.75" thickBot="1" x14ac:dyDescent="0.3">
      <c r="B41" s="26" t="s">
        <v>279</v>
      </c>
      <c r="C41" s="278">
        <v>1700</v>
      </c>
      <c r="D41" s="14">
        <v>2100</v>
      </c>
      <c r="E41" s="14">
        <v>2100</v>
      </c>
      <c r="F41" s="14">
        <v>2100</v>
      </c>
      <c r="I41" s="12"/>
    </row>
    <row r="42" spans="2:9" ht="15.75" thickBot="1" x14ac:dyDescent="0.3">
      <c r="B42" s="26" t="s">
        <v>280</v>
      </c>
      <c r="C42" s="15"/>
      <c r="D42" s="14"/>
      <c r="E42" s="14"/>
      <c r="F42" s="14"/>
      <c r="I42" s="12"/>
    </row>
    <row r="43" spans="2:9" ht="15.75" thickBot="1" x14ac:dyDescent="0.3">
      <c r="B43" s="13" t="s">
        <v>26</v>
      </c>
      <c r="C43" s="15">
        <v>24900</v>
      </c>
      <c r="D43" s="14">
        <v>17400</v>
      </c>
      <c r="E43" s="14">
        <v>17400</v>
      </c>
      <c r="F43" s="14">
        <v>17900</v>
      </c>
    </row>
    <row r="44" spans="2:9" ht="15.75" thickBot="1" x14ac:dyDescent="0.3">
      <c r="B44" s="26" t="s">
        <v>279</v>
      </c>
      <c r="C44" s="278">
        <v>24900</v>
      </c>
      <c r="D44" s="14">
        <v>17400</v>
      </c>
      <c r="E44" s="31">
        <v>17400</v>
      </c>
      <c r="F44" s="31">
        <v>17900</v>
      </c>
    </row>
    <row r="45" spans="2:9" ht="15.75" thickBot="1" x14ac:dyDescent="0.3">
      <c r="B45" s="26" t="s">
        <v>280</v>
      </c>
      <c r="C45" s="15"/>
      <c r="D45" s="14"/>
      <c r="E45" s="14"/>
      <c r="F45" s="14"/>
    </row>
    <row r="46" spans="2:9" ht="15.75" thickBot="1" x14ac:dyDescent="0.3">
      <c r="B46" s="13" t="s">
        <v>27</v>
      </c>
      <c r="C46" s="15"/>
      <c r="D46" s="14"/>
      <c r="E46" s="14"/>
      <c r="F46" s="14"/>
    </row>
    <row r="47" spans="2:9" ht="15.75" thickBot="1" x14ac:dyDescent="0.3">
      <c r="B47" s="26" t="s">
        <v>279</v>
      </c>
      <c r="C47" s="15"/>
      <c r="D47" s="14"/>
      <c r="E47" s="14"/>
      <c r="F47" s="14"/>
    </row>
    <row r="48" spans="2:9" ht="15.75" thickBot="1" x14ac:dyDescent="0.3">
      <c r="B48" s="26" t="s">
        <v>280</v>
      </c>
      <c r="C48" s="15"/>
      <c r="D48" s="14"/>
      <c r="E48" s="14"/>
      <c r="F48" s="14"/>
    </row>
    <row r="49" spans="2:13" ht="15.75" thickBot="1" x14ac:dyDescent="0.3">
      <c r="B49" s="13" t="s">
        <v>28</v>
      </c>
      <c r="C49" s="15"/>
      <c r="D49" s="14"/>
      <c r="E49" s="14"/>
      <c r="F49" s="14"/>
    </row>
    <row r="50" spans="2:13" ht="15.75" thickBot="1" x14ac:dyDescent="0.3">
      <c r="B50" s="26" t="s">
        <v>279</v>
      </c>
      <c r="C50" s="15"/>
      <c r="D50" s="14"/>
      <c r="E50" s="14"/>
      <c r="F50" s="14"/>
    </row>
    <row r="51" spans="2:13" ht="15.75" thickBot="1" x14ac:dyDescent="0.3">
      <c r="B51" s="26" t="s">
        <v>280</v>
      </c>
      <c r="C51" s="15"/>
      <c r="D51" s="14"/>
      <c r="E51" s="14"/>
      <c r="F51" s="14"/>
    </row>
    <row r="52" spans="2:13" ht="15.75" thickBot="1" x14ac:dyDescent="0.3">
      <c r="B52" s="13" t="s">
        <v>29</v>
      </c>
      <c r="C52" s="15">
        <f>C53+C54</f>
        <v>0</v>
      </c>
      <c r="D52" s="14">
        <f t="shared" ref="D52:F52" si="5">D53+D54</f>
        <v>0</v>
      </c>
      <c r="E52" s="14">
        <f t="shared" si="5"/>
        <v>0</v>
      </c>
      <c r="F52" s="14">
        <f t="shared" si="5"/>
        <v>0</v>
      </c>
    </row>
    <row r="53" spans="2:13" ht="15.75" thickBot="1" x14ac:dyDescent="0.3">
      <c r="B53" s="26" t="s">
        <v>279</v>
      </c>
      <c r="C53" s="278"/>
      <c r="D53" s="14">
        <v>0</v>
      </c>
      <c r="E53" s="31">
        <v>0</v>
      </c>
      <c r="F53" s="31">
        <v>0</v>
      </c>
    </row>
    <row r="54" spans="2:13" ht="15.75" thickBot="1" x14ac:dyDescent="0.3">
      <c r="B54" s="26" t="s">
        <v>280</v>
      </c>
      <c r="C54" s="15"/>
      <c r="D54" s="14"/>
      <c r="E54" s="14"/>
      <c r="F54" s="14"/>
    </row>
    <row r="55" spans="2:13" ht="24.75" thickBot="1" x14ac:dyDescent="0.3">
      <c r="B55" s="13" t="s">
        <v>30</v>
      </c>
      <c r="C55" s="15">
        <v>0</v>
      </c>
      <c r="D55" s="14">
        <v>0</v>
      </c>
      <c r="E55" s="14">
        <f>D55*1.03*0.99</f>
        <v>0</v>
      </c>
      <c r="F55" s="14">
        <f>E55*1.03*0.99</f>
        <v>0</v>
      </c>
      <c r="I55" s="95"/>
    </row>
    <row r="56" spans="2:13" ht="15.75" thickBot="1" x14ac:dyDescent="0.3">
      <c r="B56" s="26" t="s">
        <v>279</v>
      </c>
      <c r="C56" s="15"/>
      <c r="D56" s="40"/>
      <c r="E56" s="40"/>
      <c r="F56" s="40"/>
      <c r="K56" s="96"/>
      <c r="L56" s="96"/>
      <c r="M56" s="96"/>
    </row>
    <row r="57" spans="2:13" ht="15.75" thickBot="1" x14ac:dyDescent="0.3">
      <c r="B57" s="26" t="s">
        <v>280</v>
      </c>
      <c r="C57" s="15"/>
      <c r="D57" s="97"/>
      <c r="E57" s="40"/>
      <c r="F57" s="40"/>
    </row>
    <row r="58" spans="2:13" ht="15.75" thickBot="1" x14ac:dyDescent="0.3">
      <c r="B58" s="16" t="s">
        <v>31</v>
      </c>
      <c r="C58" s="15">
        <f>C55+C52+C49+C46+C43+C40+C37</f>
        <v>40500</v>
      </c>
      <c r="D58" s="15">
        <f>D55+D52+D49+D46+D43+D40+D37</f>
        <v>32500</v>
      </c>
      <c r="E58" s="15">
        <f t="shared" ref="E58:F58" si="6">E55+E52+E49+E46+E43+E40+E37</f>
        <v>32500</v>
      </c>
      <c r="F58" s="15">
        <f t="shared" si="6"/>
        <v>33000</v>
      </c>
    </row>
    <row r="59" spans="2:13" ht="15.75" thickBot="1" x14ac:dyDescent="0.3">
      <c r="B59" s="17" t="s">
        <v>32</v>
      </c>
      <c r="C59" s="18">
        <f>IF(C58-C29=0,0,"Error")</f>
        <v>0</v>
      </c>
      <c r="D59" s="18">
        <f>IF(D58-D29=0,0,"Error")</f>
        <v>0</v>
      </c>
      <c r="E59" s="18">
        <f>IF(E58-E29=0,0,"Error")</f>
        <v>0</v>
      </c>
      <c r="F59" s="18">
        <f>IF(F58-F29=0,0,"Error")</f>
        <v>0</v>
      </c>
    </row>
    <row r="60" spans="2:13" ht="15.75" thickBot="1" x14ac:dyDescent="0.3">
      <c r="B60" s="1220" t="s">
        <v>39</v>
      </c>
      <c r="C60" s="1221"/>
      <c r="D60" s="1221"/>
      <c r="E60" s="1221"/>
      <c r="F60" s="1222"/>
    </row>
    <row r="61" spans="2:13" ht="15.75" thickBot="1" x14ac:dyDescent="0.3">
      <c r="B61" s="1220" t="s">
        <v>40</v>
      </c>
      <c r="C61" s="1221"/>
      <c r="D61" s="1221"/>
      <c r="E61" s="1221"/>
      <c r="F61" s="1222"/>
    </row>
    <row r="62" spans="2:13" ht="15.75" thickBot="1" x14ac:dyDescent="0.3">
      <c r="B62" s="7" t="s">
        <v>56</v>
      </c>
      <c r="C62" s="1271" t="s">
        <v>1357</v>
      </c>
      <c r="D62" s="1432"/>
      <c r="E62" s="1272"/>
      <c r="F62" s="1273"/>
    </row>
    <row r="63" spans="2:13" ht="30.75" customHeight="1" thickBot="1" x14ac:dyDescent="0.3">
      <c r="B63" s="7" t="s">
        <v>82</v>
      </c>
      <c r="C63" s="7" t="s">
        <v>1358</v>
      </c>
      <c r="D63" s="100" t="s">
        <v>289</v>
      </c>
      <c r="E63" s="1626" t="s">
        <v>1359</v>
      </c>
      <c r="F63" s="1627"/>
      <c r="H63" s="1488" t="s">
        <v>291</v>
      </c>
      <c r="I63" s="1489"/>
      <c r="J63" s="1489"/>
      <c r="K63" s="1489"/>
      <c r="L63" s="1490"/>
    </row>
    <row r="64" spans="2:13" ht="15.75" thickBot="1" x14ac:dyDescent="0.3">
      <c r="B64" s="110"/>
      <c r="C64" s="1243"/>
      <c r="D64" s="1277"/>
      <c r="E64" s="1245"/>
      <c r="F64" s="1246"/>
      <c r="H64" s="1491"/>
      <c r="I64" s="1492"/>
      <c r="J64" s="1492"/>
      <c r="K64" s="1492"/>
      <c r="L64" s="1493"/>
    </row>
    <row r="65" spans="2:12" ht="17.25" customHeight="1" thickBot="1" x14ac:dyDescent="0.3">
      <c r="B65" s="5" t="s">
        <v>15</v>
      </c>
      <c r="C65" s="1247" t="s">
        <v>1358</v>
      </c>
      <c r="D65" s="1249"/>
      <c r="E65" s="1249"/>
      <c r="F65" s="1250"/>
      <c r="H65" s="1494"/>
      <c r="I65" s="1495"/>
      <c r="J65" s="1495"/>
      <c r="K65" s="1495"/>
      <c r="L65" s="1496"/>
    </row>
    <row r="66" spans="2:12" ht="15.75" thickBot="1" x14ac:dyDescent="0.3">
      <c r="B66" s="5" t="s">
        <v>16</v>
      </c>
      <c r="C66" s="1251" t="s">
        <v>83</v>
      </c>
      <c r="D66" s="1252"/>
      <c r="E66" s="1252"/>
      <c r="F66" s="1253"/>
    </row>
    <row r="67" spans="2:12" ht="12.75" customHeight="1" x14ac:dyDescent="0.25">
      <c r="B67" s="1254"/>
      <c r="C67" s="8">
        <v>2019</v>
      </c>
      <c r="D67" s="8">
        <v>2020</v>
      </c>
      <c r="E67" s="8">
        <v>2021</v>
      </c>
      <c r="F67" s="8">
        <v>2022</v>
      </c>
    </row>
    <row r="68" spans="2:12" ht="9" customHeight="1" thickBot="1" x14ac:dyDescent="0.3">
      <c r="B68" s="1255"/>
      <c r="C68" s="806" t="s">
        <v>8</v>
      </c>
      <c r="D68" s="806" t="s">
        <v>9</v>
      </c>
      <c r="E68" s="806" t="s">
        <v>9</v>
      </c>
      <c r="F68" s="806" t="s">
        <v>9</v>
      </c>
    </row>
    <row r="69" spans="2:12" ht="15.75" thickBot="1" x14ac:dyDescent="0.3">
      <c r="B69" s="5" t="s">
        <v>17</v>
      </c>
      <c r="C69" s="10">
        <v>20</v>
      </c>
      <c r="D69" s="10">
        <v>20</v>
      </c>
      <c r="E69" s="10">
        <v>20</v>
      </c>
      <c r="F69" s="10">
        <v>20</v>
      </c>
    </row>
    <row r="70" spans="2:12" ht="15.75" thickBot="1" x14ac:dyDescent="0.3">
      <c r="B70" s="5" t="s">
        <v>18</v>
      </c>
      <c r="C70" s="10">
        <f>C88</f>
        <v>9000</v>
      </c>
      <c r="D70" s="10">
        <f t="shared" ref="D70:F70" si="7">D88</f>
        <v>15730</v>
      </c>
      <c r="E70" s="10">
        <f t="shared" si="7"/>
        <v>28758</v>
      </c>
      <c r="F70" s="10">
        <f t="shared" si="7"/>
        <v>16000</v>
      </c>
    </row>
    <row r="71" spans="2:12" ht="15.75" thickBot="1" x14ac:dyDescent="0.3">
      <c r="B71" s="5" t="s">
        <v>19</v>
      </c>
      <c r="C71" s="10">
        <f>C70/C69</f>
        <v>450</v>
      </c>
      <c r="D71" s="10">
        <f t="shared" ref="D71:F71" si="8">D70/D69</f>
        <v>786.5</v>
      </c>
      <c r="E71" s="10">
        <f t="shared" si="8"/>
        <v>1437.9</v>
      </c>
      <c r="F71" s="10">
        <f t="shared" si="8"/>
        <v>800</v>
      </c>
    </row>
    <row r="72" spans="2:12" ht="15.75" thickBot="1" x14ac:dyDescent="0.3">
      <c r="B72" s="5" t="s">
        <v>20</v>
      </c>
      <c r="C72" s="787" t="s">
        <v>21</v>
      </c>
      <c r="D72" s="11">
        <f>D69/C69-1</f>
        <v>0</v>
      </c>
      <c r="E72" s="11">
        <f t="shared" ref="E72:F74" si="9">E69/D69-1</f>
        <v>0</v>
      </c>
      <c r="F72" s="11">
        <f t="shared" si="9"/>
        <v>0</v>
      </c>
      <c r="H72" s="12"/>
      <c r="I72" s="12"/>
      <c r="J72" s="12"/>
      <c r="K72" s="12"/>
      <c r="L72" s="12"/>
    </row>
    <row r="73" spans="2:12" ht="15.75" thickBot="1" x14ac:dyDescent="0.3">
      <c r="B73" s="5" t="s">
        <v>22</v>
      </c>
      <c r="C73" s="787" t="s">
        <v>21</v>
      </c>
      <c r="D73" s="11">
        <f>D70/C70-1</f>
        <v>0.74777777777777787</v>
      </c>
      <c r="E73" s="11">
        <f t="shared" si="9"/>
        <v>0.82822631913541001</v>
      </c>
      <c r="F73" s="11">
        <f t="shared" si="9"/>
        <v>-0.443633076013631</v>
      </c>
    </row>
    <row r="74" spans="2:12" ht="15.75" thickBot="1" x14ac:dyDescent="0.3">
      <c r="B74" s="5" t="s">
        <v>23</v>
      </c>
      <c r="C74" s="787" t="s">
        <v>21</v>
      </c>
      <c r="D74" s="11">
        <f>D71/C71-1</f>
        <v>0.74777777777777787</v>
      </c>
      <c r="E74" s="11">
        <f t="shared" si="9"/>
        <v>0.82822631913541023</v>
      </c>
      <c r="F74" s="11">
        <f t="shared" si="9"/>
        <v>-0.443633076013631</v>
      </c>
    </row>
    <row r="75" spans="2:12" ht="15.75" thickBot="1" x14ac:dyDescent="0.3">
      <c r="B75" s="1256" t="s">
        <v>163</v>
      </c>
      <c r="C75" s="1257"/>
      <c r="D75" s="1257"/>
      <c r="E75" s="1257"/>
      <c r="F75" s="1258"/>
    </row>
    <row r="76" spans="2:12" ht="12.75" customHeight="1" x14ac:dyDescent="0.25">
      <c r="B76" s="1254"/>
      <c r="C76" s="8">
        <v>2019</v>
      </c>
      <c r="D76" s="8">
        <v>2020</v>
      </c>
      <c r="E76" s="8">
        <v>2021</v>
      </c>
      <c r="F76" s="8">
        <v>2022</v>
      </c>
    </row>
    <row r="77" spans="2:12" ht="9" customHeight="1" thickBot="1" x14ac:dyDescent="0.3">
      <c r="B77" s="1255"/>
      <c r="C77" s="806" t="s">
        <v>8</v>
      </c>
      <c r="D77" s="806" t="s">
        <v>9</v>
      </c>
      <c r="E77" s="806" t="s">
        <v>9</v>
      </c>
      <c r="F77" s="806" t="s">
        <v>9</v>
      </c>
    </row>
    <row r="78" spans="2:12" ht="15.75" thickBot="1" x14ac:dyDescent="0.3">
      <c r="B78" s="13" t="s">
        <v>42</v>
      </c>
      <c r="C78" s="14">
        <f>C79+C80+C81+C82</f>
        <v>0</v>
      </c>
      <c r="D78" s="14">
        <f t="shared" ref="D78:F78" si="10">D79+D80+D81+D82</f>
        <v>0</v>
      </c>
      <c r="E78" s="14">
        <f t="shared" si="10"/>
        <v>0</v>
      </c>
      <c r="F78" s="14">
        <f t="shared" si="10"/>
        <v>0</v>
      </c>
    </row>
    <row r="79" spans="2:12" ht="15.75" thickBot="1" x14ac:dyDescent="0.3">
      <c r="B79" s="26" t="s">
        <v>279</v>
      </c>
      <c r="C79" s="14"/>
      <c r="D79" s="14"/>
      <c r="E79" s="14"/>
      <c r="F79" s="14"/>
    </row>
    <row r="80" spans="2:12" ht="15.75" thickBot="1" x14ac:dyDescent="0.3">
      <c r="B80" s="26" t="s">
        <v>294</v>
      </c>
      <c r="C80" s="14"/>
      <c r="D80" s="14"/>
      <c r="E80" s="14"/>
      <c r="F80" s="14"/>
    </row>
    <row r="81" spans="2:8" ht="15.75" thickBot="1" x14ac:dyDescent="0.3">
      <c r="B81" s="26" t="s">
        <v>295</v>
      </c>
      <c r="C81" s="14"/>
      <c r="D81" s="14"/>
      <c r="E81" s="14"/>
      <c r="F81" s="14"/>
    </row>
    <row r="82" spans="2:8" ht="15.75" thickBot="1" x14ac:dyDescent="0.3">
      <c r="B82" s="26" t="s">
        <v>296</v>
      </c>
      <c r="C82" s="14"/>
      <c r="D82" s="14"/>
      <c r="E82" s="14"/>
      <c r="F82" s="14"/>
    </row>
    <row r="83" spans="2:8" ht="15.75" thickBot="1" x14ac:dyDescent="0.3">
      <c r="B83" s="13" t="s">
        <v>43</v>
      </c>
      <c r="C83" s="15">
        <f>C84</f>
        <v>9000</v>
      </c>
      <c r="D83" s="15">
        <f t="shared" ref="D83:F83" si="11">D84</f>
        <v>15730</v>
      </c>
      <c r="E83" s="15">
        <f t="shared" si="11"/>
        <v>28758</v>
      </c>
      <c r="F83" s="15">
        <f t="shared" si="11"/>
        <v>16000</v>
      </c>
    </row>
    <row r="84" spans="2:8" ht="15.75" thickBot="1" x14ac:dyDescent="0.3">
      <c r="B84" s="26" t="s">
        <v>279</v>
      </c>
      <c r="C84" s="15">
        <v>9000</v>
      </c>
      <c r="D84" s="15">
        <f>25730-10000</f>
        <v>15730</v>
      </c>
      <c r="E84" s="15">
        <f>-10000+38758</f>
        <v>28758</v>
      </c>
      <c r="F84" s="15">
        <f>-40000+56000</f>
        <v>16000</v>
      </c>
      <c r="H84" s="12"/>
    </row>
    <row r="85" spans="2:8" ht="15.75" thickBot="1" x14ac:dyDescent="0.3">
      <c r="B85" s="26" t="s">
        <v>294</v>
      </c>
      <c r="C85" s="15"/>
      <c r="D85" s="14"/>
      <c r="E85" s="14"/>
      <c r="F85" s="14"/>
    </row>
    <row r="86" spans="2:8" ht="15.75" thickBot="1" x14ac:dyDescent="0.3">
      <c r="B86" s="26" t="s">
        <v>295</v>
      </c>
      <c r="C86" s="15"/>
      <c r="D86" s="14"/>
      <c r="E86" s="14"/>
      <c r="F86" s="14"/>
    </row>
    <row r="87" spans="2:8" ht="15.75" thickBot="1" x14ac:dyDescent="0.3">
      <c r="B87" s="26" t="s">
        <v>296</v>
      </c>
      <c r="C87" s="15"/>
      <c r="D87" s="14"/>
      <c r="E87" s="14"/>
      <c r="F87" s="14"/>
    </row>
    <row r="88" spans="2:8" ht="15.75" thickBot="1" x14ac:dyDescent="0.3">
      <c r="B88" s="101" t="s">
        <v>31</v>
      </c>
      <c r="C88" s="15">
        <f>C78+C83</f>
        <v>9000</v>
      </c>
      <c r="D88" s="15">
        <f>D78+D83</f>
        <v>15730</v>
      </c>
      <c r="E88" s="15">
        <f t="shared" ref="E88:F88" si="12">E78+E83</f>
        <v>28758</v>
      </c>
      <c r="F88" s="15">
        <f t="shared" si="12"/>
        <v>16000</v>
      </c>
    </row>
    <row r="89" spans="2:8" ht="15.75" thickBot="1" x14ac:dyDescent="0.3">
      <c r="B89" s="20"/>
      <c r="C89" s="21"/>
      <c r="D89" s="21"/>
      <c r="E89" s="21"/>
      <c r="F89" s="21"/>
    </row>
    <row r="90" spans="2:8" ht="27" customHeight="1" thickBot="1" x14ac:dyDescent="0.3">
      <c r="B90" s="6" t="s">
        <v>57</v>
      </c>
      <c r="C90" s="22">
        <f>C70+C29</f>
        <v>49500</v>
      </c>
      <c r="D90" s="22">
        <f t="shared" ref="D90:F90" si="13">D70+D29</f>
        <v>48230</v>
      </c>
      <c r="E90" s="22">
        <f t="shared" si="13"/>
        <v>61258</v>
      </c>
      <c r="F90" s="22">
        <f t="shared" si="13"/>
        <v>49000</v>
      </c>
    </row>
    <row r="91" spans="2:8" ht="24.75" thickBot="1" x14ac:dyDescent="0.3">
      <c r="B91" s="6" t="s">
        <v>58</v>
      </c>
      <c r="C91" s="22">
        <f>C58+C88</f>
        <v>49500</v>
      </c>
      <c r="D91" s="22">
        <f>D58+D88</f>
        <v>48230</v>
      </c>
      <c r="E91" s="22">
        <f t="shared" ref="E91:F91" si="14">E58+E88</f>
        <v>61258</v>
      </c>
      <c r="F91" s="22">
        <f t="shared" si="14"/>
        <v>49000</v>
      </c>
    </row>
    <row r="92" spans="2:8" ht="15.75" thickBot="1" x14ac:dyDescent="0.3">
      <c r="B92" s="13" t="s">
        <v>24</v>
      </c>
      <c r="C92" s="36">
        <f>C93+C94</f>
        <v>13900</v>
      </c>
      <c r="D92" s="36">
        <f t="shared" ref="D92:F92" si="15">D93+D94</f>
        <v>13000</v>
      </c>
      <c r="E92" s="36">
        <f t="shared" si="15"/>
        <v>13000</v>
      </c>
      <c r="F92" s="36">
        <f t="shared" si="15"/>
        <v>13000</v>
      </c>
    </row>
    <row r="93" spans="2:8" ht="15.75" thickBot="1" x14ac:dyDescent="0.3">
      <c r="B93" s="26" t="s">
        <v>279</v>
      </c>
      <c r="C93" s="15">
        <f>C38</f>
        <v>13900</v>
      </c>
      <c r="D93" s="15">
        <f t="shared" ref="D93:F94" si="16">D38</f>
        <v>13000</v>
      </c>
      <c r="E93" s="15">
        <f t="shared" si="16"/>
        <v>13000</v>
      </c>
      <c r="F93" s="15">
        <f t="shared" si="16"/>
        <v>13000</v>
      </c>
    </row>
    <row r="94" spans="2:8" ht="15.75" thickBot="1" x14ac:dyDescent="0.3">
      <c r="B94" s="26" t="s">
        <v>302</v>
      </c>
      <c r="C94" s="15">
        <f>C39</f>
        <v>0</v>
      </c>
      <c r="D94" s="15">
        <f t="shared" si="16"/>
        <v>0</v>
      </c>
      <c r="E94" s="15">
        <f t="shared" si="16"/>
        <v>0</v>
      </c>
      <c r="F94" s="15">
        <f t="shared" si="16"/>
        <v>0</v>
      </c>
    </row>
    <row r="95" spans="2:8" ht="24.75" thickBot="1" x14ac:dyDescent="0.3">
      <c r="B95" s="13" t="s">
        <v>25</v>
      </c>
      <c r="C95" s="36">
        <f>C96+C97</f>
        <v>1700</v>
      </c>
      <c r="D95" s="36">
        <f t="shared" ref="D95:F95" si="17">D96+D97</f>
        <v>2100</v>
      </c>
      <c r="E95" s="36">
        <f t="shared" si="17"/>
        <v>2100</v>
      </c>
      <c r="F95" s="36">
        <f t="shared" si="17"/>
        <v>2100</v>
      </c>
    </row>
    <row r="96" spans="2:8" ht="15.75" thickBot="1" x14ac:dyDescent="0.3">
      <c r="B96" s="26" t="s">
        <v>279</v>
      </c>
      <c r="C96" s="14">
        <f>C41</f>
        <v>1700</v>
      </c>
      <c r="D96" s="14">
        <f t="shared" ref="D96:F97" si="18">D41</f>
        <v>2100</v>
      </c>
      <c r="E96" s="14">
        <f t="shared" si="18"/>
        <v>2100</v>
      </c>
      <c r="F96" s="14">
        <f t="shared" si="18"/>
        <v>2100</v>
      </c>
    </row>
    <row r="97" spans="2:6" ht="15.75" thickBot="1" x14ac:dyDescent="0.3">
      <c r="B97" s="26" t="s">
        <v>302</v>
      </c>
      <c r="C97" s="15">
        <f>C42</f>
        <v>0</v>
      </c>
      <c r="D97" s="15">
        <f t="shared" si="18"/>
        <v>0</v>
      </c>
      <c r="E97" s="15">
        <f t="shared" si="18"/>
        <v>0</v>
      </c>
      <c r="F97" s="15">
        <f t="shared" si="18"/>
        <v>0</v>
      </c>
    </row>
    <row r="98" spans="2:6" ht="15.75" thickBot="1" x14ac:dyDescent="0.3">
      <c r="B98" s="13" t="s">
        <v>26</v>
      </c>
      <c r="C98" s="36">
        <f>C99+C100</f>
        <v>24900</v>
      </c>
      <c r="D98" s="36">
        <f t="shared" ref="D98:F98" si="19">D99+D100</f>
        <v>17400</v>
      </c>
      <c r="E98" s="36">
        <f t="shared" si="19"/>
        <v>17400</v>
      </c>
      <c r="F98" s="36">
        <f t="shared" si="19"/>
        <v>17900</v>
      </c>
    </row>
    <row r="99" spans="2:6" ht="15.75" thickBot="1" x14ac:dyDescent="0.3">
      <c r="B99" s="26" t="s">
        <v>279</v>
      </c>
      <c r="C99" s="15">
        <f>C44</f>
        <v>24900</v>
      </c>
      <c r="D99" s="15">
        <f t="shared" ref="D99:F100" si="20">D44</f>
        <v>17400</v>
      </c>
      <c r="E99" s="15">
        <f t="shared" si="20"/>
        <v>17400</v>
      </c>
      <c r="F99" s="15">
        <f t="shared" si="20"/>
        <v>17900</v>
      </c>
    </row>
    <row r="100" spans="2:6" ht="15.75" thickBot="1" x14ac:dyDescent="0.3">
      <c r="B100" s="26" t="s">
        <v>302</v>
      </c>
      <c r="C100" s="15">
        <f>C45</f>
        <v>0</v>
      </c>
      <c r="D100" s="15">
        <f t="shared" si="20"/>
        <v>0</v>
      </c>
      <c r="E100" s="15">
        <f t="shared" si="20"/>
        <v>0</v>
      </c>
      <c r="F100" s="15">
        <f t="shared" si="20"/>
        <v>0</v>
      </c>
    </row>
    <row r="101" spans="2:6" ht="15.75" thickBot="1" x14ac:dyDescent="0.3">
      <c r="B101" s="13" t="s">
        <v>27</v>
      </c>
      <c r="C101" s="36">
        <f>C102+C103</f>
        <v>0</v>
      </c>
      <c r="D101" s="36">
        <f t="shared" ref="D101:F101" si="21">D102+D103</f>
        <v>0</v>
      </c>
      <c r="E101" s="36">
        <f t="shared" si="21"/>
        <v>0</v>
      </c>
      <c r="F101" s="36">
        <f t="shared" si="21"/>
        <v>0</v>
      </c>
    </row>
    <row r="102" spans="2:6" ht="15.75" thickBot="1" x14ac:dyDescent="0.3">
      <c r="B102" s="26" t="s">
        <v>279</v>
      </c>
      <c r="C102" s="14">
        <f>C47</f>
        <v>0</v>
      </c>
      <c r="D102" s="14">
        <f t="shared" ref="D102:F103" si="22">D47</f>
        <v>0</v>
      </c>
      <c r="E102" s="14">
        <f t="shared" si="22"/>
        <v>0</v>
      </c>
      <c r="F102" s="14">
        <f t="shared" si="22"/>
        <v>0</v>
      </c>
    </row>
    <row r="103" spans="2:6" ht="15.75" thickBot="1" x14ac:dyDescent="0.3">
      <c r="B103" s="26" t="s">
        <v>302</v>
      </c>
      <c r="C103" s="15">
        <f>C48</f>
        <v>0</v>
      </c>
      <c r="D103" s="15">
        <f t="shared" si="22"/>
        <v>0</v>
      </c>
      <c r="E103" s="15">
        <f t="shared" si="22"/>
        <v>0</v>
      </c>
      <c r="F103" s="15">
        <f t="shared" si="22"/>
        <v>0</v>
      </c>
    </row>
    <row r="104" spans="2:6" ht="15.75" thickBot="1" x14ac:dyDescent="0.3">
      <c r="B104" s="13" t="s">
        <v>28</v>
      </c>
      <c r="C104" s="36">
        <f>C105+C106</f>
        <v>0</v>
      </c>
      <c r="D104" s="36">
        <f t="shared" ref="D104:F104" si="23">D105+D106</f>
        <v>0</v>
      </c>
      <c r="E104" s="36">
        <f t="shared" si="23"/>
        <v>0</v>
      </c>
      <c r="F104" s="36">
        <f t="shared" si="23"/>
        <v>0</v>
      </c>
    </row>
    <row r="105" spans="2:6" ht="15.75" thickBot="1" x14ac:dyDescent="0.3">
      <c r="B105" s="26" t="s">
        <v>279</v>
      </c>
      <c r="C105" s="14">
        <f>C50</f>
        <v>0</v>
      </c>
      <c r="D105" s="14">
        <f t="shared" ref="D105:F106" si="24">D50</f>
        <v>0</v>
      </c>
      <c r="E105" s="14">
        <f t="shared" si="24"/>
        <v>0</v>
      </c>
      <c r="F105" s="14">
        <f t="shared" si="24"/>
        <v>0</v>
      </c>
    </row>
    <row r="106" spans="2:6" ht="15.75" thickBot="1" x14ac:dyDescent="0.3">
      <c r="B106" s="26" t="s">
        <v>302</v>
      </c>
      <c r="C106" s="15">
        <f>C51</f>
        <v>0</v>
      </c>
      <c r="D106" s="15">
        <f t="shared" si="24"/>
        <v>0</v>
      </c>
      <c r="E106" s="15">
        <f t="shared" si="24"/>
        <v>0</v>
      </c>
      <c r="F106" s="15">
        <f t="shared" si="24"/>
        <v>0</v>
      </c>
    </row>
    <row r="107" spans="2:6" ht="15.75" thickBot="1" x14ac:dyDescent="0.3">
      <c r="B107" s="13" t="s">
        <v>29</v>
      </c>
      <c r="C107" s="36">
        <f>C108+C109</f>
        <v>0</v>
      </c>
      <c r="D107" s="36">
        <f>D108+D109</f>
        <v>0</v>
      </c>
      <c r="E107" s="36">
        <f t="shared" ref="E107:F107" si="25">E108+E109</f>
        <v>0</v>
      </c>
      <c r="F107" s="36">
        <f t="shared" si="25"/>
        <v>0</v>
      </c>
    </row>
    <row r="108" spans="2:6" ht="15.75" thickBot="1" x14ac:dyDescent="0.3">
      <c r="B108" s="26" t="s">
        <v>279</v>
      </c>
      <c r="C108" s="14">
        <f>C53</f>
        <v>0</v>
      </c>
      <c r="D108" s="14">
        <f t="shared" ref="D108:F112" si="26">D53</f>
        <v>0</v>
      </c>
      <c r="E108" s="14">
        <f t="shared" si="26"/>
        <v>0</v>
      </c>
      <c r="F108" s="14">
        <f t="shared" si="26"/>
        <v>0</v>
      </c>
    </row>
    <row r="109" spans="2:6" ht="15.75" thickBot="1" x14ac:dyDescent="0.3">
      <c r="B109" s="26" t="s">
        <v>302</v>
      </c>
      <c r="C109" s="15">
        <f>C54</f>
        <v>0</v>
      </c>
      <c r="D109" s="15">
        <f t="shared" si="26"/>
        <v>0</v>
      </c>
      <c r="E109" s="15">
        <f t="shared" si="26"/>
        <v>0</v>
      </c>
      <c r="F109" s="15">
        <f t="shared" si="26"/>
        <v>0</v>
      </c>
    </row>
    <row r="110" spans="2:6" ht="24.75" thickBot="1" x14ac:dyDescent="0.3">
      <c r="B110" s="13" t="s">
        <v>30</v>
      </c>
      <c r="C110" s="36">
        <f>C55</f>
        <v>0</v>
      </c>
      <c r="D110" s="36">
        <f t="shared" si="26"/>
        <v>0</v>
      </c>
      <c r="E110" s="36">
        <f t="shared" si="26"/>
        <v>0</v>
      </c>
      <c r="F110" s="36">
        <f t="shared" si="26"/>
        <v>0</v>
      </c>
    </row>
    <row r="111" spans="2:6" ht="15.75" thickBot="1" x14ac:dyDescent="0.3">
      <c r="B111" s="26" t="s">
        <v>279</v>
      </c>
      <c r="C111" s="14">
        <f>C56</f>
        <v>0</v>
      </c>
      <c r="D111" s="14">
        <f t="shared" si="26"/>
        <v>0</v>
      </c>
      <c r="E111" s="14">
        <f t="shared" si="26"/>
        <v>0</v>
      </c>
      <c r="F111" s="14">
        <f t="shared" si="26"/>
        <v>0</v>
      </c>
    </row>
    <row r="112" spans="2:6" ht="15.75" thickBot="1" x14ac:dyDescent="0.3">
      <c r="B112" s="26" t="s">
        <v>302</v>
      </c>
      <c r="C112" s="15">
        <f>C57</f>
        <v>0</v>
      </c>
      <c r="D112" s="15">
        <f t="shared" si="26"/>
        <v>0</v>
      </c>
      <c r="E112" s="15">
        <f t="shared" si="26"/>
        <v>0</v>
      </c>
      <c r="F112" s="15">
        <f t="shared" si="26"/>
        <v>0</v>
      </c>
    </row>
    <row r="113" spans="2:6" ht="15.75" thickBot="1" x14ac:dyDescent="0.3">
      <c r="B113" s="13" t="s">
        <v>59</v>
      </c>
      <c r="C113" s="36">
        <f>C114+C115+C116+C117</f>
        <v>0</v>
      </c>
      <c r="D113" s="36">
        <f t="shared" ref="D113:F113" si="27">D114+D115+D116+D117</f>
        <v>0</v>
      </c>
      <c r="E113" s="36">
        <f t="shared" si="27"/>
        <v>0</v>
      </c>
      <c r="F113" s="36">
        <f t="shared" si="27"/>
        <v>0</v>
      </c>
    </row>
    <row r="114" spans="2:6" ht="15.75" thickBot="1" x14ac:dyDescent="0.3">
      <c r="B114" s="26" t="s">
        <v>279</v>
      </c>
      <c r="C114" s="14">
        <f>C79</f>
        <v>0</v>
      </c>
      <c r="D114" s="14">
        <f t="shared" ref="D114:F117" si="28">D79</f>
        <v>0</v>
      </c>
      <c r="E114" s="14">
        <f t="shared" si="28"/>
        <v>0</v>
      </c>
      <c r="F114" s="14">
        <f t="shared" si="28"/>
        <v>0</v>
      </c>
    </row>
    <row r="115" spans="2:6" ht="15.75" thickBot="1" x14ac:dyDescent="0.3">
      <c r="B115" s="26" t="s">
        <v>303</v>
      </c>
      <c r="C115" s="14">
        <f>C80</f>
        <v>0</v>
      </c>
      <c r="D115" s="14">
        <f t="shared" si="28"/>
        <v>0</v>
      </c>
      <c r="E115" s="14">
        <f t="shared" si="28"/>
        <v>0</v>
      </c>
      <c r="F115" s="14">
        <f t="shared" si="28"/>
        <v>0</v>
      </c>
    </row>
    <row r="116" spans="2:6" ht="15.75" thickBot="1" x14ac:dyDescent="0.3">
      <c r="B116" s="26" t="s">
        <v>295</v>
      </c>
      <c r="C116" s="14">
        <f>C81</f>
        <v>0</v>
      </c>
      <c r="D116" s="14">
        <f t="shared" si="28"/>
        <v>0</v>
      </c>
      <c r="E116" s="14">
        <f t="shared" si="28"/>
        <v>0</v>
      </c>
      <c r="F116" s="14">
        <f>F81</f>
        <v>0</v>
      </c>
    </row>
    <row r="117" spans="2:6" ht="15.75" thickBot="1" x14ac:dyDescent="0.3">
      <c r="B117" s="26" t="s">
        <v>296</v>
      </c>
      <c r="C117" s="14">
        <f>C82</f>
        <v>0</v>
      </c>
      <c r="D117" s="14">
        <f t="shared" si="28"/>
        <v>0</v>
      </c>
      <c r="E117" s="14">
        <f t="shared" si="28"/>
        <v>0</v>
      </c>
      <c r="F117" s="14">
        <f t="shared" si="28"/>
        <v>0</v>
      </c>
    </row>
    <row r="118" spans="2:6" ht="15.75" thickBot="1" x14ac:dyDescent="0.3">
      <c r="B118" s="13" t="s">
        <v>60</v>
      </c>
      <c r="C118" s="36">
        <f>C119+C120+C121+C122</f>
        <v>9000</v>
      </c>
      <c r="D118" s="36">
        <f t="shared" ref="D118:F118" si="29">D119+D120+D121+D122</f>
        <v>15730</v>
      </c>
      <c r="E118" s="36">
        <f t="shared" si="29"/>
        <v>28758</v>
      </c>
      <c r="F118" s="36">
        <f t="shared" si="29"/>
        <v>16000</v>
      </c>
    </row>
    <row r="119" spans="2:6" ht="15.75" thickBot="1" x14ac:dyDescent="0.3">
      <c r="B119" s="26" t="s">
        <v>279</v>
      </c>
      <c r="C119" s="14">
        <f>C88</f>
        <v>9000</v>
      </c>
      <c r="D119" s="14">
        <f t="shared" ref="D119:F119" si="30">D88</f>
        <v>15730</v>
      </c>
      <c r="E119" s="14">
        <f t="shared" si="30"/>
        <v>28758</v>
      </c>
      <c r="F119" s="14">
        <f t="shared" si="30"/>
        <v>16000</v>
      </c>
    </row>
    <row r="120" spans="2:6" ht="15.75" thickBot="1" x14ac:dyDescent="0.3">
      <c r="B120" s="26" t="s">
        <v>303</v>
      </c>
      <c r="C120" s="14">
        <f>C85</f>
        <v>0</v>
      </c>
      <c r="D120" s="14">
        <f t="shared" ref="D120:F122" si="31">D85</f>
        <v>0</v>
      </c>
      <c r="E120" s="14">
        <f t="shared" si="31"/>
        <v>0</v>
      </c>
      <c r="F120" s="14">
        <f t="shared" si="31"/>
        <v>0</v>
      </c>
    </row>
    <row r="121" spans="2:6" ht="15.75" thickBot="1" x14ac:dyDescent="0.3">
      <c r="B121" s="26" t="s">
        <v>295</v>
      </c>
      <c r="C121" s="14">
        <f>C86</f>
        <v>0</v>
      </c>
      <c r="D121" s="14">
        <f t="shared" si="31"/>
        <v>0</v>
      </c>
      <c r="E121" s="14">
        <f t="shared" si="31"/>
        <v>0</v>
      </c>
      <c r="F121" s="14">
        <f t="shared" si="31"/>
        <v>0</v>
      </c>
    </row>
    <row r="122" spans="2:6" ht="15.75" thickBot="1" x14ac:dyDescent="0.3">
      <c r="B122" s="26" t="s">
        <v>296</v>
      </c>
      <c r="C122" s="14">
        <f>C87</f>
        <v>0</v>
      </c>
      <c r="D122" s="14">
        <f t="shared" si="31"/>
        <v>0</v>
      </c>
      <c r="E122" s="14">
        <f t="shared" si="31"/>
        <v>0</v>
      </c>
      <c r="F122" s="14">
        <f t="shared" si="31"/>
        <v>0</v>
      </c>
    </row>
    <row r="123" spans="2:6" ht="15.75" thickBot="1" x14ac:dyDescent="0.3">
      <c r="B123" s="17" t="s">
        <v>32</v>
      </c>
      <c r="C123" s="18">
        <f>IF(C91-C90=0,0,"Error")</f>
        <v>0</v>
      </c>
      <c r="D123" s="18">
        <f>IF(D91-D90=0,0,"Error")</f>
        <v>0</v>
      </c>
      <c r="E123" s="18">
        <f>IF(E91-E90=0,0,"Error")</f>
        <v>0</v>
      </c>
      <c r="F123" s="18">
        <f>IF(F91-F90=0,0,"Error")</f>
        <v>0</v>
      </c>
    </row>
    <row r="124" spans="2:6" x14ac:dyDescent="0.25">
      <c r="B124" s="28"/>
      <c r="C124" s="29"/>
      <c r="D124" s="29"/>
      <c r="E124" s="29"/>
      <c r="F124" s="29"/>
    </row>
  </sheetData>
  <mergeCells count="31">
    <mergeCell ref="C25:F25"/>
    <mergeCell ref="B26:B27"/>
    <mergeCell ref="B34:F34"/>
    <mergeCell ref="B21:F21"/>
    <mergeCell ref="A2:G2"/>
    <mergeCell ref="B3:F3"/>
    <mergeCell ref="C5:F5"/>
    <mergeCell ref="C6:F6"/>
    <mergeCell ref="C7:F7"/>
    <mergeCell ref="B8:F8"/>
    <mergeCell ref="B9:F11"/>
    <mergeCell ref="C12:F12"/>
    <mergeCell ref="B13:B14"/>
    <mergeCell ref="C18:F18"/>
    <mergeCell ref="B19:F19"/>
    <mergeCell ref="B1:H1"/>
    <mergeCell ref="C66:F66"/>
    <mergeCell ref="B67:B68"/>
    <mergeCell ref="B75:F75"/>
    <mergeCell ref="B76:B77"/>
    <mergeCell ref="B35:B36"/>
    <mergeCell ref="B60:F60"/>
    <mergeCell ref="B61:F61"/>
    <mergeCell ref="C62:F62"/>
    <mergeCell ref="E63:F63"/>
    <mergeCell ref="H63:L65"/>
    <mergeCell ref="C64:F64"/>
    <mergeCell ref="C65:F65"/>
    <mergeCell ref="B22:F22"/>
    <mergeCell ref="C23:F23"/>
    <mergeCell ref="C24:F24"/>
  </mergeCells>
  <pageMargins left="0.7" right="0.7" top="0.75" bottom="0.75" header="0.3" footer="0.3"/>
  <pageSetup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58"/>
  <sheetViews>
    <sheetView zoomScale="160" zoomScaleNormal="160" workbookViewId="0">
      <selection activeCell="L12" sqref="L12"/>
    </sheetView>
  </sheetViews>
  <sheetFormatPr defaultRowHeight="15" x14ac:dyDescent="0.25"/>
  <cols>
    <col min="1" max="2" width="8.42578125" customWidth="1"/>
    <col min="3" max="3" width="21.42578125" customWidth="1"/>
    <col min="4" max="4" width="18.5703125" customWidth="1"/>
    <col min="5" max="5" width="18.5703125" style="49" customWidth="1"/>
    <col min="6" max="7" width="18.5703125" customWidth="1"/>
    <col min="9" max="9" width="10.42578125" customWidth="1"/>
    <col min="10" max="10" width="11" customWidth="1"/>
    <col min="11" max="11" width="11" bestFit="1" customWidth="1"/>
  </cols>
  <sheetData>
    <row r="1" spans="3:8" x14ac:dyDescent="0.25">
      <c r="C1" s="1444" t="s">
        <v>1737</v>
      </c>
      <c r="D1" s="1444"/>
      <c r="E1" s="1444"/>
      <c r="F1" s="1444"/>
      <c r="G1" s="1444"/>
    </row>
    <row r="2" spans="3:8" ht="18" customHeight="1" x14ac:dyDescent="0.25">
      <c r="C2" s="1444" t="s">
        <v>1516</v>
      </c>
      <c r="D2" s="1444"/>
      <c r="E2" s="1444"/>
      <c r="F2" s="1444"/>
      <c r="G2" s="1444"/>
      <c r="H2" s="1"/>
    </row>
    <row r="3" spans="3:8" ht="15.75" thickBot="1" x14ac:dyDescent="0.3"/>
    <row r="4" spans="3:8" ht="26.25" thickBot="1" x14ac:dyDescent="0.3">
      <c r="C4" s="2" t="s">
        <v>0</v>
      </c>
      <c r="D4" s="2041" t="s">
        <v>172</v>
      </c>
      <c r="E4" s="2041"/>
      <c r="F4" s="2041"/>
      <c r="G4" s="2041"/>
    </row>
    <row r="5" spans="3:8" ht="15.75" thickBot="1" x14ac:dyDescent="0.3">
      <c r="C5" s="2" t="s">
        <v>1</v>
      </c>
      <c r="D5" s="2042" t="s">
        <v>173</v>
      </c>
      <c r="E5" s="2043"/>
      <c r="F5" s="2043"/>
      <c r="G5" s="2044"/>
    </row>
    <row r="6" spans="3:8" ht="26.25" thickBot="1" x14ac:dyDescent="0.3">
      <c r="C6" s="2" t="s">
        <v>3</v>
      </c>
      <c r="D6" s="1217" t="s">
        <v>729</v>
      </c>
      <c r="E6" s="1218"/>
      <c r="F6" s="1218"/>
      <c r="G6" s="1219"/>
    </row>
    <row r="7" spans="3:8" ht="15.75" thickBot="1" x14ac:dyDescent="0.3">
      <c r="C7" s="2045" t="s">
        <v>5</v>
      </c>
      <c r="D7" s="2046"/>
      <c r="E7" s="2046"/>
      <c r="F7" s="2046"/>
      <c r="G7" s="2047"/>
    </row>
    <row r="8" spans="3:8" ht="15.75" thickBot="1" x14ac:dyDescent="0.3">
      <c r="C8" s="2038" t="s">
        <v>1517</v>
      </c>
      <c r="D8" s="2039"/>
      <c r="E8" s="2039"/>
      <c r="F8" s="2039"/>
      <c r="G8" s="2040"/>
    </row>
    <row r="9" spans="3:8" ht="30" customHeight="1" thickBot="1" x14ac:dyDescent="0.3">
      <c r="C9" s="2038"/>
      <c r="D9" s="2039"/>
      <c r="E9" s="2039"/>
      <c r="F9" s="2039"/>
      <c r="G9" s="2040"/>
    </row>
    <row r="10" spans="3:8" ht="2.25" hidden="1" customHeight="1" thickBot="1" x14ac:dyDescent="0.3">
      <c r="C10" s="2038"/>
      <c r="D10" s="2039"/>
      <c r="E10" s="2039"/>
      <c r="F10" s="2039"/>
      <c r="G10" s="2040"/>
    </row>
    <row r="11" spans="3:8" ht="33.75" customHeight="1" thickBot="1" x14ac:dyDescent="0.3">
      <c r="C11" s="3" t="s">
        <v>6</v>
      </c>
      <c r="D11" s="2022" t="s">
        <v>174</v>
      </c>
      <c r="E11" s="2030"/>
      <c r="F11" s="2030"/>
      <c r="G11" s="2031"/>
    </row>
    <row r="12" spans="3:8" ht="23.25" customHeight="1" x14ac:dyDescent="0.25">
      <c r="C12" s="1254" t="s">
        <v>61</v>
      </c>
      <c r="D12" s="280">
        <v>2019</v>
      </c>
      <c r="E12" s="280">
        <v>2020</v>
      </c>
      <c r="F12" s="280">
        <v>2021</v>
      </c>
      <c r="G12" s="280">
        <v>2022</v>
      </c>
    </row>
    <row r="13" spans="3:8" ht="15.75" thickBot="1" x14ac:dyDescent="0.3">
      <c r="C13" s="1255"/>
      <c r="D13" s="277" t="s">
        <v>8</v>
      </c>
      <c r="E13" s="277" t="s">
        <v>9</v>
      </c>
      <c r="F13" s="277" t="s">
        <v>9</v>
      </c>
      <c r="G13" s="277" t="s">
        <v>9</v>
      </c>
    </row>
    <row r="14" spans="3:8" ht="15" customHeight="1" thickBot="1" x14ac:dyDescent="0.3">
      <c r="C14" s="87" t="s">
        <v>175</v>
      </c>
      <c r="D14" s="960" t="s">
        <v>176</v>
      </c>
      <c r="E14" s="960" t="s">
        <v>176</v>
      </c>
      <c r="F14" s="960" t="s">
        <v>176</v>
      </c>
      <c r="G14" s="960" t="s">
        <v>176</v>
      </c>
    </row>
    <row r="15" spans="3:8" ht="15.75" hidden="1" thickBot="1" x14ac:dyDescent="0.3">
      <c r="C15" s="5" t="s">
        <v>92</v>
      </c>
      <c r="D15" s="961" t="s">
        <v>68</v>
      </c>
      <c r="E15" s="961" t="s">
        <v>69</v>
      </c>
      <c r="F15" s="961" t="s">
        <v>69</v>
      </c>
      <c r="G15" s="961" t="s">
        <v>69</v>
      </c>
    </row>
    <row r="16" spans="3:8" ht="23.25" hidden="1" thickBot="1" x14ac:dyDescent="0.3">
      <c r="C16" s="5" t="s">
        <v>67</v>
      </c>
      <c r="D16" s="961" t="s">
        <v>68</v>
      </c>
      <c r="E16" s="961" t="s">
        <v>69</v>
      </c>
      <c r="F16" s="961" t="s">
        <v>69</v>
      </c>
      <c r="G16" s="961" t="s">
        <v>69</v>
      </c>
    </row>
    <row r="17" spans="3:13" ht="39.75" customHeight="1" thickBot="1" x14ac:dyDescent="0.3">
      <c r="C17" s="6" t="s">
        <v>10</v>
      </c>
      <c r="D17" s="2022" t="s">
        <v>1518</v>
      </c>
      <c r="E17" s="2030"/>
      <c r="F17" s="2030"/>
      <c r="G17" s="2031"/>
    </row>
    <row r="18" spans="3:13" ht="23.25" customHeight="1" thickBot="1" x14ac:dyDescent="0.3">
      <c r="C18" s="1247" t="s">
        <v>813</v>
      </c>
      <c r="D18" s="1249"/>
      <c r="E18" s="1249"/>
      <c r="F18" s="1249"/>
      <c r="G18" s="1250"/>
      <c r="J18" s="30"/>
      <c r="L18" s="30"/>
    </row>
    <row r="19" spans="3:13" ht="45" customHeight="1" thickBot="1" x14ac:dyDescent="0.3">
      <c r="C19" s="84" t="s">
        <v>177</v>
      </c>
      <c r="D19" s="83" t="s">
        <v>1519</v>
      </c>
      <c r="E19" s="962" t="s">
        <v>1519</v>
      </c>
      <c r="F19" s="83" t="s">
        <v>1519</v>
      </c>
      <c r="G19" s="83" t="s">
        <v>1519</v>
      </c>
    </row>
    <row r="20" spans="3:13" ht="0.75" customHeight="1" thickBot="1" x14ac:dyDescent="0.3">
      <c r="C20" s="5" t="s">
        <v>92</v>
      </c>
      <c r="D20" s="961" t="s">
        <v>68</v>
      </c>
      <c r="E20" s="961" t="s">
        <v>69</v>
      </c>
      <c r="F20" s="961" t="s">
        <v>69</v>
      </c>
      <c r="G20" s="961" t="s">
        <v>69</v>
      </c>
    </row>
    <row r="21" spans="3:13" ht="23.25" hidden="1" thickBot="1" x14ac:dyDescent="0.3">
      <c r="C21" s="5" t="s">
        <v>67</v>
      </c>
      <c r="D21" s="961" t="s">
        <v>68</v>
      </c>
      <c r="E21" s="961" t="s">
        <v>69</v>
      </c>
      <c r="F21" s="961" t="s">
        <v>69</v>
      </c>
      <c r="G21" s="961" t="s">
        <v>69</v>
      </c>
    </row>
    <row r="22" spans="3:13" ht="15.75" thickBot="1" x14ac:dyDescent="0.3">
      <c r="C22" s="1256" t="s">
        <v>12</v>
      </c>
      <c r="D22" s="1257"/>
      <c r="E22" s="1257"/>
      <c r="F22" s="1257"/>
      <c r="G22" s="1258"/>
    </row>
    <row r="23" spans="3:13" ht="15.75" thickBot="1" x14ac:dyDescent="0.3">
      <c r="C23" s="1202" t="s">
        <v>816</v>
      </c>
      <c r="D23" s="1203"/>
      <c r="E23" s="1203"/>
      <c r="F23" s="1203"/>
      <c r="G23" s="1204"/>
    </row>
    <row r="24" spans="3:13" ht="15.75" thickBot="1" x14ac:dyDescent="0.3">
      <c r="C24" s="7" t="s">
        <v>817</v>
      </c>
      <c r="D24" s="2032" t="s">
        <v>1520</v>
      </c>
      <c r="E24" s="2033"/>
      <c r="F24" s="2033"/>
      <c r="G24" s="2034"/>
    </row>
    <row r="25" spans="3:13" ht="23.25" customHeight="1" thickBot="1" x14ac:dyDescent="0.3">
      <c r="C25" s="5" t="s">
        <v>15</v>
      </c>
      <c r="D25" s="2022" t="s">
        <v>253</v>
      </c>
      <c r="E25" s="2030"/>
      <c r="F25" s="2030"/>
      <c r="G25" s="2031"/>
    </row>
    <row r="26" spans="3:13" ht="15.75" thickBot="1" x14ac:dyDescent="0.3">
      <c r="C26" s="5" t="s">
        <v>16</v>
      </c>
      <c r="D26" s="2035" t="s">
        <v>178</v>
      </c>
      <c r="E26" s="2036"/>
      <c r="F26" s="2036"/>
      <c r="G26" s="2037"/>
    </row>
    <row r="27" spans="3:13" ht="12.75" customHeight="1" x14ac:dyDescent="0.25">
      <c r="C27" s="1254"/>
      <c r="D27" s="8">
        <v>2019</v>
      </c>
      <c r="E27" s="8">
        <v>2020</v>
      </c>
      <c r="F27" s="8">
        <v>2021</v>
      </c>
      <c r="G27" s="8">
        <v>2022</v>
      </c>
    </row>
    <row r="28" spans="3:13" ht="12" customHeight="1" thickBot="1" x14ac:dyDescent="0.3">
      <c r="C28" s="1255"/>
      <c r="D28" s="806" t="s">
        <v>8</v>
      </c>
      <c r="E28" s="806" t="s">
        <v>9</v>
      </c>
      <c r="F28" s="806" t="s">
        <v>9</v>
      </c>
      <c r="G28" s="806" t="s">
        <v>9</v>
      </c>
    </row>
    <row r="29" spans="3:13" ht="15.75" thickBot="1" x14ac:dyDescent="0.3">
      <c r="C29" s="5" t="s">
        <v>17</v>
      </c>
      <c r="D29" s="10">
        <v>4</v>
      </c>
      <c r="E29" s="10">
        <v>5</v>
      </c>
      <c r="F29" s="10">
        <v>5</v>
      </c>
      <c r="G29" s="10">
        <v>5</v>
      </c>
    </row>
    <row r="30" spans="3:13" ht="15.75" thickBot="1" x14ac:dyDescent="0.3">
      <c r="C30" s="5" t="s">
        <v>18</v>
      </c>
      <c r="D30" s="41">
        <v>121255</v>
      </c>
      <c r="E30" s="41">
        <v>127255</v>
      </c>
      <c r="F30" s="41">
        <v>127855</v>
      </c>
      <c r="G30" s="41">
        <v>128355</v>
      </c>
    </row>
    <row r="31" spans="3:13" ht="15.75" thickBot="1" x14ac:dyDescent="0.3">
      <c r="C31" s="5" t="s">
        <v>19</v>
      </c>
      <c r="D31" s="10">
        <f>D30/D29</f>
        <v>30313.75</v>
      </c>
      <c r="E31" s="10">
        <f t="shared" ref="E31:G31" si="0">E30/E29</f>
        <v>25451</v>
      </c>
      <c r="F31" s="10">
        <f t="shared" si="0"/>
        <v>25571</v>
      </c>
      <c r="G31" s="10">
        <f t="shared" si="0"/>
        <v>25671</v>
      </c>
    </row>
    <row r="32" spans="3:13" ht="15.75" thickBot="1" x14ac:dyDescent="0.3">
      <c r="C32" s="5" t="s">
        <v>20</v>
      </c>
      <c r="D32" s="787" t="s">
        <v>21</v>
      </c>
      <c r="E32" s="963">
        <f>E29/D29-1</f>
        <v>0.25</v>
      </c>
      <c r="F32" s="963">
        <f t="shared" ref="F32:G34" si="1">F29/E29-1</f>
        <v>0</v>
      </c>
      <c r="G32" s="963">
        <f t="shared" si="1"/>
        <v>0</v>
      </c>
      <c r="I32" s="12"/>
      <c r="J32" s="12"/>
      <c r="K32" s="12"/>
      <c r="L32" s="12"/>
      <c r="M32" s="12"/>
    </row>
    <row r="33" spans="3:7" ht="15.75" thickBot="1" x14ac:dyDescent="0.3">
      <c r="C33" s="5" t="s">
        <v>22</v>
      </c>
      <c r="D33" s="787" t="s">
        <v>21</v>
      </c>
      <c r="E33" s="963">
        <f>E30/D30-1</f>
        <v>4.9482495567193086E-2</v>
      </c>
      <c r="F33" s="963">
        <f t="shared" si="1"/>
        <v>4.7149424384109739E-3</v>
      </c>
      <c r="G33" s="963">
        <f t="shared" si="1"/>
        <v>3.9106800672636943E-3</v>
      </c>
    </row>
    <row r="34" spans="3:7" ht="23.25" thickBot="1" x14ac:dyDescent="0.3">
      <c r="C34" s="5" t="s">
        <v>23</v>
      </c>
      <c r="D34" s="787" t="s">
        <v>21</v>
      </c>
      <c r="E34" s="963">
        <f>E31/D31-1</f>
        <v>-0.16041400354624546</v>
      </c>
      <c r="F34" s="963">
        <f t="shared" si="1"/>
        <v>4.7149424384109739E-3</v>
      </c>
      <c r="G34" s="963">
        <f t="shared" si="1"/>
        <v>3.9106800672636943E-3</v>
      </c>
    </row>
    <row r="35" spans="3:7" ht="15.75" thickBot="1" x14ac:dyDescent="0.3">
      <c r="C35" s="1256" t="s">
        <v>160</v>
      </c>
      <c r="D35" s="1257"/>
      <c r="E35" s="1257"/>
      <c r="F35" s="1257"/>
      <c r="G35" s="1258"/>
    </row>
    <row r="36" spans="3:7" ht="12.75" customHeight="1" x14ac:dyDescent="0.25">
      <c r="C36" s="1254"/>
      <c r="D36" s="8">
        <v>2018</v>
      </c>
      <c r="E36" s="8">
        <v>2019</v>
      </c>
      <c r="F36" s="8">
        <v>2020</v>
      </c>
      <c r="G36" s="8">
        <v>2021</v>
      </c>
    </row>
    <row r="37" spans="3:7" ht="12" customHeight="1" thickBot="1" x14ac:dyDescent="0.3">
      <c r="C37" s="1255"/>
      <c r="D37" s="806" t="s">
        <v>8</v>
      </c>
      <c r="E37" s="806" t="s">
        <v>9</v>
      </c>
      <c r="F37" s="806" t="s">
        <v>9</v>
      </c>
      <c r="G37" s="806" t="s">
        <v>9</v>
      </c>
    </row>
    <row r="38" spans="3:7" ht="15.75" thickBot="1" x14ac:dyDescent="0.3">
      <c r="C38" s="964" t="s">
        <v>24</v>
      </c>
      <c r="D38" s="259">
        <v>10512</v>
      </c>
      <c r="E38" s="253">
        <v>10512</v>
      </c>
      <c r="F38" s="43">
        <v>10512</v>
      </c>
      <c r="G38" s="43">
        <v>10512</v>
      </c>
    </row>
    <row r="39" spans="3:7" ht="24.75" thickBot="1" x14ac:dyDescent="0.3">
      <c r="C39" s="964" t="s">
        <v>25</v>
      </c>
      <c r="D39" s="43">
        <v>1743</v>
      </c>
      <c r="E39" s="253">
        <v>1743</v>
      </c>
      <c r="F39" s="43">
        <v>1743</v>
      </c>
      <c r="G39" s="43">
        <v>1743</v>
      </c>
    </row>
    <row r="40" spans="3:7" ht="15.75" thickBot="1" x14ac:dyDescent="0.3">
      <c r="C40" s="964" t="s">
        <v>26</v>
      </c>
      <c r="D40" s="869">
        <v>0</v>
      </c>
      <c r="E40" s="62">
        <v>0</v>
      </c>
      <c r="F40" s="869">
        <v>0</v>
      </c>
      <c r="G40" s="869">
        <v>0</v>
      </c>
    </row>
    <row r="41" spans="3:7" ht="15.75" thickBot="1" x14ac:dyDescent="0.3">
      <c r="C41" s="964" t="s">
        <v>27</v>
      </c>
      <c r="D41" s="965">
        <v>0</v>
      </c>
      <c r="E41" s="966">
        <v>0</v>
      </c>
      <c r="F41" s="967">
        <v>0</v>
      </c>
      <c r="G41" s="967">
        <v>0</v>
      </c>
    </row>
    <row r="42" spans="3:7" ht="15.75" thickBot="1" x14ac:dyDescent="0.3">
      <c r="C42" s="964" t="s">
        <v>28</v>
      </c>
      <c r="D42" s="43">
        <v>109000</v>
      </c>
      <c r="E42" s="43">
        <v>115000</v>
      </c>
      <c r="F42" s="43">
        <v>115600</v>
      </c>
      <c r="G42" s="43">
        <v>116100</v>
      </c>
    </row>
    <row r="43" spans="3:7" ht="15.75" thickBot="1" x14ac:dyDescent="0.3">
      <c r="C43" s="964" t="s">
        <v>29</v>
      </c>
      <c r="D43" s="968">
        <v>0</v>
      </c>
      <c r="E43" s="969">
        <v>0</v>
      </c>
      <c r="F43" s="970">
        <v>0</v>
      </c>
      <c r="G43" s="970">
        <v>0</v>
      </c>
    </row>
    <row r="44" spans="3:7" ht="24.75" thickBot="1" x14ac:dyDescent="0.3">
      <c r="C44" s="964" t="s">
        <v>30</v>
      </c>
      <c r="D44" s="968">
        <v>0</v>
      </c>
      <c r="E44" s="969">
        <v>0</v>
      </c>
      <c r="F44" s="968">
        <v>0</v>
      </c>
      <c r="G44" s="968">
        <v>0</v>
      </c>
    </row>
    <row r="45" spans="3:7" ht="15.75" thickBot="1" x14ac:dyDescent="0.3">
      <c r="C45" s="971" t="s">
        <v>31</v>
      </c>
      <c r="D45" s="972">
        <f>D44+D43+D42+D41+D40+D39+D38</f>
        <v>121255</v>
      </c>
      <c r="E45" s="972">
        <f t="shared" ref="E45:G45" si="2">E44+E43+E42+E41+E40+E39+E38</f>
        <v>127255</v>
      </c>
      <c r="F45" s="972">
        <f t="shared" si="2"/>
        <v>127855</v>
      </c>
      <c r="G45" s="972">
        <f t="shared" si="2"/>
        <v>128355</v>
      </c>
    </row>
    <row r="46" spans="3:7" ht="15.75" thickBot="1" x14ac:dyDescent="0.3">
      <c r="C46" s="973" t="s">
        <v>32</v>
      </c>
      <c r="D46" s="974">
        <f>IF(D45-D30=0,0,"Error")</f>
        <v>0</v>
      </c>
      <c r="E46" s="974">
        <f>IF(E45-E30=0,0,"Error")</f>
        <v>0</v>
      </c>
      <c r="F46" s="974">
        <f>IF(F45-F30=0,0,"Error")</f>
        <v>0</v>
      </c>
      <c r="G46" s="974">
        <f>IF(G45-G30=0,0,"Error")</f>
        <v>0</v>
      </c>
    </row>
    <row r="47" spans="3:7" ht="15.75" thickBot="1" x14ac:dyDescent="0.3">
      <c r="C47" s="37" t="s">
        <v>1521</v>
      </c>
      <c r="D47" s="2001" t="s">
        <v>1081</v>
      </c>
      <c r="E47" s="2020"/>
      <c r="F47" s="2020"/>
      <c r="G47" s="2021"/>
    </row>
    <row r="48" spans="3:7" ht="15.75" customHeight="1" thickBot="1" x14ac:dyDescent="0.3">
      <c r="C48" s="5" t="s">
        <v>15</v>
      </c>
      <c r="D48" s="2022" t="s">
        <v>687</v>
      </c>
      <c r="E48" s="2023"/>
      <c r="F48" s="2023"/>
      <c r="G48" s="2024"/>
    </row>
    <row r="49" spans="3:7" ht="15.75" thickBot="1" x14ac:dyDescent="0.3">
      <c r="C49" s="5" t="s">
        <v>16</v>
      </c>
      <c r="D49" s="2001" t="s">
        <v>688</v>
      </c>
      <c r="E49" s="2002"/>
      <c r="F49" s="2002"/>
      <c r="G49" s="2003"/>
    </row>
    <row r="50" spans="3:7" ht="15.75" thickBot="1" x14ac:dyDescent="0.3">
      <c r="C50" s="5" t="s">
        <v>17</v>
      </c>
      <c r="D50" s="10">
        <v>1</v>
      </c>
      <c r="E50" s="10">
        <v>1</v>
      </c>
      <c r="F50" s="10">
        <v>1</v>
      </c>
      <c r="G50" s="10">
        <v>0</v>
      </c>
    </row>
    <row r="51" spans="3:7" ht="12.75" customHeight="1" x14ac:dyDescent="0.25">
      <c r="C51" s="1254"/>
      <c r="D51" s="8">
        <v>2019</v>
      </c>
      <c r="E51" s="8">
        <v>2020</v>
      </c>
      <c r="F51" s="8">
        <v>2021</v>
      </c>
      <c r="G51" s="8">
        <v>2022</v>
      </c>
    </row>
    <row r="52" spans="3:7" ht="11.25" customHeight="1" thickBot="1" x14ac:dyDescent="0.3">
      <c r="C52" s="1255"/>
      <c r="D52" s="806" t="s">
        <v>8</v>
      </c>
      <c r="E52" s="806" t="s">
        <v>9</v>
      </c>
      <c r="F52" s="806" t="s">
        <v>9</v>
      </c>
      <c r="G52" s="806" t="s">
        <v>9</v>
      </c>
    </row>
    <row r="53" spans="3:7" ht="15.75" thickBot="1" x14ac:dyDescent="0.3">
      <c r="C53" s="5" t="s">
        <v>18</v>
      </c>
      <c r="D53" s="260">
        <v>7145</v>
      </c>
      <c r="E53" s="259">
        <v>5145</v>
      </c>
      <c r="F53" s="259">
        <v>5145</v>
      </c>
      <c r="G53" s="259">
        <v>0</v>
      </c>
    </row>
    <row r="54" spans="3:7" ht="15.75" thickBot="1" x14ac:dyDescent="0.3">
      <c r="C54" s="5" t="s">
        <v>19</v>
      </c>
      <c r="D54" s="10">
        <f>D53/D50</f>
        <v>7145</v>
      </c>
      <c r="E54" s="10">
        <f>E53/E50</f>
        <v>5145</v>
      </c>
      <c r="F54" s="10">
        <f>F53/F50</f>
        <v>5145</v>
      </c>
      <c r="G54" s="10" t="e">
        <f>G53/G50</f>
        <v>#DIV/0!</v>
      </c>
    </row>
    <row r="55" spans="3:7" ht="15.75" thickBot="1" x14ac:dyDescent="0.3">
      <c r="C55" s="5" t="s">
        <v>20</v>
      </c>
      <c r="D55" s="787"/>
      <c r="E55" s="963">
        <f>E50/D50-1</f>
        <v>0</v>
      </c>
      <c r="F55" s="963">
        <f>F50/E50-1</f>
        <v>0</v>
      </c>
      <c r="G55" s="963">
        <f>G50/F50-1</f>
        <v>-1</v>
      </c>
    </row>
    <row r="56" spans="3:7" ht="15.75" thickBot="1" x14ac:dyDescent="0.3">
      <c r="C56" s="5" t="s">
        <v>22</v>
      </c>
      <c r="D56" s="787"/>
      <c r="E56" s="963">
        <f>E53/D53-1</f>
        <v>-0.2799160251924423</v>
      </c>
      <c r="F56" s="963">
        <f t="shared" ref="F56:G57" si="3">F53/E53-1</f>
        <v>0</v>
      </c>
      <c r="G56" s="963">
        <f t="shared" si="3"/>
        <v>-1</v>
      </c>
    </row>
    <row r="57" spans="3:7" ht="23.25" thickBot="1" x14ac:dyDescent="0.3">
      <c r="C57" s="5" t="s">
        <v>23</v>
      </c>
      <c r="D57" s="787"/>
      <c r="E57" s="963">
        <f>E54/D54-1</f>
        <v>-0.2799160251924423</v>
      </c>
      <c r="F57" s="963">
        <f t="shared" si="3"/>
        <v>0</v>
      </c>
      <c r="G57" s="963" t="e">
        <f t="shared" si="3"/>
        <v>#DIV/0!</v>
      </c>
    </row>
    <row r="58" spans="3:7" ht="24.75" customHeight="1" thickBot="1" x14ac:dyDescent="0.3">
      <c r="C58" s="1256" t="s">
        <v>161</v>
      </c>
      <c r="D58" s="1257"/>
      <c r="E58" s="1257"/>
      <c r="F58" s="1257"/>
      <c r="G58" s="1258"/>
    </row>
    <row r="59" spans="3:7" ht="12.75" customHeight="1" x14ac:dyDescent="0.25">
      <c r="C59" s="1254"/>
      <c r="D59" s="8">
        <v>2019</v>
      </c>
      <c r="E59" s="8">
        <v>2020</v>
      </c>
      <c r="F59" s="8">
        <v>2021</v>
      </c>
      <c r="G59" s="8">
        <v>2022</v>
      </c>
    </row>
    <row r="60" spans="3:7" ht="12" customHeight="1" thickBot="1" x14ac:dyDescent="0.3">
      <c r="C60" s="1255"/>
      <c r="D60" s="806" t="s">
        <v>8</v>
      </c>
      <c r="E60" s="806" t="s">
        <v>9</v>
      </c>
      <c r="F60" s="806" t="s">
        <v>9</v>
      </c>
      <c r="G60" s="806" t="s">
        <v>9</v>
      </c>
    </row>
    <row r="61" spans="3:7" ht="24.75" customHeight="1" thickBot="1" x14ac:dyDescent="0.3">
      <c r="C61" s="964" t="s">
        <v>24</v>
      </c>
      <c r="D61" s="869">
        <v>0</v>
      </c>
      <c r="E61" s="969">
        <v>0</v>
      </c>
      <c r="F61" s="968">
        <v>0</v>
      </c>
      <c r="G61" s="968">
        <v>0</v>
      </c>
    </row>
    <row r="62" spans="3:7" ht="24.75" customHeight="1" thickBot="1" x14ac:dyDescent="0.3">
      <c r="C62" s="964" t="s">
        <v>25</v>
      </c>
      <c r="D62" s="869">
        <v>0</v>
      </c>
      <c r="E62" s="969">
        <v>0</v>
      </c>
      <c r="F62" s="968">
        <v>0</v>
      </c>
      <c r="G62" s="968">
        <v>0</v>
      </c>
    </row>
    <row r="63" spans="3:7" ht="24.75" customHeight="1" thickBot="1" x14ac:dyDescent="0.3">
      <c r="C63" s="964" t="s">
        <v>26</v>
      </c>
      <c r="D63" s="258">
        <v>7145</v>
      </c>
      <c r="E63" s="71">
        <v>5145</v>
      </c>
      <c r="F63" s="71">
        <v>5145</v>
      </c>
      <c r="G63" s="71">
        <v>0</v>
      </c>
    </row>
    <row r="64" spans="3:7" ht="15.75" thickBot="1" x14ac:dyDescent="0.3">
      <c r="C64" s="964" t="s">
        <v>27</v>
      </c>
      <c r="D64" s="494"/>
      <c r="E64" s="969"/>
      <c r="F64" s="968"/>
      <c r="G64" s="968"/>
    </row>
    <row r="65" spans="3:9" ht="15.75" thickBot="1" x14ac:dyDescent="0.3">
      <c r="C65" s="964" t="s">
        <v>28</v>
      </c>
      <c r="D65" s="975"/>
      <c r="E65" s="969"/>
      <c r="F65" s="968"/>
      <c r="G65" s="968"/>
    </row>
    <row r="66" spans="3:9" ht="15.75" thickBot="1" x14ac:dyDescent="0.3">
      <c r="C66" s="964" t="s">
        <v>29</v>
      </c>
      <c r="D66" s="976"/>
      <c r="E66" s="969"/>
      <c r="F66" s="968"/>
      <c r="G66" s="968"/>
    </row>
    <row r="67" spans="3:9" ht="24.75" thickBot="1" x14ac:dyDescent="0.3">
      <c r="C67" s="964" t="s">
        <v>30</v>
      </c>
      <c r="D67" s="976"/>
      <c r="E67" s="969"/>
      <c r="F67" s="968"/>
      <c r="G67" s="968"/>
    </row>
    <row r="68" spans="3:9" ht="15.75" thickBot="1" x14ac:dyDescent="0.3">
      <c r="C68" s="977" t="s">
        <v>34</v>
      </c>
      <c r="D68" s="972">
        <f>D67+D66+D65+D64+D62+D63+D61</f>
        <v>7145</v>
      </c>
      <c r="E68" s="972">
        <f>E67+E66+E65+E64+E63+E62+E61</f>
        <v>5145</v>
      </c>
      <c r="F68" s="972">
        <f>F67+F66+F65+F64+F63+F62+F61</f>
        <v>5145</v>
      </c>
      <c r="G68" s="972">
        <f>G67+G66+G65+G64+G63+G62+G61</f>
        <v>0</v>
      </c>
    </row>
    <row r="69" spans="3:9" ht="17.25" customHeight="1" thickBot="1" x14ac:dyDescent="0.3">
      <c r="C69" s="973" t="s">
        <v>32</v>
      </c>
      <c r="D69" s="974">
        <f>IF(D68-D53=0,0,"Error")</f>
        <v>0</v>
      </c>
      <c r="E69" s="974">
        <f>IF(E68-E53=0,0,"Error")</f>
        <v>0</v>
      </c>
      <c r="F69" s="974">
        <f>IF(F68-F53=0,0,"Error")</f>
        <v>0</v>
      </c>
      <c r="G69" s="974">
        <f>IF(G68-G53=0,0,"Error")</f>
        <v>0</v>
      </c>
    </row>
    <row r="70" spans="3:9" ht="15.75" thickBot="1" x14ac:dyDescent="0.3">
      <c r="C70" s="37" t="s">
        <v>1522</v>
      </c>
      <c r="D70" s="2025" t="s">
        <v>1082</v>
      </c>
      <c r="E70" s="2026"/>
      <c r="F70" s="2026"/>
      <c r="G70" s="2027"/>
    </row>
    <row r="71" spans="3:9" ht="42.75" customHeight="1" thickBot="1" x14ac:dyDescent="0.3">
      <c r="C71" s="5" t="s">
        <v>15</v>
      </c>
      <c r="D71" s="2008" t="s">
        <v>1083</v>
      </c>
      <c r="E71" s="2009"/>
      <c r="F71" s="2009"/>
      <c r="G71" s="2010"/>
    </row>
    <row r="72" spans="3:9" ht="15.75" thickBot="1" x14ac:dyDescent="0.3">
      <c r="C72" s="5" t="s">
        <v>16</v>
      </c>
      <c r="D72" s="2025" t="s">
        <v>1084</v>
      </c>
      <c r="E72" s="2028"/>
      <c r="F72" s="2028"/>
      <c r="G72" s="2029"/>
    </row>
    <row r="73" spans="3:9" ht="15.75" thickBot="1" x14ac:dyDescent="0.3">
      <c r="C73" s="5" t="s">
        <v>17</v>
      </c>
      <c r="D73" s="10">
        <v>0</v>
      </c>
      <c r="E73" s="10">
        <v>0</v>
      </c>
      <c r="F73" s="10">
        <v>0</v>
      </c>
      <c r="G73" s="10">
        <v>2</v>
      </c>
    </row>
    <row r="74" spans="3:9" ht="17.25" customHeight="1" x14ac:dyDescent="0.25">
      <c r="C74" s="1254"/>
      <c r="D74" s="8">
        <v>2019</v>
      </c>
      <c r="E74" s="8">
        <v>2020</v>
      </c>
      <c r="F74" s="8">
        <v>2021</v>
      </c>
      <c r="G74" s="8">
        <v>2022</v>
      </c>
    </row>
    <row r="75" spans="3:9" ht="15.75" thickBot="1" x14ac:dyDescent="0.3">
      <c r="C75" s="1255"/>
      <c r="D75" s="806" t="s">
        <v>8</v>
      </c>
      <c r="E75" s="806" t="s">
        <v>9</v>
      </c>
      <c r="F75" s="806" t="s">
        <v>9</v>
      </c>
      <c r="G75" s="806" t="s">
        <v>9</v>
      </c>
    </row>
    <row r="76" spans="3:9" ht="12.75" customHeight="1" thickBot="1" x14ac:dyDescent="0.3">
      <c r="C76" s="5" t="s">
        <v>18</v>
      </c>
      <c r="D76" s="10">
        <v>0</v>
      </c>
      <c r="E76" s="46">
        <v>0</v>
      </c>
      <c r="F76" s="46">
        <v>0</v>
      </c>
      <c r="G76" s="46">
        <v>5145</v>
      </c>
      <c r="I76" s="12"/>
    </row>
    <row r="77" spans="3:9" ht="12" customHeight="1" thickBot="1" x14ac:dyDescent="0.3">
      <c r="C77" s="5" t="s">
        <v>19</v>
      </c>
      <c r="D77" s="10">
        <v>0</v>
      </c>
      <c r="E77" s="10" t="e">
        <f>E76/E73</f>
        <v>#DIV/0!</v>
      </c>
      <c r="F77" s="10" t="e">
        <f>F76/F73</f>
        <v>#DIV/0!</v>
      </c>
      <c r="G77" s="10">
        <f>G76/G73</f>
        <v>2572.5</v>
      </c>
    </row>
    <row r="78" spans="3:9" ht="15.75" thickBot="1" x14ac:dyDescent="0.3">
      <c r="C78" s="5" t="s">
        <v>20</v>
      </c>
      <c r="D78" s="787"/>
      <c r="E78" s="963" t="e">
        <f>E73/D73-1</f>
        <v>#DIV/0!</v>
      </c>
      <c r="F78" s="963" t="e">
        <f>F73/E73-1</f>
        <v>#DIV/0!</v>
      </c>
      <c r="G78" s="963" t="e">
        <f>G73/F73-1</f>
        <v>#DIV/0!</v>
      </c>
    </row>
    <row r="79" spans="3:9" ht="15.75" thickBot="1" x14ac:dyDescent="0.3">
      <c r="C79" s="5" t="s">
        <v>22</v>
      </c>
      <c r="D79" s="787"/>
      <c r="E79" s="963" t="e">
        <f>E76/D76-1</f>
        <v>#DIV/0!</v>
      </c>
      <c r="F79" s="963" t="e">
        <f t="shared" ref="F79:G80" si="4">F76/E76-1</f>
        <v>#DIV/0!</v>
      </c>
      <c r="G79" s="963" t="e">
        <f t="shared" si="4"/>
        <v>#DIV/0!</v>
      </c>
    </row>
    <row r="80" spans="3:9" ht="23.25" thickBot="1" x14ac:dyDescent="0.3">
      <c r="C80" s="5" t="s">
        <v>23</v>
      </c>
      <c r="D80" s="787"/>
      <c r="E80" s="963" t="e">
        <f>E77/D77-1</f>
        <v>#DIV/0!</v>
      </c>
      <c r="F80" s="963" t="e">
        <f t="shared" si="4"/>
        <v>#DIV/0!</v>
      </c>
      <c r="G80" s="963" t="e">
        <f t="shared" si="4"/>
        <v>#DIV/0!</v>
      </c>
    </row>
    <row r="81" spans="3:13" ht="15.75" thickBot="1" x14ac:dyDescent="0.3">
      <c r="C81" s="1256" t="s">
        <v>244</v>
      </c>
      <c r="D81" s="1257"/>
      <c r="E81" s="1257"/>
      <c r="F81" s="1257"/>
      <c r="G81" s="1258"/>
      <c r="J81" s="12"/>
      <c r="K81" s="12"/>
      <c r="L81" s="12"/>
      <c r="M81" s="12"/>
    </row>
    <row r="82" spans="3:13" x14ac:dyDescent="0.25">
      <c r="C82" s="1254"/>
      <c r="D82" s="8">
        <v>2019</v>
      </c>
      <c r="E82" s="8">
        <v>2020</v>
      </c>
      <c r="F82" s="8">
        <v>2021</v>
      </c>
      <c r="G82" s="8">
        <v>2022</v>
      </c>
    </row>
    <row r="83" spans="3:13" ht="15.75" thickBot="1" x14ac:dyDescent="0.3">
      <c r="C83" s="1255"/>
      <c r="D83" s="806" t="s">
        <v>8</v>
      </c>
      <c r="E83" s="806" t="s">
        <v>9</v>
      </c>
      <c r="F83" s="806" t="s">
        <v>9</v>
      </c>
      <c r="G83" s="806" t="s">
        <v>9</v>
      </c>
    </row>
    <row r="84" spans="3:13" ht="15.75" thickBot="1" x14ac:dyDescent="0.3">
      <c r="C84" s="964" t="s">
        <v>24</v>
      </c>
      <c r="D84" s="869">
        <v>0</v>
      </c>
      <c r="E84" s="62">
        <v>0</v>
      </c>
      <c r="F84" s="869">
        <v>0</v>
      </c>
      <c r="G84" s="869">
        <v>0</v>
      </c>
    </row>
    <row r="85" spans="3:13" ht="12.75" customHeight="1" thickBot="1" x14ac:dyDescent="0.3">
      <c r="C85" s="964" t="s">
        <v>25</v>
      </c>
      <c r="D85" s="869">
        <v>0</v>
      </c>
      <c r="E85" s="62">
        <v>0</v>
      </c>
      <c r="F85" s="869">
        <v>0</v>
      </c>
      <c r="G85" s="869">
        <v>0</v>
      </c>
    </row>
    <row r="86" spans="3:13" ht="13.5" customHeight="1" thickBot="1" x14ac:dyDescent="0.3">
      <c r="C86" s="964" t="s">
        <v>26</v>
      </c>
      <c r="D86" s="869">
        <v>0</v>
      </c>
      <c r="E86" s="62">
        <v>0</v>
      </c>
      <c r="F86" s="869">
        <v>0</v>
      </c>
      <c r="G86" s="869">
        <v>5145</v>
      </c>
    </row>
    <row r="87" spans="3:13" ht="15.75" thickBot="1" x14ac:dyDescent="0.3">
      <c r="C87" s="964" t="s">
        <v>27</v>
      </c>
      <c r="D87" s="494"/>
      <c r="E87" s="62"/>
      <c r="F87" s="869"/>
      <c r="G87" s="869"/>
    </row>
    <row r="88" spans="3:13" ht="15.75" thickBot="1" x14ac:dyDescent="0.3">
      <c r="C88" s="964" t="s">
        <v>28</v>
      </c>
      <c r="D88" s="975"/>
      <c r="E88" s="978"/>
      <c r="F88" s="494"/>
      <c r="G88" s="494"/>
    </row>
    <row r="89" spans="3:13" ht="15.75" thickBot="1" x14ac:dyDescent="0.3">
      <c r="C89" s="964" t="s">
        <v>29</v>
      </c>
      <c r="D89" s="976"/>
      <c r="E89" s="979"/>
      <c r="F89" s="980"/>
      <c r="G89" s="980"/>
    </row>
    <row r="90" spans="3:13" ht="24.75" thickBot="1" x14ac:dyDescent="0.3">
      <c r="C90" s="964" t="s">
        <v>30</v>
      </c>
      <c r="D90" s="976"/>
      <c r="E90" s="969"/>
      <c r="F90" s="968"/>
      <c r="G90" s="968"/>
    </row>
    <row r="91" spans="3:13" ht="15.75" thickBot="1" x14ac:dyDescent="0.3">
      <c r="C91" s="977" t="s">
        <v>36</v>
      </c>
      <c r="D91" s="972">
        <f>D90+D89+D88+D87+D85+D86+D84</f>
        <v>0</v>
      </c>
      <c r="E91" s="972">
        <f>E90+E89+E88+E87+E86+E85+E84</f>
        <v>0</v>
      </c>
      <c r="F91" s="972">
        <f t="shared" ref="F91:G91" si="5">F90+F89+F88+F87+F86+F85+F84</f>
        <v>0</v>
      </c>
      <c r="G91" s="972">
        <f t="shared" si="5"/>
        <v>5145</v>
      </c>
    </row>
    <row r="92" spans="3:13" ht="15.75" thickBot="1" x14ac:dyDescent="0.3">
      <c r="C92" s="17" t="s">
        <v>32</v>
      </c>
      <c r="D92" s="981">
        <f>IF(D91-D76=0,0,"Error")</f>
        <v>0</v>
      </c>
      <c r="E92" s="982">
        <f>IF(E91-E76=0,0,"Error")</f>
        <v>0</v>
      </c>
      <c r="F92" s="981">
        <f>IF(F91-F76=0,0,"Error")</f>
        <v>0</v>
      </c>
      <c r="G92" s="981">
        <f>IF(G91-G76=0,0,"Error")</f>
        <v>0</v>
      </c>
    </row>
    <row r="93" spans="3:13" ht="15.75" thickBot="1" x14ac:dyDescent="0.3">
      <c r="C93" s="1202" t="s">
        <v>46</v>
      </c>
      <c r="D93" s="1203"/>
      <c r="E93" s="1203"/>
      <c r="F93" s="1203"/>
      <c r="G93" s="1204"/>
    </row>
    <row r="94" spans="3:13" ht="15.75" thickBot="1" x14ac:dyDescent="0.3">
      <c r="C94" s="1202" t="s">
        <v>40</v>
      </c>
      <c r="D94" s="1203"/>
      <c r="E94" s="1203"/>
      <c r="F94" s="1203"/>
      <c r="G94" s="1204"/>
    </row>
    <row r="95" spans="3:13" ht="26.25" customHeight="1" thickBot="1" x14ac:dyDescent="0.3">
      <c r="C95" s="19" t="s">
        <v>56</v>
      </c>
      <c r="D95" s="1375" t="s">
        <v>1085</v>
      </c>
      <c r="E95" s="1376"/>
      <c r="F95" s="1376"/>
      <c r="G95" s="1377"/>
    </row>
    <row r="96" spans="3:13" ht="15.75" thickBot="1" x14ac:dyDescent="0.3">
      <c r="C96" s="7" t="s">
        <v>14</v>
      </c>
      <c r="D96" s="2011" t="s">
        <v>1523</v>
      </c>
      <c r="E96" s="1433"/>
      <c r="F96" s="1433"/>
      <c r="G96" s="1434"/>
    </row>
    <row r="97" spans="3:13" ht="12.75" customHeight="1" thickBot="1" x14ac:dyDescent="0.3">
      <c r="C97" s="5" t="s">
        <v>15</v>
      </c>
      <c r="D97" s="1247" t="s">
        <v>1524</v>
      </c>
      <c r="E97" s="1249"/>
      <c r="F97" s="1249"/>
      <c r="G97" s="1250"/>
      <c r="I97" s="12"/>
    </row>
    <row r="98" spans="3:13" ht="15" customHeight="1" thickBot="1" x14ac:dyDescent="0.3">
      <c r="C98" s="5" t="s">
        <v>16</v>
      </c>
      <c r="D98" s="1251" t="s">
        <v>634</v>
      </c>
      <c r="E98" s="1252"/>
      <c r="F98" s="1252"/>
      <c r="G98" s="1253"/>
    </row>
    <row r="99" spans="3:13" x14ac:dyDescent="0.25">
      <c r="C99" s="1254"/>
      <c r="D99" s="8">
        <v>2019</v>
      </c>
      <c r="E99" s="8">
        <v>2020</v>
      </c>
      <c r="F99" s="8">
        <v>2021</v>
      </c>
      <c r="G99" s="8">
        <v>2022</v>
      </c>
    </row>
    <row r="100" spans="3:13" ht="15.75" thickBot="1" x14ac:dyDescent="0.3">
      <c r="C100" s="1255"/>
      <c r="D100" s="806" t="s">
        <v>8</v>
      </c>
      <c r="E100" s="806" t="s">
        <v>9</v>
      </c>
      <c r="F100" s="806" t="s">
        <v>9</v>
      </c>
      <c r="G100" s="806" t="s">
        <v>9</v>
      </c>
    </row>
    <row r="101" spans="3:13" ht="15.75" thickBot="1" x14ac:dyDescent="0.3">
      <c r="C101" s="5" t="s">
        <v>17</v>
      </c>
      <c r="D101" s="10">
        <v>2</v>
      </c>
      <c r="E101" s="10">
        <v>0</v>
      </c>
      <c r="F101" s="10">
        <v>3</v>
      </c>
      <c r="G101" s="10">
        <v>4</v>
      </c>
    </row>
    <row r="102" spans="3:13" ht="15.75" thickBot="1" x14ac:dyDescent="0.3">
      <c r="C102" s="5" t="s">
        <v>18</v>
      </c>
      <c r="D102" s="10">
        <v>200</v>
      </c>
      <c r="E102" s="983">
        <v>0</v>
      </c>
      <c r="F102" s="970">
        <v>300</v>
      </c>
      <c r="G102" s="970">
        <v>400</v>
      </c>
      <c r="J102" s="12"/>
      <c r="K102" s="12"/>
      <c r="L102" s="12"/>
      <c r="M102" s="12"/>
    </row>
    <row r="103" spans="3:13" ht="15.75" thickBot="1" x14ac:dyDescent="0.3">
      <c r="C103" s="5" t="s">
        <v>19</v>
      </c>
      <c r="D103" s="10">
        <f>D102/D101</f>
        <v>100</v>
      </c>
      <c r="E103" s="10" t="e">
        <f t="shared" ref="E103:G103" si="6">E102/E101</f>
        <v>#DIV/0!</v>
      </c>
      <c r="F103" s="10">
        <f t="shared" si="6"/>
        <v>100</v>
      </c>
      <c r="G103" s="10">
        <f t="shared" si="6"/>
        <v>100</v>
      </c>
    </row>
    <row r="104" spans="3:13" ht="15.75" thickBot="1" x14ac:dyDescent="0.3">
      <c r="C104" s="5" t="s">
        <v>20</v>
      </c>
      <c r="D104" s="787" t="s">
        <v>21</v>
      </c>
      <c r="E104" s="963">
        <f>E101/D101-1</f>
        <v>-1</v>
      </c>
      <c r="F104" s="963" t="e">
        <f t="shared" ref="F104:G106" si="7">F101/E101-1</f>
        <v>#DIV/0!</v>
      </c>
      <c r="G104" s="963">
        <f t="shared" si="7"/>
        <v>0.33333333333333326</v>
      </c>
    </row>
    <row r="105" spans="3:13" ht="15.75" thickBot="1" x14ac:dyDescent="0.3">
      <c r="C105" s="5" t="s">
        <v>22</v>
      </c>
      <c r="D105" s="787" t="s">
        <v>21</v>
      </c>
      <c r="E105" s="963">
        <f>E102/D102-1</f>
        <v>-1</v>
      </c>
      <c r="F105" s="963" t="s">
        <v>727</v>
      </c>
      <c r="G105" s="963">
        <f t="shared" si="7"/>
        <v>0.33333333333333326</v>
      </c>
    </row>
    <row r="106" spans="3:13" ht="12.75" customHeight="1" thickBot="1" x14ac:dyDescent="0.3">
      <c r="C106" s="5" t="s">
        <v>23</v>
      </c>
      <c r="D106" s="787" t="s">
        <v>21</v>
      </c>
      <c r="E106" s="963" t="e">
        <f>E103/D103-1</f>
        <v>#DIV/0!</v>
      </c>
      <c r="F106" s="963" t="e">
        <f t="shared" si="7"/>
        <v>#DIV/0!</v>
      </c>
      <c r="G106" s="963">
        <f t="shared" si="7"/>
        <v>0</v>
      </c>
    </row>
    <row r="107" spans="3:13" ht="17.25" customHeight="1" thickBot="1" x14ac:dyDescent="0.3">
      <c r="C107" s="1256" t="s">
        <v>160</v>
      </c>
      <c r="D107" s="1257"/>
      <c r="E107" s="1257"/>
      <c r="F107" s="1257"/>
      <c r="G107" s="1258"/>
    </row>
    <row r="108" spans="3:13" x14ac:dyDescent="0.25">
      <c r="C108" s="1254"/>
      <c r="D108" s="8">
        <v>2019</v>
      </c>
      <c r="E108" s="8">
        <v>2020</v>
      </c>
      <c r="F108" s="8">
        <v>2021</v>
      </c>
      <c r="G108" s="8">
        <v>2022</v>
      </c>
    </row>
    <row r="109" spans="3:13" ht="15.75" thickBot="1" x14ac:dyDescent="0.3">
      <c r="C109" s="1255"/>
      <c r="D109" s="806" t="s">
        <v>8</v>
      </c>
      <c r="E109" s="806" t="s">
        <v>9</v>
      </c>
      <c r="F109" s="806" t="s">
        <v>9</v>
      </c>
      <c r="G109" s="806" t="s">
        <v>9</v>
      </c>
    </row>
    <row r="110" spans="3:13" ht="15.75" thickBot="1" x14ac:dyDescent="0.3">
      <c r="C110" s="964" t="s">
        <v>42</v>
      </c>
      <c r="D110" s="968"/>
      <c r="E110" s="969"/>
      <c r="F110" s="968"/>
      <c r="G110" s="968"/>
    </row>
    <row r="111" spans="3:13" ht="15.75" thickBot="1" x14ac:dyDescent="0.3">
      <c r="C111" s="964" t="s">
        <v>43</v>
      </c>
      <c r="D111" s="968">
        <v>200</v>
      </c>
      <c r="E111" s="983">
        <v>0</v>
      </c>
      <c r="F111" s="970">
        <v>300</v>
      </c>
      <c r="G111" s="970">
        <v>400</v>
      </c>
    </row>
    <row r="112" spans="3:13" ht="15.75" thickBot="1" x14ac:dyDescent="0.3">
      <c r="C112" s="977" t="s">
        <v>31</v>
      </c>
      <c r="D112" s="974">
        <f>D111+D110</f>
        <v>200</v>
      </c>
      <c r="E112" s="974">
        <f t="shared" ref="E112:G112" si="8">E111+E110</f>
        <v>0</v>
      </c>
      <c r="F112" s="974">
        <f t="shared" si="8"/>
        <v>300</v>
      </c>
      <c r="G112" s="974">
        <f t="shared" si="8"/>
        <v>400</v>
      </c>
    </row>
    <row r="113" spans="3:13" ht="17.25" customHeight="1" thickBot="1" x14ac:dyDescent="0.3">
      <c r="C113" s="19" t="s">
        <v>56</v>
      </c>
      <c r="D113" s="1375" t="s">
        <v>1085</v>
      </c>
      <c r="E113" s="1376"/>
      <c r="F113" s="1376"/>
      <c r="G113" s="1377"/>
    </row>
    <row r="114" spans="3:13" ht="15.75" thickBot="1" x14ac:dyDescent="0.3">
      <c r="C114" s="7" t="s">
        <v>72</v>
      </c>
      <c r="D114" s="2011" t="s">
        <v>1525</v>
      </c>
      <c r="E114" s="1433"/>
      <c r="F114" s="1433"/>
      <c r="G114" s="1434"/>
    </row>
    <row r="115" spans="3:13" ht="12.75" customHeight="1" thickBot="1" x14ac:dyDescent="0.3">
      <c r="C115" s="5" t="s">
        <v>15</v>
      </c>
      <c r="D115" s="1247" t="s">
        <v>689</v>
      </c>
      <c r="E115" s="1249"/>
      <c r="F115" s="1249"/>
      <c r="G115" s="1250"/>
      <c r="I115" s="12"/>
    </row>
    <row r="116" spans="3:13" ht="15" customHeight="1" thickBot="1" x14ac:dyDescent="0.3">
      <c r="C116" s="5" t="s">
        <v>16</v>
      </c>
      <c r="D116" s="1251" t="s">
        <v>634</v>
      </c>
      <c r="E116" s="1252"/>
      <c r="F116" s="1252"/>
      <c r="G116" s="1253"/>
    </row>
    <row r="117" spans="3:13" x14ac:dyDescent="0.25">
      <c r="C117" s="1254"/>
      <c r="D117" s="8">
        <v>2019</v>
      </c>
      <c r="E117" s="8">
        <v>2020</v>
      </c>
      <c r="F117" s="8">
        <v>2021</v>
      </c>
      <c r="G117" s="8">
        <v>2022</v>
      </c>
    </row>
    <row r="118" spans="3:13" ht="15.75" thickBot="1" x14ac:dyDescent="0.3">
      <c r="C118" s="1255"/>
      <c r="D118" s="806" t="s">
        <v>8</v>
      </c>
      <c r="E118" s="806" t="s">
        <v>9</v>
      </c>
      <c r="F118" s="806" t="s">
        <v>9</v>
      </c>
      <c r="G118" s="806" t="s">
        <v>9</v>
      </c>
    </row>
    <row r="119" spans="3:13" ht="15.75" thickBot="1" x14ac:dyDescent="0.3">
      <c r="C119" s="5" t="s">
        <v>17</v>
      </c>
      <c r="D119" s="10">
        <v>10</v>
      </c>
      <c r="E119" s="10">
        <v>0</v>
      </c>
      <c r="F119" s="10">
        <v>0</v>
      </c>
      <c r="G119" s="10">
        <v>0</v>
      </c>
    </row>
    <row r="120" spans="3:13" ht="15.75" thickBot="1" x14ac:dyDescent="0.3">
      <c r="C120" s="5" t="s">
        <v>18</v>
      </c>
      <c r="D120" s="10">
        <v>800</v>
      </c>
      <c r="E120" s="983">
        <v>0</v>
      </c>
      <c r="F120" s="970">
        <v>700</v>
      </c>
      <c r="G120" s="970">
        <v>600</v>
      </c>
      <c r="J120" s="12"/>
      <c r="K120" s="12"/>
      <c r="L120" s="12"/>
      <c r="M120" s="12"/>
    </row>
    <row r="121" spans="3:13" ht="15.75" thickBot="1" x14ac:dyDescent="0.3">
      <c r="C121" s="5" t="s">
        <v>19</v>
      </c>
      <c r="D121" s="10">
        <f>D120/D119</f>
        <v>80</v>
      </c>
      <c r="E121" s="10" t="e">
        <f t="shared" ref="E121:G121" si="9">E120/E119</f>
        <v>#DIV/0!</v>
      </c>
      <c r="F121" s="10" t="e">
        <f t="shared" si="9"/>
        <v>#DIV/0!</v>
      </c>
      <c r="G121" s="10" t="e">
        <f t="shared" si="9"/>
        <v>#DIV/0!</v>
      </c>
    </row>
    <row r="122" spans="3:13" ht="15.75" thickBot="1" x14ac:dyDescent="0.3">
      <c r="C122" s="5" t="s">
        <v>20</v>
      </c>
      <c r="D122" s="787" t="s">
        <v>21</v>
      </c>
      <c r="E122" s="963">
        <f>E119/D119-1</f>
        <v>-1</v>
      </c>
      <c r="F122" s="963" t="e">
        <f t="shared" ref="F122:G124" si="10">F119/E119-1</f>
        <v>#DIV/0!</v>
      </c>
      <c r="G122" s="963" t="e">
        <f t="shared" si="10"/>
        <v>#DIV/0!</v>
      </c>
    </row>
    <row r="123" spans="3:13" ht="15.75" thickBot="1" x14ac:dyDescent="0.3">
      <c r="C123" s="5" t="s">
        <v>22</v>
      </c>
      <c r="D123" s="787" t="s">
        <v>21</v>
      </c>
      <c r="E123" s="963">
        <f>E120/D120-1</f>
        <v>-1</v>
      </c>
      <c r="F123" s="963" t="e">
        <f t="shared" si="10"/>
        <v>#DIV/0!</v>
      </c>
      <c r="G123" s="963">
        <f t="shared" si="10"/>
        <v>-0.1428571428571429</v>
      </c>
    </row>
    <row r="124" spans="3:13" ht="12.75" customHeight="1" thickBot="1" x14ac:dyDescent="0.3">
      <c r="C124" s="5" t="s">
        <v>23</v>
      </c>
      <c r="D124" s="787" t="s">
        <v>21</v>
      </c>
      <c r="E124" s="963" t="e">
        <f>E121/D121-1</f>
        <v>#DIV/0!</v>
      </c>
      <c r="F124" s="963" t="e">
        <f t="shared" si="10"/>
        <v>#DIV/0!</v>
      </c>
      <c r="G124" s="963" t="e">
        <f t="shared" si="10"/>
        <v>#DIV/0!</v>
      </c>
    </row>
    <row r="125" spans="3:13" ht="17.25" customHeight="1" thickBot="1" x14ac:dyDescent="0.3">
      <c r="C125" s="1256" t="s">
        <v>216</v>
      </c>
      <c r="D125" s="1257"/>
      <c r="E125" s="1257"/>
      <c r="F125" s="1257"/>
      <c r="G125" s="1258"/>
    </row>
    <row r="126" spans="3:13" x14ac:dyDescent="0.25">
      <c r="C126" s="1254"/>
      <c r="D126" s="8">
        <v>2019</v>
      </c>
      <c r="E126" s="8">
        <v>2020</v>
      </c>
      <c r="F126" s="8">
        <v>2021</v>
      </c>
      <c r="G126" s="8">
        <v>2022</v>
      </c>
    </row>
    <row r="127" spans="3:13" ht="15.75" thickBot="1" x14ac:dyDescent="0.3">
      <c r="C127" s="1255"/>
      <c r="D127" s="806" t="s">
        <v>8</v>
      </c>
      <c r="E127" s="806" t="s">
        <v>9</v>
      </c>
      <c r="F127" s="806" t="s">
        <v>9</v>
      </c>
      <c r="G127" s="806" t="s">
        <v>9</v>
      </c>
    </row>
    <row r="128" spans="3:13" ht="15.75" thickBot="1" x14ac:dyDescent="0.3">
      <c r="C128" s="964" t="s">
        <v>42</v>
      </c>
      <c r="D128" s="968"/>
      <c r="E128" s="969"/>
      <c r="F128" s="968"/>
      <c r="G128" s="968"/>
    </row>
    <row r="129" spans="1:12" ht="15.75" thickBot="1" x14ac:dyDescent="0.3">
      <c r="C129" s="964" t="s">
        <v>43</v>
      </c>
      <c r="D129" s="968">
        <v>800</v>
      </c>
      <c r="E129" s="983">
        <v>0</v>
      </c>
      <c r="F129" s="970">
        <v>700</v>
      </c>
      <c r="G129" s="970">
        <v>600</v>
      </c>
    </row>
    <row r="130" spans="1:12" ht="15.75" thickBot="1" x14ac:dyDescent="0.3">
      <c r="C130" s="977" t="s">
        <v>34</v>
      </c>
      <c r="D130" s="974">
        <f>D129+D128</f>
        <v>800</v>
      </c>
      <c r="E130" s="974">
        <f t="shared" ref="E130:G130" si="11">E129+E128</f>
        <v>0</v>
      </c>
      <c r="F130" s="974">
        <f t="shared" si="11"/>
        <v>700</v>
      </c>
      <c r="G130" s="974">
        <f t="shared" si="11"/>
        <v>600</v>
      </c>
    </row>
    <row r="131" spans="1:12" ht="15" customHeight="1" x14ac:dyDescent="0.25">
      <c r="C131" s="1259" t="s">
        <v>1526</v>
      </c>
      <c r="D131" s="2013"/>
      <c r="E131" s="1843"/>
      <c r="F131" s="1843"/>
      <c r="G131" s="2014"/>
    </row>
    <row r="132" spans="1:12" ht="4.5" customHeight="1" x14ac:dyDescent="0.25">
      <c r="C132" s="1260"/>
      <c r="D132" s="2015"/>
      <c r="E132" s="2016"/>
      <c r="F132" s="2016"/>
      <c r="G132" s="2017"/>
    </row>
    <row r="133" spans="1:12" ht="17.25" customHeight="1" thickBot="1" x14ac:dyDescent="0.3">
      <c r="C133" s="1261"/>
      <c r="D133" s="2018"/>
      <c r="E133" s="1248"/>
      <c r="F133" s="1248"/>
      <c r="G133" s="2019"/>
    </row>
    <row r="134" spans="1:12" ht="36.75" thickBot="1" x14ac:dyDescent="0.3">
      <c r="C134" s="986" t="s">
        <v>57</v>
      </c>
      <c r="D134" s="987">
        <f>D130+D112++D91+D68+D45</f>
        <v>129400</v>
      </c>
      <c r="E134" s="987">
        <f t="shared" ref="E134:G134" si="12">E130+E112++E91+E68+E45</f>
        <v>132400</v>
      </c>
      <c r="F134" s="987">
        <f t="shared" si="12"/>
        <v>134000</v>
      </c>
      <c r="G134" s="987">
        <f t="shared" si="12"/>
        <v>134500</v>
      </c>
    </row>
    <row r="135" spans="1:12" ht="36.75" thickBot="1" x14ac:dyDescent="0.3">
      <c r="C135" s="986" t="s">
        <v>58</v>
      </c>
      <c r="D135" s="987">
        <f>D129+D111+D86+D85+D84+D63+D62+D61+D42+D39+D38</f>
        <v>129400</v>
      </c>
      <c r="E135" s="987">
        <f>E129+E111+E86+E85+E84+E63+E62+E61+E42+E39+E38</f>
        <v>132400</v>
      </c>
      <c r="F135" s="987">
        <f t="shared" ref="F135:G135" si="13">F129+F111+F86+F85+F84+F63+F62+F61+F42+F39+F38</f>
        <v>134000</v>
      </c>
      <c r="G135" s="987">
        <f t="shared" si="13"/>
        <v>134500</v>
      </c>
    </row>
    <row r="136" spans="1:12" ht="15" customHeight="1" thickBot="1" x14ac:dyDescent="0.3">
      <c r="C136" s="23" t="s">
        <v>828</v>
      </c>
      <c r="D136" s="24"/>
      <c r="E136" s="988">
        <f>E135/D135-1</f>
        <v>2.3183925811437467E-2</v>
      </c>
      <c r="F136" s="988">
        <f t="shared" ref="F136:G136" si="14">F135/E135-1</f>
        <v>1.2084592145015005E-2</v>
      </c>
      <c r="G136" s="988">
        <f t="shared" si="14"/>
        <v>3.7313432835821558E-3</v>
      </c>
    </row>
    <row r="137" spans="1:12" ht="15.75" thickBot="1" x14ac:dyDescent="0.3">
      <c r="C137" s="50" t="s">
        <v>24</v>
      </c>
      <c r="D137" s="31">
        <f>D61+D38+D84</f>
        <v>10512</v>
      </c>
      <c r="E137" s="31">
        <f t="shared" ref="E137:G137" si="15">E61+E38+E84</f>
        <v>10512</v>
      </c>
      <c r="F137" s="31">
        <f t="shared" si="15"/>
        <v>10512</v>
      </c>
      <c r="G137" s="31">
        <f t="shared" si="15"/>
        <v>10512</v>
      </c>
      <c r="I137" s="12"/>
      <c r="J137" s="12"/>
      <c r="K137" s="12"/>
      <c r="L137" s="12"/>
    </row>
    <row r="138" spans="1:12" ht="19.5" customHeight="1" thickBot="1" x14ac:dyDescent="0.3">
      <c r="C138" s="82" t="s">
        <v>1071</v>
      </c>
      <c r="D138" s="278"/>
      <c r="E138" s="587">
        <f>E137/D137-1</f>
        <v>0</v>
      </c>
      <c r="F138" s="587">
        <f t="shared" ref="F138:G138" si="16">F137/E137-1</f>
        <v>0</v>
      </c>
      <c r="G138" s="587">
        <f t="shared" si="16"/>
        <v>0</v>
      </c>
      <c r="H138" s="927"/>
    </row>
    <row r="139" spans="1:12" ht="24.75" thickBot="1" x14ac:dyDescent="0.3">
      <c r="A139" s="830"/>
      <c r="B139" s="324"/>
      <c r="C139" s="50" t="s">
        <v>25</v>
      </c>
      <c r="D139" s="31">
        <f>D62+D39 + D85</f>
        <v>1743</v>
      </c>
      <c r="E139" s="31">
        <f t="shared" ref="E139:G139" si="17">E62+E39 + E85</f>
        <v>1743</v>
      </c>
      <c r="F139" s="31">
        <f t="shared" si="17"/>
        <v>1743</v>
      </c>
      <c r="G139" s="31">
        <f t="shared" si="17"/>
        <v>1743</v>
      </c>
      <c r="H139" s="927"/>
    </row>
    <row r="140" spans="1:12" ht="24.75" thickBot="1" x14ac:dyDescent="0.3">
      <c r="A140" s="830"/>
      <c r="B140" s="324"/>
      <c r="C140" s="82" t="s">
        <v>1072</v>
      </c>
      <c r="D140" s="278"/>
      <c r="E140" s="587">
        <f>E139/D139-1</f>
        <v>0</v>
      </c>
      <c r="F140" s="587">
        <f t="shared" ref="F140:G140" si="18">F139/E139-1</f>
        <v>0</v>
      </c>
      <c r="G140" s="587">
        <f t="shared" si="18"/>
        <v>0</v>
      </c>
      <c r="H140" s="928"/>
    </row>
    <row r="141" spans="1:12" ht="30" customHeight="1" thickBot="1" x14ac:dyDescent="0.3">
      <c r="A141" s="830"/>
      <c r="B141" s="324"/>
      <c r="C141" s="50" t="s">
        <v>26</v>
      </c>
      <c r="D141" s="31">
        <f>D63+D40+D86</f>
        <v>7145</v>
      </c>
      <c r="E141" s="31">
        <f t="shared" ref="E141:G141" si="19">E63+E40+E86</f>
        <v>5145</v>
      </c>
      <c r="F141" s="31">
        <f t="shared" si="19"/>
        <v>5145</v>
      </c>
      <c r="G141" s="31">
        <f t="shared" si="19"/>
        <v>5145</v>
      </c>
    </row>
    <row r="142" spans="1:12" ht="40.5" customHeight="1" thickBot="1" x14ac:dyDescent="0.3">
      <c r="A142" s="830"/>
      <c r="B142" s="324"/>
      <c r="C142" s="82" t="s">
        <v>1073</v>
      </c>
      <c r="D142" s="278"/>
      <c r="E142" s="587">
        <f>E141/D141-1</f>
        <v>-0.2799160251924423</v>
      </c>
      <c r="F142" s="587">
        <f t="shared" ref="F142:G142" si="20">F141/E141-1</f>
        <v>0</v>
      </c>
      <c r="G142" s="587">
        <f t="shared" si="20"/>
        <v>0</v>
      </c>
    </row>
    <row r="143" spans="1:12" ht="23.25" customHeight="1" thickBot="1" x14ac:dyDescent="0.3">
      <c r="C143" s="50" t="s">
        <v>27</v>
      </c>
      <c r="D143" s="31">
        <f>D87+D64+D41</f>
        <v>0</v>
      </c>
      <c r="E143" s="31">
        <f t="shared" ref="E143:G143" si="21">E87+E64+E41</f>
        <v>0</v>
      </c>
      <c r="F143" s="31">
        <f t="shared" si="21"/>
        <v>0</v>
      </c>
      <c r="G143" s="31">
        <f t="shared" si="21"/>
        <v>0</v>
      </c>
    </row>
    <row r="144" spans="1:12" ht="18" customHeight="1" thickBot="1" x14ac:dyDescent="0.3">
      <c r="C144" s="82" t="s">
        <v>1074</v>
      </c>
      <c r="D144" s="278"/>
      <c r="E144" s="587" t="e">
        <f>E143/D143-1</f>
        <v>#DIV/0!</v>
      </c>
      <c r="F144" s="587" t="e">
        <f t="shared" ref="F144:G144" si="22">F143/E143-1</f>
        <v>#DIV/0!</v>
      </c>
      <c r="G144" s="587" t="e">
        <f t="shared" si="22"/>
        <v>#DIV/0!</v>
      </c>
    </row>
    <row r="145" spans="3:7" ht="24.75" customHeight="1" thickBot="1" x14ac:dyDescent="0.3">
      <c r="C145" s="50" t="s">
        <v>28</v>
      </c>
      <c r="D145" s="31">
        <f>D88+D65+D42</f>
        <v>109000</v>
      </c>
      <c r="E145" s="31">
        <f t="shared" ref="E145:G145" si="23">E88+E65+E42</f>
        <v>115000</v>
      </c>
      <c r="F145" s="31">
        <f t="shared" si="23"/>
        <v>115600</v>
      </c>
      <c r="G145" s="31">
        <f t="shared" si="23"/>
        <v>116100</v>
      </c>
    </row>
    <row r="146" spans="3:7" ht="27" customHeight="1" thickBot="1" x14ac:dyDescent="0.3">
      <c r="C146" s="82" t="s">
        <v>1075</v>
      </c>
      <c r="D146" s="278"/>
      <c r="E146" s="587">
        <f>E145/D145-1</f>
        <v>5.504587155963292E-2</v>
      </c>
      <c r="F146" s="587">
        <f t="shared" ref="F146:G146" si="24">F145/E145-1</f>
        <v>5.2173913043478404E-3</v>
      </c>
      <c r="G146" s="587">
        <f t="shared" si="24"/>
        <v>4.325259515570945E-3</v>
      </c>
    </row>
    <row r="147" spans="3:7" ht="28.5" customHeight="1" thickBot="1" x14ac:dyDescent="0.3">
      <c r="C147" s="50" t="s">
        <v>29</v>
      </c>
      <c r="D147" s="31">
        <f>D89+D66+D43</f>
        <v>0</v>
      </c>
      <c r="E147" s="31">
        <f t="shared" ref="E147:G147" si="25">E89+E66+E43</f>
        <v>0</v>
      </c>
      <c r="F147" s="31">
        <f t="shared" si="25"/>
        <v>0</v>
      </c>
      <c r="G147" s="31">
        <f t="shared" si="25"/>
        <v>0</v>
      </c>
    </row>
    <row r="148" spans="3:7" ht="24.75" thickBot="1" x14ac:dyDescent="0.3">
      <c r="C148" s="82" t="s">
        <v>1076</v>
      </c>
      <c r="D148" s="278"/>
      <c r="E148" s="587" t="e">
        <f>E147/D147-1</f>
        <v>#DIV/0!</v>
      </c>
      <c r="F148" s="587" t="e">
        <f t="shared" ref="F148:G148" si="26">F147/E147-1</f>
        <v>#DIV/0!</v>
      </c>
      <c r="G148" s="587" t="e">
        <f t="shared" si="26"/>
        <v>#DIV/0!</v>
      </c>
    </row>
    <row r="149" spans="3:7" ht="24.75" thickBot="1" x14ac:dyDescent="0.3">
      <c r="C149" s="50" t="s">
        <v>30</v>
      </c>
      <c r="D149" s="31">
        <f>D90+D67+D44</f>
        <v>0</v>
      </c>
      <c r="E149" s="31">
        <f t="shared" ref="E149:G149" si="27">E90+E67+E44</f>
        <v>0</v>
      </c>
      <c r="F149" s="31">
        <f t="shared" si="27"/>
        <v>0</v>
      </c>
      <c r="G149" s="31">
        <f t="shared" si="27"/>
        <v>0</v>
      </c>
    </row>
    <row r="150" spans="3:7" ht="24.75" thickBot="1" x14ac:dyDescent="0.3">
      <c r="C150" s="82" t="s">
        <v>1077</v>
      </c>
      <c r="D150" s="278"/>
      <c r="E150" s="587" t="e">
        <f>E149/D149-1</f>
        <v>#DIV/0!</v>
      </c>
      <c r="F150" s="587" t="e">
        <f t="shared" ref="F150:G150" si="28">F149/E149-1</f>
        <v>#DIV/0!</v>
      </c>
      <c r="G150" s="587" t="e">
        <f t="shared" si="28"/>
        <v>#DIV/0!</v>
      </c>
    </row>
    <row r="151" spans="3:7" ht="15.75" thickBot="1" x14ac:dyDescent="0.3">
      <c r="C151" s="50" t="s">
        <v>59</v>
      </c>
      <c r="D151" s="31">
        <f>D128+D110</f>
        <v>0</v>
      </c>
      <c r="E151" s="31">
        <f t="shared" ref="E151:G151" si="29">E128+E110</f>
        <v>0</v>
      </c>
      <c r="F151" s="31">
        <f t="shared" si="29"/>
        <v>0</v>
      </c>
      <c r="G151" s="31">
        <f t="shared" si="29"/>
        <v>0</v>
      </c>
    </row>
    <row r="152" spans="3:7" ht="24.75" thickBot="1" x14ac:dyDescent="0.3">
      <c r="C152" s="82" t="s">
        <v>1078</v>
      </c>
      <c r="D152" s="278"/>
      <c r="E152" s="587" t="e">
        <f>E151/D151-1</f>
        <v>#DIV/0!</v>
      </c>
      <c r="F152" s="587" t="e">
        <f t="shared" ref="F152:G152" si="30">F151/E151-1</f>
        <v>#DIV/0!</v>
      </c>
      <c r="G152" s="587" t="e">
        <f t="shared" si="30"/>
        <v>#DIV/0!</v>
      </c>
    </row>
    <row r="153" spans="3:7" ht="15.75" thickBot="1" x14ac:dyDescent="0.3">
      <c r="C153" s="50" t="s">
        <v>60</v>
      </c>
      <c r="D153" s="31">
        <f>D129+D111</f>
        <v>1000</v>
      </c>
      <c r="E153" s="31">
        <f t="shared" ref="E153" si="31">E129+E111</f>
        <v>0</v>
      </c>
      <c r="F153" s="31">
        <v>1000</v>
      </c>
      <c r="G153" s="31">
        <v>1000</v>
      </c>
    </row>
    <row r="154" spans="3:7" ht="24.75" thickBot="1" x14ac:dyDescent="0.3">
      <c r="C154" s="82" t="s">
        <v>1079</v>
      </c>
      <c r="D154" s="278"/>
      <c r="E154" s="587">
        <f>E153/D153-1</f>
        <v>-1</v>
      </c>
      <c r="F154" s="587" t="e">
        <f t="shared" ref="F154:G154" si="32">F153/E153-1</f>
        <v>#DIV/0!</v>
      </c>
      <c r="G154" s="587">
        <f t="shared" si="32"/>
        <v>0</v>
      </c>
    </row>
    <row r="155" spans="3:7" ht="15.75" thickBot="1" x14ac:dyDescent="0.3">
      <c r="C155" s="973" t="s">
        <v>32</v>
      </c>
      <c r="D155" s="987">
        <f>IF(D135-D134=0,0,"Error")</f>
        <v>0</v>
      </c>
      <c r="E155" s="987">
        <f>IF(E135-E134=0,0,"Error")</f>
        <v>0</v>
      </c>
      <c r="F155" s="987">
        <f>IF(F135-F134=0,0,"Error")</f>
        <v>0</v>
      </c>
      <c r="G155" s="987">
        <f>IF(G135-G134=0,0,"Error")</f>
        <v>0</v>
      </c>
    </row>
    <row r="156" spans="3:7" ht="36" customHeight="1" thickBot="1" x14ac:dyDescent="0.3">
      <c r="C156" s="425" t="s">
        <v>829</v>
      </c>
      <c r="D156" s="36">
        <v>10</v>
      </c>
      <c r="E156" s="51">
        <v>10</v>
      </c>
      <c r="F156" s="36">
        <v>10</v>
      </c>
      <c r="G156" s="36">
        <v>10</v>
      </c>
    </row>
    <row r="157" spans="3:7" ht="36.75" thickBot="1" x14ac:dyDescent="0.3">
      <c r="C157" s="425" t="s">
        <v>830</v>
      </c>
      <c r="D157" s="36">
        <v>0</v>
      </c>
      <c r="E157" s="51">
        <v>0</v>
      </c>
      <c r="F157" s="36">
        <v>0</v>
      </c>
      <c r="G157" s="36">
        <v>0</v>
      </c>
    </row>
    <row r="158" spans="3:7" ht="4.5" customHeight="1" x14ac:dyDescent="0.25">
      <c r="C158" s="28"/>
      <c r="D158" s="29"/>
      <c r="E158" s="989"/>
      <c r="F158" s="29"/>
      <c r="G158" s="29"/>
    </row>
  </sheetData>
  <mergeCells count="49">
    <mergeCell ref="C8:G10"/>
    <mergeCell ref="C2:G2"/>
    <mergeCell ref="D4:G4"/>
    <mergeCell ref="D5:G5"/>
    <mergeCell ref="D6:G6"/>
    <mergeCell ref="C7:G7"/>
    <mergeCell ref="C81:G81"/>
    <mergeCell ref="C36:C37"/>
    <mergeCell ref="D11:G11"/>
    <mergeCell ref="C12:C13"/>
    <mergeCell ref="D17:G17"/>
    <mergeCell ref="C18:G18"/>
    <mergeCell ref="C22:G22"/>
    <mergeCell ref="C23:G23"/>
    <mergeCell ref="D24:G24"/>
    <mergeCell ref="D25:G25"/>
    <mergeCell ref="D26:G26"/>
    <mergeCell ref="C27:C28"/>
    <mergeCell ref="C35:G35"/>
    <mergeCell ref="C131:C133"/>
    <mergeCell ref="D131:G133"/>
    <mergeCell ref="D115:G115"/>
    <mergeCell ref="C93:G93"/>
    <mergeCell ref="C94:G94"/>
    <mergeCell ref="D95:G95"/>
    <mergeCell ref="D96:G96"/>
    <mergeCell ref="D97:G97"/>
    <mergeCell ref="D98:G98"/>
    <mergeCell ref="C99:C100"/>
    <mergeCell ref="C107:G107"/>
    <mergeCell ref="C108:C109"/>
    <mergeCell ref="D113:G113"/>
    <mergeCell ref="D114:G114"/>
    <mergeCell ref="C1:G1"/>
    <mergeCell ref="D116:G116"/>
    <mergeCell ref="C117:C118"/>
    <mergeCell ref="C125:G125"/>
    <mergeCell ref="C126:C127"/>
    <mergeCell ref="C82:C83"/>
    <mergeCell ref="D47:G47"/>
    <mergeCell ref="D48:G48"/>
    <mergeCell ref="D49:G49"/>
    <mergeCell ref="C51:C52"/>
    <mergeCell ref="C58:G58"/>
    <mergeCell ref="C59:C60"/>
    <mergeCell ref="D70:G70"/>
    <mergeCell ref="D71:G71"/>
    <mergeCell ref="D72:G72"/>
    <mergeCell ref="C74:C75"/>
  </mergeCells>
  <printOptions horizontalCentered="1"/>
  <pageMargins left="0.16" right="0.7" top="0.5" bottom="0.75" header="0.3" footer="0.3"/>
  <pageSetup paperSize="9" scale="7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677"/>
  <sheetViews>
    <sheetView zoomScale="170" zoomScaleNormal="170" workbookViewId="0">
      <selection activeCell="C7" sqref="C7:F7"/>
    </sheetView>
  </sheetViews>
  <sheetFormatPr defaultRowHeight="15" x14ac:dyDescent="0.25"/>
  <cols>
    <col min="1" max="1" width="10" customWidth="1"/>
    <col min="2" max="2" width="26.85546875" customWidth="1"/>
    <col min="3" max="3" width="11.7109375" customWidth="1"/>
    <col min="4" max="4" width="10.5703125" customWidth="1"/>
    <col min="5" max="5" width="10.42578125" customWidth="1"/>
    <col min="6" max="6" width="15.5703125" customWidth="1"/>
    <col min="9" max="9" width="11" customWidth="1"/>
    <col min="10" max="10" width="11" bestFit="1" customWidth="1"/>
  </cols>
  <sheetData>
    <row r="1" spans="1:8" x14ac:dyDescent="0.25">
      <c r="B1" s="1444" t="s">
        <v>1738</v>
      </c>
      <c r="C1" s="1444"/>
      <c r="D1" s="1444"/>
      <c r="E1" s="1444"/>
      <c r="F1" s="1444"/>
      <c r="G1" s="1444"/>
      <c r="H1" s="1444"/>
    </row>
    <row r="2" spans="1:8" ht="18" customHeight="1" x14ac:dyDescent="0.25">
      <c r="A2" s="1444" t="s">
        <v>750</v>
      </c>
      <c r="B2" s="1444"/>
      <c r="C2" s="1444"/>
      <c r="D2" s="1444"/>
      <c r="E2" s="1444"/>
      <c r="F2" s="1444"/>
      <c r="G2" s="1444"/>
    </row>
    <row r="3" spans="1:8" ht="18" customHeight="1" x14ac:dyDescent="0.25">
      <c r="A3" s="796"/>
      <c r="B3" s="1306" t="s">
        <v>731</v>
      </c>
      <c r="C3" s="1306"/>
      <c r="D3" s="1306"/>
      <c r="E3" s="1306"/>
      <c r="F3" s="1306"/>
      <c r="G3" s="796"/>
    </row>
    <row r="4" spans="1:8" ht="15.75" thickBot="1" x14ac:dyDescent="0.3"/>
    <row r="5" spans="1:8" ht="15.75" thickBot="1" x14ac:dyDescent="0.3">
      <c r="B5" s="2" t="s">
        <v>0</v>
      </c>
      <c r="C5" s="1230" t="s">
        <v>701</v>
      </c>
      <c r="D5" s="1230"/>
      <c r="E5" s="1230"/>
      <c r="F5" s="1230"/>
    </row>
    <row r="6" spans="1:8" ht="15.75" thickBot="1" x14ac:dyDescent="0.3">
      <c r="B6" s="2" t="s">
        <v>1</v>
      </c>
      <c r="C6" s="1231" t="s">
        <v>124</v>
      </c>
      <c r="D6" s="1232"/>
      <c r="E6" s="1232"/>
      <c r="F6" s="1233"/>
    </row>
    <row r="7" spans="1:8" ht="15.75" thickBot="1" x14ac:dyDescent="0.3">
      <c r="B7" s="2" t="s">
        <v>3</v>
      </c>
      <c r="C7" s="1217" t="s">
        <v>729</v>
      </c>
      <c r="D7" s="1218"/>
      <c r="E7" s="1218"/>
      <c r="F7" s="1219"/>
    </row>
    <row r="8" spans="1:8" ht="15.75" thickBot="1" x14ac:dyDescent="0.3">
      <c r="B8" s="1234" t="s">
        <v>5</v>
      </c>
      <c r="C8" s="1235"/>
      <c r="D8" s="1235"/>
      <c r="E8" s="1235"/>
      <c r="F8" s="1236"/>
    </row>
    <row r="9" spans="1:8" ht="15.75" customHeight="1" x14ac:dyDescent="0.25">
      <c r="B9" s="1834" t="s">
        <v>1473</v>
      </c>
      <c r="C9" s="1835"/>
      <c r="D9" s="1835"/>
      <c r="E9" s="1835"/>
      <c r="F9" s="1836"/>
    </row>
    <row r="10" spans="1:8" ht="36.75" customHeight="1" x14ac:dyDescent="0.25">
      <c r="B10" s="1837"/>
      <c r="C10" s="1838"/>
      <c r="D10" s="1838"/>
      <c r="E10" s="1838"/>
      <c r="F10" s="1839"/>
    </row>
    <row r="11" spans="1:8" ht="15.75" thickBot="1" x14ac:dyDescent="0.3">
      <c r="B11" s="1840"/>
      <c r="C11" s="1841"/>
      <c r="D11" s="1841"/>
      <c r="E11" s="1841"/>
      <c r="F11" s="1842"/>
    </row>
    <row r="12" spans="1:8" ht="38.25" customHeight="1" thickBot="1" x14ac:dyDescent="0.3">
      <c r="B12" s="3" t="s">
        <v>6</v>
      </c>
      <c r="C12" s="1240" t="s">
        <v>1474</v>
      </c>
      <c r="D12" s="1241"/>
      <c r="E12" s="1241"/>
      <c r="F12" s="1242"/>
    </row>
    <row r="13" spans="1:8" ht="23.25" customHeight="1" x14ac:dyDescent="0.25">
      <c r="B13" s="1254" t="s">
        <v>7</v>
      </c>
      <c r="C13" s="280">
        <v>2019</v>
      </c>
      <c r="D13" s="280">
        <v>2020</v>
      </c>
      <c r="E13" s="280">
        <v>2021</v>
      </c>
      <c r="F13" s="280">
        <v>2022</v>
      </c>
    </row>
    <row r="14" spans="1:8" ht="15.75" thickBot="1" x14ac:dyDescent="0.3">
      <c r="B14" s="1255"/>
      <c r="C14" s="277" t="s">
        <v>8</v>
      </c>
      <c r="D14" s="277" t="s">
        <v>9</v>
      </c>
      <c r="E14" s="277" t="s">
        <v>9</v>
      </c>
      <c r="F14" s="277" t="s">
        <v>9</v>
      </c>
    </row>
    <row r="15" spans="1:8" ht="18.75" customHeight="1" thickBot="1" x14ac:dyDescent="0.3">
      <c r="B15" s="5" t="s">
        <v>91</v>
      </c>
      <c r="C15" s="89" t="s">
        <v>1475</v>
      </c>
      <c r="D15" s="89" t="s">
        <v>1476</v>
      </c>
      <c r="E15" s="89" t="s">
        <v>1476</v>
      </c>
      <c r="F15" s="89" t="s">
        <v>1476</v>
      </c>
    </row>
    <row r="16" spans="1:8" ht="15.75" thickBot="1" x14ac:dyDescent="0.3">
      <c r="B16" s="5" t="s">
        <v>92</v>
      </c>
      <c r="C16" s="89"/>
      <c r="D16" s="89"/>
      <c r="E16" s="89"/>
      <c r="F16" s="89"/>
    </row>
    <row r="17" spans="2:12" ht="23.25" thickBot="1" x14ac:dyDescent="0.3">
      <c r="B17" s="5" t="s">
        <v>67</v>
      </c>
      <c r="C17" s="89"/>
      <c r="D17" s="89"/>
      <c r="E17" s="89"/>
      <c r="F17" s="89"/>
    </row>
    <row r="18" spans="2:12" ht="38.25" customHeight="1" thickBot="1" x14ac:dyDescent="0.3">
      <c r="B18" s="6" t="s">
        <v>10</v>
      </c>
      <c r="C18" s="1427" t="s">
        <v>702</v>
      </c>
      <c r="D18" s="1428"/>
      <c r="E18" s="1428"/>
      <c r="F18" s="1429"/>
    </row>
    <row r="19" spans="2:12" ht="23.25" customHeight="1" thickBot="1" x14ac:dyDescent="0.3">
      <c r="B19" s="1247" t="s">
        <v>11</v>
      </c>
      <c r="C19" s="1249"/>
      <c r="D19" s="1249"/>
      <c r="E19" s="1249"/>
      <c r="F19" s="1250"/>
      <c r="I19" s="30"/>
      <c r="K19" s="30"/>
    </row>
    <row r="20" spans="2:12" ht="27" customHeight="1" thickBot="1" x14ac:dyDescent="0.3">
      <c r="B20" s="5" t="s">
        <v>91</v>
      </c>
      <c r="C20" s="109" t="s">
        <v>1475</v>
      </c>
      <c r="D20" s="109" t="s">
        <v>1476</v>
      </c>
      <c r="E20" s="109" t="s">
        <v>1476</v>
      </c>
      <c r="F20" s="109" t="s">
        <v>1476</v>
      </c>
      <c r="H20" s="92"/>
    </row>
    <row r="21" spans="2:12" ht="30.75" customHeight="1" thickBot="1" x14ac:dyDescent="0.3">
      <c r="B21" s="5" t="s">
        <v>67</v>
      </c>
      <c r="C21" s="270"/>
      <c r="D21" s="271"/>
      <c r="E21" s="271"/>
      <c r="F21" s="271"/>
    </row>
    <row r="22" spans="2:12" ht="24" customHeight="1" thickBot="1" x14ac:dyDescent="0.3">
      <c r="B22" s="1291" t="s">
        <v>12</v>
      </c>
      <c r="C22" s="1292"/>
      <c r="D22" s="1292"/>
      <c r="E22" s="1292"/>
      <c r="F22" s="1293"/>
    </row>
    <row r="23" spans="2:12" ht="15.75" thickBot="1" x14ac:dyDescent="0.3">
      <c r="B23" s="1220" t="s">
        <v>13</v>
      </c>
      <c r="C23" s="1221"/>
      <c r="D23" s="1221"/>
      <c r="E23" s="1221"/>
      <c r="F23" s="1222"/>
    </row>
    <row r="24" spans="2:12" ht="45" customHeight="1" thickBot="1" x14ac:dyDescent="0.3">
      <c r="B24" s="7" t="s">
        <v>14</v>
      </c>
      <c r="C24" s="1284" t="s">
        <v>1477</v>
      </c>
      <c r="D24" s="1279"/>
      <c r="E24" s="1279"/>
      <c r="F24" s="1280"/>
    </row>
    <row r="25" spans="2:12" ht="126" customHeight="1" thickBot="1" x14ac:dyDescent="0.3">
      <c r="B25" s="5" t="s">
        <v>15</v>
      </c>
      <c r="C25" s="1285" t="s">
        <v>1478</v>
      </c>
      <c r="D25" s="1286"/>
      <c r="E25" s="1286"/>
      <c r="F25" s="1287"/>
    </row>
    <row r="26" spans="2:12" ht="15.75" thickBot="1" x14ac:dyDescent="0.3">
      <c r="B26" s="5" t="s">
        <v>16</v>
      </c>
      <c r="C26" s="1251" t="s">
        <v>1479</v>
      </c>
      <c r="D26" s="1252"/>
      <c r="E26" s="1252"/>
      <c r="F26" s="1253"/>
    </row>
    <row r="27" spans="2:12" ht="12.75" customHeight="1" x14ac:dyDescent="0.25">
      <c r="B27" s="1254"/>
      <c r="C27" s="8">
        <v>2019</v>
      </c>
      <c r="D27" s="8">
        <v>2020</v>
      </c>
      <c r="E27" s="8">
        <v>2021</v>
      </c>
      <c r="F27" s="8">
        <v>2022</v>
      </c>
    </row>
    <row r="28" spans="2:12" ht="12.75" customHeight="1" thickBot="1" x14ac:dyDescent="0.3">
      <c r="B28" s="1255"/>
      <c r="C28" s="806" t="s">
        <v>8</v>
      </c>
      <c r="D28" s="806" t="s">
        <v>9</v>
      </c>
      <c r="E28" s="806" t="s">
        <v>9</v>
      </c>
      <c r="F28" s="806" t="s">
        <v>9</v>
      </c>
    </row>
    <row r="29" spans="2:12" ht="15.75" thickBot="1" x14ac:dyDescent="0.3">
      <c r="B29" s="5" t="s">
        <v>17</v>
      </c>
      <c r="C29" s="10"/>
      <c r="D29" s="10">
        <v>650</v>
      </c>
      <c r="E29" s="10"/>
      <c r="F29" s="10"/>
    </row>
    <row r="30" spans="2:12" ht="15.75" thickBot="1" x14ac:dyDescent="0.3">
      <c r="B30" s="5" t="s">
        <v>18</v>
      </c>
      <c r="C30" s="10">
        <v>200000</v>
      </c>
      <c r="D30" s="10">
        <v>200000</v>
      </c>
      <c r="E30" s="10">
        <v>200000</v>
      </c>
      <c r="F30" s="10">
        <v>200000</v>
      </c>
    </row>
    <row r="31" spans="2:12" ht="15.75" thickBot="1" x14ac:dyDescent="0.3">
      <c r="B31" s="5" t="s">
        <v>19</v>
      </c>
      <c r="C31" s="10" t="e">
        <f>C30/C29</f>
        <v>#DIV/0!</v>
      </c>
      <c r="D31" s="10">
        <f t="shared" ref="D31:F31" si="0">D30/D29</f>
        <v>307.69230769230768</v>
      </c>
      <c r="E31" s="10" t="e">
        <f t="shared" si="0"/>
        <v>#DIV/0!</v>
      </c>
      <c r="F31" s="10" t="e">
        <f t="shared" si="0"/>
        <v>#DIV/0!</v>
      </c>
    </row>
    <row r="32" spans="2:12" ht="15.75" thickBot="1" x14ac:dyDescent="0.3">
      <c r="B32" s="5" t="s">
        <v>20</v>
      </c>
      <c r="C32" s="787" t="s">
        <v>21</v>
      </c>
      <c r="D32" s="11" t="e">
        <f>D29/C29-1</f>
        <v>#DIV/0!</v>
      </c>
      <c r="E32" s="11">
        <f t="shared" ref="E32:F34" si="1">E29/D29-1</f>
        <v>-1</v>
      </c>
      <c r="F32" s="11" t="e">
        <f t="shared" si="1"/>
        <v>#DIV/0!</v>
      </c>
      <c r="H32" s="12"/>
      <c r="I32" s="12"/>
      <c r="J32" s="12"/>
      <c r="K32" s="12"/>
      <c r="L32" s="12"/>
    </row>
    <row r="33" spans="2:9" ht="15.75" thickBot="1" x14ac:dyDescent="0.3">
      <c r="B33" s="5" t="s">
        <v>22</v>
      </c>
      <c r="C33" s="787" t="s">
        <v>21</v>
      </c>
      <c r="D33" s="11">
        <f>D30/C30-1</f>
        <v>0</v>
      </c>
      <c r="E33" s="11">
        <f t="shared" si="1"/>
        <v>0</v>
      </c>
      <c r="F33" s="11">
        <f t="shared" si="1"/>
        <v>0</v>
      </c>
    </row>
    <row r="34" spans="2:9" ht="15.75" thickBot="1" x14ac:dyDescent="0.3">
      <c r="B34" s="5" t="s">
        <v>23</v>
      </c>
      <c r="C34" s="787" t="s">
        <v>21</v>
      </c>
      <c r="D34" s="11" t="e">
        <f>D31/C31-1</f>
        <v>#DIV/0!</v>
      </c>
      <c r="E34" s="11" t="e">
        <f t="shared" si="1"/>
        <v>#DIV/0!</v>
      </c>
      <c r="F34" s="11" t="e">
        <f t="shared" si="1"/>
        <v>#DIV/0!</v>
      </c>
    </row>
    <row r="35" spans="2:9" ht="15.75" customHeight="1" thickBot="1" x14ac:dyDescent="0.3">
      <c r="B35" s="1256" t="s">
        <v>160</v>
      </c>
      <c r="C35" s="1257"/>
      <c r="D35" s="1257"/>
      <c r="E35" s="1257"/>
      <c r="F35" s="1258"/>
    </row>
    <row r="36" spans="2:9" ht="12.75" customHeight="1" x14ac:dyDescent="0.25">
      <c r="B36" s="1254"/>
      <c r="C36" s="8">
        <v>2019</v>
      </c>
      <c r="D36" s="8">
        <v>2020</v>
      </c>
      <c r="E36" s="8">
        <v>2021</v>
      </c>
      <c r="F36" s="8">
        <v>2022</v>
      </c>
    </row>
    <row r="37" spans="2:9" ht="9" customHeight="1" thickBot="1" x14ac:dyDescent="0.3">
      <c r="B37" s="1255"/>
      <c r="C37" s="806" t="s">
        <v>8</v>
      </c>
      <c r="D37" s="806" t="s">
        <v>9</v>
      </c>
      <c r="E37" s="806" t="s">
        <v>9</v>
      </c>
      <c r="F37" s="806" t="s">
        <v>9</v>
      </c>
    </row>
    <row r="38" spans="2:9" ht="15.75" thickBot="1" x14ac:dyDescent="0.3">
      <c r="B38" s="13" t="s">
        <v>24</v>
      </c>
      <c r="C38" s="14"/>
      <c r="D38" s="14"/>
      <c r="E38" s="14"/>
      <c r="F38" s="14"/>
    </row>
    <row r="39" spans="2:9" ht="15.75" thickBot="1" x14ac:dyDescent="0.3">
      <c r="B39" s="26" t="s">
        <v>279</v>
      </c>
      <c r="C39" s="278"/>
      <c r="D39" s="15">
        <v>0</v>
      </c>
      <c r="E39" s="15">
        <v>0</v>
      </c>
      <c r="F39" s="15">
        <v>0</v>
      </c>
    </row>
    <row r="40" spans="2:9" ht="15.75" thickBot="1" x14ac:dyDescent="0.3">
      <c r="B40" s="26" t="s">
        <v>280</v>
      </c>
      <c r="C40" s="15"/>
      <c r="D40" s="15"/>
      <c r="E40" s="15"/>
      <c r="F40" s="15"/>
    </row>
    <row r="41" spans="2:9" ht="24.75" thickBot="1" x14ac:dyDescent="0.3">
      <c r="B41" s="13" t="s">
        <v>25</v>
      </c>
      <c r="C41" s="14"/>
      <c r="D41" s="14"/>
      <c r="E41" s="14"/>
      <c r="F41" s="14"/>
    </row>
    <row r="42" spans="2:9" ht="15.75" thickBot="1" x14ac:dyDescent="0.3">
      <c r="B42" s="26" t="s">
        <v>279</v>
      </c>
      <c r="C42" s="278"/>
      <c r="D42" s="14">
        <v>0</v>
      </c>
      <c r="E42" s="14">
        <v>0</v>
      </c>
      <c r="F42" s="14">
        <v>0</v>
      </c>
      <c r="I42" s="12"/>
    </row>
    <row r="43" spans="2:9" ht="15.75" thickBot="1" x14ac:dyDescent="0.3">
      <c r="B43" s="26" t="s">
        <v>280</v>
      </c>
      <c r="C43" s="15"/>
      <c r="D43" s="14"/>
      <c r="E43" s="14"/>
      <c r="F43" s="14"/>
      <c r="I43" s="12"/>
    </row>
    <row r="44" spans="2:9" ht="15.75" thickBot="1" x14ac:dyDescent="0.3">
      <c r="B44" s="13" t="s">
        <v>26</v>
      </c>
      <c r="C44" s="15"/>
      <c r="D44" s="14"/>
      <c r="E44" s="14"/>
      <c r="F44" s="14"/>
    </row>
    <row r="45" spans="2:9" ht="15.75" thickBot="1" x14ac:dyDescent="0.3">
      <c r="B45" s="26" t="s">
        <v>279</v>
      </c>
      <c r="C45" s="278"/>
      <c r="D45" s="14">
        <v>0</v>
      </c>
      <c r="E45" s="31">
        <v>0</v>
      </c>
      <c r="F45" s="31">
        <v>0</v>
      </c>
    </row>
    <row r="46" spans="2:9" ht="15.75" thickBot="1" x14ac:dyDescent="0.3">
      <c r="B46" s="26" t="s">
        <v>280</v>
      </c>
      <c r="C46" s="15"/>
      <c r="D46" s="14"/>
      <c r="E46" s="14"/>
      <c r="F46" s="14"/>
    </row>
    <row r="47" spans="2:9" ht="15.75" thickBot="1" x14ac:dyDescent="0.3">
      <c r="B47" s="13" t="s">
        <v>27</v>
      </c>
      <c r="C47" s="15"/>
      <c r="D47" s="15">
        <v>200000</v>
      </c>
      <c r="E47" s="15">
        <v>200000</v>
      </c>
      <c r="F47" s="15">
        <v>200000</v>
      </c>
    </row>
    <row r="48" spans="2:9" ht="15.75" thickBot="1" x14ac:dyDescent="0.3">
      <c r="B48" s="26" t="s">
        <v>279</v>
      </c>
      <c r="C48" s="15"/>
      <c r="D48" s="15">
        <v>200000</v>
      </c>
      <c r="E48" s="15">
        <v>200000</v>
      </c>
      <c r="F48" s="15">
        <v>200000</v>
      </c>
    </row>
    <row r="49" spans="2:13" ht="15.75" thickBot="1" x14ac:dyDescent="0.3">
      <c r="B49" s="26" t="s">
        <v>280</v>
      </c>
      <c r="C49" s="15"/>
      <c r="D49" s="14"/>
      <c r="E49" s="14"/>
      <c r="F49" s="14"/>
    </row>
    <row r="50" spans="2:13" ht="15.75" thickBot="1" x14ac:dyDescent="0.3">
      <c r="B50" s="13" t="s">
        <v>28</v>
      </c>
      <c r="C50" s="15"/>
      <c r="D50" s="14"/>
      <c r="E50" s="14"/>
      <c r="F50" s="14"/>
    </row>
    <row r="51" spans="2:13" ht="15.75" thickBot="1" x14ac:dyDescent="0.3">
      <c r="B51" s="26" t="s">
        <v>279</v>
      </c>
      <c r="C51" s="15"/>
      <c r="D51" s="14"/>
      <c r="E51" s="14"/>
      <c r="F51" s="14"/>
    </row>
    <row r="52" spans="2:13" ht="15.75" thickBot="1" x14ac:dyDescent="0.3">
      <c r="B52" s="26" t="s">
        <v>280</v>
      </c>
      <c r="C52" s="15"/>
      <c r="D52" s="14"/>
      <c r="E52" s="14"/>
      <c r="F52" s="14"/>
    </row>
    <row r="53" spans="2:13" ht="15.75" thickBot="1" x14ac:dyDescent="0.3">
      <c r="B53" s="13" t="s">
        <v>29</v>
      </c>
      <c r="C53" s="15">
        <f>C54+C55</f>
        <v>0</v>
      </c>
      <c r="D53" s="14">
        <f t="shared" ref="D53:F53" si="2">D54+D55</f>
        <v>0</v>
      </c>
      <c r="E53" s="14">
        <f t="shared" si="2"/>
        <v>0</v>
      </c>
      <c r="F53" s="14">
        <f t="shared" si="2"/>
        <v>0</v>
      </c>
    </row>
    <row r="54" spans="2:13" ht="15.75" thickBot="1" x14ac:dyDescent="0.3">
      <c r="B54" s="26" t="s">
        <v>279</v>
      </c>
      <c r="C54" s="278"/>
      <c r="D54" s="14">
        <v>0</v>
      </c>
      <c r="E54" s="31">
        <v>0</v>
      </c>
      <c r="F54" s="31">
        <v>0</v>
      </c>
    </row>
    <row r="55" spans="2:13" ht="15.75" thickBot="1" x14ac:dyDescent="0.3">
      <c r="B55" s="26" t="s">
        <v>280</v>
      </c>
      <c r="C55" s="15"/>
      <c r="D55" s="14"/>
      <c r="E55" s="14"/>
      <c r="F55" s="14"/>
    </row>
    <row r="56" spans="2:13" ht="24.75" thickBot="1" x14ac:dyDescent="0.3">
      <c r="B56" s="13" t="s">
        <v>30</v>
      </c>
      <c r="C56" s="15">
        <v>0</v>
      </c>
      <c r="D56" s="14">
        <v>0</v>
      </c>
      <c r="E56" s="14">
        <f>D56*1.03*0.99</f>
        <v>0</v>
      </c>
      <c r="F56" s="14">
        <f>E56*1.03*0.99</f>
        <v>0</v>
      </c>
      <c r="I56" s="95"/>
    </row>
    <row r="57" spans="2:13" ht="15.75" thickBot="1" x14ac:dyDescent="0.3">
      <c r="B57" s="26" t="s">
        <v>279</v>
      </c>
      <c r="C57" s="15"/>
      <c r="D57" s="40"/>
      <c r="E57" s="40"/>
      <c r="F57" s="40"/>
      <c r="K57" s="96"/>
      <c r="L57" s="96"/>
      <c r="M57" s="96"/>
    </row>
    <row r="58" spans="2:13" ht="15.75" thickBot="1" x14ac:dyDescent="0.3">
      <c r="B58" s="26" t="s">
        <v>280</v>
      </c>
      <c r="C58" s="15"/>
      <c r="D58" s="97"/>
      <c r="E58" s="40"/>
      <c r="F58" s="40"/>
    </row>
    <row r="59" spans="2:13" ht="15.75" thickBot="1" x14ac:dyDescent="0.3">
      <c r="B59" s="16" t="s">
        <v>31</v>
      </c>
      <c r="C59" s="15">
        <f>C56+C53+C50+C47+C44+C41+C38</f>
        <v>0</v>
      </c>
      <c r="D59" s="15">
        <f>D56+D53+D50+D47+D44+D41+D38</f>
        <v>200000</v>
      </c>
      <c r="E59" s="15">
        <f t="shared" ref="E59:F59" si="3">E56+E53+E50+E47+E44+E41+E38</f>
        <v>200000</v>
      </c>
      <c r="F59" s="15">
        <f t="shared" si="3"/>
        <v>200000</v>
      </c>
    </row>
    <row r="60" spans="2:13" ht="15.75" thickBot="1" x14ac:dyDescent="0.3">
      <c r="B60" s="17" t="s">
        <v>32</v>
      </c>
      <c r="C60" s="18" t="str">
        <f>IF(C59-C30=0,0,"Error")</f>
        <v>Error</v>
      </c>
      <c r="D60" s="18">
        <f>IF(D59-D30=0,0,"Error")</f>
        <v>0</v>
      </c>
      <c r="E60" s="18">
        <f>IF(E59-E30=0,0,"Error")</f>
        <v>0</v>
      </c>
      <c r="F60" s="18">
        <f>IF(F59-F30=0,0,"Error")</f>
        <v>0</v>
      </c>
    </row>
    <row r="61" spans="2:13" ht="15.75" hidden="1" thickBot="1" x14ac:dyDescent="0.3">
      <c r="B61" s="37" t="s">
        <v>327</v>
      </c>
      <c r="C61" s="1278"/>
      <c r="D61" s="1279"/>
      <c r="E61" s="1279"/>
      <c r="F61" s="1280"/>
    </row>
    <row r="62" spans="2:13" ht="26.25" hidden="1" customHeight="1" thickBot="1" x14ac:dyDescent="0.3">
      <c r="B62" s="5" t="s">
        <v>15</v>
      </c>
      <c r="C62" s="1247"/>
      <c r="D62" s="1249"/>
      <c r="E62" s="1249"/>
      <c r="F62" s="1250"/>
    </row>
    <row r="63" spans="2:13" ht="15.75" hidden="1" thickBot="1" x14ac:dyDescent="0.3">
      <c r="B63" s="5" t="s">
        <v>16</v>
      </c>
      <c r="C63" s="1251"/>
      <c r="D63" s="1252"/>
      <c r="E63" s="1252"/>
      <c r="F63" s="1253"/>
    </row>
    <row r="64" spans="2:13" ht="12.75" hidden="1" customHeight="1" x14ac:dyDescent="0.25">
      <c r="B64" s="1254"/>
      <c r="C64" s="8">
        <v>2018</v>
      </c>
      <c r="D64" s="8">
        <v>2019</v>
      </c>
      <c r="E64" s="8">
        <v>2020</v>
      </c>
      <c r="F64" s="8">
        <v>2021</v>
      </c>
    </row>
    <row r="65" spans="2:6" ht="9" hidden="1" customHeight="1" thickBot="1" x14ac:dyDescent="0.3">
      <c r="B65" s="1255"/>
      <c r="C65" s="806" t="s">
        <v>8</v>
      </c>
      <c r="D65" s="806" t="s">
        <v>9</v>
      </c>
      <c r="E65" s="806" t="s">
        <v>9</v>
      </c>
      <c r="F65" s="806" t="s">
        <v>9</v>
      </c>
    </row>
    <row r="66" spans="2:6" ht="15.75" hidden="1" customHeight="1" thickBot="1" x14ac:dyDescent="0.3">
      <c r="B66" s="5" t="s">
        <v>17</v>
      </c>
      <c r="C66" s="5"/>
      <c r="D66" s="5"/>
      <c r="E66" s="5"/>
      <c r="F66" s="5"/>
    </row>
    <row r="67" spans="2:6" ht="15.75" hidden="1" customHeight="1" thickBot="1" x14ac:dyDescent="0.3">
      <c r="B67" s="5" t="s">
        <v>18</v>
      </c>
      <c r="C67" s="10">
        <f>C96</f>
        <v>0</v>
      </c>
      <c r="D67" s="10">
        <f t="shared" ref="D67:F67" si="4">D96</f>
        <v>0</v>
      </c>
      <c r="E67" s="10">
        <f t="shared" si="4"/>
        <v>0</v>
      </c>
      <c r="F67" s="10">
        <f t="shared" si="4"/>
        <v>0</v>
      </c>
    </row>
    <row r="68" spans="2:6" ht="15.75" hidden="1" customHeight="1" thickBot="1" x14ac:dyDescent="0.3">
      <c r="B68" s="5" t="s">
        <v>19</v>
      </c>
      <c r="C68" s="10" t="e">
        <f>C67/C66</f>
        <v>#DIV/0!</v>
      </c>
      <c r="D68" s="10" t="e">
        <f>D67/D66</f>
        <v>#DIV/0!</v>
      </c>
      <c r="E68" s="10" t="e">
        <f>E67/E66</f>
        <v>#DIV/0!</v>
      </c>
      <c r="F68" s="10" t="e">
        <f>F67/F66</f>
        <v>#DIV/0!</v>
      </c>
    </row>
    <row r="69" spans="2:6" ht="15.75" hidden="1" customHeight="1" thickBot="1" x14ac:dyDescent="0.3">
      <c r="B69" s="5" t="s">
        <v>20</v>
      </c>
      <c r="C69" s="787"/>
      <c r="D69" s="11" t="e">
        <f>D66/C66-1</f>
        <v>#DIV/0!</v>
      </c>
      <c r="E69" s="11" t="e">
        <f>E66/D66-1</f>
        <v>#DIV/0!</v>
      </c>
      <c r="F69" s="11" t="e">
        <f>F66/E66-1</f>
        <v>#DIV/0!</v>
      </c>
    </row>
    <row r="70" spans="2:6" ht="15.75" hidden="1" customHeight="1" thickBot="1" x14ac:dyDescent="0.3">
      <c r="B70" s="5" t="s">
        <v>22</v>
      </c>
      <c r="C70" s="787"/>
      <c r="D70" s="11" t="e">
        <f>D67/C67-1</f>
        <v>#DIV/0!</v>
      </c>
      <c r="E70" s="11" t="e">
        <f t="shared" ref="E70:F71" si="5">E67/D67-1</f>
        <v>#DIV/0!</v>
      </c>
      <c r="F70" s="11" t="e">
        <f t="shared" si="5"/>
        <v>#DIV/0!</v>
      </c>
    </row>
    <row r="71" spans="2:6" ht="15.75" hidden="1" customHeight="1" thickBot="1" x14ac:dyDescent="0.3">
      <c r="B71" s="5" t="s">
        <v>23</v>
      </c>
      <c r="C71" s="787"/>
      <c r="D71" s="11" t="e">
        <f>D68/C68-1</f>
        <v>#DIV/0!</v>
      </c>
      <c r="E71" s="11" t="e">
        <f t="shared" si="5"/>
        <v>#DIV/0!</v>
      </c>
      <c r="F71" s="11" t="e">
        <f t="shared" si="5"/>
        <v>#DIV/0!</v>
      </c>
    </row>
    <row r="72" spans="2:6" ht="24.75" hidden="1" customHeight="1" thickBot="1" x14ac:dyDescent="0.3">
      <c r="B72" s="1256" t="s">
        <v>212</v>
      </c>
      <c r="C72" s="1257"/>
      <c r="D72" s="1257"/>
      <c r="E72" s="1257"/>
      <c r="F72" s="1258"/>
    </row>
    <row r="73" spans="2:6" ht="12.75" hidden="1" customHeight="1" x14ac:dyDescent="0.25">
      <c r="B73" s="1254"/>
      <c r="C73" s="8">
        <v>2018</v>
      </c>
      <c r="D73" s="8">
        <v>2019</v>
      </c>
      <c r="E73" s="8">
        <v>2020</v>
      </c>
      <c r="F73" s="8">
        <v>2021</v>
      </c>
    </row>
    <row r="74" spans="2:6" ht="9" hidden="1" customHeight="1" thickBot="1" x14ac:dyDescent="0.3">
      <c r="B74" s="1255"/>
      <c r="C74" s="806" t="s">
        <v>8</v>
      </c>
      <c r="D74" s="806" t="s">
        <v>9</v>
      </c>
      <c r="E74" s="806" t="s">
        <v>9</v>
      </c>
      <c r="F74" s="806" t="s">
        <v>9</v>
      </c>
    </row>
    <row r="75" spans="2:6" ht="24.75" hidden="1" customHeight="1" thickBot="1" x14ac:dyDescent="0.3">
      <c r="B75" s="13" t="s">
        <v>24</v>
      </c>
      <c r="C75" s="14"/>
      <c r="D75" s="14"/>
      <c r="E75" s="14"/>
      <c r="F75" s="14"/>
    </row>
    <row r="76" spans="2:6" ht="38.25" hidden="1" customHeight="1" thickBot="1" x14ac:dyDescent="0.3">
      <c r="B76" s="26" t="s">
        <v>279</v>
      </c>
      <c r="C76" s="15"/>
      <c r="D76" s="27"/>
      <c r="E76" s="27"/>
      <c r="F76" s="27"/>
    </row>
    <row r="77" spans="2:6" ht="24.75" hidden="1" customHeight="1" thickBot="1" x14ac:dyDescent="0.3">
      <c r="B77" s="26" t="s">
        <v>280</v>
      </c>
      <c r="C77" s="15"/>
      <c r="D77" s="27"/>
      <c r="E77" s="27"/>
      <c r="F77" s="27"/>
    </row>
    <row r="78" spans="2:6" ht="24.75" hidden="1" customHeight="1" thickBot="1" x14ac:dyDescent="0.3">
      <c r="B78" s="13" t="s">
        <v>25</v>
      </c>
      <c r="C78" s="14"/>
      <c r="D78" s="14"/>
      <c r="E78" s="14"/>
      <c r="F78" s="14"/>
    </row>
    <row r="79" spans="2:6" ht="15.75" hidden="1" customHeight="1" thickBot="1" x14ac:dyDescent="0.3">
      <c r="B79" s="26" t="s">
        <v>279</v>
      </c>
      <c r="C79" s="15"/>
      <c r="D79" s="14"/>
      <c r="E79" s="14"/>
      <c r="F79" s="14"/>
    </row>
    <row r="80" spans="2:6" ht="15.75" hidden="1" customHeight="1" thickBot="1" x14ac:dyDescent="0.3">
      <c r="B80" s="26" t="s">
        <v>280</v>
      </c>
      <c r="C80" s="15"/>
      <c r="D80" s="14"/>
      <c r="E80" s="14"/>
      <c r="F80" s="14"/>
    </row>
    <row r="81" spans="2:6" ht="24.75" hidden="1" customHeight="1" thickBot="1" x14ac:dyDescent="0.3">
      <c r="B81" s="13" t="s">
        <v>26</v>
      </c>
      <c r="C81" s="15">
        <v>0</v>
      </c>
      <c r="D81" s="14">
        <v>0</v>
      </c>
      <c r="E81" s="14">
        <v>0</v>
      </c>
      <c r="F81" s="14">
        <v>0</v>
      </c>
    </row>
    <row r="82" spans="2:6" ht="15.75" hidden="1" customHeight="1" thickBot="1" x14ac:dyDescent="0.3">
      <c r="B82" s="26" t="s">
        <v>279</v>
      </c>
      <c r="C82" s="15"/>
      <c r="D82" s="14"/>
      <c r="E82" s="14"/>
      <c r="F82" s="14"/>
    </row>
    <row r="83" spans="2:6" ht="15.75" hidden="1" customHeight="1" thickBot="1" x14ac:dyDescent="0.3">
      <c r="B83" s="26" t="s">
        <v>280</v>
      </c>
      <c r="C83" s="15"/>
      <c r="D83" s="14"/>
      <c r="E83" s="14"/>
      <c r="F83" s="14"/>
    </row>
    <row r="84" spans="2:6" ht="15.75" hidden="1" customHeight="1" thickBot="1" x14ac:dyDescent="0.3">
      <c r="B84" s="13" t="s">
        <v>27</v>
      </c>
      <c r="C84" s="15"/>
      <c r="D84" s="14"/>
      <c r="E84" s="14"/>
      <c r="F84" s="14"/>
    </row>
    <row r="85" spans="2:6" ht="15.75" hidden="1" customHeight="1" thickBot="1" x14ac:dyDescent="0.3">
      <c r="B85" s="26" t="s">
        <v>279</v>
      </c>
      <c r="C85" s="15"/>
      <c r="D85" s="14"/>
      <c r="E85" s="14"/>
      <c r="F85" s="14"/>
    </row>
    <row r="86" spans="2:6" ht="15.75" hidden="1" customHeight="1" thickBot="1" x14ac:dyDescent="0.3">
      <c r="B86" s="26" t="s">
        <v>280</v>
      </c>
      <c r="C86" s="15"/>
      <c r="D86" s="14"/>
      <c r="E86" s="14"/>
      <c r="F86" s="14"/>
    </row>
    <row r="87" spans="2:6" ht="15.75" hidden="1" customHeight="1" thickBot="1" x14ac:dyDescent="0.3">
      <c r="B87" s="13" t="s">
        <v>28</v>
      </c>
      <c r="C87" s="15"/>
      <c r="D87" s="14"/>
      <c r="E87" s="14"/>
      <c r="F87" s="14"/>
    </row>
    <row r="88" spans="2:6" ht="15.75" hidden="1" customHeight="1" thickBot="1" x14ac:dyDescent="0.3">
      <c r="B88" s="26" t="s">
        <v>279</v>
      </c>
      <c r="C88" s="15"/>
      <c r="D88" s="14"/>
      <c r="E88" s="14"/>
      <c r="F88" s="14"/>
    </row>
    <row r="89" spans="2:6" ht="15.75" hidden="1" customHeight="1" thickBot="1" x14ac:dyDescent="0.3">
      <c r="B89" s="26" t="s">
        <v>280</v>
      </c>
      <c r="C89" s="15"/>
      <c r="D89" s="14"/>
      <c r="E89" s="14"/>
      <c r="F89" s="14"/>
    </row>
    <row r="90" spans="2:6" ht="15.75" hidden="1" customHeight="1" thickBot="1" x14ac:dyDescent="0.3">
      <c r="B90" s="13" t="s">
        <v>29</v>
      </c>
      <c r="C90" s="15"/>
      <c r="D90" s="14"/>
      <c r="E90" s="14"/>
      <c r="F90" s="14"/>
    </row>
    <row r="91" spans="2:6" ht="15.75" hidden="1" customHeight="1" thickBot="1" x14ac:dyDescent="0.3">
      <c r="B91" s="26" t="s">
        <v>279</v>
      </c>
      <c r="C91" s="15"/>
      <c r="D91" s="14"/>
      <c r="E91" s="14"/>
      <c r="F91" s="14"/>
    </row>
    <row r="92" spans="2:6" ht="15.75" hidden="1" customHeight="1" thickBot="1" x14ac:dyDescent="0.3">
      <c r="B92" s="26" t="s">
        <v>280</v>
      </c>
      <c r="C92" s="15"/>
      <c r="D92" s="14"/>
      <c r="E92" s="14"/>
      <c r="F92" s="14"/>
    </row>
    <row r="93" spans="2:6" ht="24.75" hidden="1" customHeight="1" thickBot="1" x14ac:dyDescent="0.3">
      <c r="B93" s="13" t="s">
        <v>30</v>
      </c>
      <c r="C93" s="15"/>
      <c r="D93" s="14"/>
      <c r="E93" s="14"/>
      <c r="F93" s="14"/>
    </row>
    <row r="94" spans="2:6" ht="15.75" hidden="1" customHeight="1" thickBot="1" x14ac:dyDescent="0.3">
      <c r="B94" s="26" t="s">
        <v>279</v>
      </c>
      <c r="C94" s="15"/>
      <c r="D94" s="14"/>
      <c r="E94" s="14"/>
      <c r="F94" s="14"/>
    </row>
    <row r="95" spans="2:6" ht="15.75" hidden="1" customHeight="1" thickBot="1" x14ac:dyDescent="0.3">
      <c r="B95" s="26" t="s">
        <v>280</v>
      </c>
      <c r="C95" s="15"/>
      <c r="D95" s="14"/>
      <c r="E95" s="14"/>
      <c r="F95" s="14"/>
    </row>
    <row r="96" spans="2:6" ht="15.75" hidden="1" customHeight="1" thickBot="1" x14ac:dyDescent="0.3">
      <c r="B96" s="35" t="s">
        <v>53</v>
      </c>
      <c r="C96" s="15">
        <f>C93+C90+C87+C84+C81+C78+C75</f>
        <v>0</v>
      </c>
      <c r="D96" s="15">
        <f t="shared" ref="D96:F96" si="6">D93+D90+D87+D84+D81+D78+D75</f>
        <v>0</v>
      </c>
      <c r="E96" s="15">
        <f t="shared" si="6"/>
        <v>0</v>
      </c>
      <c r="F96" s="15">
        <f t="shared" si="6"/>
        <v>0</v>
      </c>
    </row>
    <row r="97" spans="2:6" ht="17.25" hidden="1" customHeight="1" thickBot="1" x14ac:dyDescent="0.3">
      <c r="B97" s="17" t="s">
        <v>32</v>
      </c>
      <c r="C97" s="18">
        <f>IF(C96-C67=0,0,"Error")</f>
        <v>0</v>
      </c>
      <c r="D97" s="18">
        <f>IF(D96-D67=0,0,"Error")</f>
        <v>0</v>
      </c>
      <c r="E97" s="18">
        <f>IF(E96-E67=0,0,"Error")</f>
        <v>0</v>
      </c>
      <c r="F97" s="18">
        <f>IF(F96-F67=0,0,"Error")</f>
        <v>0</v>
      </c>
    </row>
    <row r="98" spans="2:6" ht="15.75" hidden="1" customHeight="1" thickBot="1" x14ac:dyDescent="0.3">
      <c r="B98" s="37" t="s">
        <v>328</v>
      </c>
      <c r="C98" s="1278"/>
      <c r="D98" s="1279"/>
      <c r="E98" s="1279"/>
      <c r="F98" s="1280"/>
    </row>
    <row r="99" spans="2:6" ht="26.25" hidden="1" customHeight="1" thickBot="1" x14ac:dyDescent="0.3">
      <c r="B99" s="5" t="s">
        <v>15</v>
      </c>
      <c r="C99" s="1247"/>
      <c r="D99" s="1249"/>
      <c r="E99" s="1249"/>
      <c r="F99" s="1250"/>
    </row>
    <row r="100" spans="2:6" ht="15.75" hidden="1" customHeight="1" thickBot="1" x14ac:dyDescent="0.3">
      <c r="B100" s="5" t="s">
        <v>16</v>
      </c>
      <c r="C100" s="1251"/>
      <c r="D100" s="1252"/>
      <c r="E100" s="1252"/>
      <c r="F100" s="1253"/>
    </row>
    <row r="101" spans="2:6" ht="12.75" hidden="1" customHeight="1" x14ac:dyDescent="0.25">
      <c r="B101" s="1254"/>
      <c r="C101" s="8">
        <v>2018</v>
      </c>
      <c r="D101" s="8">
        <v>2019</v>
      </c>
      <c r="E101" s="8">
        <v>2020</v>
      </c>
      <c r="F101" s="8">
        <v>2021</v>
      </c>
    </row>
    <row r="102" spans="2:6" ht="9" hidden="1" customHeight="1" thickBot="1" x14ac:dyDescent="0.3">
      <c r="B102" s="1255"/>
      <c r="C102" s="806" t="s">
        <v>8</v>
      </c>
      <c r="D102" s="806" t="s">
        <v>9</v>
      </c>
      <c r="E102" s="806" t="s">
        <v>9</v>
      </c>
      <c r="F102" s="806" t="s">
        <v>9</v>
      </c>
    </row>
    <row r="103" spans="2:6" ht="15.75" hidden="1" customHeight="1" thickBot="1" x14ac:dyDescent="0.3">
      <c r="B103" s="5" t="s">
        <v>17</v>
      </c>
      <c r="C103" s="41"/>
      <c r="D103" s="41"/>
      <c r="E103" s="41"/>
      <c r="F103" s="41"/>
    </row>
    <row r="104" spans="2:6" ht="15.75" hidden="1" customHeight="1" thickBot="1" x14ac:dyDescent="0.3">
      <c r="B104" s="5" t="s">
        <v>18</v>
      </c>
      <c r="C104" s="10">
        <f>C133</f>
        <v>0</v>
      </c>
      <c r="D104" s="10">
        <f t="shared" ref="D104:F104" si="7">D133</f>
        <v>0</v>
      </c>
      <c r="E104" s="10">
        <f t="shared" si="7"/>
        <v>0</v>
      </c>
      <c r="F104" s="10">
        <f t="shared" si="7"/>
        <v>0</v>
      </c>
    </row>
    <row r="105" spans="2:6" ht="15.75" hidden="1" customHeight="1" thickBot="1" x14ac:dyDescent="0.3">
      <c r="B105" s="5" t="s">
        <v>19</v>
      </c>
      <c r="C105" s="10" t="e">
        <f>C104/C103</f>
        <v>#DIV/0!</v>
      </c>
      <c r="D105" s="10" t="e">
        <f>D104/D103</f>
        <v>#DIV/0!</v>
      </c>
      <c r="E105" s="10" t="e">
        <f>E104/E103</f>
        <v>#DIV/0!</v>
      </c>
      <c r="F105" s="10" t="e">
        <f>F104/F103</f>
        <v>#DIV/0!</v>
      </c>
    </row>
    <row r="106" spans="2:6" ht="15.75" hidden="1" customHeight="1" thickBot="1" x14ac:dyDescent="0.3">
      <c r="B106" s="5" t="s">
        <v>20</v>
      </c>
      <c r="C106" s="787"/>
      <c r="D106" s="11" t="e">
        <f>D103/C103-1</f>
        <v>#DIV/0!</v>
      </c>
      <c r="E106" s="11" t="e">
        <f>E103/D103-1</f>
        <v>#DIV/0!</v>
      </c>
      <c r="F106" s="11" t="e">
        <f>F103/E103-1</f>
        <v>#DIV/0!</v>
      </c>
    </row>
    <row r="107" spans="2:6" ht="15.75" hidden="1" customHeight="1" thickBot="1" x14ac:dyDescent="0.3">
      <c r="B107" s="5" t="s">
        <v>22</v>
      </c>
      <c r="C107" s="787"/>
      <c r="D107" s="11" t="e">
        <f>D104/C104-1</f>
        <v>#DIV/0!</v>
      </c>
      <c r="E107" s="11" t="e">
        <f t="shared" ref="E107:F108" si="8">E104/D104-1</f>
        <v>#DIV/0!</v>
      </c>
      <c r="F107" s="11" t="e">
        <f t="shared" si="8"/>
        <v>#DIV/0!</v>
      </c>
    </row>
    <row r="108" spans="2:6" ht="15.75" hidden="1" customHeight="1" thickBot="1" x14ac:dyDescent="0.3">
      <c r="B108" s="5" t="s">
        <v>23</v>
      </c>
      <c r="C108" s="787"/>
      <c r="D108" s="11" t="e">
        <f>D105/C105-1</f>
        <v>#DIV/0!</v>
      </c>
      <c r="E108" s="11" t="e">
        <f t="shared" si="8"/>
        <v>#DIV/0!</v>
      </c>
      <c r="F108" s="11" t="e">
        <f t="shared" si="8"/>
        <v>#DIV/0!</v>
      </c>
    </row>
    <row r="109" spans="2:6" ht="24.75" hidden="1" customHeight="1" thickBot="1" x14ac:dyDescent="0.3">
      <c r="B109" s="1256" t="s">
        <v>212</v>
      </c>
      <c r="C109" s="1257"/>
      <c r="D109" s="1257"/>
      <c r="E109" s="1257"/>
      <c r="F109" s="1258"/>
    </row>
    <row r="110" spans="2:6" ht="12.75" hidden="1" customHeight="1" x14ac:dyDescent="0.25">
      <c r="B110" s="1254"/>
      <c r="C110" s="8">
        <v>2018</v>
      </c>
      <c r="D110" s="8">
        <v>2019</v>
      </c>
      <c r="E110" s="8">
        <v>2020</v>
      </c>
      <c r="F110" s="8">
        <v>2021</v>
      </c>
    </row>
    <row r="111" spans="2:6" ht="9" hidden="1" customHeight="1" thickBot="1" x14ac:dyDescent="0.3">
      <c r="B111" s="1255"/>
      <c r="C111" s="806" t="s">
        <v>8</v>
      </c>
      <c r="D111" s="806" t="s">
        <v>9</v>
      </c>
      <c r="E111" s="806" t="s">
        <v>9</v>
      </c>
      <c r="F111" s="806" t="s">
        <v>9</v>
      </c>
    </row>
    <row r="112" spans="2:6" ht="24.75" hidden="1" customHeight="1" thickBot="1" x14ac:dyDescent="0.3">
      <c r="B112" s="13" t="s">
        <v>24</v>
      </c>
      <c r="C112" s="14"/>
      <c r="D112" s="14"/>
      <c r="E112" s="14"/>
      <c r="F112" s="14"/>
    </row>
    <row r="113" spans="2:6" ht="15.75" hidden="1" customHeight="1" thickBot="1" x14ac:dyDescent="0.3">
      <c r="B113" s="26" t="s">
        <v>279</v>
      </c>
      <c r="C113" s="15"/>
      <c r="D113" s="27"/>
      <c r="E113" s="27"/>
      <c r="F113" s="27"/>
    </row>
    <row r="114" spans="2:6" ht="15.75" hidden="1" customHeight="1" thickBot="1" x14ac:dyDescent="0.3">
      <c r="B114" s="26" t="s">
        <v>280</v>
      </c>
      <c r="C114" s="15"/>
      <c r="D114" s="27"/>
      <c r="E114" s="27"/>
      <c r="F114" s="27"/>
    </row>
    <row r="115" spans="2:6" ht="24.75" hidden="1" customHeight="1" thickBot="1" x14ac:dyDescent="0.3">
      <c r="B115" s="13" t="s">
        <v>25</v>
      </c>
      <c r="C115" s="14"/>
      <c r="D115" s="14"/>
      <c r="E115" s="14"/>
      <c r="F115" s="14"/>
    </row>
    <row r="116" spans="2:6" ht="15.75" hidden="1" customHeight="1" thickBot="1" x14ac:dyDescent="0.3">
      <c r="B116" s="26" t="s">
        <v>279</v>
      </c>
      <c r="C116" s="15"/>
      <c r="D116" s="14"/>
      <c r="E116" s="14"/>
      <c r="F116" s="14"/>
    </row>
    <row r="117" spans="2:6" ht="15.75" hidden="1" customHeight="1" thickBot="1" x14ac:dyDescent="0.3">
      <c r="B117" s="26" t="s">
        <v>280</v>
      </c>
      <c r="C117" s="15"/>
      <c r="D117" s="14"/>
      <c r="E117" s="14"/>
      <c r="F117" s="14"/>
    </row>
    <row r="118" spans="2:6" ht="24.75" hidden="1" customHeight="1" thickBot="1" x14ac:dyDescent="0.3">
      <c r="B118" s="13" t="s">
        <v>26</v>
      </c>
      <c r="C118" s="42">
        <v>0</v>
      </c>
      <c r="D118" s="43">
        <v>0</v>
      </c>
      <c r="E118" s="43">
        <v>0</v>
      </c>
      <c r="F118" s="43">
        <v>0</v>
      </c>
    </row>
    <row r="119" spans="2:6" ht="15.75" hidden="1" customHeight="1" thickBot="1" x14ac:dyDescent="0.3">
      <c r="B119" s="26" t="s">
        <v>279</v>
      </c>
      <c r="C119" s="15"/>
      <c r="D119" s="14"/>
      <c r="E119" s="14"/>
      <c r="F119" s="14"/>
    </row>
    <row r="120" spans="2:6" ht="15.75" hidden="1" customHeight="1" thickBot="1" x14ac:dyDescent="0.3">
      <c r="B120" s="26" t="s">
        <v>280</v>
      </c>
      <c r="C120" s="15"/>
      <c r="D120" s="14"/>
      <c r="E120" s="14"/>
      <c r="F120" s="14"/>
    </row>
    <row r="121" spans="2:6" ht="15.75" hidden="1" customHeight="1" thickBot="1" x14ac:dyDescent="0.3">
      <c r="B121" s="13" t="s">
        <v>27</v>
      </c>
      <c r="C121" s="15"/>
      <c r="D121" s="14"/>
      <c r="E121" s="14"/>
      <c r="F121" s="14"/>
    </row>
    <row r="122" spans="2:6" ht="15.75" hidden="1" customHeight="1" thickBot="1" x14ac:dyDescent="0.3">
      <c r="B122" s="26" t="s">
        <v>279</v>
      </c>
      <c r="C122" s="15"/>
      <c r="D122" s="14"/>
      <c r="E122" s="14"/>
      <c r="F122" s="14"/>
    </row>
    <row r="123" spans="2:6" ht="15.75" hidden="1" customHeight="1" thickBot="1" x14ac:dyDescent="0.3">
      <c r="B123" s="26" t="s">
        <v>280</v>
      </c>
      <c r="C123" s="15"/>
      <c r="D123" s="14"/>
      <c r="E123" s="14"/>
      <c r="F123" s="14"/>
    </row>
    <row r="124" spans="2:6" ht="15.75" hidden="1" customHeight="1" thickBot="1" x14ac:dyDescent="0.3">
      <c r="B124" s="13" t="s">
        <v>28</v>
      </c>
      <c r="C124" s="15"/>
      <c r="D124" s="14"/>
      <c r="E124" s="14"/>
      <c r="F124" s="14"/>
    </row>
    <row r="125" spans="2:6" ht="15.75" hidden="1" customHeight="1" thickBot="1" x14ac:dyDescent="0.3">
      <c r="B125" s="26" t="s">
        <v>279</v>
      </c>
      <c r="C125" s="15"/>
      <c r="D125" s="14"/>
      <c r="E125" s="14"/>
      <c r="F125" s="14"/>
    </row>
    <row r="126" spans="2:6" ht="15" hidden="1" customHeight="1" thickBot="1" x14ac:dyDescent="0.3">
      <c r="B126" s="26" t="s">
        <v>280</v>
      </c>
      <c r="C126" s="15"/>
      <c r="D126" s="14"/>
      <c r="E126" s="14"/>
      <c r="F126" s="14"/>
    </row>
    <row r="127" spans="2:6" ht="15.75" hidden="1" customHeight="1" thickBot="1" x14ac:dyDescent="0.3">
      <c r="B127" s="13" t="s">
        <v>29</v>
      </c>
      <c r="C127" s="15">
        <v>0</v>
      </c>
      <c r="D127" s="14">
        <v>0</v>
      </c>
      <c r="E127" s="14">
        <v>0</v>
      </c>
      <c r="F127" s="14">
        <v>0</v>
      </c>
    </row>
    <row r="128" spans="2:6" ht="15.75" hidden="1" customHeight="1" thickBot="1" x14ac:dyDescent="0.3">
      <c r="B128" s="26" t="s">
        <v>279</v>
      </c>
      <c r="C128" s="15"/>
      <c r="D128" s="14"/>
      <c r="E128" s="14"/>
      <c r="F128" s="14"/>
    </row>
    <row r="129" spans="2:12" ht="15.75" hidden="1" customHeight="1" thickBot="1" x14ac:dyDescent="0.3">
      <c r="B129" s="26" t="s">
        <v>280</v>
      </c>
      <c r="C129" s="15"/>
      <c r="D129" s="14"/>
      <c r="E129" s="14"/>
      <c r="F129" s="14"/>
    </row>
    <row r="130" spans="2:12" ht="24.75" hidden="1" customHeight="1" thickBot="1" x14ac:dyDescent="0.3">
      <c r="B130" s="13" t="s">
        <v>30</v>
      </c>
      <c r="C130" s="15"/>
      <c r="D130" s="14"/>
      <c r="E130" s="14"/>
      <c r="F130" s="14"/>
    </row>
    <row r="131" spans="2:12" ht="15.75" hidden="1" customHeight="1" thickBot="1" x14ac:dyDescent="0.3">
      <c r="B131" s="26" t="s">
        <v>279</v>
      </c>
      <c r="C131" s="15"/>
      <c r="D131" s="14"/>
      <c r="E131" s="14"/>
      <c r="F131" s="14"/>
    </row>
    <row r="132" spans="2:12" ht="15.75" hidden="1" customHeight="1" thickBot="1" x14ac:dyDescent="0.3">
      <c r="B132" s="26" t="s">
        <v>280</v>
      </c>
      <c r="C132" s="15"/>
      <c r="D132" s="14"/>
      <c r="E132" s="14"/>
      <c r="F132" s="14"/>
    </row>
    <row r="133" spans="2:12" ht="15.75" hidden="1" customHeight="1" thickBot="1" x14ac:dyDescent="0.3">
      <c r="B133" s="35" t="s">
        <v>53</v>
      </c>
      <c r="C133" s="15">
        <f>C130+C127+C124+C121+C118+C115+C112</f>
        <v>0</v>
      </c>
      <c r="D133" s="15">
        <f t="shared" ref="D133:F133" si="9">D130+D127+D124+D121+D118+D115+D112</f>
        <v>0</v>
      </c>
      <c r="E133" s="15">
        <f t="shared" si="9"/>
        <v>0</v>
      </c>
      <c r="F133" s="15">
        <f t="shared" si="9"/>
        <v>0</v>
      </c>
    </row>
    <row r="134" spans="2:12" ht="17.25" hidden="1" customHeight="1" thickBot="1" x14ac:dyDescent="0.3">
      <c r="B134" s="17" t="s">
        <v>32</v>
      </c>
      <c r="C134" s="18">
        <f>IF(C133-C104=0,0,"Error")</f>
        <v>0</v>
      </c>
      <c r="D134" s="18">
        <f>IF(D133-D104=0,0,"Error")</f>
        <v>0</v>
      </c>
      <c r="E134" s="18">
        <f>IF(E133-E104=0,0,"Error")</f>
        <v>0</v>
      </c>
      <c r="F134" s="18">
        <f>IF(F133-F104=0,0,"Error")</f>
        <v>0</v>
      </c>
    </row>
    <row r="135" spans="2:12" ht="15.75" hidden="1" thickBot="1" x14ac:dyDescent="0.3">
      <c r="B135" s="1220" t="s">
        <v>39</v>
      </c>
      <c r="C135" s="1221"/>
      <c r="D135" s="1221"/>
      <c r="E135" s="1221"/>
      <c r="F135" s="1222"/>
      <c r="G135" t="s">
        <v>902</v>
      </c>
    </row>
    <row r="136" spans="2:12" ht="15.75" hidden="1" thickBot="1" x14ac:dyDescent="0.3">
      <c r="B136" s="1220" t="s">
        <v>40</v>
      </c>
      <c r="C136" s="1221"/>
      <c r="D136" s="1221"/>
      <c r="E136" s="1221"/>
      <c r="F136" s="1222"/>
    </row>
    <row r="137" spans="2:12" ht="15.75" hidden="1" thickBot="1" x14ac:dyDescent="0.3">
      <c r="B137" s="7" t="s">
        <v>56</v>
      </c>
      <c r="C137" s="1271"/>
      <c r="D137" s="1432"/>
      <c r="E137" s="1272"/>
      <c r="F137" s="1273"/>
    </row>
    <row r="138" spans="2:12" ht="36" hidden="1" customHeight="1" thickBot="1" x14ac:dyDescent="0.3">
      <c r="B138" s="7" t="s">
        <v>82</v>
      </c>
      <c r="C138" s="47"/>
      <c r="D138" s="100" t="s">
        <v>289</v>
      </c>
      <c r="E138" s="1376" t="s">
        <v>903</v>
      </c>
      <c r="F138" s="1377"/>
      <c r="H138" s="1488" t="s">
        <v>291</v>
      </c>
      <c r="I138" s="1489"/>
      <c r="J138" s="1489"/>
      <c r="K138" s="1489"/>
      <c r="L138" s="1490"/>
    </row>
    <row r="139" spans="2:12" ht="15.75" hidden="1" thickBot="1" x14ac:dyDescent="0.3">
      <c r="B139" s="110"/>
      <c r="C139" s="1243"/>
      <c r="D139" s="1277"/>
      <c r="E139" s="1245"/>
      <c r="F139" s="1246"/>
      <c r="H139" s="1491"/>
      <c r="I139" s="1492"/>
      <c r="J139" s="1492"/>
      <c r="K139" s="1492"/>
      <c r="L139" s="1493"/>
    </row>
    <row r="140" spans="2:12" ht="17.25" hidden="1" customHeight="1" thickBot="1" x14ac:dyDescent="0.3">
      <c r="B140" s="5" t="s">
        <v>15</v>
      </c>
      <c r="C140" s="1247" t="s">
        <v>727</v>
      </c>
      <c r="D140" s="1249"/>
      <c r="E140" s="1249"/>
      <c r="F140" s="1250"/>
      <c r="H140" s="1494"/>
      <c r="I140" s="1495"/>
      <c r="J140" s="1495"/>
      <c r="K140" s="1495"/>
      <c r="L140" s="1496"/>
    </row>
    <row r="141" spans="2:12" ht="15.75" hidden="1" thickBot="1" x14ac:dyDescent="0.3">
      <c r="B141" s="5" t="s">
        <v>16</v>
      </c>
      <c r="C141" s="1251" t="s">
        <v>703</v>
      </c>
      <c r="D141" s="1252"/>
      <c r="E141" s="1252"/>
      <c r="F141" s="1253"/>
    </row>
    <row r="142" spans="2:12" ht="12.75" hidden="1" customHeight="1" x14ac:dyDescent="0.25">
      <c r="B142" s="1254"/>
      <c r="C142" s="8">
        <v>2019</v>
      </c>
      <c r="D142" s="8">
        <v>2020</v>
      </c>
      <c r="E142" s="8">
        <v>2021</v>
      </c>
      <c r="F142" s="8">
        <v>2022</v>
      </c>
    </row>
    <row r="143" spans="2:12" ht="13.5" hidden="1" customHeight="1" thickBot="1" x14ac:dyDescent="0.3">
      <c r="B143" s="1255"/>
      <c r="C143" s="806" t="s">
        <v>8</v>
      </c>
      <c r="D143" s="806" t="s">
        <v>9</v>
      </c>
      <c r="E143" s="806" t="s">
        <v>9</v>
      </c>
      <c r="F143" s="806" t="s">
        <v>9</v>
      </c>
    </row>
    <row r="144" spans="2:12" ht="15.75" hidden="1" thickBot="1" x14ac:dyDescent="0.3">
      <c r="B144" s="5" t="s">
        <v>17</v>
      </c>
      <c r="C144" s="10">
        <v>0</v>
      </c>
      <c r="D144" s="10">
        <v>0</v>
      </c>
      <c r="E144" s="10">
        <v>0</v>
      </c>
      <c r="F144" s="10">
        <v>0</v>
      </c>
    </row>
    <row r="145" spans="2:12" ht="15.75" hidden="1" thickBot="1" x14ac:dyDescent="0.3">
      <c r="B145" s="5" t="s">
        <v>18</v>
      </c>
      <c r="C145" s="10">
        <f>C163</f>
        <v>0</v>
      </c>
      <c r="D145" s="10">
        <f t="shared" ref="D145:F145" si="10">D163</f>
        <v>0</v>
      </c>
      <c r="E145" s="10">
        <f t="shared" si="10"/>
        <v>0</v>
      </c>
      <c r="F145" s="10">
        <f t="shared" si="10"/>
        <v>0</v>
      </c>
    </row>
    <row r="146" spans="2:12" ht="15.75" hidden="1" thickBot="1" x14ac:dyDescent="0.3">
      <c r="B146" s="5" t="s">
        <v>19</v>
      </c>
      <c r="C146" s="10" t="e">
        <f>C145/C144</f>
        <v>#DIV/0!</v>
      </c>
      <c r="D146" s="10" t="e">
        <f t="shared" ref="D146:F146" si="11">D145/D144</f>
        <v>#DIV/0!</v>
      </c>
      <c r="E146" s="10" t="e">
        <f t="shared" si="11"/>
        <v>#DIV/0!</v>
      </c>
      <c r="F146" s="10" t="e">
        <f t="shared" si="11"/>
        <v>#DIV/0!</v>
      </c>
    </row>
    <row r="147" spans="2:12" ht="15.75" hidden="1" thickBot="1" x14ac:dyDescent="0.3">
      <c r="B147" s="5" t="s">
        <v>20</v>
      </c>
      <c r="C147" s="787" t="s">
        <v>21</v>
      </c>
      <c r="D147" s="11" t="e">
        <f>D144/C144-1</f>
        <v>#DIV/0!</v>
      </c>
      <c r="E147" s="11" t="e">
        <f t="shared" ref="E147:F149" si="12">E144/D144-1</f>
        <v>#DIV/0!</v>
      </c>
      <c r="F147" s="11" t="e">
        <f t="shared" si="12"/>
        <v>#DIV/0!</v>
      </c>
      <c r="H147" s="12"/>
      <c r="I147" s="12"/>
      <c r="J147" s="12"/>
      <c r="K147" s="12"/>
      <c r="L147" s="12"/>
    </row>
    <row r="148" spans="2:12" ht="15.75" hidden="1" thickBot="1" x14ac:dyDescent="0.3">
      <c r="B148" s="5" t="s">
        <v>22</v>
      </c>
      <c r="C148" s="787" t="s">
        <v>21</v>
      </c>
      <c r="D148" s="11" t="e">
        <f>D145/C145-1</f>
        <v>#DIV/0!</v>
      </c>
      <c r="E148" s="11" t="e">
        <f t="shared" si="12"/>
        <v>#DIV/0!</v>
      </c>
      <c r="F148" s="11" t="e">
        <f t="shared" si="12"/>
        <v>#DIV/0!</v>
      </c>
    </row>
    <row r="149" spans="2:12" ht="15.75" hidden="1" thickBot="1" x14ac:dyDescent="0.3">
      <c r="B149" s="5" t="s">
        <v>23</v>
      </c>
      <c r="C149" s="787" t="s">
        <v>21</v>
      </c>
      <c r="D149" s="11" t="e">
        <f>D146/C146-1</f>
        <v>#DIV/0!</v>
      </c>
      <c r="E149" s="11" t="e">
        <f t="shared" si="12"/>
        <v>#DIV/0!</v>
      </c>
      <c r="F149" s="11" t="e">
        <f t="shared" si="12"/>
        <v>#DIV/0!</v>
      </c>
    </row>
    <row r="150" spans="2:12" ht="15.75" hidden="1" customHeight="1" thickBot="1" x14ac:dyDescent="0.3">
      <c r="B150" s="1256" t="s">
        <v>163</v>
      </c>
      <c r="C150" s="1257"/>
      <c r="D150" s="1257"/>
      <c r="E150" s="1257"/>
      <c r="F150" s="1258"/>
    </row>
    <row r="151" spans="2:12" ht="12.75" hidden="1" customHeight="1" x14ac:dyDescent="0.25">
      <c r="B151" s="1254"/>
      <c r="C151" s="8">
        <v>2019</v>
      </c>
      <c r="D151" s="8">
        <v>2020</v>
      </c>
      <c r="E151" s="8">
        <v>2021</v>
      </c>
      <c r="F151" s="8">
        <v>2022</v>
      </c>
    </row>
    <row r="152" spans="2:12" ht="9" hidden="1" customHeight="1" thickBot="1" x14ac:dyDescent="0.3">
      <c r="B152" s="1255"/>
      <c r="C152" s="806" t="s">
        <v>8</v>
      </c>
      <c r="D152" s="806" t="s">
        <v>9</v>
      </c>
      <c r="E152" s="806" t="s">
        <v>9</v>
      </c>
      <c r="F152" s="806" t="s">
        <v>9</v>
      </c>
    </row>
    <row r="153" spans="2:12" ht="15.75" hidden="1" thickBot="1" x14ac:dyDescent="0.3">
      <c r="B153" s="13" t="s">
        <v>42</v>
      </c>
      <c r="C153" s="14">
        <f>C154+C155+C156+C157</f>
        <v>0</v>
      </c>
      <c r="D153" s="14">
        <f t="shared" ref="D153:F153" si="13">D154+D155+D156+D157</f>
        <v>0</v>
      </c>
      <c r="E153" s="14">
        <f t="shared" si="13"/>
        <v>0</v>
      </c>
      <c r="F153" s="14">
        <f t="shared" si="13"/>
        <v>0</v>
      </c>
    </row>
    <row r="154" spans="2:12" ht="15.75" hidden="1" thickBot="1" x14ac:dyDescent="0.3">
      <c r="B154" s="26" t="s">
        <v>279</v>
      </c>
      <c r="C154" s="14"/>
      <c r="D154" s="14"/>
      <c r="E154" s="14"/>
      <c r="F154" s="14"/>
    </row>
    <row r="155" spans="2:12" ht="15.75" hidden="1" thickBot="1" x14ac:dyDescent="0.3">
      <c r="B155" s="26" t="s">
        <v>294</v>
      </c>
      <c r="C155" s="14"/>
      <c r="D155" s="14"/>
      <c r="E155" s="14"/>
      <c r="F155" s="14"/>
    </row>
    <row r="156" spans="2:12" ht="15.75" hidden="1" thickBot="1" x14ac:dyDescent="0.3">
      <c r="B156" s="26" t="s">
        <v>295</v>
      </c>
      <c r="C156" s="14"/>
      <c r="D156" s="14"/>
      <c r="E156" s="14"/>
      <c r="F156" s="14"/>
    </row>
    <row r="157" spans="2:12" ht="15.75" hidden="1" thickBot="1" x14ac:dyDescent="0.3">
      <c r="B157" s="26" t="s">
        <v>296</v>
      </c>
      <c r="C157" s="14"/>
      <c r="D157" s="14"/>
      <c r="E157" s="14"/>
      <c r="F157" s="14"/>
    </row>
    <row r="158" spans="2:12" ht="15.75" hidden="1" thickBot="1" x14ac:dyDescent="0.3">
      <c r="B158" s="13" t="s">
        <v>43</v>
      </c>
      <c r="C158" s="15">
        <f>C159+C160+C161+C162</f>
        <v>0</v>
      </c>
      <c r="D158" s="15">
        <f t="shared" ref="D158:F158" si="14">D159+D160+D161+D162</f>
        <v>0</v>
      </c>
      <c r="E158" s="15">
        <f t="shared" si="14"/>
        <v>0</v>
      </c>
      <c r="F158" s="15">
        <f t="shared" si="14"/>
        <v>0</v>
      </c>
    </row>
    <row r="159" spans="2:12" ht="15.75" hidden="1" thickBot="1" x14ac:dyDescent="0.3">
      <c r="B159" s="26" t="s">
        <v>279</v>
      </c>
      <c r="C159" s="15">
        <v>0</v>
      </c>
      <c r="D159" s="14">
        <v>0</v>
      </c>
      <c r="E159" s="14">
        <v>0</v>
      </c>
      <c r="F159" s="14"/>
    </row>
    <row r="160" spans="2:12" ht="15.75" hidden="1" thickBot="1" x14ac:dyDescent="0.3">
      <c r="B160" s="26" t="s">
        <v>294</v>
      </c>
      <c r="C160" s="15"/>
      <c r="D160" s="14"/>
      <c r="E160" s="14"/>
      <c r="F160" s="14"/>
    </row>
    <row r="161" spans="2:12" ht="15.75" hidden="1" thickBot="1" x14ac:dyDescent="0.3">
      <c r="B161" s="26" t="s">
        <v>295</v>
      </c>
      <c r="C161" s="15"/>
      <c r="D161" s="14"/>
      <c r="E161" s="14"/>
      <c r="F161" s="14"/>
    </row>
    <row r="162" spans="2:12" ht="15.75" hidden="1" thickBot="1" x14ac:dyDescent="0.3">
      <c r="B162" s="26" t="s">
        <v>296</v>
      </c>
      <c r="C162" s="15"/>
      <c r="D162" s="14"/>
      <c r="E162" s="14"/>
      <c r="F162" s="14"/>
    </row>
    <row r="163" spans="2:12" ht="15.75" hidden="1" thickBot="1" x14ac:dyDescent="0.3">
      <c r="B163" s="101" t="s">
        <v>31</v>
      </c>
      <c r="C163" s="15">
        <f>C153+C158</f>
        <v>0</v>
      </c>
      <c r="D163" s="15">
        <f t="shared" ref="D163:F163" si="15">D153+D158</f>
        <v>0</v>
      </c>
      <c r="E163" s="15">
        <f t="shared" si="15"/>
        <v>0</v>
      </c>
      <c r="F163" s="15">
        <f t="shared" si="15"/>
        <v>0</v>
      </c>
    </row>
    <row r="164" spans="2:12" ht="45.75" hidden="1" thickBot="1" x14ac:dyDescent="0.3">
      <c r="B164" s="7" t="s">
        <v>33</v>
      </c>
      <c r="C164" s="7"/>
      <c r="D164" s="100" t="s">
        <v>289</v>
      </c>
      <c r="E164" s="1245"/>
      <c r="F164" s="1246"/>
    </row>
    <row r="165" spans="2:12" ht="17.25" hidden="1" customHeight="1" thickBot="1" x14ac:dyDescent="0.3">
      <c r="B165" s="5" t="s">
        <v>15</v>
      </c>
      <c r="C165" s="1247" t="s">
        <v>62</v>
      </c>
      <c r="D165" s="1249"/>
      <c r="E165" s="1249"/>
      <c r="F165" s="1250"/>
    </row>
    <row r="166" spans="2:12" ht="15.75" hidden="1" thickBot="1" x14ac:dyDescent="0.3">
      <c r="B166" s="5" t="s">
        <v>16</v>
      </c>
      <c r="C166" s="1251"/>
      <c r="D166" s="1252"/>
      <c r="E166" s="1252"/>
      <c r="F166" s="1253"/>
    </row>
    <row r="167" spans="2:12" ht="12.75" hidden="1" customHeight="1" x14ac:dyDescent="0.25">
      <c r="B167" s="1254"/>
      <c r="C167" s="8">
        <v>2019</v>
      </c>
      <c r="D167" s="8">
        <v>2020</v>
      </c>
      <c r="E167" s="8">
        <v>2021</v>
      </c>
      <c r="F167" s="8">
        <v>2022</v>
      </c>
    </row>
    <row r="168" spans="2:12" ht="9" hidden="1" customHeight="1" thickBot="1" x14ac:dyDescent="0.3">
      <c r="B168" s="1255"/>
      <c r="C168" s="806" t="s">
        <v>8</v>
      </c>
      <c r="D168" s="806" t="s">
        <v>9</v>
      </c>
      <c r="E168" s="806" t="s">
        <v>9</v>
      </c>
      <c r="F168" s="806" t="s">
        <v>9</v>
      </c>
    </row>
    <row r="169" spans="2:12" ht="15.75" hidden="1" thickBot="1" x14ac:dyDescent="0.3">
      <c r="B169" s="5" t="s">
        <v>17</v>
      </c>
      <c r="C169" s="5"/>
      <c r="D169" s="787">
        <v>0</v>
      </c>
      <c r="E169" s="5"/>
      <c r="F169" s="5"/>
    </row>
    <row r="170" spans="2:12" ht="15.75" hidden="1" thickBot="1" x14ac:dyDescent="0.3">
      <c r="B170" s="5" t="s">
        <v>18</v>
      </c>
      <c r="C170" s="10"/>
      <c r="D170" s="10">
        <f>D188</f>
        <v>0</v>
      </c>
      <c r="E170" s="10"/>
      <c r="F170" s="10"/>
    </row>
    <row r="171" spans="2:12" ht="15.75" hidden="1" thickBot="1" x14ac:dyDescent="0.3">
      <c r="B171" s="5" t="s">
        <v>19</v>
      </c>
      <c r="C171" s="10" t="e">
        <f>C170/C169</f>
        <v>#DIV/0!</v>
      </c>
      <c r="D171" s="10" t="e">
        <f t="shared" ref="D171:F171" si="16">D170/D169</f>
        <v>#DIV/0!</v>
      </c>
      <c r="E171" s="10" t="e">
        <f t="shared" si="16"/>
        <v>#DIV/0!</v>
      </c>
      <c r="F171" s="10" t="e">
        <f t="shared" si="16"/>
        <v>#DIV/0!</v>
      </c>
    </row>
    <row r="172" spans="2:12" ht="15.75" hidden="1" thickBot="1" x14ac:dyDescent="0.3">
      <c r="B172" s="5" t="s">
        <v>20</v>
      </c>
      <c r="C172" s="787" t="s">
        <v>21</v>
      </c>
      <c r="D172" s="11" t="e">
        <f>D169/C169-1</f>
        <v>#DIV/0!</v>
      </c>
      <c r="E172" s="11" t="e">
        <f t="shared" ref="E172:F174" si="17">E169/D169-1</f>
        <v>#DIV/0!</v>
      </c>
      <c r="F172" s="11" t="e">
        <f t="shared" si="17"/>
        <v>#DIV/0!</v>
      </c>
      <c r="H172" s="12"/>
      <c r="I172" s="12"/>
      <c r="J172" s="12"/>
      <c r="K172" s="12"/>
      <c r="L172" s="12"/>
    </row>
    <row r="173" spans="2:12" ht="15.75" hidden="1" thickBot="1" x14ac:dyDescent="0.3">
      <c r="B173" s="5" t="s">
        <v>22</v>
      </c>
      <c r="C173" s="787" t="s">
        <v>21</v>
      </c>
      <c r="D173" s="11" t="e">
        <f>D170/C170-1</f>
        <v>#DIV/0!</v>
      </c>
      <c r="E173" s="11" t="e">
        <f t="shared" si="17"/>
        <v>#DIV/0!</v>
      </c>
      <c r="F173" s="11" t="e">
        <f t="shared" si="17"/>
        <v>#DIV/0!</v>
      </c>
    </row>
    <row r="174" spans="2:12" ht="15.75" hidden="1" thickBot="1" x14ac:dyDescent="0.3">
      <c r="B174" s="5" t="s">
        <v>23</v>
      </c>
      <c r="C174" s="787" t="s">
        <v>21</v>
      </c>
      <c r="D174" s="11" t="e">
        <f>D171/C171-1</f>
        <v>#DIV/0!</v>
      </c>
      <c r="E174" s="11" t="e">
        <f t="shared" si="17"/>
        <v>#DIV/0!</v>
      </c>
      <c r="F174" s="11" t="e">
        <f t="shared" si="17"/>
        <v>#DIV/0!</v>
      </c>
    </row>
    <row r="175" spans="2:12" ht="15.75" hidden="1" customHeight="1" thickBot="1" x14ac:dyDescent="0.3">
      <c r="B175" s="1256" t="s">
        <v>215</v>
      </c>
      <c r="C175" s="1257"/>
      <c r="D175" s="1257"/>
      <c r="E175" s="1257"/>
      <c r="F175" s="1258"/>
    </row>
    <row r="176" spans="2:12" ht="12.75" hidden="1" customHeight="1" x14ac:dyDescent="0.25">
      <c r="B176" s="1254"/>
      <c r="C176" s="8">
        <v>2019</v>
      </c>
      <c r="D176" s="8">
        <v>2020</v>
      </c>
      <c r="E176" s="8">
        <v>2021</v>
      </c>
      <c r="F176" s="8">
        <v>2022</v>
      </c>
    </row>
    <row r="177" spans="2:6" ht="9" hidden="1" customHeight="1" thickBot="1" x14ac:dyDescent="0.3">
      <c r="B177" s="1255"/>
      <c r="C177" s="806" t="s">
        <v>8</v>
      </c>
      <c r="D177" s="806" t="s">
        <v>9</v>
      </c>
      <c r="E177" s="806" t="s">
        <v>9</v>
      </c>
      <c r="F177" s="806" t="s">
        <v>9</v>
      </c>
    </row>
    <row r="178" spans="2:6" ht="15.75" hidden="1" thickBot="1" x14ac:dyDescent="0.3">
      <c r="B178" s="13" t="s">
        <v>42</v>
      </c>
      <c r="C178" s="14">
        <f>C179+C180+C181+C182</f>
        <v>0</v>
      </c>
      <c r="D178" s="14">
        <f t="shared" ref="D178:F178" si="18">D179+D180+D181+D182</f>
        <v>0</v>
      </c>
      <c r="E178" s="14">
        <f t="shared" si="18"/>
        <v>0</v>
      </c>
      <c r="F178" s="14">
        <f t="shared" si="18"/>
        <v>0</v>
      </c>
    </row>
    <row r="179" spans="2:6" ht="15.75" hidden="1" thickBot="1" x14ac:dyDescent="0.3">
      <c r="B179" s="26" t="s">
        <v>279</v>
      </c>
      <c r="C179" s="14"/>
      <c r="D179" s="14"/>
      <c r="E179" s="14"/>
      <c r="F179" s="14"/>
    </row>
    <row r="180" spans="2:6" ht="15.75" hidden="1" thickBot="1" x14ac:dyDescent="0.3">
      <c r="B180" s="26" t="s">
        <v>294</v>
      </c>
      <c r="C180" s="14"/>
      <c r="D180" s="14"/>
      <c r="E180" s="14"/>
      <c r="F180" s="14"/>
    </row>
    <row r="181" spans="2:6" ht="15.75" hidden="1" thickBot="1" x14ac:dyDescent="0.3">
      <c r="B181" s="26" t="s">
        <v>295</v>
      </c>
      <c r="C181" s="14"/>
      <c r="D181" s="14"/>
      <c r="E181" s="14"/>
      <c r="F181" s="14"/>
    </row>
    <row r="182" spans="2:6" ht="15.75" hidden="1" thickBot="1" x14ac:dyDescent="0.3">
      <c r="B182" s="26" t="s">
        <v>296</v>
      </c>
      <c r="C182" s="14"/>
      <c r="D182" s="14"/>
      <c r="E182" s="14"/>
      <c r="F182" s="14"/>
    </row>
    <row r="183" spans="2:6" ht="15.75" hidden="1" thickBot="1" x14ac:dyDescent="0.3">
      <c r="B183" s="13" t="s">
        <v>43</v>
      </c>
      <c r="C183" s="15">
        <f>C184+C185+C186+C187</f>
        <v>0</v>
      </c>
      <c r="D183" s="15">
        <f t="shared" ref="D183:F183" si="19">D184+D185+D186+D187</f>
        <v>0</v>
      </c>
      <c r="E183" s="15">
        <f t="shared" si="19"/>
        <v>0</v>
      </c>
      <c r="F183" s="15">
        <f t="shared" si="19"/>
        <v>0</v>
      </c>
    </row>
    <row r="184" spans="2:6" ht="15.75" hidden="1" thickBot="1" x14ac:dyDescent="0.3">
      <c r="B184" s="26" t="s">
        <v>279</v>
      </c>
      <c r="C184" s="15"/>
      <c r="D184" s="31">
        <v>0</v>
      </c>
      <c r="E184" s="14"/>
      <c r="F184" s="14"/>
    </row>
    <row r="185" spans="2:6" ht="15.75" hidden="1" thickBot="1" x14ac:dyDescent="0.3">
      <c r="B185" s="26" t="s">
        <v>294</v>
      </c>
      <c r="C185" s="15"/>
      <c r="D185" s="14"/>
      <c r="E185" s="14"/>
      <c r="F185" s="14"/>
    </row>
    <row r="186" spans="2:6" ht="15.75" hidden="1" thickBot="1" x14ac:dyDescent="0.3">
      <c r="B186" s="26" t="s">
        <v>295</v>
      </c>
      <c r="C186" s="15"/>
      <c r="D186" s="14"/>
      <c r="E186" s="14"/>
      <c r="F186" s="14"/>
    </row>
    <row r="187" spans="2:6" ht="15.75" hidden="1" thickBot="1" x14ac:dyDescent="0.3">
      <c r="B187" s="26" t="s">
        <v>296</v>
      </c>
      <c r="C187" s="15"/>
      <c r="D187" s="14"/>
      <c r="E187" s="14"/>
      <c r="F187" s="14"/>
    </row>
    <row r="188" spans="2:6" ht="15.75" hidden="1" thickBot="1" x14ac:dyDescent="0.3">
      <c r="B188" s="101" t="s">
        <v>298</v>
      </c>
      <c r="C188" s="15">
        <f>C178+C183</f>
        <v>0</v>
      </c>
      <c r="D188" s="15">
        <f t="shared" ref="D188:F188" si="20">D178+D183</f>
        <v>0</v>
      </c>
      <c r="E188" s="15">
        <f t="shared" si="20"/>
        <v>0</v>
      </c>
      <c r="F188" s="15">
        <f t="shared" si="20"/>
        <v>0</v>
      </c>
    </row>
    <row r="189" spans="2:6" ht="34.5" hidden="1" customHeight="1" thickBot="1" x14ac:dyDescent="0.3">
      <c r="B189" s="7" t="s">
        <v>74</v>
      </c>
      <c r="C189" s="104"/>
      <c r="D189" s="102" t="s">
        <v>289</v>
      </c>
      <c r="E189" s="105"/>
      <c r="F189" s="106"/>
    </row>
    <row r="190" spans="2:6" ht="17.25" hidden="1" customHeight="1" thickBot="1" x14ac:dyDescent="0.3">
      <c r="B190" s="5" t="s">
        <v>15</v>
      </c>
      <c r="C190" s="1247"/>
      <c r="D190" s="1249"/>
      <c r="E190" s="1249"/>
      <c r="F190" s="1250"/>
    </row>
    <row r="191" spans="2:6" ht="15.75" hidden="1" customHeight="1" thickBot="1" x14ac:dyDescent="0.3">
      <c r="B191" s="5" t="s">
        <v>16</v>
      </c>
      <c r="C191" s="1251"/>
      <c r="D191" s="1252"/>
      <c r="E191" s="1252"/>
      <c r="F191" s="1253"/>
    </row>
    <row r="192" spans="2:6" ht="12.75" hidden="1" customHeight="1" x14ac:dyDescent="0.25">
      <c r="B192" s="1254"/>
      <c r="C192" s="8">
        <v>2018</v>
      </c>
      <c r="D192" s="8">
        <v>2019</v>
      </c>
      <c r="E192" s="8">
        <v>2020</v>
      </c>
      <c r="F192" s="8">
        <v>2021</v>
      </c>
    </row>
    <row r="193" spans="2:12" ht="9" hidden="1" customHeight="1" thickBot="1" x14ac:dyDescent="0.3">
      <c r="B193" s="1255"/>
      <c r="C193" s="806" t="s">
        <v>8</v>
      </c>
      <c r="D193" s="806" t="s">
        <v>9</v>
      </c>
      <c r="E193" s="806" t="s">
        <v>9</v>
      </c>
      <c r="F193" s="806" t="s">
        <v>9</v>
      </c>
    </row>
    <row r="194" spans="2:12" ht="15.75" hidden="1" customHeight="1" thickBot="1" x14ac:dyDescent="0.3">
      <c r="B194" s="5" t="s">
        <v>17</v>
      </c>
      <c r="C194" s="5"/>
      <c r="D194" s="5"/>
      <c r="E194" s="5"/>
      <c r="F194" s="5"/>
    </row>
    <row r="195" spans="2:12" ht="15.75" hidden="1" customHeight="1" thickBot="1" x14ac:dyDescent="0.3">
      <c r="B195" s="5" t="s">
        <v>18</v>
      </c>
      <c r="C195" s="10">
        <f>C213</f>
        <v>0</v>
      </c>
      <c r="D195" s="10">
        <f t="shared" ref="D195:F195" si="21">D213</f>
        <v>0</v>
      </c>
      <c r="E195" s="10">
        <f t="shared" si="21"/>
        <v>0</v>
      </c>
      <c r="F195" s="10">
        <f t="shared" si="21"/>
        <v>0</v>
      </c>
    </row>
    <row r="196" spans="2:12" ht="15.75" hidden="1" customHeight="1" thickBot="1" x14ac:dyDescent="0.3">
      <c r="B196" s="5" t="s">
        <v>19</v>
      </c>
      <c r="C196" s="10" t="e">
        <f>C195/C194</f>
        <v>#DIV/0!</v>
      </c>
      <c r="D196" s="10" t="e">
        <f t="shared" ref="D196:F196" si="22">D195/D194</f>
        <v>#DIV/0!</v>
      </c>
      <c r="E196" s="10" t="e">
        <f t="shared" si="22"/>
        <v>#DIV/0!</v>
      </c>
      <c r="F196" s="10" t="e">
        <f t="shared" si="22"/>
        <v>#DIV/0!</v>
      </c>
    </row>
    <row r="197" spans="2:12" ht="15.75" hidden="1" customHeight="1" thickBot="1" x14ac:dyDescent="0.3">
      <c r="B197" s="5" t="s">
        <v>20</v>
      </c>
      <c r="C197" s="787" t="s">
        <v>21</v>
      </c>
      <c r="D197" s="11" t="e">
        <f>D194/C194-1</f>
        <v>#DIV/0!</v>
      </c>
      <c r="E197" s="11" t="e">
        <f t="shared" ref="E197:F199" si="23">E194/D194-1</f>
        <v>#DIV/0!</v>
      </c>
      <c r="F197" s="11" t="e">
        <f t="shared" si="23"/>
        <v>#DIV/0!</v>
      </c>
      <c r="H197" s="12"/>
      <c r="I197" s="12"/>
      <c r="J197" s="12"/>
      <c r="K197" s="12"/>
      <c r="L197" s="12"/>
    </row>
    <row r="198" spans="2:12" ht="15.75" hidden="1" customHeight="1" thickBot="1" x14ac:dyDescent="0.3">
      <c r="B198" s="5" t="s">
        <v>22</v>
      </c>
      <c r="C198" s="787" t="s">
        <v>21</v>
      </c>
      <c r="D198" s="11" t="e">
        <f>D195/C195-1</f>
        <v>#DIV/0!</v>
      </c>
      <c r="E198" s="11" t="e">
        <f t="shared" si="23"/>
        <v>#DIV/0!</v>
      </c>
      <c r="F198" s="11" t="e">
        <f t="shared" si="23"/>
        <v>#DIV/0!</v>
      </c>
    </row>
    <row r="199" spans="2:12" ht="15.75" hidden="1" customHeight="1" thickBot="1" x14ac:dyDescent="0.3">
      <c r="B199" s="5" t="s">
        <v>23</v>
      </c>
      <c r="C199" s="787" t="s">
        <v>21</v>
      </c>
      <c r="D199" s="11" t="e">
        <f>D196/C196-1</f>
        <v>#DIV/0!</v>
      </c>
      <c r="E199" s="11" t="e">
        <f t="shared" si="23"/>
        <v>#DIV/0!</v>
      </c>
      <c r="F199" s="11" t="e">
        <f t="shared" si="23"/>
        <v>#DIV/0!</v>
      </c>
    </row>
    <row r="200" spans="2:12" ht="15.75" hidden="1" customHeight="1" thickBot="1" x14ac:dyDescent="0.3">
      <c r="B200" s="1256" t="s">
        <v>318</v>
      </c>
      <c r="C200" s="1257"/>
      <c r="D200" s="1257"/>
      <c r="E200" s="1257"/>
      <c r="F200" s="1258"/>
    </row>
    <row r="201" spans="2:12" ht="12.75" hidden="1" customHeight="1" x14ac:dyDescent="0.25">
      <c r="B201" s="1254"/>
      <c r="C201" s="8">
        <v>2018</v>
      </c>
      <c r="D201" s="8">
        <v>2019</v>
      </c>
      <c r="E201" s="8">
        <v>2020</v>
      </c>
      <c r="F201" s="8">
        <v>2021</v>
      </c>
    </row>
    <row r="202" spans="2:12" ht="9" hidden="1" customHeight="1" thickBot="1" x14ac:dyDescent="0.3">
      <c r="B202" s="1255"/>
      <c r="C202" s="806" t="s">
        <v>8</v>
      </c>
      <c r="D202" s="806" t="s">
        <v>9</v>
      </c>
      <c r="E202" s="806" t="s">
        <v>9</v>
      </c>
      <c r="F202" s="806" t="s">
        <v>9</v>
      </c>
    </row>
    <row r="203" spans="2:12" ht="15.75" hidden="1" customHeight="1" thickBot="1" x14ac:dyDescent="0.3">
      <c r="B203" s="13" t="s">
        <v>42</v>
      </c>
      <c r="C203" s="14">
        <f>C204+C205+C206+C207</f>
        <v>0</v>
      </c>
      <c r="D203" s="14">
        <f t="shared" ref="D203:F203" si="24">D204+D205+D206+D207</f>
        <v>0</v>
      </c>
      <c r="E203" s="14">
        <f t="shared" si="24"/>
        <v>0</v>
      </c>
      <c r="F203" s="14">
        <f t="shared" si="24"/>
        <v>0</v>
      </c>
    </row>
    <row r="204" spans="2:12" ht="15.75" hidden="1" customHeight="1" thickBot="1" x14ac:dyDescent="0.3">
      <c r="B204" s="26" t="s">
        <v>279</v>
      </c>
      <c r="C204" s="14"/>
      <c r="D204" s="14"/>
      <c r="E204" s="14"/>
      <c r="F204" s="14"/>
    </row>
    <row r="205" spans="2:12" ht="15.75" hidden="1" customHeight="1" thickBot="1" x14ac:dyDescent="0.3">
      <c r="B205" s="26" t="s">
        <v>294</v>
      </c>
      <c r="C205" s="14"/>
      <c r="D205" s="14"/>
      <c r="E205" s="14"/>
      <c r="F205" s="14"/>
    </row>
    <row r="206" spans="2:12" ht="15.75" hidden="1" customHeight="1" thickBot="1" x14ac:dyDescent="0.3">
      <c r="B206" s="26" t="s">
        <v>295</v>
      </c>
      <c r="C206" s="14"/>
      <c r="D206" s="14"/>
      <c r="E206" s="14"/>
      <c r="F206" s="14"/>
    </row>
    <row r="207" spans="2:12" ht="15.75" hidden="1" customHeight="1" thickBot="1" x14ac:dyDescent="0.3">
      <c r="B207" s="26" t="s">
        <v>296</v>
      </c>
      <c r="C207" s="14"/>
      <c r="D207" s="14"/>
      <c r="E207" s="14"/>
      <c r="F207" s="14"/>
    </row>
    <row r="208" spans="2:12" ht="15.75" hidden="1" customHeight="1" thickBot="1" x14ac:dyDescent="0.3">
      <c r="B208" s="13" t="s">
        <v>43</v>
      </c>
      <c r="C208" s="15">
        <f>C209+C210+C211+C212</f>
        <v>0</v>
      </c>
      <c r="D208" s="15">
        <f t="shared" ref="D208:F208" si="25">D209+D210+D211+D212</f>
        <v>0</v>
      </c>
      <c r="E208" s="15">
        <f t="shared" si="25"/>
        <v>0</v>
      </c>
      <c r="F208" s="15">
        <f t="shared" si="25"/>
        <v>0</v>
      </c>
    </row>
    <row r="209" spans="2:12" ht="15.75" hidden="1" customHeight="1" thickBot="1" x14ac:dyDescent="0.3">
      <c r="B209" s="26" t="s">
        <v>279</v>
      </c>
      <c r="C209" s="15"/>
      <c r="D209" s="14"/>
      <c r="E209" s="14"/>
      <c r="F209" s="14"/>
    </row>
    <row r="210" spans="2:12" ht="15.75" hidden="1" customHeight="1" thickBot="1" x14ac:dyDescent="0.3">
      <c r="B210" s="26" t="s">
        <v>294</v>
      </c>
      <c r="C210" s="15"/>
      <c r="D210" s="14"/>
      <c r="E210" s="14"/>
      <c r="F210" s="14"/>
    </row>
    <row r="211" spans="2:12" ht="15.75" hidden="1" customHeight="1" thickBot="1" x14ac:dyDescent="0.3">
      <c r="B211" s="26" t="s">
        <v>295</v>
      </c>
      <c r="C211" s="15"/>
      <c r="D211" s="14"/>
      <c r="E211" s="14"/>
      <c r="F211" s="14"/>
    </row>
    <row r="212" spans="2:12" ht="15.75" hidden="1" customHeight="1" thickBot="1" x14ac:dyDescent="0.3">
      <c r="B212" s="26" t="s">
        <v>296</v>
      </c>
      <c r="C212" s="15"/>
      <c r="D212" s="14"/>
      <c r="E212" s="14"/>
      <c r="F212" s="14"/>
    </row>
    <row r="213" spans="2:12" ht="15.75" hidden="1" customHeight="1" thickBot="1" x14ac:dyDescent="0.3">
      <c r="B213" s="16" t="s">
        <v>319</v>
      </c>
      <c r="C213" s="15">
        <f>C203+C208</f>
        <v>0</v>
      </c>
      <c r="D213" s="15">
        <f t="shared" ref="D213:F213" si="26">D203+D208</f>
        <v>0</v>
      </c>
      <c r="E213" s="15">
        <f t="shared" si="26"/>
        <v>0</v>
      </c>
      <c r="F213" s="15">
        <f t="shared" si="26"/>
        <v>0</v>
      </c>
    </row>
    <row r="214" spans="2:12" ht="25.5" hidden="1" customHeight="1" thickBot="1" x14ac:dyDescent="0.3">
      <c r="B214" s="107" t="s">
        <v>45</v>
      </c>
      <c r="C214" s="1243"/>
      <c r="D214" s="1245"/>
      <c r="E214" s="1245"/>
      <c r="F214" s="1246"/>
    </row>
    <row r="215" spans="2:12" ht="45.75" hidden="1" thickBot="1" x14ac:dyDescent="0.3">
      <c r="B215" s="7" t="s">
        <v>171</v>
      </c>
      <c r="C215" s="104"/>
      <c r="D215" s="102" t="s">
        <v>289</v>
      </c>
      <c r="E215" s="105"/>
      <c r="F215" s="106"/>
    </row>
    <row r="216" spans="2:12" ht="17.25" hidden="1" customHeight="1" thickBot="1" x14ac:dyDescent="0.3">
      <c r="B216" s="5" t="s">
        <v>15</v>
      </c>
      <c r="C216" s="1247"/>
      <c r="D216" s="1249"/>
      <c r="E216" s="1249"/>
      <c r="F216" s="1250"/>
    </row>
    <row r="217" spans="2:12" ht="15.75" hidden="1" thickBot="1" x14ac:dyDescent="0.3">
      <c r="B217" s="5" t="s">
        <v>16</v>
      </c>
      <c r="C217" s="1389"/>
      <c r="D217" s="1252"/>
      <c r="E217" s="1252"/>
      <c r="F217" s="1253"/>
    </row>
    <row r="218" spans="2:12" ht="12.75" hidden="1" customHeight="1" x14ac:dyDescent="0.25">
      <c r="B218" s="1254"/>
      <c r="C218" s="8">
        <v>2019</v>
      </c>
      <c r="D218" s="8">
        <v>2020</v>
      </c>
      <c r="E218" s="8">
        <v>2021</v>
      </c>
      <c r="F218" s="8">
        <v>2022</v>
      </c>
    </row>
    <row r="219" spans="2:12" ht="9" hidden="1" customHeight="1" thickBot="1" x14ac:dyDescent="0.3">
      <c r="B219" s="1255"/>
      <c r="C219" s="806" t="s">
        <v>8</v>
      </c>
      <c r="D219" s="806" t="s">
        <v>9</v>
      </c>
      <c r="E219" s="806" t="s">
        <v>9</v>
      </c>
      <c r="F219" s="806" t="s">
        <v>9</v>
      </c>
    </row>
    <row r="220" spans="2:12" ht="15.75" hidden="1" thickBot="1" x14ac:dyDescent="0.3">
      <c r="B220" s="5" t="s">
        <v>17</v>
      </c>
      <c r="C220" s="5">
        <v>0</v>
      </c>
      <c r="D220" s="787">
        <v>0</v>
      </c>
      <c r="E220" s="787">
        <v>0</v>
      </c>
      <c r="F220" s="5">
        <v>0</v>
      </c>
    </row>
    <row r="221" spans="2:12" ht="15.75" hidden="1" thickBot="1" x14ac:dyDescent="0.3">
      <c r="B221" s="5" t="s">
        <v>18</v>
      </c>
      <c r="C221" s="10">
        <f>C239</f>
        <v>0</v>
      </c>
      <c r="D221" s="10">
        <f t="shared" ref="D221:F221" si="27">D239</f>
        <v>0</v>
      </c>
      <c r="E221" s="10">
        <f t="shared" si="27"/>
        <v>0</v>
      </c>
      <c r="F221" s="10">
        <f t="shared" si="27"/>
        <v>0</v>
      </c>
    </row>
    <row r="222" spans="2:12" ht="15.75" hidden="1" thickBot="1" x14ac:dyDescent="0.3">
      <c r="B222" s="5" t="s">
        <v>19</v>
      </c>
      <c r="C222" s="10" t="e">
        <f>C221/C220</f>
        <v>#DIV/0!</v>
      </c>
      <c r="D222" s="10" t="e">
        <f t="shared" ref="D222:F222" si="28">D221/D220</f>
        <v>#DIV/0!</v>
      </c>
      <c r="E222" s="10" t="e">
        <f t="shared" si="28"/>
        <v>#DIV/0!</v>
      </c>
      <c r="F222" s="10" t="e">
        <f t="shared" si="28"/>
        <v>#DIV/0!</v>
      </c>
    </row>
    <row r="223" spans="2:12" ht="15.75" hidden="1" thickBot="1" x14ac:dyDescent="0.3">
      <c r="B223" s="5" t="s">
        <v>20</v>
      </c>
      <c r="C223" s="787" t="s">
        <v>21</v>
      </c>
      <c r="D223" s="11" t="e">
        <f>D220/C220-1</f>
        <v>#DIV/0!</v>
      </c>
      <c r="E223" s="11" t="e">
        <f t="shared" ref="E223:F225" si="29">E220/D220-1</f>
        <v>#DIV/0!</v>
      </c>
      <c r="F223" s="11" t="e">
        <f t="shared" si="29"/>
        <v>#DIV/0!</v>
      </c>
      <c r="H223" s="12"/>
      <c r="I223" s="12"/>
      <c r="J223" s="12"/>
      <c r="K223" s="12"/>
      <c r="L223" s="12"/>
    </row>
    <row r="224" spans="2:12" ht="15.75" hidden="1" thickBot="1" x14ac:dyDescent="0.3">
      <c r="B224" s="5" t="s">
        <v>22</v>
      </c>
      <c r="C224" s="787" t="s">
        <v>21</v>
      </c>
      <c r="D224" s="11" t="e">
        <f>D221/C221-1</f>
        <v>#DIV/0!</v>
      </c>
      <c r="E224" s="11" t="e">
        <f t="shared" si="29"/>
        <v>#DIV/0!</v>
      </c>
      <c r="F224" s="11" t="e">
        <f t="shared" si="29"/>
        <v>#DIV/0!</v>
      </c>
    </row>
    <row r="225" spans="2:6" ht="15.75" hidden="1" thickBot="1" x14ac:dyDescent="0.3">
      <c r="B225" s="5" t="s">
        <v>23</v>
      </c>
      <c r="C225" s="787" t="s">
        <v>21</v>
      </c>
      <c r="D225" s="11" t="e">
        <f>D222/C222-1</f>
        <v>#DIV/0!</v>
      </c>
      <c r="E225" s="11" t="e">
        <f t="shared" si="29"/>
        <v>#DIV/0!</v>
      </c>
      <c r="F225" s="11" t="e">
        <f t="shared" si="29"/>
        <v>#DIV/0!</v>
      </c>
    </row>
    <row r="226" spans="2:6" ht="15.75" hidden="1" customHeight="1" thickBot="1" x14ac:dyDescent="0.3">
      <c r="B226" s="1256" t="s">
        <v>162</v>
      </c>
      <c r="C226" s="1257"/>
      <c r="D226" s="1257"/>
      <c r="E226" s="1257"/>
      <c r="F226" s="1258"/>
    </row>
    <row r="227" spans="2:6" ht="12.75" hidden="1" customHeight="1" x14ac:dyDescent="0.25">
      <c r="B227" s="1254"/>
      <c r="C227" s="8">
        <v>2019</v>
      </c>
      <c r="D227" s="8">
        <v>2020</v>
      </c>
      <c r="E227" s="8">
        <v>2021</v>
      </c>
      <c r="F227" s="8">
        <v>2022</v>
      </c>
    </row>
    <row r="228" spans="2:6" ht="9" hidden="1" customHeight="1" thickBot="1" x14ac:dyDescent="0.3">
      <c r="B228" s="1255"/>
      <c r="C228" s="806" t="s">
        <v>8</v>
      </c>
      <c r="D228" s="806" t="s">
        <v>9</v>
      </c>
      <c r="E228" s="806" t="s">
        <v>9</v>
      </c>
      <c r="F228" s="806" t="s">
        <v>9</v>
      </c>
    </row>
    <row r="229" spans="2:6" ht="15.75" hidden="1" thickBot="1" x14ac:dyDescent="0.3">
      <c r="B229" s="13" t="s">
        <v>42</v>
      </c>
      <c r="C229" s="14">
        <f>C230+C231+C232+C233</f>
        <v>0</v>
      </c>
      <c r="D229" s="14">
        <f t="shared" ref="D229:F229" si="30">D230+D231+D232+D233</f>
        <v>0</v>
      </c>
      <c r="E229" s="14">
        <f t="shared" si="30"/>
        <v>0</v>
      </c>
      <c r="F229" s="14">
        <f t="shared" si="30"/>
        <v>0</v>
      </c>
    </row>
    <row r="230" spans="2:6" ht="15.75" hidden="1" thickBot="1" x14ac:dyDescent="0.3">
      <c r="B230" s="26" t="s">
        <v>279</v>
      </c>
      <c r="C230" s="14"/>
      <c r="D230" s="14"/>
      <c r="E230" s="14"/>
      <c r="F230" s="14"/>
    </row>
    <row r="231" spans="2:6" ht="15.75" hidden="1" thickBot="1" x14ac:dyDescent="0.3">
      <c r="B231" s="26" t="s">
        <v>294</v>
      </c>
      <c r="C231" s="14"/>
      <c r="D231" s="14"/>
      <c r="E231" s="14"/>
      <c r="F231" s="14"/>
    </row>
    <row r="232" spans="2:6" ht="15.75" hidden="1" thickBot="1" x14ac:dyDescent="0.3">
      <c r="B232" s="26" t="s">
        <v>295</v>
      </c>
      <c r="C232" s="14"/>
      <c r="D232" s="14"/>
      <c r="E232" s="14"/>
      <c r="F232" s="14"/>
    </row>
    <row r="233" spans="2:6" ht="15.75" hidden="1" thickBot="1" x14ac:dyDescent="0.3">
      <c r="B233" s="26" t="s">
        <v>296</v>
      </c>
      <c r="C233" s="14"/>
      <c r="D233" s="14"/>
      <c r="E233" s="14"/>
      <c r="F233" s="14"/>
    </row>
    <row r="234" spans="2:6" ht="15.75" hidden="1" thickBot="1" x14ac:dyDescent="0.3">
      <c r="B234" s="13" t="s">
        <v>43</v>
      </c>
      <c r="C234" s="15">
        <f>C235+C236+C237+C238</f>
        <v>0</v>
      </c>
      <c r="D234" s="15">
        <f t="shared" ref="D234:F234" si="31">D235+D236+D237+D238</f>
        <v>0</v>
      </c>
      <c r="E234" s="15">
        <f t="shared" si="31"/>
        <v>0</v>
      </c>
      <c r="F234" s="15">
        <f t="shared" si="31"/>
        <v>0</v>
      </c>
    </row>
    <row r="235" spans="2:6" ht="15.75" hidden="1" thickBot="1" x14ac:dyDescent="0.3">
      <c r="B235" s="26" t="s">
        <v>279</v>
      </c>
      <c r="C235" s="15"/>
      <c r="D235" s="15">
        <v>0</v>
      </c>
      <c r="E235" s="15">
        <v>0</v>
      </c>
      <c r="F235" s="15"/>
    </row>
    <row r="236" spans="2:6" ht="15.75" hidden="1" thickBot="1" x14ac:dyDescent="0.3">
      <c r="B236" s="26" t="s">
        <v>294</v>
      </c>
      <c r="C236" s="15"/>
      <c r="D236" s="15"/>
      <c r="E236" s="15"/>
      <c r="F236" s="15"/>
    </row>
    <row r="237" spans="2:6" ht="15.75" hidden="1" thickBot="1" x14ac:dyDescent="0.3">
      <c r="B237" s="26" t="s">
        <v>295</v>
      </c>
      <c r="C237" s="15"/>
      <c r="D237" s="15"/>
      <c r="E237" s="15"/>
      <c r="F237" s="15"/>
    </row>
    <row r="238" spans="2:6" ht="15.75" hidden="1" thickBot="1" x14ac:dyDescent="0.3">
      <c r="B238" s="26" t="s">
        <v>296</v>
      </c>
      <c r="C238" s="15"/>
      <c r="D238" s="15"/>
      <c r="E238" s="15"/>
      <c r="F238" s="15"/>
    </row>
    <row r="239" spans="2:6" ht="15.75" hidden="1" thickBot="1" x14ac:dyDescent="0.3">
      <c r="B239" s="16" t="s">
        <v>53</v>
      </c>
      <c r="C239" s="15">
        <f>C229+C234</f>
        <v>0</v>
      </c>
      <c r="D239" s="15">
        <f t="shared" ref="D239:F239" si="32">D229+D234</f>
        <v>0</v>
      </c>
      <c r="E239" s="15">
        <f t="shared" si="32"/>
        <v>0</v>
      </c>
      <c r="F239" s="15">
        <f t="shared" si="32"/>
        <v>0</v>
      </c>
    </row>
    <row r="240" spans="2:6" ht="15.75" thickBot="1" x14ac:dyDescent="0.3">
      <c r="B240" s="1220" t="s">
        <v>46</v>
      </c>
      <c r="C240" s="1221"/>
      <c r="D240" s="1221"/>
      <c r="E240" s="1221"/>
      <c r="F240" s="1222"/>
    </row>
    <row r="241" spans="1:12" ht="15.75" thickBot="1" x14ac:dyDescent="0.3">
      <c r="B241" s="1220" t="s">
        <v>47</v>
      </c>
      <c r="C241" s="1221"/>
      <c r="D241" s="1221"/>
      <c r="E241" s="1221"/>
      <c r="F241" s="1222"/>
    </row>
    <row r="242" spans="1:12" ht="15.75" thickBot="1" x14ac:dyDescent="0.3">
      <c r="A242" s="957"/>
      <c r="B242" s="7" t="s">
        <v>56</v>
      </c>
      <c r="C242" s="1435" t="s">
        <v>1480</v>
      </c>
      <c r="D242" s="1436"/>
      <c r="E242" s="1436"/>
      <c r="F242" s="1437"/>
      <c r="G242" s="957"/>
    </row>
    <row r="243" spans="1:12" ht="92.25" customHeight="1" thickBot="1" x14ac:dyDescent="0.3">
      <c r="B243" s="7" t="s">
        <v>82</v>
      </c>
      <c r="C243" s="47" t="s">
        <v>1481</v>
      </c>
      <c r="D243" s="100" t="s">
        <v>289</v>
      </c>
      <c r="E243" s="1245"/>
      <c r="F243" s="1246"/>
    </row>
    <row r="244" spans="1:12" ht="15.75" thickBot="1" x14ac:dyDescent="0.3">
      <c r="B244" s="110"/>
      <c r="C244" s="1243"/>
      <c r="D244" s="1277"/>
      <c r="E244" s="1245"/>
      <c r="F244" s="1246"/>
    </row>
    <row r="245" spans="1:12" ht="34.5" customHeight="1" thickBot="1" x14ac:dyDescent="0.3">
      <c r="B245" s="5" t="s">
        <v>15</v>
      </c>
      <c r="C245" s="1247" t="s">
        <v>1482</v>
      </c>
      <c r="D245" s="1249"/>
      <c r="E245" s="1249"/>
      <c r="F245" s="1250"/>
    </row>
    <row r="246" spans="1:12" ht="15.75" thickBot="1" x14ac:dyDescent="0.3">
      <c r="B246" s="5" t="s">
        <v>16</v>
      </c>
      <c r="C246" s="1251" t="s">
        <v>1483</v>
      </c>
      <c r="D246" s="1252"/>
      <c r="E246" s="1252"/>
      <c r="F246" s="1253"/>
    </row>
    <row r="247" spans="1:12" ht="12.75" customHeight="1" x14ac:dyDescent="0.25">
      <c r="B247" s="1254"/>
      <c r="C247" s="8">
        <v>2019</v>
      </c>
      <c r="D247" s="8">
        <v>2020</v>
      </c>
      <c r="E247" s="8">
        <v>2021</v>
      </c>
      <c r="F247" s="8">
        <v>2022</v>
      </c>
    </row>
    <row r="248" spans="1:12" ht="12" customHeight="1" thickBot="1" x14ac:dyDescent="0.3">
      <c r="B248" s="1255"/>
      <c r="C248" s="806" t="s">
        <v>8</v>
      </c>
      <c r="D248" s="806" t="s">
        <v>9</v>
      </c>
      <c r="E248" s="806" t="s">
        <v>9</v>
      </c>
      <c r="F248" s="806" t="s">
        <v>9</v>
      </c>
    </row>
    <row r="249" spans="1:12" ht="15.75" thickBot="1" x14ac:dyDescent="0.3">
      <c r="B249" s="5" t="s">
        <v>17</v>
      </c>
      <c r="C249" s="10"/>
      <c r="D249" s="10"/>
      <c r="E249" s="10"/>
      <c r="F249" s="10"/>
    </row>
    <row r="250" spans="1:12" ht="15.75" thickBot="1" x14ac:dyDescent="0.3">
      <c r="B250" s="5" t="s">
        <v>18</v>
      </c>
      <c r="C250" s="10">
        <f>C313-C275</f>
        <v>0</v>
      </c>
      <c r="D250" s="10">
        <v>29065</v>
      </c>
      <c r="E250" s="10">
        <v>20000</v>
      </c>
      <c r="F250" s="10">
        <v>20000</v>
      </c>
    </row>
    <row r="251" spans="1:12" ht="15.75" thickBot="1" x14ac:dyDescent="0.3">
      <c r="B251" s="5" t="s">
        <v>19</v>
      </c>
      <c r="C251" s="10" t="e">
        <f>C250/C249</f>
        <v>#DIV/0!</v>
      </c>
      <c r="D251" s="10" t="e">
        <f t="shared" ref="D251:F251" si="33">D250/D249</f>
        <v>#DIV/0!</v>
      </c>
      <c r="E251" s="10" t="e">
        <f t="shared" si="33"/>
        <v>#DIV/0!</v>
      </c>
      <c r="F251" s="10" t="e">
        <f t="shared" si="33"/>
        <v>#DIV/0!</v>
      </c>
    </row>
    <row r="252" spans="1:12" ht="15.75" thickBot="1" x14ac:dyDescent="0.3">
      <c r="B252" s="5" t="s">
        <v>20</v>
      </c>
      <c r="C252" s="787" t="s">
        <v>21</v>
      </c>
      <c r="D252" s="11" t="e">
        <f>D249/C249-1</f>
        <v>#DIV/0!</v>
      </c>
      <c r="E252" s="11" t="e">
        <f t="shared" ref="E252:F254" si="34">E249/D249-1</f>
        <v>#DIV/0!</v>
      </c>
      <c r="F252" s="11" t="e">
        <f t="shared" si="34"/>
        <v>#DIV/0!</v>
      </c>
      <c r="H252" s="12"/>
      <c r="I252" s="12"/>
      <c r="J252" s="12"/>
      <c r="K252" s="12"/>
      <c r="L252" s="12"/>
    </row>
    <row r="253" spans="1:12" ht="15.75" thickBot="1" x14ac:dyDescent="0.3">
      <c r="B253" s="5" t="s">
        <v>22</v>
      </c>
      <c r="C253" s="787" t="s">
        <v>21</v>
      </c>
      <c r="D253" s="11" t="e">
        <f>D250/C250-1</f>
        <v>#DIV/0!</v>
      </c>
      <c r="E253" s="11">
        <f t="shared" si="34"/>
        <v>-0.31188714949251672</v>
      </c>
      <c r="F253" s="11">
        <f t="shared" si="34"/>
        <v>0</v>
      </c>
    </row>
    <row r="254" spans="1:12" ht="15.75" thickBot="1" x14ac:dyDescent="0.3">
      <c r="B254" s="5" t="s">
        <v>23</v>
      </c>
      <c r="C254" s="787" t="s">
        <v>21</v>
      </c>
      <c r="D254" s="11" t="e">
        <f>D251/C251-1</f>
        <v>#DIV/0!</v>
      </c>
      <c r="E254" s="11" t="e">
        <f t="shared" si="34"/>
        <v>#DIV/0!</v>
      </c>
      <c r="F254" s="11" t="e">
        <f t="shared" si="34"/>
        <v>#DIV/0!</v>
      </c>
    </row>
    <row r="255" spans="1:12" ht="15.75" customHeight="1" thickBot="1" x14ac:dyDescent="0.3">
      <c r="B255" s="1256" t="s">
        <v>163</v>
      </c>
      <c r="C255" s="1257"/>
      <c r="D255" s="1257"/>
      <c r="E255" s="1257"/>
      <c r="F255" s="1258"/>
    </row>
    <row r="256" spans="1:12" ht="12.75" customHeight="1" x14ac:dyDescent="0.25">
      <c r="B256" s="1254"/>
      <c r="C256" s="8">
        <v>2019</v>
      </c>
      <c r="D256" s="8">
        <v>2020</v>
      </c>
      <c r="E256" s="8">
        <v>2021</v>
      </c>
      <c r="F256" s="8">
        <v>2022</v>
      </c>
    </row>
    <row r="257" spans="2:6" ht="9" customHeight="1" thickBot="1" x14ac:dyDescent="0.3">
      <c r="B257" s="1255"/>
      <c r="C257" s="806" t="s">
        <v>8</v>
      </c>
      <c r="D257" s="806" t="s">
        <v>9</v>
      </c>
      <c r="E257" s="806" t="s">
        <v>9</v>
      </c>
      <c r="F257" s="806" t="s">
        <v>9</v>
      </c>
    </row>
    <row r="258" spans="2:6" ht="15.75" thickBot="1" x14ac:dyDescent="0.3">
      <c r="B258" s="13" t="s">
        <v>42</v>
      </c>
      <c r="C258" s="14">
        <f>C259+C260+C261+C262</f>
        <v>0</v>
      </c>
      <c r="D258" s="14">
        <f t="shared" ref="D258:F258" si="35">D259+D260+D261+D262</f>
        <v>0</v>
      </c>
      <c r="E258" s="14">
        <f t="shared" si="35"/>
        <v>0</v>
      </c>
      <c r="F258" s="14">
        <f t="shared" si="35"/>
        <v>0</v>
      </c>
    </row>
    <row r="259" spans="2:6" ht="15.75" thickBot="1" x14ac:dyDescent="0.3">
      <c r="B259" s="26" t="s">
        <v>279</v>
      </c>
      <c r="C259" s="14"/>
      <c r="D259" s="14"/>
      <c r="E259" s="14"/>
      <c r="F259" s="14"/>
    </row>
    <row r="260" spans="2:6" ht="15.75" thickBot="1" x14ac:dyDescent="0.3">
      <c r="B260" s="26" t="s">
        <v>294</v>
      </c>
      <c r="C260" s="14"/>
      <c r="D260" s="14"/>
      <c r="E260" s="14"/>
      <c r="F260" s="14"/>
    </row>
    <row r="261" spans="2:6" ht="15.75" thickBot="1" x14ac:dyDescent="0.3">
      <c r="B261" s="26" t="s">
        <v>295</v>
      </c>
      <c r="C261" s="14"/>
      <c r="D261" s="14"/>
      <c r="E261" s="14"/>
      <c r="F261" s="14"/>
    </row>
    <row r="262" spans="2:6" ht="15.75" thickBot="1" x14ac:dyDescent="0.3">
      <c r="B262" s="26" t="s">
        <v>296</v>
      </c>
      <c r="C262" s="14"/>
      <c r="D262" s="14"/>
      <c r="E262" s="14"/>
      <c r="F262" s="14"/>
    </row>
    <row r="263" spans="2:6" ht="15.75" thickBot="1" x14ac:dyDescent="0.3">
      <c r="B263" s="13" t="s">
        <v>43</v>
      </c>
      <c r="C263" s="15">
        <f>C264+C265+C266+C267</f>
        <v>0</v>
      </c>
      <c r="D263" s="278">
        <v>19065</v>
      </c>
      <c r="E263" s="15">
        <v>20000</v>
      </c>
      <c r="F263" s="15">
        <v>20000</v>
      </c>
    </row>
    <row r="264" spans="2:6" ht="15.75" thickBot="1" x14ac:dyDescent="0.3">
      <c r="B264" s="26" t="s">
        <v>279</v>
      </c>
      <c r="C264" s="15"/>
      <c r="D264" s="278">
        <f>-10000+29065</f>
        <v>19065</v>
      </c>
      <c r="E264" s="15">
        <v>20000</v>
      </c>
      <c r="F264" s="15">
        <v>20000</v>
      </c>
    </row>
    <row r="265" spans="2:6" ht="15.75" thickBot="1" x14ac:dyDescent="0.3">
      <c r="B265" s="26" t="s">
        <v>294</v>
      </c>
      <c r="C265" s="15"/>
      <c r="D265" s="14"/>
      <c r="E265" s="14"/>
      <c r="F265" s="14"/>
    </row>
    <row r="266" spans="2:6" ht="15.75" thickBot="1" x14ac:dyDescent="0.3">
      <c r="B266" s="26" t="s">
        <v>295</v>
      </c>
      <c r="C266" s="15"/>
      <c r="D266" s="14"/>
      <c r="E266" s="14"/>
      <c r="F266" s="14"/>
    </row>
    <row r="267" spans="2:6" ht="15.75" thickBot="1" x14ac:dyDescent="0.3">
      <c r="B267" s="26" t="s">
        <v>296</v>
      </c>
      <c r="C267" s="15"/>
      <c r="D267" s="14"/>
      <c r="E267" s="14"/>
      <c r="F267" s="14"/>
    </row>
    <row r="268" spans="2:6" ht="15.75" thickBot="1" x14ac:dyDescent="0.3">
      <c r="B268" s="101" t="s">
        <v>31</v>
      </c>
      <c r="C268" s="15">
        <f>C258+C263</f>
        <v>0</v>
      </c>
      <c r="D268" s="15">
        <f t="shared" ref="D268:F268" si="36">D258+D263</f>
        <v>19065</v>
      </c>
      <c r="E268" s="15">
        <f t="shared" si="36"/>
        <v>20000</v>
      </c>
      <c r="F268" s="15">
        <f t="shared" si="36"/>
        <v>20000</v>
      </c>
    </row>
    <row r="269" spans="2:6" ht="60.75" thickBot="1" x14ac:dyDescent="0.3">
      <c r="B269" s="7" t="s">
        <v>33</v>
      </c>
      <c r="C269" s="238" t="s">
        <v>1484</v>
      </c>
      <c r="D269" s="100" t="s">
        <v>289</v>
      </c>
      <c r="E269" s="1245"/>
      <c r="F269" s="1246"/>
    </row>
    <row r="270" spans="2:6" ht="34.5" customHeight="1" thickBot="1" x14ac:dyDescent="0.3">
      <c r="B270" s="5" t="s">
        <v>15</v>
      </c>
      <c r="C270" s="1281" t="s">
        <v>1485</v>
      </c>
      <c r="D270" s="1282"/>
      <c r="E270" s="1282"/>
      <c r="F270" s="1283"/>
    </row>
    <row r="271" spans="2:6" ht="15.75" thickBot="1" x14ac:dyDescent="0.3">
      <c r="B271" s="5" t="s">
        <v>16</v>
      </c>
      <c r="C271" s="1251" t="s">
        <v>703</v>
      </c>
      <c r="D271" s="1252"/>
      <c r="E271" s="1252"/>
      <c r="F271" s="1253"/>
    </row>
    <row r="272" spans="2:6" ht="12.75" customHeight="1" x14ac:dyDescent="0.25">
      <c r="B272" s="1254"/>
      <c r="C272" s="8">
        <v>2019</v>
      </c>
      <c r="D272" s="8">
        <v>2020</v>
      </c>
      <c r="E272" s="8">
        <v>2021</v>
      </c>
      <c r="F272" s="8">
        <v>2022</v>
      </c>
    </row>
    <row r="273" spans="2:12" ht="9" customHeight="1" thickBot="1" x14ac:dyDescent="0.3">
      <c r="B273" s="1255"/>
      <c r="C273" s="806" t="s">
        <v>8</v>
      </c>
      <c r="D273" s="806" t="s">
        <v>9</v>
      </c>
      <c r="E273" s="806" t="s">
        <v>9</v>
      </c>
      <c r="F273" s="806" t="s">
        <v>9</v>
      </c>
    </row>
    <row r="274" spans="2:12" ht="15.75" thickBot="1" x14ac:dyDescent="0.3">
      <c r="B274" s="5" t="s">
        <v>17</v>
      </c>
      <c r="C274" s="5"/>
      <c r="D274" s="5"/>
      <c r="E274" s="5"/>
      <c r="F274" s="5"/>
    </row>
    <row r="275" spans="2:12" ht="15.75" thickBot="1" x14ac:dyDescent="0.3">
      <c r="B275" s="5" t="s">
        <v>18</v>
      </c>
      <c r="C275" s="10"/>
      <c r="D275" s="10">
        <v>12450</v>
      </c>
      <c r="E275" s="10">
        <v>10000</v>
      </c>
      <c r="F275" s="10">
        <v>10000</v>
      </c>
    </row>
    <row r="276" spans="2:12" ht="15.75" thickBot="1" x14ac:dyDescent="0.3">
      <c r="B276" s="5" t="s">
        <v>19</v>
      </c>
      <c r="C276" s="10" t="e">
        <f>C275/C274</f>
        <v>#DIV/0!</v>
      </c>
      <c r="D276" s="10" t="e">
        <f t="shared" ref="D276:F276" si="37">D275/D274</f>
        <v>#DIV/0!</v>
      </c>
      <c r="E276" s="10" t="e">
        <f t="shared" si="37"/>
        <v>#DIV/0!</v>
      </c>
      <c r="F276" s="10" t="e">
        <f t="shared" si="37"/>
        <v>#DIV/0!</v>
      </c>
    </row>
    <row r="277" spans="2:12" ht="15.75" thickBot="1" x14ac:dyDescent="0.3">
      <c r="B277" s="5" t="s">
        <v>20</v>
      </c>
      <c r="C277" s="787" t="s">
        <v>21</v>
      </c>
      <c r="D277" s="11" t="e">
        <f>D274/C274-1</f>
        <v>#DIV/0!</v>
      </c>
      <c r="E277" s="11" t="e">
        <f t="shared" ref="E277:F279" si="38">E274/D274-1</f>
        <v>#DIV/0!</v>
      </c>
      <c r="F277" s="11" t="e">
        <f t="shared" si="38"/>
        <v>#DIV/0!</v>
      </c>
      <c r="H277" s="12"/>
      <c r="I277" s="12"/>
      <c r="J277" s="12"/>
      <c r="K277" s="12"/>
      <c r="L277" s="12"/>
    </row>
    <row r="278" spans="2:12" ht="15.75" thickBot="1" x14ac:dyDescent="0.3">
      <c r="B278" s="5" t="s">
        <v>22</v>
      </c>
      <c r="C278" s="787" t="s">
        <v>21</v>
      </c>
      <c r="D278" s="11" t="e">
        <f>D275/C275-1</f>
        <v>#DIV/0!</v>
      </c>
      <c r="E278" s="11">
        <f t="shared" si="38"/>
        <v>-0.19678714859437751</v>
      </c>
      <c r="F278" s="11">
        <f t="shared" si="38"/>
        <v>0</v>
      </c>
    </row>
    <row r="279" spans="2:12" ht="15.75" thickBot="1" x14ac:dyDescent="0.3">
      <c r="B279" s="5" t="s">
        <v>23</v>
      </c>
      <c r="C279" s="787" t="s">
        <v>21</v>
      </c>
      <c r="D279" s="11" t="e">
        <f>D276/C276-1</f>
        <v>#DIV/0!</v>
      </c>
      <c r="E279" s="11" t="e">
        <f t="shared" si="38"/>
        <v>#DIV/0!</v>
      </c>
      <c r="F279" s="11" t="e">
        <f t="shared" si="38"/>
        <v>#DIV/0!</v>
      </c>
    </row>
    <row r="280" spans="2:12" ht="15.75" customHeight="1" thickBot="1" x14ac:dyDescent="0.3">
      <c r="B280" s="1256" t="s">
        <v>215</v>
      </c>
      <c r="C280" s="1257"/>
      <c r="D280" s="1257"/>
      <c r="E280" s="1257"/>
      <c r="F280" s="1258"/>
    </row>
    <row r="281" spans="2:12" ht="12.75" customHeight="1" x14ac:dyDescent="0.25">
      <c r="B281" s="1254"/>
      <c r="C281" s="8">
        <v>2019</v>
      </c>
      <c r="D281" s="8">
        <v>2020</v>
      </c>
      <c r="E281" s="8">
        <v>2021</v>
      </c>
      <c r="F281" s="8">
        <v>2022</v>
      </c>
    </row>
    <row r="282" spans="2:12" ht="9" customHeight="1" thickBot="1" x14ac:dyDescent="0.3">
      <c r="B282" s="1255"/>
      <c r="C282" s="806" t="s">
        <v>8</v>
      </c>
      <c r="D282" s="806" t="s">
        <v>9</v>
      </c>
      <c r="E282" s="806" t="s">
        <v>9</v>
      </c>
      <c r="F282" s="806" t="s">
        <v>9</v>
      </c>
    </row>
    <row r="283" spans="2:12" ht="15.75" thickBot="1" x14ac:dyDescent="0.3">
      <c r="B283" s="13" t="s">
        <v>42</v>
      </c>
      <c r="C283" s="14">
        <f>C284+C285+C286+C287</f>
        <v>0</v>
      </c>
      <c r="D283" s="14">
        <f t="shared" ref="D283:F283" si="39">D284+D285+D286+D287</f>
        <v>0</v>
      </c>
      <c r="E283" s="14">
        <f t="shared" si="39"/>
        <v>0</v>
      </c>
      <c r="F283" s="14">
        <f t="shared" si="39"/>
        <v>0</v>
      </c>
    </row>
    <row r="284" spans="2:12" ht="15.75" thickBot="1" x14ac:dyDescent="0.3">
      <c r="B284" s="26" t="s">
        <v>279</v>
      </c>
      <c r="C284" s="14"/>
      <c r="D284" s="14"/>
      <c r="E284" s="14"/>
      <c r="F284" s="14"/>
    </row>
    <row r="285" spans="2:12" ht="15.75" thickBot="1" x14ac:dyDescent="0.3">
      <c r="B285" s="26" t="s">
        <v>294</v>
      </c>
      <c r="C285" s="14"/>
      <c r="D285" s="14"/>
      <c r="E285" s="14"/>
      <c r="F285" s="14"/>
    </row>
    <row r="286" spans="2:12" ht="15.75" thickBot="1" x14ac:dyDescent="0.3">
      <c r="B286" s="26" t="s">
        <v>295</v>
      </c>
      <c r="C286" s="14"/>
      <c r="D286" s="14"/>
      <c r="E286" s="14"/>
      <c r="F286" s="14"/>
    </row>
    <row r="287" spans="2:12" ht="15.75" thickBot="1" x14ac:dyDescent="0.3">
      <c r="B287" s="26" t="s">
        <v>296</v>
      </c>
      <c r="C287" s="14"/>
      <c r="D287" s="14"/>
      <c r="E287" s="14"/>
      <c r="F287" s="14"/>
    </row>
    <row r="288" spans="2:12" ht="15.75" thickBot="1" x14ac:dyDescent="0.3">
      <c r="B288" s="13" t="s">
        <v>43</v>
      </c>
      <c r="C288" s="15">
        <f>C289+C290+C291+C292</f>
        <v>0</v>
      </c>
      <c r="D288" s="14">
        <f>12450-1515</f>
        <v>10935</v>
      </c>
      <c r="E288" s="15">
        <v>10000</v>
      </c>
      <c r="F288" s="15">
        <v>10000</v>
      </c>
    </row>
    <row r="289" spans="2:12" ht="15.75" thickBot="1" x14ac:dyDescent="0.3">
      <c r="B289" s="26" t="s">
        <v>279</v>
      </c>
      <c r="C289" s="15"/>
      <c r="D289" s="14">
        <f>12450-1515</f>
        <v>10935</v>
      </c>
      <c r="E289" s="15">
        <v>10000</v>
      </c>
      <c r="F289" s="15">
        <v>10000</v>
      </c>
    </row>
    <row r="290" spans="2:12" ht="15.75" thickBot="1" x14ac:dyDescent="0.3">
      <c r="B290" s="26" t="s">
        <v>294</v>
      </c>
      <c r="C290" s="15"/>
      <c r="D290" s="14"/>
      <c r="E290" s="14"/>
      <c r="F290" s="14"/>
    </row>
    <row r="291" spans="2:12" ht="15.75" thickBot="1" x14ac:dyDescent="0.3">
      <c r="B291" s="26" t="s">
        <v>295</v>
      </c>
      <c r="C291" s="15"/>
      <c r="D291" s="14"/>
      <c r="E291" s="14"/>
      <c r="F291" s="14"/>
    </row>
    <row r="292" spans="2:12" ht="15.75" thickBot="1" x14ac:dyDescent="0.3">
      <c r="B292" s="26" t="s">
        <v>296</v>
      </c>
      <c r="C292" s="15"/>
      <c r="D292" s="14"/>
      <c r="E292" s="14"/>
      <c r="F292" s="14"/>
    </row>
    <row r="293" spans="2:12" ht="15.75" thickBot="1" x14ac:dyDescent="0.3">
      <c r="B293" s="101" t="s">
        <v>298</v>
      </c>
      <c r="C293" s="15">
        <f>C283+C288</f>
        <v>0</v>
      </c>
      <c r="D293" s="15">
        <f t="shared" ref="D293" si="40">D283+D288</f>
        <v>10935</v>
      </c>
      <c r="E293" s="15">
        <f>E283+E288</f>
        <v>10000</v>
      </c>
      <c r="F293" s="15">
        <f>F283+F288</f>
        <v>10000</v>
      </c>
    </row>
    <row r="294" spans="2:12" ht="45.75" hidden="1" thickBot="1" x14ac:dyDescent="0.3">
      <c r="B294" s="7" t="s">
        <v>100</v>
      </c>
      <c r="C294" s="487" t="s">
        <v>1486</v>
      </c>
      <c r="D294" s="102" t="s">
        <v>289</v>
      </c>
      <c r="E294" s="105"/>
      <c r="F294" s="106"/>
    </row>
    <row r="295" spans="2:12" ht="30.75" hidden="1" customHeight="1" thickBot="1" x14ac:dyDescent="0.3">
      <c r="B295" s="5" t="s">
        <v>15</v>
      </c>
      <c r="C295" s="1247" t="s">
        <v>1487</v>
      </c>
      <c r="D295" s="1249"/>
      <c r="E295" s="1249"/>
      <c r="F295" s="1250"/>
    </row>
    <row r="296" spans="2:12" ht="15.75" hidden="1" thickBot="1" x14ac:dyDescent="0.3">
      <c r="B296" s="5" t="s">
        <v>16</v>
      </c>
      <c r="C296" s="1251" t="s">
        <v>703</v>
      </c>
      <c r="D296" s="1252"/>
      <c r="E296" s="1252"/>
      <c r="F296" s="1253"/>
    </row>
    <row r="297" spans="2:12" ht="12.75" hidden="1" customHeight="1" x14ac:dyDescent="0.25">
      <c r="B297" s="1254"/>
      <c r="C297" s="8">
        <v>2019</v>
      </c>
      <c r="D297" s="8">
        <v>2020</v>
      </c>
      <c r="E297" s="8">
        <v>2021</v>
      </c>
      <c r="F297" s="8">
        <v>2022</v>
      </c>
    </row>
    <row r="298" spans="2:12" ht="9" hidden="1" customHeight="1" thickBot="1" x14ac:dyDescent="0.3">
      <c r="B298" s="1255"/>
      <c r="C298" s="806" t="s">
        <v>8</v>
      </c>
      <c r="D298" s="806" t="s">
        <v>9</v>
      </c>
      <c r="E298" s="806" t="s">
        <v>9</v>
      </c>
      <c r="F298" s="806" t="s">
        <v>9</v>
      </c>
    </row>
    <row r="299" spans="2:12" ht="15.75" hidden="1" thickBot="1" x14ac:dyDescent="0.3">
      <c r="B299" s="5" t="s">
        <v>17</v>
      </c>
      <c r="C299" s="5"/>
      <c r="D299" s="5"/>
      <c r="E299" s="5"/>
      <c r="F299" s="5"/>
    </row>
    <row r="300" spans="2:12" ht="15.75" hidden="1" thickBot="1" x14ac:dyDescent="0.3">
      <c r="B300" s="5" t="s">
        <v>18</v>
      </c>
      <c r="C300" s="10">
        <f>C318</f>
        <v>0</v>
      </c>
      <c r="D300" s="10"/>
      <c r="E300" s="10"/>
      <c r="F300" s="10"/>
    </row>
    <row r="301" spans="2:12" ht="15.75" hidden="1" thickBot="1" x14ac:dyDescent="0.3">
      <c r="B301" s="5" t="s">
        <v>19</v>
      </c>
      <c r="C301" s="10" t="e">
        <f>C300/C299</f>
        <v>#DIV/0!</v>
      </c>
      <c r="D301" s="10" t="e">
        <f t="shared" ref="D301:F301" si="41">D300/D299</f>
        <v>#DIV/0!</v>
      </c>
      <c r="E301" s="10" t="e">
        <f t="shared" si="41"/>
        <v>#DIV/0!</v>
      </c>
      <c r="F301" s="10" t="e">
        <f t="shared" si="41"/>
        <v>#DIV/0!</v>
      </c>
    </row>
    <row r="302" spans="2:12" ht="15.75" hidden="1" thickBot="1" x14ac:dyDescent="0.3">
      <c r="B302" s="5" t="s">
        <v>20</v>
      </c>
      <c r="C302" s="787" t="s">
        <v>21</v>
      </c>
      <c r="D302" s="11" t="e">
        <f>D299/C299-1</f>
        <v>#DIV/0!</v>
      </c>
      <c r="E302" s="11" t="e">
        <f t="shared" ref="E302:F304" si="42">E299/D299-1</f>
        <v>#DIV/0!</v>
      </c>
      <c r="F302" s="11" t="e">
        <f t="shared" si="42"/>
        <v>#DIV/0!</v>
      </c>
      <c r="H302" s="12"/>
      <c r="I302" s="12"/>
      <c r="J302" s="12"/>
      <c r="K302" s="12"/>
      <c r="L302" s="12"/>
    </row>
    <row r="303" spans="2:12" ht="15.75" hidden="1" thickBot="1" x14ac:dyDescent="0.3">
      <c r="B303" s="5" t="s">
        <v>22</v>
      </c>
      <c r="C303" s="787" t="s">
        <v>21</v>
      </c>
      <c r="D303" s="11" t="e">
        <f>D300/C300-1</f>
        <v>#DIV/0!</v>
      </c>
      <c r="E303" s="11" t="e">
        <f t="shared" si="42"/>
        <v>#DIV/0!</v>
      </c>
      <c r="F303" s="11" t="e">
        <f t="shared" si="42"/>
        <v>#DIV/0!</v>
      </c>
    </row>
    <row r="304" spans="2:12" ht="15.75" hidden="1" thickBot="1" x14ac:dyDescent="0.3">
      <c r="B304" s="5" t="s">
        <v>23</v>
      </c>
      <c r="C304" s="787" t="s">
        <v>21</v>
      </c>
      <c r="D304" s="11" t="e">
        <f>D301/C301-1</f>
        <v>#DIV/0!</v>
      </c>
      <c r="E304" s="11" t="e">
        <f t="shared" si="42"/>
        <v>#DIV/0!</v>
      </c>
      <c r="F304" s="11" t="e">
        <f t="shared" si="42"/>
        <v>#DIV/0!</v>
      </c>
    </row>
    <row r="305" spans="2:11" ht="15.75" hidden="1" customHeight="1" thickBot="1" x14ac:dyDescent="0.3">
      <c r="B305" s="1256" t="s">
        <v>362</v>
      </c>
      <c r="C305" s="1257"/>
      <c r="D305" s="1257"/>
      <c r="E305" s="1257"/>
      <c r="F305" s="1258"/>
    </row>
    <row r="306" spans="2:11" ht="12.75" hidden="1" customHeight="1" x14ac:dyDescent="0.25">
      <c r="B306" s="1254"/>
      <c r="C306" s="8">
        <v>2019</v>
      </c>
      <c r="D306" s="8">
        <v>2020</v>
      </c>
      <c r="E306" s="8">
        <v>2021</v>
      </c>
      <c r="F306" s="8">
        <v>2022</v>
      </c>
    </row>
    <row r="307" spans="2:11" ht="9" hidden="1" customHeight="1" thickBot="1" x14ac:dyDescent="0.3">
      <c r="B307" s="1255"/>
      <c r="C307" s="806" t="s">
        <v>8</v>
      </c>
      <c r="D307" s="806" t="s">
        <v>9</v>
      </c>
      <c r="E307" s="806" t="s">
        <v>9</v>
      </c>
      <c r="F307" s="806" t="s">
        <v>9</v>
      </c>
    </row>
    <row r="308" spans="2:11" ht="15.75" hidden="1" thickBot="1" x14ac:dyDescent="0.3">
      <c r="B308" s="13" t="s">
        <v>42</v>
      </c>
      <c r="C308" s="14">
        <f>C309+C310+C311+C312</f>
        <v>0</v>
      </c>
      <c r="D308" s="14">
        <f t="shared" ref="D308:F308" si="43">D309+D310+D311+D312</f>
        <v>0</v>
      </c>
      <c r="E308" s="14">
        <f t="shared" si="43"/>
        <v>0</v>
      </c>
      <c r="F308" s="14">
        <f t="shared" si="43"/>
        <v>0</v>
      </c>
    </row>
    <row r="309" spans="2:11" ht="15.75" hidden="1" thickBot="1" x14ac:dyDescent="0.3">
      <c r="B309" s="26" t="s">
        <v>279</v>
      </c>
      <c r="C309" s="14"/>
      <c r="D309" s="14"/>
      <c r="E309" s="14"/>
      <c r="F309" s="14"/>
    </row>
    <row r="310" spans="2:11" ht="15.75" hidden="1" thickBot="1" x14ac:dyDescent="0.3">
      <c r="B310" s="26" t="s">
        <v>294</v>
      </c>
      <c r="C310" s="14"/>
      <c r="D310" s="14"/>
      <c r="E310" s="14"/>
      <c r="F310" s="14"/>
    </row>
    <row r="311" spans="2:11" ht="15.75" hidden="1" thickBot="1" x14ac:dyDescent="0.3">
      <c r="B311" s="26" t="s">
        <v>295</v>
      </c>
      <c r="C311" s="14"/>
      <c r="D311" s="14"/>
      <c r="E311" s="14"/>
      <c r="F311" s="14"/>
    </row>
    <row r="312" spans="2:11" ht="15.75" hidden="1" thickBot="1" x14ac:dyDescent="0.3">
      <c r="B312" s="26" t="s">
        <v>296</v>
      </c>
      <c r="C312" s="14"/>
      <c r="D312" s="14"/>
      <c r="E312" s="14"/>
      <c r="F312" s="14"/>
    </row>
    <row r="313" spans="2:11" ht="15.75" hidden="1" thickBot="1" x14ac:dyDescent="0.3">
      <c r="B313" s="13" t="s">
        <v>43</v>
      </c>
      <c r="C313" s="15">
        <f>C314+C315+C316+C317</f>
        <v>0</v>
      </c>
      <c r="D313" s="15"/>
      <c r="E313" s="15"/>
      <c r="F313" s="15"/>
    </row>
    <row r="314" spans="2:11" ht="15.75" hidden="1" thickBot="1" x14ac:dyDescent="0.3">
      <c r="B314" s="26" t="s">
        <v>279</v>
      </c>
      <c r="C314" s="15"/>
      <c r="D314" s="15"/>
      <c r="E314" s="15"/>
      <c r="F314" s="15"/>
      <c r="K314" s="12"/>
    </row>
    <row r="315" spans="2:11" ht="15.75" hidden="1" thickBot="1" x14ac:dyDescent="0.3">
      <c r="B315" s="26" t="s">
        <v>294</v>
      </c>
      <c r="C315" s="15"/>
      <c r="D315" s="14"/>
      <c r="E315" s="14"/>
      <c r="F315" s="14"/>
    </row>
    <row r="316" spans="2:11" ht="15.75" hidden="1" thickBot="1" x14ac:dyDescent="0.3">
      <c r="B316" s="26" t="s">
        <v>295</v>
      </c>
      <c r="C316" s="15"/>
      <c r="D316" s="14"/>
      <c r="E316" s="14"/>
      <c r="F316" s="14"/>
    </row>
    <row r="317" spans="2:11" ht="15.75" hidden="1" thickBot="1" x14ac:dyDescent="0.3">
      <c r="B317" s="26" t="s">
        <v>296</v>
      </c>
      <c r="C317" s="15"/>
      <c r="D317" s="14"/>
      <c r="E317" s="14"/>
      <c r="F317" s="14"/>
    </row>
    <row r="318" spans="2:11" ht="15.75" hidden="1" thickBot="1" x14ac:dyDescent="0.3">
      <c r="B318" s="16" t="s">
        <v>301</v>
      </c>
      <c r="C318" s="15">
        <f>C308+C313</f>
        <v>0</v>
      </c>
      <c r="D318" s="15"/>
      <c r="E318" s="15"/>
      <c r="F318" s="15"/>
    </row>
    <row r="319" spans="2:11" ht="25.5" hidden="1" customHeight="1" thickBot="1" x14ac:dyDescent="0.3">
      <c r="B319" s="107" t="s">
        <v>45</v>
      </c>
      <c r="C319" s="1243"/>
      <c r="D319" s="1245"/>
      <c r="E319" s="1245"/>
      <c r="F319" s="1246"/>
    </row>
    <row r="320" spans="2:11" ht="39.75" hidden="1" customHeight="1" thickBot="1" x14ac:dyDescent="0.3">
      <c r="B320" s="7" t="s">
        <v>48</v>
      </c>
      <c r="C320" s="487" t="s">
        <v>1488</v>
      </c>
      <c r="D320" s="102" t="s">
        <v>289</v>
      </c>
      <c r="E320" s="105"/>
      <c r="F320" s="106"/>
    </row>
    <row r="321" spans="2:6" ht="28.5" hidden="1" customHeight="1" thickBot="1" x14ac:dyDescent="0.3">
      <c r="B321" s="5" t="s">
        <v>15</v>
      </c>
      <c r="C321" s="1247" t="s">
        <v>1489</v>
      </c>
      <c r="D321" s="1249"/>
      <c r="E321" s="1249"/>
      <c r="F321" s="1250"/>
    </row>
    <row r="322" spans="2:6" ht="15.75" hidden="1" thickBot="1" x14ac:dyDescent="0.3">
      <c r="B322" s="5" t="s">
        <v>16</v>
      </c>
      <c r="C322" s="1251" t="s">
        <v>703</v>
      </c>
      <c r="D322" s="1252"/>
      <c r="E322" s="1252"/>
      <c r="F322" s="1253"/>
    </row>
    <row r="323" spans="2:6" ht="12.75" hidden="1" customHeight="1" x14ac:dyDescent="0.25">
      <c r="B323" s="1254"/>
      <c r="C323" s="8">
        <v>2019</v>
      </c>
      <c r="D323" s="8">
        <v>2020</v>
      </c>
      <c r="E323" s="8">
        <v>2021</v>
      </c>
      <c r="F323" s="8">
        <v>2022</v>
      </c>
    </row>
    <row r="324" spans="2:6" ht="9" hidden="1" customHeight="1" thickBot="1" x14ac:dyDescent="0.3">
      <c r="B324" s="1255"/>
      <c r="C324" s="806" t="s">
        <v>8</v>
      </c>
      <c r="D324" s="806" t="s">
        <v>9</v>
      </c>
      <c r="E324" s="806" t="s">
        <v>9</v>
      </c>
      <c r="F324" s="806" t="s">
        <v>9</v>
      </c>
    </row>
    <row r="325" spans="2:6" ht="15.75" hidden="1" thickBot="1" x14ac:dyDescent="0.3">
      <c r="B325" s="5" t="s">
        <v>17</v>
      </c>
      <c r="C325" s="5"/>
      <c r="D325" s="5"/>
      <c r="E325" s="5"/>
      <c r="F325" s="5"/>
    </row>
    <row r="326" spans="2:6" ht="15.75" hidden="1" thickBot="1" x14ac:dyDescent="0.3">
      <c r="B326" s="5" t="s">
        <v>18</v>
      </c>
      <c r="C326" s="10">
        <f>C344</f>
        <v>0</v>
      </c>
      <c r="D326" s="10"/>
      <c r="E326" s="10"/>
      <c r="F326" s="10"/>
    </row>
    <row r="327" spans="2:6" ht="15.75" hidden="1" thickBot="1" x14ac:dyDescent="0.3">
      <c r="B327" s="5" t="s">
        <v>19</v>
      </c>
      <c r="C327" s="10" t="e">
        <f>C326/C325</f>
        <v>#DIV/0!</v>
      </c>
      <c r="D327" s="10" t="e">
        <f t="shared" ref="D327:F327" si="44">D326/D325</f>
        <v>#DIV/0!</v>
      </c>
      <c r="E327" s="10" t="e">
        <f t="shared" si="44"/>
        <v>#DIV/0!</v>
      </c>
      <c r="F327" s="10" t="e">
        <f t="shared" si="44"/>
        <v>#DIV/0!</v>
      </c>
    </row>
    <row r="328" spans="2:6" ht="15.75" hidden="1" thickBot="1" x14ac:dyDescent="0.3">
      <c r="B328" s="5" t="s">
        <v>20</v>
      </c>
      <c r="C328" s="787" t="s">
        <v>21</v>
      </c>
      <c r="D328" s="11" t="e">
        <f>D325/C325-1</f>
        <v>#DIV/0!</v>
      </c>
      <c r="E328" s="11" t="e">
        <f t="shared" ref="E328:F330" si="45">E325/D325-1</f>
        <v>#DIV/0!</v>
      </c>
      <c r="F328" s="11" t="e">
        <f t="shared" si="45"/>
        <v>#DIV/0!</v>
      </c>
    </row>
    <row r="329" spans="2:6" ht="15.75" hidden="1" thickBot="1" x14ac:dyDescent="0.3">
      <c r="B329" s="5" t="s">
        <v>22</v>
      </c>
      <c r="C329" s="787" t="s">
        <v>21</v>
      </c>
      <c r="D329" s="11" t="e">
        <f>D326/C326-1</f>
        <v>#DIV/0!</v>
      </c>
      <c r="E329" s="11" t="e">
        <f t="shared" si="45"/>
        <v>#DIV/0!</v>
      </c>
      <c r="F329" s="11" t="e">
        <f t="shared" si="45"/>
        <v>#DIV/0!</v>
      </c>
    </row>
    <row r="330" spans="2:6" ht="15.75" hidden="1" thickBot="1" x14ac:dyDescent="0.3">
      <c r="B330" s="5" t="s">
        <v>23</v>
      </c>
      <c r="C330" s="787" t="s">
        <v>21</v>
      </c>
      <c r="D330" s="11" t="e">
        <f>D327/C327-1</f>
        <v>#DIV/0!</v>
      </c>
      <c r="E330" s="11" t="e">
        <f t="shared" si="45"/>
        <v>#DIV/0!</v>
      </c>
      <c r="F330" s="11" t="e">
        <f t="shared" si="45"/>
        <v>#DIV/0!</v>
      </c>
    </row>
    <row r="331" spans="2:6" ht="15.75" hidden="1" customHeight="1" thickBot="1" x14ac:dyDescent="0.3">
      <c r="B331" s="1256" t="s">
        <v>229</v>
      </c>
      <c r="C331" s="1257"/>
      <c r="D331" s="1257"/>
      <c r="E331" s="1257"/>
      <c r="F331" s="1258"/>
    </row>
    <row r="332" spans="2:6" ht="12.75" hidden="1" customHeight="1" x14ac:dyDescent="0.25">
      <c r="B332" s="1254"/>
      <c r="C332" s="8">
        <v>2019</v>
      </c>
      <c r="D332" s="8">
        <v>2020</v>
      </c>
      <c r="E332" s="8">
        <v>2021</v>
      </c>
      <c r="F332" s="8">
        <v>2022</v>
      </c>
    </row>
    <row r="333" spans="2:6" ht="9" hidden="1" customHeight="1" thickBot="1" x14ac:dyDescent="0.3">
      <c r="B333" s="1255"/>
      <c r="C333" s="806" t="s">
        <v>8</v>
      </c>
      <c r="D333" s="806" t="s">
        <v>9</v>
      </c>
      <c r="E333" s="806" t="s">
        <v>9</v>
      </c>
      <c r="F333" s="806" t="s">
        <v>9</v>
      </c>
    </row>
    <row r="334" spans="2:6" ht="15.75" hidden="1" thickBot="1" x14ac:dyDescent="0.3">
      <c r="B334" s="13" t="s">
        <v>42</v>
      </c>
      <c r="C334" s="14">
        <f>C335+C336+C337+C338</f>
        <v>0</v>
      </c>
      <c r="D334" s="14">
        <f t="shared" ref="D334:F334" si="46">D335+D336+D337+D338</f>
        <v>0</v>
      </c>
      <c r="E334" s="14">
        <f t="shared" si="46"/>
        <v>0</v>
      </c>
      <c r="F334" s="14">
        <f t="shared" si="46"/>
        <v>0</v>
      </c>
    </row>
    <row r="335" spans="2:6" ht="15.75" hidden="1" thickBot="1" x14ac:dyDescent="0.3">
      <c r="B335" s="26" t="s">
        <v>279</v>
      </c>
      <c r="C335" s="14"/>
      <c r="D335" s="14"/>
      <c r="E335" s="14"/>
      <c r="F335" s="14"/>
    </row>
    <row r="336" spans="2:6" ht="15.75" hidden="1" thickBot="1" x14ac:dyDescent="0.3">
      <c r="B336" s="26" t="s">
        <v>294</v>
      </c>
      <c r="C336" s="14"/>
      <c r="D336" s="14"/>
      <c r="E336" s="14"/>
      <c r="F336" s="14"/>
    </row>
    <row r="337" spans="2:11" ht="15.75" hidden="1" thickBot="1" x14ac:dyDescent="0.3">
      <c r="B337" s="26" t="s">
        <v>295</v>
      </c>
      <c r="C337" s="14"/>
      <c r="D337" s="14"/>
      <c r="E337" s="14"/>
      <c r="F337" s="14"/>
    </row>
    <row r="338" spans="2:11" ht="15.75" hidden="1" thickBot="1" x14ac:dyDescent="0.3">
      <c r="B338" s="26" t="s">
        <v>296</v>
      </c>
      <c r="C338" s="14"/>
      <c r="D338" s="14"/>
      <c r="E338" s="14"/>
      <c r="F338" s="14"/>
    </row>
    <row r="339" spans="2:11" ht="15.75" hidden="1" thickBot="1" x14ac:dyDescent="0.3">
      <c r="B339" s="13" t="s">
        <v>43</v>
      </c>
      <c r="C339" s="15">
        <f>C340+C341+C342+C343</f>
        <v>0</v>
      </c>
      <c r="D339" s="15"/>
      <c r="E339" s="15"/>
      <c r="F339" s="15"/>
    </row>
    <row r="340" spans="2:11" ht="15.75" hidden="1" thickBot="1" x14ac:dyDescent="0.3">
      <c r="B340" s="26" t="s">
        <v>279</v>
      </c>
      <c r="C340" s="15"/>
      <c r="D340" s="15"/>
      <c r="E340" s="15"/>
      <c r="F340" s="15"/>
      <c r="K340" s="12"/>
    </row>
    <row r="341" spans="2:11" ht="15.75" hidden="1" thickBot="1" x14ac:dyDescent="0.3">
      <c r="B341" s="26" t="s">
        <v>294</v>
      </c>
      <c r="C341" s="15"/>
      <c r="D341" s="15"/>
      <c r="E341" s="15"/>
      <c r="F341" s="15"/>
    </row>
    <row r="342" spans="2:11" ht="15.75" hidden="1" thickBot="1" x14ac:dyDescent="0.3">
      <c r="B342" s="26" t="s">
        <v>295</v>
      </c>
      <c r="C342" s="15"/>
      <c r="D342" s="15"/>
      <c r="E342" s="15"/>
      <c r="F342" s="15"/>
    </row>
    <row r="343" spans="2:11" ht="15.75" hidden="1" thickBot="1" x14ac:dyDescent="0.3">
      <c r="B343" s="26" t="s">
        <v>296</v>
      </c>
      <c r="C343" s="15"/>
      <c r="D343" s="15"/>
      <c r="E343" s="15"/>
      <c r="F343" s="15"/>
    </row>
    <row r="344" spans="2:11" ht="15.75" hidden="1" thickBot="1" x14ac:dyDescent="0.3">
      <c r="B344" s="16" t="s">
        <v>38</v>
      </c>
      <c r="C344" s="15">
        <f>C334+C339</f>
        <v>0</v>
      </c>
      <c r="D344" s="15"/>
      <c r="E344" s="15"/>
      <c r="F344" s="15"/>
    </row>
    <row r="345" spans="2:11" ht="15.75" hidden="1" thickBot="1" x14ac:dyDescent="0.3">
      <c r="B345" s="16"/>
      <c r="C345" s="488"/>
      <c r="D345" s="488"/>
      <c r="E345" s="488"/>
      <c r="F345" s="15"/>
    </row>
    <row r="346" spans="2:11" ht="27" hidden="1" customHeight="1" thickBot="1" x14ac:dyDescent="0.3">
      <c r="B346" s="107" t="s">
        <v>45</v>
      </c>
      <c r="C346" s="1243"/>
      <c r="D346" s="1245"/>
      <c r="E346" s="1245"/>
      <c r="F346" s="1246"/>
    </row>
    <row r="347" spans="2:11" ht="68.25" hidden="1" thickBot="1" x14ac:dyDescent="0.3">
      <c r="B347" s="7" t="s">
        <v>904</v>
      </c>
      <c r="C347" s="487" t="s">
        <v>1490</v>
      </c>
      <c r="D347" s="102" t="s">
        <v>289</v>
      </c>
      <c r="E347" s="105"/>
      <c r="F347" s="106"/>
    </row>
    <row r="348" spans="2:11" ht="21.75" hidden="1" customHeight="1" thickBot="1" x14ac:dyDescent="0.3">
      <c r="B348" s="5" t="s">
        <v>15</v>
      </c>
      <c r="C348" s="1247" t="s">
        <v>1491</v>
      </c>
      <c r="D348" s="1249"/>
      <c r="E348" s="1249"/>
      <c r="F348" s="1250"/>
    </row>
    <row r="349" spans="2:11" ht="15.75" hidden="1" thickBot="1" x14ac:dyDescent="0.3">
      <c r="B349" s="5" t="s">
        <v>16</v>
      </c>
      <c r="C349" s="1251" t="s">
        <v>703</v>
      </c>
      <c r="D349" s="1252"/>
      <c r="E349" s="1252"/>
      <c r="F349" s="1253"/>
    </row>
    <row r="350" spans="2:11" hidden="1" x14ac:dyDescent="0.25">
      <c r="B350" s="1254"/>
      <c r="C350" s="8">
        <v>2019</v>
      </c>
      <c r="D350" s="8">
        <v>2020</v>
      </c>
      <c r="E350" s="8">
        <v>2021</v>
      </c>
      <c r="F350" s="8">
        <v>2022</v>
      </c>
    </row>
    <row r="351" spans="2:11" ht="15.75" hidden="1" thickBot="1" x14ac:dyDescent="0.3">
      <c r="B351" s="1255"/>
      <c r="C351" s="806" t="s">
        <v>8</v>
      </c>
      <c r="D351" s="806" t="s">
        <v>9</v>
      </c>
      <c r="E351" s="806" t="s">
        <v>9</v>
      </c>
      <c r="F351" s="806" t="s">
        <v>9</v>
      </c>
    </row>
    <row r="352" spans="2:11" ht="15.75" hidden="1" thickBot="1" x14ac:dyDescent="0.3">
      <c r="B352" s="5" t="s">
        <v>17</v>
      </c>
      <c r="C352" s="5"/>
      <c r="D352" s="5"/>
      <c r="E352" s="5"/>
      <c r="F352" s="5"/>
    </row>
    <row r="353" spans="2:11" ht="15.75" hidden="1" thickBot="1" x14ac:dyDescent="0.3">
      <c r="B353" s="5" t="s">
        <v>18</v>
      </c>
      <c r="C353" s="10">
        <f>C371</f>
        <v>0</v>
      </c>
      <c r="D353" s="10"/>
      <c r="E353" s="10"/>
      <c r="F353" s="10"/>
    </row>
    <row r="354" spans="2:11" ht="15.75" hidden="1" thickBot="1" x14ac:dyDescent="0.3">
      <c r="B354" s="5" t="s">
        <v>19</v>
      </c>
      <c r="C354" s="10" t="e">
        <f>C353/C352</f>
        <v>#DIV/0!</v>
      </c>
      <c r="D354" s="10" t="e">
        <f t="shared" ref="D354:F354" si="47">D353/D352</f>
        <v>#DIV/0!</v>
      </c>
      <c r="E354" s="10" t="e">
        <f t="shared" si="47"/>
        <v>#DIV/0!</v>
      </c>
      <c r="F354" s="10" t="e">
        <f t="shared" si="47"/>
        <v>#DIV/0!</v>
      </c>
    </row>
    <row r="355" spans="2:11" ht="15.75" hidden="1" thickBot="1" x14ac:dyDescent="0.3">
      <c r="B355" s="5" t="s">
        <v>20</v>
      </c>
      <c r="C355" s="787" t="s">
        <v>21</v>
      </c>
      <c r="D355" s="11" t="e">
        <f>D352/C352-1</f>
        <v>#DIV/0!</v>
      </c>
      <c r="E355" s="11" t="e">
        <f t="shared" ref="E355:F357" si="48">E352/D352-1</f>
        <v>#DIV/0!</v>
      </c>
      <c r="F355" s="11" t="e">
        <f t="shared" si="48"/>
        <v>#DIV/0!</v>
      </c>
    </row>
    <row r="356" spans="2:11" ht="15.75" hidden="1" thickBot="1" x14ac:dyDescent="0.3">
      <c r="B356" s="5" t="s">
        <v>22</v>
      </c>
      <c r="C356" s="787" t="s">
        <v>21</v>
      </c>
      <c r="D356" s="11" t="e">
        <f>D353/C353-1</f>
        <v>#DIV/0!</v>
      </c>
      <c r="E356" s="11" t="e">
        <f t="shared" si="48"/>
        <v>#DIV/0!</v>
      </c>
      <c r="F356" s="11" t="e">
        <f t="shared" si="48"/>
        <v>#DIV/0!</v>
      </c>
    </row>
    <row r="357" spans="2:11" ht="15.75" hidden="1" thickBot="1" x14ac:dyDescent="0.3">
      <c r="B357" s="5" t="s">
        <v>23</v>
      </c>
      <c r="C357" s="787" t="s">
        <v>21</v>
      </c>
      <c r="D357" s="11" t="e">
        <f>D354/C354-1</f>
        <v>#DIV/0!</v>
      </c>
      <c r="E357" s="11" t="e">
        <f t="shared" si="48"/>
        <v>#DIV/0!</v>
      </c>
      <c r="F357" s="11" t="e">
        <f t="shared" si="48"/>
        <v>#DIV/0!</v>
      </c>
    </row>
    <row r="358" spans="2:11" ht="15.75" hidden="1" thickBot="1" x14ac:dyDescent="0.3">
      <c r="B358" s="1256" t="s">
        <v>228</v>
      </c>
      <c r="C358" s="1257"/>
      <c r="D358" s="1257"/>
      <c r="E358" s="1257"/>
      <c r="F358" s="1258"/>
    </row>
    <row r="359" spans="2:11" hidden="1" x14ac:dyDescent="0.25">
      <c r="B359" s="1254"/>
      <c r="C359" s="8">
        <v>2019</v>
      </c>
      <c r="D359" s="8">
        <v>2020</v>
      </c>
      <c r="E359" s="8">
        <v>2021</v>
      </c>
      <c r="F359" s="8">
        <v>2022</v>
      </c>
    </row>
    <row r="360" spans="2:11" ht="15.75" hidden="1" thickBot="1" x14ac:dyDescent="0.3">
      <c r="B360" s="1255"/>
      <c r="C360" s="806" t="s">
        <v>8</v>
      </c>
      <c r="D360" s="806" t="s">
        <v>9</v>
      </c>
      <c r="E360" s="806" t="s">
        <v>9</v>
      </c>
      <c r="F360" s="806" t="s">
        <v>9</v>
      </c>
    </row>
    <row r="361" spans="2:11" ht="15.75" hidden="1" thickBot="1" x14ac:dyDescent="0.3">
      <c r="B361" s="13" t="s">
        <v>42</v>
      </c>
      <c r="C361" s="14">
        <f>C362+C363+C364+C365</f>
        <v>0</v>
      </c>
      <c r="D361" s="14">
        <f t="shared" ref="D361:F361" si="49">D362+D363+D364+D365</f>
        <v>0</v>
      </c>
      <c r="E361" s="14">
        <f t="shared" si="49"/>
        <v>0</v>
      </c>
      <c r="F361" s="14">
        <f t="shared" si="49"/>
        <v>0</v>
      </c>
    </row>
    <row r="362" spans="2:11" ht="15.75" hidden="1" thickBot="1" x14ac:dyDescent="0.3">
      <c r="B362" s="26" t="s">
        <v>279</v>
      </c>
      <c r="C362" s="14"/>
      <c r="D362" s="14"/>
      <c r="E362" s="14"/>
      <c r="F362" s="14"/>
    </row>
    <row r="363" spans="2:11" ht="15.75" hidden="1" thickBot="1" x14ac:dyDescent="0.3">
      <c r="B363" s="26" t="s">
        <v>294</v>
      </c>
      <c r="C363" s="14"/>
      <c r="D363" s="14"/>
      <c r="E363" s="14"/>
      <c r="F363" s="14"/>
    </row>
    <row r="364" spans="2:11" ht="15.75" hidden="1" thickBot="1" x14ac:dyDescent="0.3">
      <c r="B364" s="26" t="s">
        <v>295</v>
      </c>
      <c r="C364" s="14"/>
      <c r="D364" s="14"/>
      <c r="E364" s="14"/>
      <c r="F364" s="14"/>
    </row>
    <row r="365" spans="2:11" ht="15.75" hidden="1" thickBot="1" x14ac:dyDescent="0.3">
      <c r="B365" s="26" t="s">
        <v>296</v>
      </c>
      <c r="C365" s="14"/>
      <c r="D365" s="14"/>
      <c r="E365" s="14"/>
      <c r="F365" s="14"/>
    </row>
    <row r="366" spans="2:11" ht="15.75" hidden="1" thickBot="1" x14ac:dyDescent="0.3">
      <c r="B366" s="13" t="s">
        <v>43</v>
      </c>
      <c r="C366" s="15">
        <f>C367+C368+C369+C370</f>
        <v>0</v>
      </c>
      <c r="D366" s="15"/>
      <c r="E366" s="15"/>
      <c r="F366" s="15"/>
      <c r="K366" s="12"/>
    </row>
    <row r="367" spans="2:11" ht="15.75" hidden="1" thickBot="1" x14ac:dyDescent="0.3">
      <c r="B367" s="26" t="s">
        <v>279</v>
      </c>
      <c r="C367" s="15"/>
      <c r="D367" s="15"/>
      <c r="E367" s="15"/>
      <c r="F367" s="15"/>
    </row>
    <row r="368" spans="2:11" ht="15.75" hidden="1" thickBot="1" x14ac:dyDescent="0.3">
      <c r="B368" s="26" t="s">
        <v>294</v>
      </c>
      <c r="C368" s="15"/>
      <c r="D368" s="15"/>
      <c r="E368" s="15"/>
      <c r="F368" s="15"/>
    </row>
    <row r="369" spans="2:12" ht="15.75" hidden="1" thickBot="1" x14ac:dyDescent="0.3">
      <c r="B369" s="26" t="s">
        <v>295</v>
      </c>
      <c r="C369" s="15"/>
      <c r="D369" s="15"/>
      <c r="E369" s="15"/>
      <c r="F369" s="15"/>
    </row>
    <row r="370" spans="2:12" ht="15.75" hidden="1" thickBot="1" x14ac:dyDescent="0.3">
      <c r="B370" s="26" t="s">
        <v>296</v>
      </c>
      <c r="C370" s="15"/>
      <c r="D370" s="15"/>
      <c r="E370" s="15"/>
      <c r="F370" s="15"/>
    </row>
    <row r="371" spans="2:12" ht="15.75" hidden="1" thickBot="1" x14ac:dyDescent="0.3">
      <c r="B371" s="16" t="s">
        <v>71</v>
      </c>
      <c r="C371" s="15">
        <f>C361+C366</f>
        <v>0</v>
      </c>
      <c r="D371" s="15">
        <f t="shared" ref="D371:F371" si="50">D361+D366</f>
        <v>0</v>
      </c>
      <c r="E371" s="15">
        <f t="shared" si="50"/>
        <v>0</v>
      </c>
      <c r="F371" s="15">
        <f t="shared" si="50"/>
        <v>0</v>
      </c>
    </row>
    <row r="372" spans="2:12" ht="15.75" hidden="1" thickBot="1" x14ac:dyDescent="0.3">
      <c r="B372" s="16"/>
      <c r="C372" s="488"/>
      <c r="D372" s="488"/>
      <c r="E372" s="488"/>
      <c r="F372" s="15"/>
    </row>
    <row r="373" spans="2:12" ht="15.75" hidden="1" thickBot="1" x14ac:dyDescent="0.3">
      <c r="B373" s="107" t="s">
        <v>45</v>
      </c>
      <c r="C373" s="1243"/>
      <c r="D373" s="1245"/>
      <c r="E373" s="1245"/>
      <c r="F373" s="1246"/>
    </row>
    <row r="374" spans="2:12" ht="57" hidden="1" thickBot="1" x14ac:dyDescent="0.3">
      <c r="B374" s="7" t="s">
        <v>905</v>
      </c>
      <c r="C374" s="487" t="s">
        <v>1492</v>
      </c>
      <c r="D374" s="102" t="s">
        <v>289</v>
      </c>
      <c r="E374" s="105"/>
      <c r="F374" s="106"/>
    </row>
    <row r="375" spans="2:12" ht="27.75" hidden="1" customHeight="1" thickBot="1" x14ac:dyDescent="0.3">
      <c r="B375" s="5" t="s">
        <v>15</v>
      </c>
      <c r="C375" s="1247" t="s">
        <v>1493</v>
      </c>
      <c r="D375" s="1249"/>
      <c r="E375" s="1249"/>
      <c r="F375" s="1250"/>
    </row>
    <row r="376" spans="2:12" ht="15.75" hidden="1" thickBot="1" x14ac:dyDescent="0.3">
      <c r="B376" s="5" t="s">
        <v>16</v>
      </c>
      <c r="C376" s="1251" t="s">
        <v>703</v>
      </c>
      <c r="D376" s="1252"/>
      <c r="E376" s="1252"/>
      <c r="F376" s="1253"/>
    </row>
    <row r="377" spans="2:12" hidden="1" x14ac:dyDescent="0.25">
      <c r="B377" s="1254"/>
      <c r="C377" s="8">
        <v>2019</v>
      </c>
      <c r="D377" s="8">
        <v>2020</v>
      </c>
      <c r="E377" s="8">
        <v>2021</v>
      </c>
      <c r="F377" s="8">
        <v>2022</v>
      </c>
    </row>
    <row r="378" spans="2:12" ht="15.75" hidden="1" thickBot="1" x14ac:dyDescent="0.3">
      <c r="B378" s="1255"/>
      <c r="C378" s="806" t="s">
        <v>8</v>
      </c>
      <c r="D378" s="806" t="s">
        <v>9</v>
      </c>
      <c r="E378" s="806" t="s">
        <v>9</v>
      </c>
      <c r="F378" s="806" t="s">
        <v>9</v>
      </c>
    </row>
    <row r="379" spans="2:12" ht="15.75" hidden="1" thickBot="1" x14ac:dyDescent="0.3">
      <c r="B379" s="5" t="s">
        <v>17</v>
      </c>
      <c r="C379" s="5"/>
      <c r="D379" s="5"/>
      <c r="E379" s="5"/>
      <c r="F379" s="5"/>
    </row>
    <row r="380" spans="2:12" ht="15.75" hidden="1" thickBot="1" x14ac:dyDescent="0.3">
      <c r="B380" s="5" t="s">
        <v>18</v>
      </c>
      <c r="C380" s="10"/>
      <c r="D380" s="10"/>
      <c r="E380" s="10"/>
      <c r="F380" s="10"/>
    </row>
    <row r="381" spans="2:12" ht="15" hidden="1" customHeight="1" thickBot="1" x14ac:dyDescent="0.3">
      <c r="B381" s="5" t="s">
        <v>19</v>
      </c>
      <c r="C381" s="10" t="e">
        <f>C380/C379</f>
        <v>#DIV/0!</v>
      </c>
      <c r="D381" s="10" t="e">
        <f t="shared" ref="D381:F381" si="51">D380/D379</f>
        <v>#DIV/0!</v>
      </c>
      <c r="E381" s="10" t="e">
        <f t="shared" si="51"/>
        <v>#DIV/0!</v>
      </c>
      <c r="F381" s="10" t="e">
        <f t="shared" si="51"/>
        <v>#DIV/0!</v>
      </c>
    </row>
    <row r="382" spans="2:12" ht="15.75" hidden="1" thickBot="1" x14ac:dyDescent="0.3">
      <c r="B382" s="5" t="s">
        <v>20</v>
      </c>
      <c r="C382" s="787" t="s">
        <v>21</v>
      </c>
      <c r="D382" s="11" t="e">
        <f>D379/C379-1</f>
        <v>#DIV/0!</v>
      </c>
      <c r="E382" s="11" t="e">
        <f t="shared" ref="E382:F384" si="52">E379/D379-1</f>
        <v>#DIV/0!</v>
      </c>
      <c r="F382" s="11" t="e">
        <f t="shared" si="52"/>
        <v>#DIV/0!</v>
      </c>
      <c r="H382" s="12"/>
      <c r="I382" s="12"/>
      <c r="J382" s="12"/>
      <c r="K382" s="12"/>
      <c r="L382" s="12"/>
    </row>
    <row r="383" spans="2:12" ht="19.5" hidden="1" customHeight="1" thickBot="1" x14ac:dyDescent="0.3">
      <c r="B383" s="5" t="s">
        <v>22</v>
      </c>
      <c r="C383" s="787" t="s">
        <v>21</v>
      </c>
      <c r="D383" s="11" t="e">
        <f>D380/C380-1</f>
        <v>#DIV/0!</v>
      </c>
      <c r="E383" s="11" t="e">
        <f t="shared" si="52"/>
        <v>#DIV/0!</v>
      </c>
      <c r="F383" s="11" t="e">
        <f t="shared" si="52"/>
        <v>#DIV/0!</v>
      </c>
    </row>
    <row r="384" spans="2:12" ht="15.75" hidden="1" thickBot="1" x14ac:dyDescent="0.3">
      <c r="B384" s="5" t="s">
        <v>23</v>
      </c>
      <c r="C384" s="787" t="s">
        <v>21</v>
      </c>
      <c r="D384" s="11" t="e">
        <f>D381/C381-1</f>
        <v>#DIV/0!</v>
      </c>
      <c r="E384" s="11" t="e">
        <f t="shared" si="52"/>
        <v>#DIV/0!</v>
      </c>
      <c r="F384" s="11" t="e">
        <f t="shared" si="52"/>
        <v>#DIV/0!</v>
      </c>
    </row>
    <row r="385" spans="2:11" ht="47.25" hidden="1" customHeight="1" thickBot="1" x14ac:dyDescent="0.3">
      <c r="B385" s="1256" t="s">
        <v>422</v>
      </c>
      <c r="C385" s="1257"/>
      <c r="D385" s="1257"/>
      <c r="E385" s="1257"/>
      <c r="F385" s="1258"/>
    </row>
    <row r="386" spans="2:11" hidden="1" x14ac:dyDescent="0.25">
      <c r="B386" s="1254"/>
      <c r="C386" s="8">
        <v>2019</v>
      </c>
      <c r="D386" s="8">
        <v>2020</v>
      </c>
      <c r="E386" s="8">
        <v>2021</v>
      </c>
      <c r="F386" s="8">
        <v>2022</v>
      </c>
    </row>
    <row r="387" spans="2:11" ht="15.75" hidden="1" thickBot="1" x14ac:dyDescent="0.3">
      <c r="B387" s="1255"/>
      <c r="C387" s="806" t="s">
        <v>8</v>
      </c>
      <c r="D387" s="806" t="s">
        <v>9</v>
      </c>
      <c r="E387" s="806" t="s">
        <v>9</v>
      </c>
      <c r="F387" s="806" t="s">
        <v>9</v>
      </c>
    </row>
    <row r="388" spans="2:11" ht="15.75" hidden="1" thickBot="1" x14ac:dyDescent="0.3">
      <c r="B388" s="13" t="s">
        <v>42</v>
      </c>
      <c r="C388" s="14">
        <f>C389+C390+C391+C392</f>
        <v>0</v>
      </c>
      <c r="D388" s="14">
        <f t="shared" ref="D388:F388" si="53">D389+D390+D391+D392</f>
        <v>0</v>
      </c>
      <c r="E388" s="14">
        <f t="shared" si="53"/>
        <v>0</v>
      </c>
      <c r="F388" s="14">
        <f t="shared" si="53"/>
        <v>0</v>
      </c>
    </row>
    <row r="389" spans="2:11" ht="15.75" hidden="1" thickBot="1" x14ac:dyDescent="0.3">
      <c r="B389" s="26" t="s">
        <v>279</v>
      </c>
      <c r="C389" s="14"/>
      <c r="D389" s="14"/>
      <c r="E389" s="14"/>
      <c r="F389" s="14"/>
    </row>
    <row r="390" spans="2:11" ht="15.75" hidden="1" thickBot="1" x14ac:dyDescent="0.3">
      <c r="B390" s="26" t="s">
        <v>294</v>
      </c>
      <c r="C390" s="14"/>
      <c r="D390" s="14"/>
      <c r="E390" s="14"/>
      <c r="F390" s="14"/>
    </row>
    <row r="391" spans="2:11" ht="15.75" hidden="1" thickBot="1" x14ac:dyDescent="0.3">
      <c r="B391" s="26" t="s">
        <v>295</v>
      </c>
      <c r="C391" s="14"/>
      <c r="D391" s="14"/>
      <c r="E391" s="14"/>
      <c r="F391" s="14"/>
    </row>
    <row r="392" spans="2:11" ht="15.75" hidden="1" thickBot="1" x14ac:dyDescent="0.3">
      <c r="B392" s="26" t="s">
        <v>296</v>
      </c>
      <c r="C392" s="14"/>
      <c r="D392" s="14"/>
      <c r="E392" s="14"/>
      <c r="F392" s="14"/>
    </row>
    <row r="393" spans="2:11" ht="15.75" hidden="1" thickBot="1" x14ac:dyDescent="0.3">
      <c r="B393" s="13" t="s">
        <v>43</v>
      </c>
      <c r="C393" s="15">
        <f>C394+C395+C396+C397</f>
        <v>0</v>
      </c>
      <c r="D393" s="15"/>
      <c r="E393" s="15"/>
      <c r="F393" s="15"/>
      <c r="K393" s="12"/>
    </row>
    <row r="394" spans="2:11" ht="15.75" hidden="1" thickBot="1" x14ac:dyDescent="0.3">
      <c r="B394" s="26" t="s">
        <v>279</v>
      </c>
      <c r="C394" s="15"/>
      <c r="D394" s="15"/>
      <c r="E394" s="15"/>
      <c r="F394" s="15"/>
      <c r="K394" s="12"/>
    </row>
    <row r="395" spans="2:11" ht="15.75" hidden="1" thickBot="1" x14ac:dyDescent="0.3">
      <c r="B395" s="26" t="s">
        <v>294</v>
      </c>
      <c r="C395" s="15"/>
      <c r="D395" s="15"/>
      <c r="E395" s="15"/>
      <c r="F395" s="15"/>
    </row>
    <row r="396" spans="2:11" ht="15.75" hidden="1" thickBot="1" x14ac:dyDescent="0.3">
      <c r="B396" s="26" t="s">
        <v>295</v>
      </c>
      <c r="C396" s="15"/>
      <c r="D396" s="15"/>
      <c r="E396" s="15"/>
      <c r="F396" s="15"/>
    </row>
    <row r="397" spans="2:11" ht="15.75" hidden="1" thickBot="1" x14ac:dyDescent="0.3">
      <c r="B397" s="26" t="s">
        <v>296</v>
      </c>
      <c r="C397" s="15"/>
      <c r="D397" s="15"/>
      <c r="E397" s="15"/>
      <c r="F397" s="15"/>
    </row>
    <row r="398" spans="2:11" ht="15.75" hidden="1" thickBot="1" x14ac:dyDescent="0.3">
      <c r="B398" s="16" t="s">
        <v>156</v>
      </c>
      <c r="C398" s="15"/>
      <c r="D398" s="15"/>
      <c r="E398" s="15"/>
      <c r="F398" s="15"/>
    </row>
    <row r="399" spans="2:11" ht="45.75" hidden="1" thickBot="1" x14ac:dyDescent="0.3">
      <c r="B399" s="7" t="s">
        <v>157</v>
      </c>
      <c r="C399" s="47" t="s">
        <v>1494</v>
      </c>
      <c r="D399" s="100" t="s">
        <v>289</v>
      </c>
      <c r="E399" s="1245"/>
      <c r="F399" s="1246"/>
    </row>
    <row r="400" spans="2:11" ht="37.5" hidden="1" customHeight="1" thickBot="1" x14ac:dyDescent="0.3">
      <c r="B400" s="5" t="s">
        <v>15</v>
      </c>
      <c r="C400" s="1247" t="s">
        <v>1495</v>
      </c>
      <c r="D400" s="1249"/>
      <c r="E400" s="1249"/>
      <c r="F400" s="1250"/>
    </row>
    <row r="401" spans="2:12" ht="15.75" hidden="1" thickBot="1" x14ac:dyDescent="0.3">
      <c r="B401" s="5" t="s">
        <v>16</v>
      </c>
      <c r="C401" s="1251" t="s">
        <v>703</v>
      </c>
      <c r="D401" s="1252"/>
      <c r="E401" s="1252"/>
      <c r="F401" s="1253"/>
    </row>
    <row r="402" spans="2:12" ht="12.75" hidden="1" customHeight="1" x14ac:dyDescent="0.25">
      <c r="B402" s="1254"/>
      <c r="C402" s="8">
        <v>2019</v>
      </c>
      <c r="D402" s="8">
        <v>2020</v>
      </c>
      <c r="E402" s="8">
        <v>2021</v>
      </c>
      <c r="F402" s="8">
        <v>2022</v>
      </c>
    </row>
    <row r="403" spans="2:12" ht="9" hidden="1" customHeight="1" thickBot="1" x14ac:dyDescent="0.3">
      <c r="B403" s="1255"/>
      <c r="C403" s="806" t="s">
        <v>8</v>
      </c>
      <c r="D403" s="806" t="s">
        <v>9</v>
      </c>
      <c r="E403" s="806" t="s">
        <v>9</v>
      </c>
      <c r="F403" s="806" t="s">
        <v>9</v>
      </c>
    </row>
    <row r="404" spans="2:12" ht="15.75" hidden="1" thickBot="1" x14ac:dyDescent="0.3">
      <c r="B404" s="5" t="s">
        <v>17</v>
      </c>
      <c r="C404" s="5"/>
      <c r="D404" s="5"/>
      <c r="E404" s="5"/>
      <c r="F404" s="5"/>
    </row>
    <row r="405" spans="2:12" ht="15.75" hidden="1" thickBot="1" x14ac:dyDescent="0.3">
      <c r="B405" s="5" t="s">
        <v>18</v>
      </c>
      <c r="C405" s="10"/>
      <c r="D405" s="10"/>
      <c r="E405" s="10"/>
      <c r="F405" s="10"/>
    </row>
    <row r="406" spans="2:12" ht="15.75" hidden="1" thickBot="1" x14ac:dyDescent="0.3">
      <c r="B406" s="5" t="s">
        <v>19</v>
      </c>
      <c r="C406" s="10" t="e">
        <f>C405/C404</f>
        <v>#DIV/0!</v>
      </c>
      <c r="D406" s="10" t="e">
        <f t="shared" ref="D406:F406" si="54">D405/D404</f>
        <v>#DIV/0!</v>
      </c>
      <c r="E406" s="10" t="e">
        <f t="shared" si="54"/>
        <v>#DIV/0!</v>
      </c>
      <c r="F406" s="10" t="e">
        <f t="shared" si="54"/>
        <v>#DIV/0!</v>
      </c>
    </row>
    <row r="407" spans="2:12" ht="15.75" hidden="1" thickBot="1" x14ac:dyDescent="0.3">
      <c r="B407" s="5" t="s">
        <v>20</v>
      </c>
      <c r="C407" s="787" t="s">
        <v>21</v>
      </c>
      <c r="D407" s="11" t="e">
        <f>D404/C404-1</f>
        <v>#DIV/0!</v>
      </c>
      <c r="E407" s="11" t="e">
        <f t="shared" ref="E407:F409" si="55">E404/D404-1</f>
        <v>#DIV/0!</v>
      </c>
      <c r="F407" s="11" t="e">
        <f t="shared" si="55"/>
        <v>#DIV/0!</v>
      </c>
      <c r="H407" s="12"/>
      <c r="I407" s="12"/>
      <c r="J407" s="12"/>
      <c r="K407" s="12"/>
      <c r="L407" s="12"/>
    </row>
    <row r="408" spans="2:12" ht="15.75" hidden="1" thickBot="1" x14ac:dyDescent="0.3">
      <c r="B408" s="5" t="s">
        <v>22</v>
      </c>
      <c r="C408" s="787" t="s">
        <v>21</v>
      </c>
      <c r="D408" s="11" t="e">
        <f>D405/C405-1</f>
        <v>#DIV/0!</v>
      </c>
      <c r="E408" s="11" t="e">
        <f t="shared" si="55"/>
        <v>#DIV/0!</v>
      </c>
      <c r="F408" s="11" t="e">
        <f t="shared" si="55"/>
        <v>#DIV/0!</v>
      </c>
    </row>
    <row r="409" spans="2:12" ht="15.75" hidden="1" thickBot="1" x14ac:dyDescent="0.3">
      <c r="B409" s="5" t="s">
        <v>23</v>
      </c>
      <c r="C409" s="787" t="s">
        <v>21</v>
      </c>
      <c r="D409" s="11" t="e">
        <f>D406/C406-1</f>
        <v>#DIV/0!</v>
      </c>
      <c r="E409" s="11" t="e">
        <f t="shared" si="55"/>
        <v>#DIV/0!</v>
      </c>
      <c r="F409" s="11" t="e">
        <f t="shared" si="55"/>
        <v>#DIV/0!</v>
      </c>
    </row>
    <row r="410" spans="2:12" ht="15.75" hidden="1" thickBot="1" x14ac:dyDescent="0.3">
      <c r="B410" s="1256" t="s">
        <v>1179</v>
      </c>
      <c r="C410" s="1257"/>
      <c r="D410" s="1257"/>
      <c r="E410" s="1257"/>
      <c r="F410" s="1258"/>
    </row>
    <row r="411" spans="2:12" ht="12.75" hidden="1" customHeight="1" x14ac:dyDescent="0.25">
      <c r="B411" s="1254"/>
      <c r="C411" s="8">
        <v>2019</v>
      </c>
      <c r="D411" s="8">
        <v>2020</v>
      </c>
      <c r="E411" s="8">
        <v>2021</v>
      </c>
      <c r="F411" s="8">
        <v>2022</v>
      </c>
    </row>
    <row r="412" spans="2:12" ht="9" hidden="1" customHeight="1" thickBot="1" x14ac:dyDescent="0.3">
      <c r="B412" s="1255"/>
      <c r="C412" s="806" t="s">
        <v>8</v>
      </c>
      <c r="D412" s="806" t="s">
        <v>9</v>
      </c>
      <c r="E412" s="806" t="s">
        <v>9</v>
      </c>
      <c r="F412" s="806" t="s">
        <v>9</v>
      </c>
    </row>
    <row r="413" spans="2:12" ht="15.75" hidden="1" thickBot="1" x14ac:dyDescent="0.3">
      <c r="B413" s="13" t="s">
        <v>42</v>
      </c>
      <c r="C413" s="14">
        <f>C414+C415+C416+C417</f>
        <v>0</v>
      </c>
      <c r="D413" s="14">
        <f t="shared" ref="D413:F413" si="56">D414+D415+D416+D417</f>
        <v>0</v>
      </c>
      <c r="E413" s="14">
        <f t="shared" si="56"/>
        <v>0</v>
      </c>
      <c r="F413" s="14">
        <f t="shared" si="56"/>
        <v>0</v>
      </c>
    </row>
    <row r="414" spans="2:12" ht="15.75" hidden="1" thickBot="1" x14ac:dyDescent="0.3">
      <c r="B414" s="26" t="s">
        <v>279</v>
      </c>
      <c r="C414" s="14"/>
      <c r="D414" s="14"/>
      <c r="E414" s="14"/>
      <c r="F414" s="14"/>
    </row>
    <row r="415" spans="2:12" ht="15.75" hidden="1" thickBot="1" x14ac:dyDescent="0.3">
      <c r="B415" s="26" t="s">
        <v>294</v>
      </c>
      <c r="C415" s="14"/>
      <c r="D415" s="14"/>
      <c r="E415" s="14"/>
      <c r="F415" s="14"/>
    </row>
    <row r="416" spans="2:12" ht="15.75" hidden="1" thickBot="1" x14ac:dyDescent="0.3">
      <c r="B416" s="26" t="s">
        <v>295</v>
      </c>
      <c r="C416" s="14"/>
      <c r="D416" s="14"/>
      <c r="E416" s="14"/>
      <c r="F416" s="14"/>
    </row>
    <row r="417" spans="2:12" ht="15.75" hidden="1" thickBot="1" x14ac:dyDescent="0.3">
      <c r="B417" s="26" t="s">
        <v>296</v>
      </c>
      <c r="C417" s="14"/>
      <c r="D417" s="14"/>
      <c r="E417" s="14"/>
      <c r="F417" s="14"/>
    </row>
    <row r="418" spans="2:12" ht="15.75" hidden="1" thickBot="1" x14ac:dyDescent="0.3">
      <c r="B418" s="13" t="s">
        <v>43</v>
      </c>
      <c r="C418" s="15">
        <f>C419+C420+C421+C422</f>
        <v>0</v>
      </c>
      <c r="D418" s="15"/>
      <c r="E418" s="15"/>
      <c r="F418" s="15"/>
    </row>
    <row r="419" spans="2:12" ht="15.75" hidden="1" thickBot="1" x14ac:dyDescent="0.3">
      <c r="B419" s="26" t="s">
        <v>279</v>
      </c>
      <c r="C419" s="15"/>
      <c r="D419" s="14"/>
      <c r="E419" s="14"/>
      <c r="F419" s="14"/>
    </row>
    <row r="420" spans="2:12" ht="15.75" hidden="1" thickBot="1" x14ac:dyDescent="0.3">
      <c r="B420" s="26" t="s">
        <v>294</v>
      </c>
      <c r="C420" s="15"/>
      <c r="D420" s="14"/>
      <c r="E420" s="14"/>
      <c r="F420" s="14"/>
    </row>
    <row r="421" spans="2:12" ht="15.75" hidden="1" thickBot="1" x14ac:dyDescent="0.3">
      <c r="B421" s="26" t="s">
        <v>295</v>
      </c>
      <c r="C421" s="15"/>
      <c r="D421" s="14"/>
      <c r="E421" s="14"/>
      <c r="F421" s="14"/>
    </row>
    <row r="422" spans="2:12" ht="15.75" hidden="1" thickBot="1" x14ac:dyDescent="0.3">
      <c r="B422" s="26" t="s">
        <v>296</v>
      </c>
      <c r="C422" s="15"/>
      <c r="D422" s="14"/>
      <c r="E422" s="14"/>
      <c r="F422" s="14"/>
    </row>
    <row r="423" spans="2:12" ht="15.75" hidden="1" thickBot="1" x14ac:dyDescent="0.3">
      <c r="B423" s="101" t="s">
        <v>1180</v>
      </c>
      <c r="C423" s="15">
        <f>C413+C418</f>
        <v>0</v>
      </c>
      <c r="D423" s="15"/>
      <c r="E423" s="15"/>
      <c r="F423" s="15"/>
    </row>
    <row r="424" spans="2:12" ht="68.25" hidden="1" thickBot="1" x14ac:dyDescent="0.3">
      <c r="B424" s="7" t="s">
        <v>1496</v>
      </c>
      <c r="C424" s="958" t="s">
        <v>1497</v>
      </c>
      <c r="D424" s="102" t="s">
        <v>289</v>
      </c>
      <c r="E424" s="105"/>
      <c r="F424" s="106"/>
    </row>
    <row r="425" spans="2:12" ht="24.75" hidden="1" customHeight="1" thickBot="1" x14ac:dyDescent="0.3">
      <c r="B425" s="5" t="s">
        <v>15</v>
      </c>
      <c r="C425" s="1247" t="s">
        <v>1497</v>
      </c>
      <c r="D425" s="1249"/>
      <c r="E425" s="1249"/>
      <c r="F425" s="1250"/>
    </row>
    <row r="426" spans="2:12" ht="15.75" hidden="1" thickBot="1" x14ac:dyDescent="0.3">
      <c r="B426" s="5" t="s">
        <v>16</v>
      </c>
      <c r="C426" s="1251" t="s">
        <v>703</v>
      </c>
      <c r="D426" s="1252"/>
      <c r="E426" s="1252"/>
      <c r="F426" s="1253"/>
    </row>
    <row r="427" spans="2:12" ht="12.75" hidden="1" customHeight="1" x14ac:dyDescent="0.25">
      <c r="B427" s="1254"/>
      <c r="C427" s="8">
        <v>2019</v>
      </c>
      <c r="D427" s="8">
        <v>2020</v>
      </c>
      <c r="E427" s="8">
        <v>2021</v>
      </c>
      <c r="F427" s="8">
        <v>2022</v>
      </c>
    </row>
    <row r="428" spans="2:12" ht="9" hidden="1" customHeight="1" thickBot="1" x14ac:dyDescent="0.3">
      <c r="B428" s="1255"/>
      <c r="C428" s="806" t="s">
        <v>8</v>
      </c>
      <c r="D428" s="806" t="s">
        <v>9</v>
      </c>
      <c r="E428" s="806" t="s">
        <v>9</v>
      </c>
      <c r="F428" s="806" t="s">
        <v>9</v>
      </c>
    </row>
    <row r="429" spans="2:12" ht="15.75" hidden="1" thickBot="1" x14ac:dyDescent="0.3">
      <c r="B429" s="5" t="s">
        <v>17</v>
      </c>
      <c r="C429" s="5"/>
      <c r="D429" s="5"/>
      <c r="E429" s="5"/>
      <c r="F429" s="5"/>
    </row>
    <row r="430" spans="2:12" ht="15.75" hidden="1" thickBot="1" x14ac:dyDescent="0.3">
      <c r="B430" s="5" t="s">
        <v>18</v>
      </c>
      <c r="C430" s="10">
        <f>C448</f>
        <v>0</v>
      </c>
      <c r="D430" s="10"/>
      <c r="E430" s="10"/>
      <c r="F430" s="10"/>
    </row>
    <row r="431" spans="2:12" ht="15.75" hidden="1" thickBot="1" x14ac:dyDescent="0.3">
      <c r="B431" s="5" t="s">
        <v>19</v>
      </c>
      <c r="C431" s="10" t="e">
        <f>C430/C429</f>
        <v>#DIV/0!</v>
      </c>
      <c r="D431" s="10" t="e">
        <f t="shared" ref="D431:F431" si="57">D430/D429</f>
        <v>#DIV/0!</v>
      </c>
      <c r="E431" s="10" t="e">
        <f t="shared" si="57"/>
        <v>#DIV/0!</v>
      </c>
      <c r="F431" s="10" t="e">
        <f t="shared" si="57"/>
        <v>#DIV/0!</v>
      </c>
    </row>
    <row r="432" spans="2:12" ht="15.75" hidden="1" thickBot="1" x14ac:dyDescent="0.3">
      <c r="B432" s="5" t="s">
        <v>20</v>
      </c>
      <c r="C432" s="787" t="s">
        <v>21</v>
      </c>
      <c r="D432" s="11" t="e">
        <f>D429/C429-1</f>
        <v>#DIV/0!</v>
      </c>
      <c r="E432" s="11" t="e">
        <f t="shared" ref="E432:F434" si="58">E429/D429-1</f>
        <v>#DIV/0!</v>
      </c>
      <c r="F432" s="11" t="e">
        <f t="shared" si="58"/>
        <v>#DIV/0!</v>
      </c>
      <c r="H432" s="12"/>
      <c r="I432" s="12"/>
      <c r="J432" s="12"/>
      <c r="K432" s="12"/>
      <c r="L432" s="12"/>
    </row>
    <row r="433" spans="2:6" ht="15.75" hidden="1" thickBot="1" x14ac:dyDescent="0.3">
      <c r="B433" s="5" t="s">
        <v>22</v>
      </c>
      <c r="C433" s="787" t="s">
        <v>21</v>
      </c>
      <c r="D433" s="11" t="e">
        <f>D430/C430-1</f>
        <v>#DIV/0!</v>
      </c>
      <c r="E433" s="11" t="e">
        <f t="shared" si="58"/>
        <v>#DIV/0!</v>
      </c>
      <c r="F433" s="11" t="e">
        <f t="shared" si="58"/>
        <v>#DIV/0!</v>
      </c>
    </row>
    <row r="434" spans="2:6" ht="15.75" hidden="1" thickBot="1" x14ac:dyDescent="0.3">
      <c r="B434" s="5" t="s">
        <v>23</v>
      </c>
      <c r="C434" s="787" t="s">
        <v>21</v>
      </c>
      <c r="D434" s="11" t="e">
        <f>D431/C431-1</f>
        <v>#DIV/0!</v>
      </c>
      <c r="E434" s="11" t="e">
        <f t="shared" si="58"/>
        <v>#DIV/0!</v>
      </c>
      <c r="F434" s="11" t="e">
        <f t="shared" si="58"/>
        <v>#DIV/0!</v>
      </c>
    </row>
    <row r="435" spans="2:6" ht="15.75" hidden="1" thickBot="1" x14ac:dyDescent="0.3">
      <c r="B435" s="1256" t="s">
        <v>1183</v>
      </c>
      <c r="C435" s="1257"/>
      <c r="D435" s="1257"/>
      <c r="E435" s="1257"/>
      <c r="F435" s="1258"/>
    </row>
    <row r="436" spans="2:6" ht="12.75" hidden="1" customHeight="1" x14ac:dyDescent="0.25">
      <c r="B436" s="1254"/>
      <c r="C436" s="8">
        <v>2019</v>
      </c>
      <c r="D436" s="8">
        <v>2020</v>
      </c>
      <c r="E436" s="8">
        <v>2021</v>
      </c>
      <c r="F436" s="8">
        <v>2022</v>
      </c>
    </row>
    <row r="437" spans="2:6" ht="9" hidden="1" customHeight="1" thickBot="1" x14ac:dyDescent="0.3">
      <c r="B437" s="1255"/>
      <c r="C437" s="806" t="s">
        <v>8</v>
      </c>
      <c r="D437" s="806" t="s">
        <v>9</v>
      </c>
      <c r="E437" s="806" t="s">
        <v>9</v>
      </c>
      <c r="F437" s="806" t="s">
        <v>9</v>
      </c>
    </row>
    <row r="438" spans="2:6" ht="15.75" hidden="1" thickBot="1" x14ac:dyDescent="0.3">
      <c r="B438" s="13" t="s">
        <v>42</v>
      </c>
      <c r="C438" s="14">
        <f>C439+C440+C441+C442</f>
        <v>0</v>
      </c>
      <c r="D438" s="14">
        <f t="shared" ref="D438:F438" si="59">D439+D440+D441+D442</f>
        <v>0</v>
      </c>
      <c r="E438" s="14">
        <f t="shared" si="59"/>
        <v>0</v>
      </c>
      <c r="F438" s="14">
        <f t="shared" si="59"/>
        <v>0</v>
      </c>
    </row>
    <row r="439" spans="2:6" ht="15.75" hidden="1" thickBot="1" x14ac:dyDescent="0.3">
      <c r="B439" s="26" t="s">
        <v>279</v>
      </c>
      <c r="C439" s="14"/>
      <c r="D439" s="14"/>
      <c r="E439" s="14"/>
      <c r="F439" s="14"/>
    </row>
    <row r="440" spans="2:6" ht="15.75" hidden="1" thickBot="1" x14ac:dyDescent="0.3">
      <c r="B440" s="26" t="s">
        <v>294</v>
      </c>
      <c r="C440" s="14"/>
      <c r="D440" s="14"/>
      <c r="E440" s="14"/>
      <c r="F440" s="14"/>
    </row>
    <row r="441" spans="2:6" ht="15.75" hidden="1" thickBot="1" x14ac:dyDescent="0.3">
      <c r="B441" s="26" t="s">
        <v>295</v>
      </c>
      <c r="C441" s="14"/>
      <c r="D441" s="14"/>
      <c r="E441" s="14"/>
      <c r="F441" s="14"/>
    </row>
    <row r="442" spans="2:6" ht="15.75" hidden="1" thickBot="1" x14ac:dyDescent="0.3">
      <c r="B442" s="26" t="s">
        <v>296</v>
      </c>
      <c r="C442" s="14"/>
      <c r="D442" s="14"/>
      <c r="E442" s="14"/>
      <c r="F442" s="14"/>
    </row>
    <row r="443" spans="2:6" ht="15.75" hidden="1" thickBot="1" x14ac:dyDescent="0.3">
      <c r="B443" s="13" t="s">
        <v>43</v>
      </c>
      <c r="C443" s="15">
        <f>C444+C445+C446+C447</f>
        <v>0</v>
      </c>
      <c r="D443" s="15"/>
      <c r="E443" s="15"/>
      <c r="F443" s="15"/>
    </row>
    <row r="444" spans="2:6" ht="15.75" hidden="1" thickBot="1" x14ac:dyDescent="0.3">
      <c r="B444" s="26" t="s">
        <v>279</v>
      </c>
      <c r="C444" s="15"/>
      <c r="D444" s="14"/>
      <c r="E444" s="14"/>
      <c r="F444" s="14"/>
    </row>
    <row r="445" spans="2:6" ht="15.75" hidden="1" thickBot="1" x14ac:dyDescent="0.3">
      <c r="B445" s="26" t="s">
        <v>294</v>
      </c>
      <c r="C445" s="15"/>
      <c r="D445" s="14"/>
      <c r="E445" s="14"/>
      <c r="F445" s="14"/>
    </row>
    <row r="446" spans="2:6" ht="15.75" hidden="1" thickBot="1" x14ac:dyDescent="0.3">
      <c r="B446" s="26" t="s">
        <v>295</v>
      </c>
      <c r="C446" s="15"/>
      <c r="D446" s="14"/>
      <c r="E446" s="14"/>
      <c r="F446" s="14"/>
    </row>
    <row r="447" spans="2:6" ht="15.75" hidden="1" thickBot="1" x14ac:dyDescent="0.3">
      <c r="B447" s="26" t="s">
        <v>296</v>
      </c>
      <c r="C447" s="15"/>
      <c r="D447" s="14"/>
      <c r="E447" s="14"/>
      <c r="F447" s="14"/>
    </row>
    <row r="448" spans="2:6" ht="15.75" hidden="1" thickBot="1" x14ac:dyDescent="0.3">
      <c r="B448" s="16" t="s">
        <v>1302</v>
      </c>
      <c r="C448" s="15">
        <f>C438+C443</f>
        <v>0</v>
      </c>
      <c r="D448" s="15"/>
      <c r="E448" s="15"/>
      <c r="F448" s="15"/>
    </row>
    <row r="449" spans="2:12" ht="25.5" hidden="1" customHeight="1" thickBot="1" x14ac:dyDescent="0.3">
      <c r="B449" s="107" t="s">
        <v>45</v>
      </c>
      <c r="C449" s="1243"/>
      <c r="D449" s="1245"/>
      <c r="E449" s="1245"/>
      <c r="F449" s="1246"/>
    </row>
    <row r="450" spans="2:12" ht="68.25" hidden="1" thickBot="1" x14ac:dyDescent="0.3">
      <c r="B450" s="7" t="s">
        <v>1498</v>
      </c>
      <c r="C450" s="958" t="s">
        <v>1499</v>
      </c>
      <c r="D450" s="102" t="s">
        <v>289</v>
      </c>
      <c r="E450" s="105"/>
      <c r="F450" s="106"/>
    </row>
    <row r="451" spans="2:12" ht="17.25" hidden="1" customHeight="1" thickBot="1" x14ac:dyDescent="0.3">
      <c r="B451" s="5" t="s">
        <v>15</v>
      </c>
      <c r="C451" s="1247" t="s">
        <v>1499</v>
      </c>
      <c r="D451" s="1249"/>
      <c r="E451" s="1249"/>
      <c r="F451" s="1250"/>
    </row>
    <row r="452" spans="2:12" ht="15.75" hidden="1" thickBot="1" x14ac:dyDescent="0.3">
      <c r="B452" s="5" t="s">
        <v>16</v>
      </c>
      <c r="C452" s="1251" t="s">
        <v>52</v>
      </c>
      <c r="D452" s="1252"/>
      <c r="E452" s="1252"/>
      <c r="F452" s="1253"/>
    </row>
    <row r="453" spans="2:12" ht="12.75" hidden="1" customHeight="1" x14ac:dyDescent="0.25">
      <c r="B453" s="1254"/>
      <c r="C453" s="8">
        <v>2019</v>
      </c>
      <c r="D453" s="8">
        <v>2020</v>
      </c>
      <c r="E453" s="8">
        <v>2021</v>
      </c>
      <c r="F453" s="8">
        <v>2022</v>
      </c>
    </row>
    <row r="454" spans="2:12" ht="9" hidden="1" customHeight="1" thickBot="1" x14ac:dyDescent="0.3">
      <c r="B454" s="1255"/>
      <c r="C454" s="806" t="s">
        <v>8</v>
      </c>
      <c r="D454" s="806" t="s">
        <v>9</v>
      </c>
      <c r="E454" s="806" t="s">
        <v>9</v>
      </c>
      <c r="F454" s="806" t="s">
        <v>9</v>
      </c>
    </row>
    <row r="455" spans="2:12" ht="15.75" hidden="1" thickBot="1" x14ac:dyDescent="0.3">
      <c r="B455" s="5" t="s">
        <v>17</v>
      </c>
      <c r="C455" s="5"/>
      <c r="D455" s="5"/>
      <c r="E455" s="5"/>
      <c r="F455" s="5"/>
    </row>
    <row r="456" spans="2:12" ht="15.75" hidden="1" thickBot="1" x14ac:dyDescent="0.3">
      <c r="B456" s="5" t="s">
        <v>18</v>
      </c>
      <c r="C456" s="10">
        <f>C474</f>
        <v>0</v>
      </c>
      <c r="D456" s="10"/>
      <c r="E456" s="10"/>
      <c r="F456" s="10"/>
    </row>
    <row r="457" spans="2:12" ht="15.75" hidden="1" thickBot="1" x14ac:dyDescent="0.3">
      <c r="B457" s="5" t="s">
        <v>19</v>
      </c>
      <c r="C457" s="10" t="e">
        <f>C456/C455</f>
        <v>#DIV/0!</v>
      </c>
      <c r="D457" s="10" t="e">
        <f t="shared" ref="D457:F457" si="60">D456/D455</f>
        <v>#DIV/0!</v>
      </c>
      <c r="E457" s="10" t="e">
        <f t="shared" si="60"/>
        <v>#DIV/0!</v>
      </c>
      <c r="F457" s="10" t="e">
        <f t="shared" si="60"/>
        <v>#DIV/0!</v>
      </c>
    </row>
    <row r="458" spans="2:12" ht="15.75" hidden="1" thickBot="1" x14ac:dyDescent="0.3">
      <c r="B458" s="5" t="s">
        <v>20</v>
      </c>
      <c r="C458" s="787" t="s">
        <v>21</v>
      </c>
      <c r="D458" s="11" t="e">
        <f>D455/C455-1</f>
        <v>#DIV/0!</v>
      </c>
      <c r="E458" s="11" t="e">
        <f t="shared" ref="E458:F460" si="61">E455/D455-1</f>
        <v>#DIV/0!</v>
      </c>
      <c r="F458" s="11" t="e">
        <f t="shared" si="61"/>
        <v>#DIV/0!</v>
      </c>
      <c r="H458" s="12"/>
      <c r="I458" s="12"/>
      <c r="J458" s="12"/>
      <c r="K458" s="12"/>
      <c r="L458" s="12"/>
    </row>
    <row r="459" spans="2:12" ht="15.75" hidden="1" thickBot="1" x14ac:dyDescent="0.3">
      <c r="B459" s="5" t="s">
        <v>22</v>
      </c>
      <c r="C459" s="787" t="s">
        <v>21</v>
      </c>
      <c r="D459" s="11" t="e">
        <f>D456/C456-1</f>
        <v>#DIV/0!</v>
      </c>
      <c r="E459" s="11" t="e">
        <f t="shared" si="61"/>
        <v>#DIV/0!</v>
      </c>
      <c r="F459" s="11" t="e">
        <f t="shared" si="61"/>
        <v>#DIV/0!</v>
      </c>
    </row>
    <row r="460" spans="2:12" ht="15.75" hidden="1" thickBot="1" x14ac:dyDescent="0.3">
      <c r="B460" s="5" t="s">
        <v>23</v>
      </c>
      <c r="C460" s="787" t="s">
        <v>21</v>
      </c>
      <c r="D460" s="11" t="e">
        <f>D457/C457-1</f>
        <v>#DIV/0!</v>
      </c>
      <c r="E460" s="11" t="e">
        <f t="shared" si="61"/>
        <v>#DIV/0!</v>
      </c>
      <c r="F460" s="11" t="e">
        <f t="shared" si="61"/>
        <v>#DIV/0!</v>
      </c>
    </row>
    <row r="461" spans="2:12" ht="15.75" hidden="1" thickBot="1" x14ac:dyDescent="0.3">
      <c r="B461" s="1256" t="s">
        <v>162</v>
      </c>
      <c r="C461" s="1257"/>
      <c r="D461" s="1257"/>
      <c r="E461" s="1257"/>
      <c r="F461" s="1258"/>
    </row>
    <row r="462" spans="2:12" ht="12.75" hidden="1" customHeight="1" x14ac:dyDescent="0.25">
      <c r="B462" s="1254"/>
      <c r="C462" s="8">
        <v>2019</v>
      </c>
      <c r="D462" s="8">
        <v>2020</v>
      </c>
      <c r="E462" s="8">
        <v>2021</v>
      </c>
      <c r="F462" s="8">
        <v>2022</v>
      </c>
    </row>
    <row r="463" spans="2:12" ht="9" hidden="1" customHeight="1" thickBot="1" x14ac:dyDescent="0.3">
      <c r="B463" s="1255"/>
      <c r="C463" s="806" t="s">
        <v>8</v>
      </c>
      <c r="D463" s="806" t="s">
        <v>9</v>
      </c>
      <c r="E463" s="806" t="s">
        <v>9</v>
      </c>
      <c r="F463" s="806" t="s">
        <v>9</v>
      </c>
    </row>
    <row r="464" spans="2:12" ht="15.75" hidden="1" thickBot="1" x14ac:dyDescent="0.3">
      <c r="B464" s="13" t="s">
        <v>42</v>
      </c>
      <c r="C464" s="14">
        <f>C465+C466+C467+C468</f>
        <v>0</v>
      </c>
      <c r="D464" s="14">
        <f t="shared" ref="D464:F464" si="62">D465+D466+D467+D468</f>
        <v>0</v>
      </c>
      <c r="E464" s="14">
        <f t="shared" si="62"/>
        <v>0</v>
      </c>
      <c r="F464" s="14">
        <f t="shared" si="62"/>
        <v>0</v>
      </c>
    </row>
    <row r="465" spans="2:6" ht="15.75" hidden="1" thickBot="1" x14ac:dyDescent="0.3">
      <c r="B465" s="26" t="s">
        <v>279</v>
      </c>
      <c r="C465" s="14"/>
      <c r="D465" s="14"/>
      <c r="E465" s="14"/>
      <c r="F465" s="14"/>
    </row>
    <row r="466" spans="2:6" ht="15.75" hidden="1" thickBot="1" x14ac:dyDescent="0.3">
      <c r="B466" s="26" t="s">
        <v>294</v>
      </c>
      <c r="C466" s="14"/>
      <c r="D466" s="14"/>
      <c r="E466" s="14"/>
      <c r="F466" s="14"/>
    </row>
    <row r="467" spans="2:6" ht="15.75" hidden="1" thickBot="1" x14ac:dyDescent="0.3">
      <c r="B467" s="26" t="s">
        <v>295</v>
      </c>
      <c r="C467" s="14"/>
      <c r="D467" s="14"/>
      <c r="E467" s="14"/>
      <c r="F467" s="14"/>
    </row>
    <row r="468" spans="2:6" ht="15.75" hidden="1" thickBot="1" x14ac:dyDescent="0.3">
      <c r="B468" s="26" t="s">
        <v>296</v>
      </c>
      <c r="C468" s="14"/>
      <c r="D468" s="14"/>
      <c r="E468" s="14"/>
      <c r="F468" s="14"/>
    </row>
    <row r="469" spans="2:6" ht="15.75" hidden="1" thickBot="1" x14ac:dyDescent="0.3">
      <c r="B469" s="13" t="s">
        <v>43</v>
      </c>
      <c r="C469" s="15">
        <f>C470+C471+C472+C473</f>
        <v>0</v>
      </c>
      <c r="D469" s="15"/>
      <c r="E469" s="15"/>
      <c r="F469" s="15"/>
    </row>
    <row r="470" spans="2:6" ht="15.75" hidden="1" thickBot="1" x14ac:dyDescent="0.3">
      <c r="B470" s="26" t="s">
        <v>279</v>
      </c>
      <c r="C470" s="15"/>
      <c r="D470" s="15"/>
      <c r="E470" s="15"/>
      <c r="F470" s="15"/>
    </row>
    <row r="471" spans="2:6" ht="15.75" hidden="1" thickBot="1" x14ac:dyDescent="0.3">
      <c r="B471" s="26" t="s">
        <v>294</v>
      </c>
      <c r="C471" s="15"/>
      <c r="D471" s="15"/>
      <c r="E471" s="15"/>
      <c r="F471" s="15"/>
    </row>
    <row r="472" spans="2:6" ht="15.75" hidden="1" thickBot="1" x14ac:dyDescent="0.3">
      <c r="B472" s="26" t="s">
        <v>295</v>
      </c>
      <c r="C472" s="15"/>
      <c r="D472" s="15"/>
      <c r="E472" s="15"/>
      <c r="F472" s="15"/>
    </row>
    <row r="473" spans="2:6" ht="15.75" hidden="1" thickBot="1" x14ac:dyDescent="0.3">
      <c r="B473" s="26" t="s">
        <v>296</v>
      </c>
      <c r="C473" s="15"/>
      <c r="D473" s="15"/>
      <c r="E473" s="15"/>
      <c r="F473" s="15"/>
    </row>
    <row r="474" spans="2:6" ht="15.75" hidden="1" thickBot="1" x14ac:dyDescent="0.3">
      <c r="B474" s="16" t="s">
        <v>230</v>
      </c>
      <c r="C474" s="15">
        <f>C464+C469</f>
        <v>0</v>
      </c>
      <c r="D474" s="15"/>
      <c r="E474" s="15"/>
      <c r="F474" s="15"/>
    </row>
    <row r="475" spans="2:6" ht="15.75" hidden="1" thickBot="1" x14ac:dyDescent="0.3">
      <c r="B475" s="20"/>
      <c r="C475" s="21"/>
      <c r="D475" s="21"/>
      <c r="E475" s="21"/>
      <c r="F475" s="21"/>
    </row>
    <row r="476" spans="2:6" ht="57" hidden="1" thickBot="1" x14ac:dyDescent="0.3">
      <c r="B476" s="7" t="s">
        <v>1220</v>
      </c>
      <c r="C476" s="47" t="s">
        <v>1500</v>
      </c>
      <c r="D476" s="100" t="s">
        <v>289</v>
      </c>
      <c r="E476" s="1245"/>
      <c r="F476" s="1246"/>
    </row>
    <row r="477" spans="2:6" ht="37.5" hidden="1" customHeight="1" thickBot="1" x14ac:dyDescent="0.3">
      <c r="B477" s="5" t="s">
        <v>15</v>
      </c>
      <c r="C477" s="1247" t="s">
        <v>1501</v>
      </c>
      <c r="D477" s="1249"/>
      <c r="E477" s="1249"/>
      <c r="F477" s="1250"/>
    </row>
    <row r="478" spans="2:6" ht="15.75" hidden="1" thickBot="1" x14ac:dyDescent="0.3">
      <c r="B478" s="5" t="s">
        <v>16</v>
      </c>
      <c r="C478" s="1251" t="s">
        <v>703</v>
      </c>
      <c r="D478" s="1252"/>
      <c r="E478" s="1252"/>
      <c r="F478" s="1253"/>
    </row>
    <row r="479" spans="2:6" ht="12.75" hidden="1" customHeight="1" x14ac:dyDescent="0.25">
      <c r="B479" s="1254"/>
      <c r="C479" s="8">
        <v>2019</v>
      </c>
      <c r="D479" s="8">
        <v>2020</v>
      </c>
      <c r="E479" s="8">
        <v>2021</v>
      </c>
      <c r="F479" s="8">
        <v>2022</v>
      </c>
    </row>
    <row r="480" spans="2:6" ht="9" hidden="1" customHeight="1" thickBot="1" x14ac:dyDescent="0.3">
      <c r="B480" s="1255"/>
      <c r="C480" s="806" t="s">
        <v>8</v>
      </c>
      <c r="D480" s="806" t="s">
        <v>9</v>
      </c>
      <c r="E480" s="806" t="s">
        <v>9</v>
      </c>
      <c r="F480" s="806" t="s">
        <v>9</v>
      </c>
    </row>
    <row r="481" spans="2:12" ht="15.75" hidden="1" thickBot="1" x14ac:dyDescent="0.3">
      <c r="B481" s="5" t="s">
        <v>17</v>
      </c>
      <c r="C481" s="5"/>
      <c r="D481" s="5"/>
      <c r="E481" s="5"/>
      <c r="F481" s="5"/>
    </row>
    <row r="482" spans="2:12" ht="15.75" hidden="1" thickBot="1" x14ac:dyDescent="0.3">
      <c r="B482" s="5" t="s">
        <v>18</v>
      </c>
      <c r="C482" s="10"/>
      <c r="D482" s="10"/>
      <c r="E482" s="10"/>
      <c r="F482" s="10"/>
    </row>
    <row r="483" spans="2:12" ht="15.75" hidden="1" thickBot="1" x14ac:dyDescent="0.3">
      <c r="B483" s="5" t="s">
        <v>19</v>
      </c>
      <c r="C483" s="10" t="e">
        <f>C482/C481</f>
        <v>#DIV/0!</v>
      </c>
      <c r="D483" s="10" t="e">
        <f t="shared" ref="D483:F483" si="63">D482/D481</f>
        <v>#DIV/0!</v>
      </c>
      <c r="E483" s="10" t="e">
        <f t="shared" si="63"/>
        <v>#DIV/0!</v>
      </c>
      <c r="F483" s="10" t="e">
        <f t="shared" si="63"/>
        <v>#DIV/0!</v>
      </c>
    </row>
    <row r="484" spans="2:12" ht="15.75" hidden="1" thickBot="1" x14ac:dyDescent="0.3">
      <c r="B484" s="5" t="s">
        <v>20</v>
      </c>
      <c r="C484" s="787" t="s">
        <v>21</v>
      </c>
      <c r="D484" s="11" t="e">
        <f>D481/C481-1</f>
        <v>#DIV/0!</v>
      </c>
      <c r="E484" s="11" t="e">
        <f t="shared" ref="E484:F486" si="64">E481/D481-1</f>
        <v>#DIV/0!</v>
      </c>
      <c r="F484" s="11" t="e">
        <f t="shared" si="64"/>
        <v>#DIV/0!</v>
      </c>
      <c r="H484" s="12"/>
      <c r="I484" s="12"/>
      <c r="J484" s="12"/>
      <c r="K484" s="12"/>
      <c r="L484" s="12"/>
    </row>
    <row r="485" spans="2:12" ht="15.75" hidden="1" thickBot="1" x14ac:dyDescent="0.3">
      <c r="B485" s="5" t="s">
        <v>22</v>
      </c>
      <c r="C485" s="787" t="s">
        <v>21</v>
      </c>
      <c r="D485" s="11" t="e">
        <f>D482/C482-1</f>
        <v>#DIV/0!</v>
      </c>
      <c r="E485" s="11" t="e">
        <f t="shared" si="64"/>
        <v>#DIV/0!</v>
      </c>
      <c r="F485" s="11" t="e">
        <f t="shared" si="64"/>
        <v>#DIV/0!</v>
      </c>
    </row>
    <row r="486" spans="2:12" ht="15.75" hidden="1" thickBot="1" x14ac:dyDescent="0.3">
      <c r="B486" s="5" t="s">
        <v>23</v>
      </c>
      <c r="C486" s="787" t="s">
        <v>21</v>
      </c>
      <c r="D486" s="11" t="e">
        <f>D483/C483-1</f>
        <v>#DIV/0!</v>
      </c>
      <c r="E486" s="11" t="e">
        <f t="shared" si="64"/>
        <v>#DIV/0!</v>
      </c>
      <c r="F486" s="11" t="e">
        <f t="shared" si="64"/>
        <v>#DIV/0!</v>
      </c>
    </row>
    <row r="487" spans="2:12" ht="15.75" hidden="1" thickBot="1" x14ac:dyDescent="0.3">
      <c r="B487" s="1256" t="s">
        <v>1309</v>
      </c>
      <c r="C487" s="1257"/>
      <c r="D487" s="1257"/>
      <c r="E487" s="1257"/>
      <c r="F487" s="1258"/>
    </row>
    <row r="488" spans="2:12" ht="12.75" hidden="1" customHeight="1" x14ac:dyDescent="0.25">
      <c r="B488" s="1254"/>
      <c r="C488" s="8">
        <v>2019</v>
      </c>
      <c r="D488" s="8">
        <v>2020</v>
      </c>
      <c r="E488" s="8">
        <v>2021</v>
      </c>
      <c r="F488" s="8">
        <v>2022</v>
      </c>
    </row>
    <row r="489" spans="2:12" ht="9" hidden="1" customHeight="1" thickBot="1" x14ac:dyDescent="0.3">
      <c r="B489" s="1255"/>
      <c r="C489" s="806" t="s">
        <v>8</v>
      </c>
      <c r="D489" s="806" t="s">
        <v>9</v>
      </c>
      <c r="E489" s="806" t="s">
        <v>9</v>
      </c>
      <c r="F489" s="806" t="s">
        <v>9</v>
      </c>
    </row>
    <row r="490" spans="2:12" ht="15.75" hidden="1" thickBot="1" x14ac:dyDescent="0.3">
      <c r="B490" s="13" t="s">
        <v>42</v>
      </c>
      <c r="C490" s="14">
        <f>C491+C492+C493+C494</f>
        <v>0</v>
      </c>
      <c r="D490" s="14">
        <f t="shared" ref="D490:F490" si="65">D491+D492+D493+D494</f>
        <v>0</v>
      </c>
      <c r="E490" s="14">
        <f t="shared" si="65"/>
        <v>0</v>
      </c>
      <c r="F490" s="14">
        <f t="shared" si="65"/>
        <v>0</v>
      </c>
    </row>
    <row r="491" spans="2:12" ht="15.75" hidden="1" thickBot="1" x14ac:dyDescent="0.3">
      <c r="B491" s="26" t="s">
        <v>279</v>
      </c>
      <c r="C491" s="14"/>
      <c r="D491" s="14"/>
      <c r="E491" s="14"/>
      <c r="F491" s="14"/>
    </row>
    <row r="492" spans="2:12" ht="15.75" hidden="1" thickBot="1" x14ac:dyDescent="0.3">
      <c r="B492" s="26" t="s">
        <v>294</v>
      </c>
      <c r="C492" s="14"/>
      <c r="D492" s="14"/>
      <c r="E492" s="14"/>
      <c r="F492" s="14"/>
    </row>
    <row r="493" spans="2:12" ht="15.75" hidden="1" thickBot="1" x14ac:dyDescent="0.3">
      <c r="B493" s="26" t="s">
        <v>295</v>
      </c>
      <c r="C493" s="14"/>
      <c r="D493" s="14"/>
      <c r="E493" s="14"/>
      <c r="F493" s="14"/>
    </row>
    <row r="494" spans="2:12" ht="15.75" hidden="1" thickBot="1" x14ac:dyDescent="0.3">
      <c r="B494" s="26" t="s">
        <v>296</v>
      </c>
      <c r="C494" s="14"/>
      <c r="D494" s="14"/>
      <c r="E494" s="14"/>
      <c r="F494" s="14"/>
    </row>
    <row r="495" spans="2:12" ht="15.75" hidden="1" thickBot="1" x14ac:dyDescent="0.3">
      <c r="B495" s="13" t="s">
        <v>43</v>
      </c>
      <c r="C495" s="15">
        <f>C496+C497+C498+C499</f>
        <v>0</v>
      </c>
      <c r="D495" s="15"/>
      <c r="E495" s="15"/>
      <c r="F495" s="15"/>
    </row>
    <row r="496" spans="2:12" ht="15.75" hidden="1" thickBot="1" x14ac:dyDescent="0.3">
      <c r="B496" s="26" t="s">
        <v>279</v>
      </c>
      <c r="C496" s="15"/>
      <c r="D496" s="14"/>
      <c r="E496" s="14"/>
      <c r="F496" s="14"/>
    </row>
    <row r="497" spans="2:12" ht="15.75" hidden="1" thickBot="1" x14ac:dyDescent="0.3">
      <c r="B497" s="26" t="s">
        <v>294</v>
      </c>
      <c r="C497" s="15"/>
      <c r="D497" s="14"/>
      <c r="E497" s="14"/>
      <c r="F497" s="14"/>
    </row>
    <row r="498" spans="2:12" ht="15.75" hidden="1" thickBot="1" x14ac:dyDescent="0.3">
      <c r="B498" s="26" t="s">
        <v>295</v>
      </c>
      <c r="C498" s="15"/>
      <c r="D498" s="14"/>
      <c r="E498" s="14"/>
      <c r="F498" s="14"/>
    </row>
    <row r="499" spans="2:12" ht="15.75" hidden="1" thickBot="1" x14ac:dyDescent="0.3">
      <c r="B499" s="26" t="s">
        <v>296</v>
      </c>
      <c r="C499" s="15"/>
      <c r="D499" s="14"/>
      <c r="E499" s="14"/>
      <c r="F499" s="14"/>
    </row>
    <row r="500" spans="2:12" ht="15.75" hidden="1" thickBot="1" x14ac:dyDescent="0.3">
      <c r="B500" s="101" t="s">
        <v>1502</v>
      </c>
      <c r="C500" s="15">
        <f>C490+C495</f>
        <v>0</v>
      </c>
      <c r="D500" s="15"/>
      <c r="E500" s="15"/>
      <c r="F500" s="15"/>
    </row>
    <row r="501" spans="2:12" ht="57" hidden="1" thickBot="1" x14ac:dyDescent="0.3">
      <c r="B501" s="7" t="s">
        <v>1503</v>
      </c>
      <c r="C501" s="958" t="s">
        <v>1504</v>
      </c>
      <c r="D501" s="102" t="s">
        <v>289</v>
      </c>
      <c r="E501" s="105"/>
      <c r="F501" s="106"/>
    </row>
    <row r="502" spans="2:12" ht="24.75" hidden="1" customHeight="1" thickBot="1" x14ac:dyDescent="0.3">
      <c r="B502" s="5" t="s">
        <v>15</v>
      </c>
      <c r="C502" s="1247" t="s">
        <v>1504</v>
      </c>
      <c r="D502" s="1249"/>
      <c r="E502" s="1249"/>
      <c r="F502" s="1250"/>
    </row>
    <row r="503" spans="2:12" ht="15.75" hidden="1" thickBot="1" x14ac:dyDescent="0.3">
      <c r="B503" s="5" t="s">
        <v>16</v>
      </c>
      <c r="C503" s="1251" t="s">
        <v>703</v>
      </c>
      <c r="D503" s="1252"/>
      <c r="E503" s="1252"/>
      <c r="F503" s="1253"/>
    </row>
    <row r="504" spans="2:12" ht="12.75" hidden="1" customHeight="1" x14ac:dyDescent="0.25">
      <c r="B504" s="1254"/>
      <c r="C504" s="8">
        <v>2019</v>
      </c>
      <c r="D504" s="8">
        <v>2020</v>
      </c>
      <c r="E504" s="8">
        <v>2021</v>
      </c>
      <c r="F504" s="8">
        <v>2022</v>
      </c>
    </row>
    <row r="505" spans="2:12" ht="9" hidden="1" customHeight="1" thickBot="1" x14ac:dyDescent="0.3">
      <c r="B505" s="1255"/>
      <c r="C505" s="806" t="s">
        <v>8</v>
      </c>
      <c r="D505" s="806" t="s">
        <v>9</v>
      </c>
      <c r="E505" s="806" t="s">
        <v>9</v>
      </c>
      <c r="F505" s="806" t="s">
        <v>9</v>
      </c>
    </row>
    <row r="506" spans="2:12" ht="15.75" hidden="1" thickBot="1" x14ac:dyDescent="0.3">
      <c r="B506" s="5" t="s">
        <v>17</v>
      </c>
      <c r="C506" s="5"/>
      <c r="D506" s="5"/>
      <c r="E506" s="5"/>
      <c r="F506" s="5"/>
    </row>
    <row r="507" spans="2:12" ht="15.75" hidden="1" thickBot="1" x14ac:dyDescent="0.3">
      <c r="B507" s="5" t="s">
        <v>18</v>
      </c>
      <c r="C507" s="10">
        <f>C525</f>
        <v>0</v>
      </c>
      <c r="D507" s="10"/>
      <c r="E507" s="10"/>
      <c r="F507" s="10"/>
    </row>
    <row r="508" spans="2:12" ht="15.75" hidden="1" thickBot="1" x14ac:dyDescent="0.3">
      <c r="B508" s="5" t="s">
        <v>19</v>
      </c>
      <c r="C508" s="10" t="e">
        <f>C507/C506</f>
        <v>#DIV/0!</v>
      </c>
      <c r="D508" s="10" t="e">
        <f t="shared" ref="D508:F508" si="66">D507/D506</f>
        <v>#DIV/0!</v>
      </c>
      <c r="E508" s="10" t="e">
        <f t="shared" si="66"/>
        <v>#DIV/0!</v>
      </c>
      <c r="F508" s="10" t="e">
        <f t="shared" si="66"/>
        <v>#DIV/0!</v>
      </c>
    </row>
    <row r="509" spans="2:12" ht="15.75" hidden="1" thickBot="1" x14ac:dyDescent="0.3">
      <c r="B509" s="5" t="s">
        <v>20</v>
      </c>
      <c r="C509" s="787" t="s">
        <v>21</v>
      </c>
      <c r="D509" s="11" t="e">
        <f>D506/C506-1</f>
        <v>#DIV/0!</v>
      </c>
      <c r="E509" s="11" t="e">
        <f t="shared" ref="E509:F511" si="67">E506/D506-1</f>
        <v>#DIV/0!</v>
      </c>
      <c r="F509" s="11" t="e">
        <f t="shared" si="67"/>
        <v>#DIV/0!</v>
      </c>
      <c r="H509" s="12"/>
      <c r="I509" s="12"/>
      <c r="J509" s="12"/>
      <c r="K509" s="12"/>
      <c r="L509" s="12"/>
    </row>
    <row r="510" spans="2:12" ht="15.75" hidden="1" thickBot="1" x14ac:dyDescent="0.3">
      <c r="B510" s="5" t="s">
        <v>22</v>
      </c>
      <c r="C510" s="787" t="s">
        <v>21</v>
      </c>
      <c r="D510" s="11" t="e">
        <f>D507/C507-1</f>
        <v>#DIV/0!</v>
      </c>
      <c r="E510" s="11" t="e">
        <f t="shared" si="67"/>
        <v>#DIV/0!</v>
      </c>
      <c r="F510" s="11" t="e">
        <f t="shared" si="67"/>
        <v>#DIV/0!</v>
      </c>
    </row>
    <row r="511" spans="2:12" ht="15.75" hidden="1" thickBot="1" x14ac:dyDescent="0.3">
      <c r="B511" s="5" t="s">
        <v>23</v>
      </c>
      <c r="C511" s="787" t="s">
        <v>21</v>
      </c>
      <c r="D511" s="11" t="e">
        <f>D508/C508-1</f>
        <v>#DIV/0!</v>
      </c>
      <c r="E511" s="11" t="e">
        <f t="shared" si="67"/>
        <v>#DIV/0!</v>
      </c>
      <c r="F511" s="11" t="e">
        <f t="shared" si="67"/>
        <v>#DIV/0!</v>
      </c>
    </row>
    <row r="512" spans="2:12" ht="15.75" hidden="1" thickBot="1" x14ac:dyDescent="0.3">
      <c r="B512" s="1256" t="s">
        <v>362</v>
      </c>
      <c r="C512" s="1257"/>
      <c r="D512" s="1257"/>
      <c r="E512" s="1257"/>
      <c r="F512" s="1258"/>
    </row>
    <row r="513" spans="2:6" ht="12.75" hidden="1" customHeight="1" x14ac:dyDescent="0.25">
      <c r="B513" s="1254"/>
      <c r="C513" s="8">
        <v>2019</v>
      </c>
      <c r="D513" s="8">
        <v>2020</v>
      </c>
      <c r="E513" s="8">
        <v>2021</v>
      </c>
      <c r="F513" s="8">
        <v>2022</v>
      </c>
    </row>
    <row r="514" spans="2:6" ht="9" hidden="1" customHeight="1" thickBot="1" x14ac:dyDescent="0.3">
      <c r="B514" s="1255"/>
      <c r="C514" s="806" t="s">
        <v>8</v>
      </c>
      <c r="D514" s="806" t="s">
        <v>9</v>
      </c>
      <c r="E514" s="806" t="s">
        <v>9</v>
      </c>
      <c r="F514" s="806" t="s">
        <v>9</v>
      </c>
    </row>
    <row r="515" spans="2:6" ht="15.75" hidden="1" thickBot="1" x14ac:dyDescent="0.3">
      <c r="B515" s="13" t="s">
        <v>42</v>
      </c>
      <c r="C515" s="14">
        <f>C516+C517+C518+C519</f>
        <v>0</v>
      </c>
      <c r="D515" s="14">
        <f t="shared" ref="D515:F515" si="68">D516+D517+D518+D519</f>
        <v>0</v>
      </c>
      <c r="E515" s="14">
        <f t="shared" si="68"/>
        <v>0</v>
      </c>
      <c r="F515" s="14">
        <f t="shared" si="68"/>
        <v>0</v>
      </c>
    </row>
    <row r="516" spans="2:6" ht="15.75" hidden="1" thickBot="1" x14ac:dyDescent="0.3">
      <c r="B516" s="26" t="s">
        <v>279</v>
      </c>
      <c r="C516" s="14"/>
      <c r="D516" s="14"/>
      <c r="E516" s="14"/>
      <c r="F516" s="14"/>
    </row>
    <row r="517" spans="2:6" ht="15.75" hidden="1" thickBot="1" x14ac:dyDescent="0.3">
      <c r="B517" s="26" t="s">
        <v>294</v>
      </c>
      <c r="C517" s="14"/>
      <c r="D517" s="14"/>
      <c r="E517" s="14"/>
      <c r="F517" s="14"/>
    </row>
    <row r="518" spans="2:6" ht="15.75" hidden="1" thickBot="1" x14ac:dyDescent="0.3">
      <c r="B518" s="26" t="s">
        <v>295</v>
      </c>
      <c r="C518" s="14"/>
      <c r="D518" s="14"/>
      <c r="E518" s="14"/>
      <c r="F518" s="14"/>
    </row>
    <row r="519" spans="2:6" ht="15.75" hidden="1" thickBot="1" x14ac:dyDescent="0.3">
      <c r="B519" s="26" t="s">
        <v>296</v>
      </c>
      <c r="C519" s="14"/>
      <c r="D519" s="14"/>
      <c r="E519" s="14"/>
      <c r="F519" s="14"/>
    </row>
    <row r="520" spans="2:6" ht="15.75" hidden="1" thickBot="1" x14ac:dyDescent="0.3">
      <c r="B520" s="13" t="s">
        <v>43</v>
      </c>
      <c r="C520" s="15">
        <f>C521+C522+C523+C524</f>
        <v>0</v>
      </c>
      <c r="D520" s="15"/>
      <c r="E520" s="15"/>
      <c r="F520" s="15"/>
    </row>
    <row r="521" spans="2:6" ht="15.75" hidden="1" thickBot="1" x14ac:dyDescent="0.3">
      <c r="B521" s="26" t="s">
        <v>279</v>
      </c>
      <c r="C521" s="15"/>
      <c r="D521" s="14"/>
      <c r="E521" s="14"/>
      <c r="F521" s="14"/>
    </row>
    <row r="522" spans="2:6" ht="15.75" hidden="1" thickBot="1" x14ac:dyDescent="0.3">
      <c r="B522" s="26" t="s">
        <v>294</v>
      </c>
      <c r="C522" s="15"/>
      <c r="D522" s="14"/>
      <c r="E522" s="14"/>
      <c r="F522" s="14"/>
    </row>
    <row r="523" spans="2:6" ht="15.75" hidden="1" thickBot="1" x14ac:dyDescent="0.3">
      <c r="B523" s="26" t="s">
        <v>295</v>
      </c>
      <c r="C523" s="15"/>
      <c r="D523" s="14"/>
      <c r="E523" s="14"/>
      <c r="F523" s="14"/>
    </row>
    <row r="524" spans="2:6" ht="15.75" hidden="1" thickBot="1" x14ac:dyDescent="0.3">
      <c r="B524" s="26" t="s">
        <v>296</v>
      </c>
      <c r="C524" s="15"/>
      <c r="D524" s="14"/>
      <c r="E524" s="14"/>
      <c r="F524" s="14"/>
    </row>
    <row r="525" spans="2:6" ht="15.75" hidden="1" thickBot="1" x14ac:dyDescent="0.3">
      <c r="B525" s="16" t="s">
        <v>1217</v>
      </c>
      <c r="C525" s="15">
        <f>C515+C520</f>
        <v>0</v>
      </c>
      <c r="D525" s="15"/>
      <c r="E525" s="15"/>
      <c r="F525" s="15"/>
    </row>
    <row r="526" spans="2:6" ht="25.5" hidden="1" customHeight="1" thickBot="1" x14ac:dyDescent="0.3">
      <c r="B526" s="107" t="s">
        <v>45</v>
      </c>
      <c r="C526" s="1243"/>
      <c r="D526" s="1245"/>
      <c r="E526" s="1245"/>
      <c r="F526" s="1246"/>
    </row>
    <row r="527" spans="2:6" ht="45.75" hidden="1" thickBot="1" x14ac:dyDescent="0.3">
      <c r="B527" s="7" t="s">
        <v>1505</v>
      </c>
      <c r="C527" s="958" t="s">
        <v>1506</v>
      </c>
      <c r="D527" s="102" t="s">
        <v>289</v>
      </c>
      <c r="E527" s="105"/>
      <c r="F527" s="106"/>
    </row>
    <row r="528" spans="2:6" ht="17.25" hidden="1" customHeight="1" thickBot="1" x14ac:dyDescent="0.3">
      <c r="B528" s="5" t="s">
        <v>15</v>
      </c>
      <c r="C528" s="1247" t="s">
        <v>1506</v>
      </c>
      <c r="D528" s="1249"/>
      <c r="E528" s="1249"/>
      <c r="F528" s="1250"/>
    </row>
    <row r="529" spans="2:12" ht="15.75" hidden="1" thickBot="1" x14ac:dyDescent="0.3">
      <c r="B529" s="5" t="s">
        <v>16</v>
      </c>
      <c r="C529" s="1251" t="s">
        <v>703</v>
      </c>
      <c r="D529" s="1252"/>
      <c r="E529" s="1252"/>
      <c r="F529" s="1253"/>
    </row>
    <row r="530" spans="2:12" ht="12.75" hidden="1" customHeight="1" x14ac:dyDescent="0.25">
      <c r="B530" s="1254"/>
      <c r="C530" s="8">
        <v>2019</v>
      </c>
      <c r="D530" s="8">
        <v>2020</v>
      </c>
      <c r="E530" s="8">
        <v>2021</v>
      </c>
      <c r="F530" s="8">
        <v>2022</v>
      </c>
    </row>
    <row r="531" spans="2:12" ht="9" hidden="1" customHeight="1" thickBot="1" x14ac:dyDescent="0.3">
      <c r="B531" s="1255"/>
      <c r="C531" s="806" t="s">
        <v>8</v>
      </c>
      <c r="D531" s="806" t="s">
        <v>9</v>
      </c>
      <c r="E531" s="806" t="s">
        <v>9</v>
      </c>
      <c r="F531" s="806" t="s">
        <v>9</v>
      </c>
    </row>
    <row r="532" spans="2:12" ht="15.75" hidden="1" thickBot="1" x14ac:dyDescent="0.3">
      <c r="B532" s="5" t="s">
        <v>17</v>
      </c>
      <c r="C532" s="5"/>
      <c r="D532" s="5"/>
      <c r="E532" s="5"/>
      <c r="F532" s="5"/>
    </row>
    <row r="533" spans="2:12" ht="15.75" hidden="1" thickBot="1" x14ac:dyDescent="0.3">
      <c r="B533" s="5" t="s">
        <v>18</v>
      </c>
      <c r="C533" s="10">
        <f>C551</f>
        <v>0</v>
      </c>
      <c r="D533" s="10"/>
      <c r="E533" s="10"/>
      <c r="F533" s="10"/>
    </row>
    <row r="534" spans="2:12" ht="15.75" hidden="1" thickBot="1" x14ac:dyDescent="0.3">
      <c r="B534" s="5" t="s">
        <v>19</v>
      </c>
      <c r="C534" s="10" t="e">
        <f>C533/C532</f>
        <v>#DIV/0!</v>
      </c>
      <c r="D534" s="10" t="e">
        <f t="shared" ref="D534:F534" si="69">D533/D532</f>
        <v>#DIV/0!</v>
      </c>
      <c r="E534" s="10" t="e">
        <f t="shared" si="69"/>
        <v>#DIV/0!</v>
      </c>
      <c r="F534" s="10" t="e">
        <f t="shared" si="69"/>
        <v>#DIV/0!</v>
      </c>
    </row>
    <row r="535" spans="2:12" ht="15.75" hidden="1" thickBot="1" x14ac:dyDescent="0.3">
      <c r="B535" s="5" t="s">
        <v>20</v>
      </c>
      <c r="C535" s="787" t="s">
        <v>21</v>
      </c>
      <c r="D535" s="11" t="e">
        <f>D532/C532-1</f>
        <v>#DIV/0!</v>
      </c>
      <c r="E535" s="11" t="e">
        <f t="shared" ref="E535:F537" si="70">E532/D532-1</f>
        <v>#DIV/0!</v>
      </c>
      <c r="F535" s="11" t="e">
        <f t="shared" si="70"/>
        <v>#DIV/0!</v>
      </c>
      <c r="H535" s="12"/>
      <c r="I535" s="12"/>
      <c r="J535" s="12"/>
      <c r="K535" s="12"/>
      <c r="L535" s="12"/>
    </row>
    <row r="536" spans="2:12" ht="15.75" hidden="1" thickBot="1" x14ac:dyDescent="0.3">
      <c r="B536" s="5" t="s">
        <v>22</v>
      </c>
      <c r="C536" s="787" t="s">
        <v>21</v>
      </c>
      <c r="D536" s="11" t="e">
        <f>D533/C533-1</f>
        <v>#DIV/0!</v>
      </c>
      <c r="E536" s="11" t="e">
        <f t="shared" si="70"/>
        <v>#DIV/0!</v>
      </c>
      <c r="F536" s="11" t="e">
        <f t="shared" si="70"/>
        <v>#DIV/0!</v>
      </c>
    </row>
    <row r="537" spans="2:12" ht="15.75" hidden="1" thickBot="1" x14ac:dyDescent="0.3">
      <c r="B537" s="5" t="s">
        <v>23</v>
      </c>
      <c r="C537" s="787" t="s">
        <v>21</v>
      </c>
      <c r="D537" s="11" t="e">
        <f>D534/C534-1</f>
        <v>#DIV/0!</v>
      </c>
      <c r="E537" s="11" t="e">
        <f t="shared" si="70"/>
        <v>#DIV/0!</v>
      </c>
      <c r="F537" s="11" t="e">
        <f t="shared" si="70"/>
        <v>#DIV/0!</v>
      </c>
    </row>
    <row r="538" spans="2:12" ht="15.75" hidden="1" thickBot="1" x14ac:dyDescent="0.3">
      <c r="B538" s="1256" t="s">
        <v>162</v>
      </c>
      <c r="C538" s="1257"/>
      <c r="D538" s="1257"/>
      <c r="E538" s="1257"/>
      <c r="F538" s="1258"/>
    </row>
    <row r="539" spans="2:12" ht="12.75" hidden="1" customHeight="1" x14ac:dyDescent="0.25">
      <c r="B539" s="1254"/>
      <c r="C539" s="8">
        <v>2019</v>
      </c>
      <c r="D539" s="8">
        <v>2020</v>
      </c>
      <c r="E539" s="8">
        <v>2021</v>
      </c>
      <c r="F539" s="8">
        <v>2022</v>
      </c>
    </row>
    <row r="540" spans="2:12" ht="9" hidden="1" customHeight="1" thickBot="1" x14ac:dyDescent="0.3">
      <c r="B540" s="1255"/>
      <c r="C540" s="806" t="s">
        <v>8</v>
      </c>
      <c r="D540" s="806" t="s">
        <v>9</v>
      </c>
      <c r="E540" s="806" t="s">
        <v>9</v>
      </c>
      <c r="F540" s="806" t="s">
        <v>9</v>
      </c>
    </row>
    <row r="541" spans="2:12" ht="15.75" hidden="1" thickBot="1" x14ac:dyDescent="0.3">
      <c r="B541" s="13" t="s">
        <v>42</v>
      </c>
      <c r="C541" s="14">
        <f>C542+C543+C544+C545</f>
        <v>0</v>
      </c>
      <c r="D541" s="14">
        <f t="shared" ref="D541:F541" si="71">D542+D543+D544+D545</f>
        <v>0</v>
      </c>
      <c r="E541" s="14">
        <f t="shared" si="71"/>
        <v>0</v>
      </c>
      <c r="F541" s="14">
        <f t="shared" si="71"/>
        <v>0</v>
      </c>
    </row>
    <row r="542" spans="2:12" ht="15.75" hidden="1" thickBot="1" x14ac:dyDescent="0.3">
      <c r="B542" s="26" t="s">
        <v>279</v>
      </c>
      <c r="C542" s="14"/>
      <c r="D542" s="14"/>
      <c r="E542" s="14"/>
      <c r="F542" s="14"/>
    </row>
    <row r="543" spans="2:12" ht="15.75" hidden="1" thickBot="1" x14ac:dyDescent="0.3">
      <c r="B543" s="26" t="s">
        <v>294</v>
      </c>
      <c r="C543" s="14"/>
      <c r="D543" s="14"/>
      <c r="E543" s="14"/>
      <c r="F543" s="14"/>
    </row>
    <row r="544" spans="2:12" ht="15.75" hidden="1" thickBot="1" x14ac:dyDescent="0.3">
      <c r="B544" s="26" t="s">
        <v>295</v>
      </c>
      <c r="C544" s="14"/>
      <c r="D544" s="14"/>
      <c r="E544" s="14"/>
      <c r="F544" s="14"/>
    </row>
    <row r="545" spans="2:6" ht="15.75" hidden="1" thickBot="1" x14ac:dyDescent="0.3">
      <c r="B545" s="26" t="s">
        <v>296</v>
      </c>
      <c r="C545" s="14"/>
      <c r="D545" s="14"/>
      <c r="E545" s="14"/>
      <c r="F545" s="14"/>
    </row>
    <row r="546" spans="2:6" ht="15.75" hidden="1" thickBot="1" x14ac:dyDescent="0.3">
      <c r="B546" s="13" t="s">
        <v>43</v>
      </c>
      <c r="C546" s="15">
        <f>C547+C548+C549+C550</f>
        <v>0</v>
      </c>
      <c r="D546" s="15"/>
      <c r="E546" s="15"/>
      <c r="F546" s="15"/>
    </row>
    <row r="547" spans="2:6" ht="15.75" hidden="1" thickBot="1" x14ac:dyDescent="0.3">
      <c r="B547" s="26" t="s">
        <v>279</v>
      </c>
      <c r="C547" s="15"/>
      <c r="D547" s="15"/>
      <c r="E547" s="15"/>
      <c r="F547" s="15"/>
    </row>
    <row r="548" spans="2:6" ht="15.75" hidden="1" thickBot="1" x14ac:dyDescent="0.3">
      <c r="B548" s="26" t="s">
        <v>294</v>
      </c>
      <c r="C548" s="15"/>
      <c r="D548" s="15"/>
      <c r="E548" s="15"/>
      <c r="F548" s="15"/>
    </row>
    <row r="549" spans="2:6" ht="15.75" hidden="1" thickBot="1" x14ac:dyDescent="0.3">
      <c r="B549" s="26" t="s">
        <v>295</v>
      </c>
      <c r="C549" s="15"/>
      <c r="D549" s="15"/>
      <c r="E549" s="15"/>
      <c r="F549" s="15"/>
    </row>
    <row r="550" spans="2:6" ht="15.75" hidden="1" thickBot="1" x14ac:dyDescent="0.3">
      <c r="B550" s="26" t="s">
        <v>296</v>
      </c>
      <c r="C550" s="15"/>
      <c r="D550" s="15"/>
      <c r="E550" s="15"/>
      <c r="F550" s="15"/>
    </row>
    <row r="551" spans="2:6" ht="15.75" hidden="1" thickBot="1" x14ac:dyDescent="0.3">
      <c r="B551" s="16" t="s">
        <v>1215</v>
      </c>
      <c r="C551" s="15">
        <f>C541+C546</f>
        <v>0</v>
      </c>
      <c r="D551" s="15"/>
      <c r="E551" s="15"/>
      <c r="F551" s="15"/>
    </row>
    <row r="552" spans="2:6" ht="15.75" hidden="1" thickBot="1" x14ac:dyDescent="0.3">
      <c r="B552" s="20"/>
      <c r="C552" s="21"/>
      <c r="D552" s="21"/>
      <c r="E552" s="21"/>
      <c r="F552" s="21"/>
    </row>
    <row r="553" spans="2:6" ht="57" hidden="1" thickBot="1" x14ac:dyDescent="0.3">
      <c r="B553" s="7" t="s">
        <v>1214</v>
      </c>
      <c r="C553" s="47" t="s">
        <v>1507</v>
      </c>
      <c r="D553" s="100" t="s">
        <v>289</v>
      </c>
      <c r="E553" s="1245"/>
      <c r="F553" s="1246"/>
    </row>
    <row r="554" spans="2:6" ht="37.5" hidden="1" customHeight="1" thickBot="1" x14ac:dyDescent="0.3">
      <c r="B554" s="5" t="s">
        <v>15</v>
      </c>
      <c r="C554" s="1247" t="s">
        <v>1507</v>
      </c>
      <c r="D554" s="1249"/>
      <c r="E554" s="1249"/>
      <c r="F554" s="1250"/>
    </row>
    <row r="555" spans="2:6" ht="15.75" hidden="1" thickBot="1" x14ac:dyDescent="0.3">
      <c r="B555" s="5" t="s">
        <v>16</v>
      </c>
      <c r="C555" s="1251" t="s">
        <v>906</v>
      </c>
      <c r="D555" s="1252"/>
      <c r="E555" s="1252"/>
      <c r="F555" s="1253"/>
    </row>
    <row r="556" spans="2:6" ht="12.75" hidden="1" customHeight="1" x14ac:dyDescent="0.25">
      <c r="B556" s="1254"/>
      <c r="C556" s="8">
        <v>2019</v>
      </c>
      <c r="D556" s="8">
        <v>2020</v>
      </c>
      <c r="E556" s="8">
        <v>2021</v>
      </c>
      <c r="F556" s="8">
        <v>2022</v>
      </c>
    </row>
    <row r="557" spans="2:6" ht="9" hidden="1" customHeight="1" thickBot="1" x14ac:dyDescent="0.3">
      <c r="B557" s="1255"/>
      <c r="C557" s="806" t="s">
        <v>8</v>
      </c>
      <c r="D557" s="806" t="s">
        <v>9</v>
      </c>
      <c r="E557" s="806" t="s">
        <v>9</v>
      </c>
      <c r="F557" s="806" t="s">
        <v>9</v>
      </c>
    </row>
    <row r="558" spans="2:6" ht="15.75" hidden="1" thickBot="1" x14ac:dyDescent="0.3">
      <c r="B558" s="5" t="s">
        <v>17</v>
      </c>
      <c r="C558" s="5"/>
      <c r="D558" s="5"/>
      <c r="E558" s="5"/>
      <c r="F558" s="5"/>
    </row>
    <row r="559" spans="2:6" ht="15.75" hidden="1" thickBot="1" x14ac:dyDescent="0.3">
      <c r="B559" s="5" t="s">
        <v>18</v>
      </c>
      <c r="C559" s="10"/>
      <c r="D559" s="10"/>
      <c r="E559" s="10"/>
      <c r="F559" s="10"/>
    </row>
    <row r="560" spans="2:6" ht="15.75" hidden="1" thickBot="1" x14ac:dyDescent="0.3">
      <c r="B560" s="5" t="s">
        <v>19</v>
      </c>
      <c r="C560" s="10" t="e">
        <f>C559/C558</f>
        <v>#DIV/0!</v>
      </c>
      <c r="D560" s="10" t="e">
        <f t="shared" ref="D560:F560" si="72">D559/D558</f>
        <v>#DIV/0!</v>
      </c>
      <c r="E560" s="10" t="e">
        <f t="shared" si="72"/>
        <v>#DIV/0!</v>
      </c>
      <c r="F560" s="10" t="e">
        <f t="shared" si="72"/>
        <v>#DIV/0!</v>
      </c>
    </row>
    <row r="561" spans="2:12" ht="15.75" hidden="1" thickBot="1" x14ac:dyDescent="0.3">
      <c r="B561" s="5" t="s">
        <v>20</v>
      </c>
      <c r="C561" s="787" t="s">
        <v>21</v>
      </c>
      <c r="D561" s="11" t="e">
        <f>D558/C558-1</f>
        <v>#DIV/0!</v>
      </c>
      <c r="E561" s="11" t="e">
        <f t="shared" ref="E561:F563" si="73">E558/D558-1</f>
        <v>#DIV/0!</v>
      </c>
      <c r="F561" s="11" t="e">
        <f t="shared" si="73"/>
        <v>#DIV/0!</v>
      </c>
      <c r="H561" s="12"/>
      <c r="I561" s="12"/>
      <c r="J561" s="12"/>
      <c r="K561" s="12"/>
      <c r="L561" s="12"/>
    </row>
    <row r="562" spans="2:12" ht="15.75" hidden="1" thickBot="1" x14ac:dyDescent="0.3">
      <c r="B562" s="5" t="s">
        <v>22</v>
      </c>
      <c r="C562" s="787" t="s">
        <v>21</v>
      </c>
      <c r="D562" s="11" t="e">
        <f>D559/C559-1</f>
        <v>#DIV/0!</v>
      </c>
      <c r="E562" s="11" t="e">
        <f t="shared" si="73"/>
        <v>#DIV/0!</v>
      </c>
      <c r="F562" s="11" t="e">
        <f t="shared" si="73"/>
        <v>#DIV/0!</v>
      </c>
    </row>
    <row r="563" spans="2:12" ht="15.75" hidden="1" thickBot="1" x14ac:dyDescent="0.3">
      <c r="B563" s="5" t="s">
        <v>23</v>
      </c>
      <c r="C563" s="787" t="s">
        <v>21</v>
      </c>
      <c r="D563" s="11" t="e">
        <f>D560/C560-1</f>
        <v>#DIV/0!</v>
      </c>
      <c r="E563" s="11" t="e">
        <f t="shared" si="73"/>
        <v>#DIV/0!</v>
      </c>
      <c r="F563" s="11" t="e">
        <f t="shared" si="73"/>
        <v>#DIV/0!</v>
      </c>
    </row>
    <row r="564" spans="2:12" ht="15.75" hidden="1" thickBot="1" x14ac:dyDescent="0.3">
      <c r="B564" s="1256" t="s">
        <v>1508</v>
      </c>
      <c r="C564" s="1257"/>
      <c r="D564" s="1257"/>
      <c r="E564" s="1257"/>
      <c r="F564" s="1258"/>
    </row>
    <row r="565" spans="2:12" ht="12.75" hidden="1" customHeight="1" x14ac:dyDescent="0.25">
      <c r="B565" s="1254"/>
      <c r="C565" s="8">
        <v>2019</v>
      </c>
      <c r="D565" s="8">
        <v>2020</v>
      </c>
      <c r="E565" s="8">
        <v>2021</v>
      </c>
      <c r="F565" s="8">
        <v>2022</v>
      </c>
    </row>
    <row r="566" spans="2:12" ht="9" hidden="1" customHeight="1" thickBot="1" x14ac:dyDescent="0.3">
      <c r="B566" s="1255"/>
      <c r="C566" s="806" t="s">
        <v>8</v>
      </c>
      <c r="D566" s="806" t="s">
        <v>9</v>
      </c>
      <c r="E566" s="806" t="s">
        <v>9</v>
      </c>
      <c r="F566" s="806" t="s">
        <v>9</v>
      </c>
    </row>
    <row r="567" spans="2:12" ht="15.75" hidden="1" thickBot="1" x14ac:dyDescent="0.3">
      <c r="B567" s="13" t="s">
        <v>42</v>
      </c>
      <c r="C567" s="14">
        <f>C568+C569+C570+C571</f>
        <v>0</v>
      </c>
      <c r="D567" s="14">
        <f t="shared" ref="D567:F567" si="74">D568+D569+D570+D571</f>
        <v>0</v>
      </c>
      <c r="E567" s="14">
        <f t="shared" si="74"/>
        <v>0</v>
      </c>
      <c r="F567" s="14">
        <f t="shared" si="74"/>
        <v>0</v>
      </c>
    </row>
    <row r="568" spans="2:12" ht="15.75" hidden="1" thickBot="1" x14ac:dyDescent="0.3">
      <c r="B568" s="26" t="s">
        <v>279</v>
      </c>
      <c r="C568" s="14"/>
      <c r="D568" s="14"/>
      <c r="E568" s="14"/>
      <c r="F568" s="14"/>
    </row>
    <row r="569" spans="2:12" ht="15.75" hidden="1" thickBot="1" x14ac:dyDescent="0.3">
      <c r="B569" s="26" t="s">
        <v>294</v>
      </c>
      <c r="C569" s="14"/>
      <c r="D569" s="14"/>
      <c r="E569" s="14"/>
      <c r="F569" s="14"/>
    </row>
    <row r="570" spans="2:12" ht="15.75" hidden="1" thickBot="1" x14ac:dyDescent="0.3">
      <c r="B570" s="26" t="s">
        <v>295</v>
      </c>
      <c r="C570" s="14"/>
      <c r="D570" s="14"/>
      <c r="E570" s="14"/>
      <c r="F570" s="14"/>
    </row>
    <row r="571" spans="2:12" ht="15.75" hidden="1" thickBot="1" x14ac:dyDescent="0.3">
      <c r="B571" s="26" t="s">
        <v>296</v>
      </c>
      <c r="C571" s="14"/>
      <c r="D571" s="14"/>
      <c r="E571" s="14"/>
      <c r="F571" s="14"/>
    </row>
    <row r="572" spans="2:12" ht="15.75" hidden="1" thickBot="1" x14ac:dyDescent="0.3">
      <c r="B572" s="13" t="s">
        <v>43</v>
      </c>
      <c r="C572" s="15">
        <f>C573+C574+C575+C576</f>
        <v>0</v>
      </c>
      <c r="D572" s="15"/>
      <c r="E572" s="15"/>
      <c r="F572" s="15"/>
    </row>
    <row r="573" spans="2:12" ht="15.75" hidden="1" thickBot="1" x14ac:dyDescent="0.3">
      <c r="B573" s="26" t="s">
        <v>279</v>
      </c>
      <c r="C573" s="15"/>
      <c r="D573" s="14"/>
      <c r="E573" s="14"/>
      <c r="F573" s="14"/>
    </row>
    <row r="574" spans="2:12" ht="15.75" hidden="1" thickBot="1" x14ac:dyDescent="0.3">
      <c r="B574" s="26" t="s">
        <v>294</v>
      </c>
      <c r="C574" s="15"/>
      <c r="D574" s="14"/>
      <c r="E574" s="14"/>
      <c r="F574" s="14"/>
    </row>
    <row r="575" spans="2:12" ht="15.75" hidden="1" thickBot="1" x14ac:dyDescent="0.3">
      <c r="B575" s="26" t="s">
        <v>295</v>
      </c>
      <c r="C575" s="15"/>
      <c r="D575" s="14"/>
      <c r="E575" s="14"/>
      <c r="F575" s="14"/>
    </row>
    <row r="576" spans="2:12" ht="15.75" hidden="1" thickBot="1" x14ac:dyDescent="0.3">
      <c r="B576" s="26" t="s">
        <v>296</v>
      </c>
      <c r="C576" s="15"/>
      <c r="D576" s="14"/>
      <c r="E576" s="14"/>
      <c r="F576" s="14"/>
    </row>
    <row r="577" spans="2:12" ht="15.75" hidden="1" thickBot="1" x14ac:dyDescent="0.3">
      <c r="B577" s="101" t="s">
        <v>1509</v>
      </c>
      <c r="C577" s="15">
        <f>C567+C572</f>
        <v>0</v>
      </c>
      <c r="D577" s="15"/>
      <c r="E577" s="15"/>
      <c r="F577" s="15"/>
    </row>
    <row r="578" spans="2:12" ht="68.25" hidden="1" thickBot="1" x14ac:dyDescent="0.3">
      <c r="B578" s="7" t="s">
        <v>1510</v>
      </c>
      <c r="C578" s="958" t="s">
        <v>1511</v>
      </c>
      <c r="D578" s="102" t="s">
        <v>289</v>
      </c>
      <c r="E578" s="105"/>
      <c r="F578" s="106"/>
    </row>
    <row r="579" spans="2:12" ht="24.75" hidden="1" customHeight="1" thickBot="1" x14ac:dyDescent="0.3">
      <c r="B579" s="5" t="s">
        <v>15</v>
      </c>
      <c r="C579" s="1247" t="s">
        <v>1511</v>
      </c>
      <c r="D579" s="1249"/>
      <c r="E579" s="1249"/>
      <c r="F579" s="1250"/>
    </row>
    <row r="580" spans="2:12" ht="15.75" hidden="1" thickBot="1" x14ac:dyDescent="0.3">
      <c r="B580" s="5" t="s">
        <v>16</v>
      </c>
      <c r="C580" s="1251" t="s">
        <v>52</v>
      </c>
      <c r="D580" s="1252"/>
      <c r="E580" s="1252"/>
      <c r="F580" s="1253"/>
    </row>
    <row r="581" spans="2:12" ht="12.75" hidden="1" customHeight="1" x14ac:dyDescent="0.25">
      <c r="B581" s="1254"/>
      <c r="C581" s="8">
        <v>2019</v>
      </c>
      <c r="D581" s="8">
        <v>2020</v>
      </c>
      <c r="E581" s="8">
        <v>2021</v>
      </c>
      <c r="F581" s="8">
        <v>2022</v>
      </c>
    </row>
    <row r="582" spans="2:12" ht="9" hidden="1" customHeight="1" thickBot="1" x14ac:dyDescent="0.3">
      <c r="B582" s="1255"/>
      <c r="C582" s="806" t="s">
        <v>8</v>
      </c>
      <c r="D582" s="806" t="s">
        <v>9</v>
      </c>
      <c r="E582" s="806" t="s">
        <v>9</v>
      </c>
      <c r="F582" s="806" t="s">
        <v>9</v>
      </c>
    </row>
    <row r="583" spans="2:12" ht="15.75" hidden="1" thickBot="1" x14ac:dyDescent="0.3">
      <c r="B583" s="5" t="s">
        <v>17</v>
      </c>
      <c r="C583" s="5"/>
      <c r="D583" s="5"/>
      <c r="E583" s="5"/>
      <c r="F583" s="5"/>
    </row>
    <row r="584" spans="2:12" ht="15.75" hidden="1" thickBot="1" x14ac:dyDescent="0.3">
      <c r="B584" s="5" t="s">
        <v>18</v>
      </c>
      <c r="C584" s="10">
        <f>C602</f>
        <v>0</v>
      </c>
      <c r="D584" s="10"/>
      <c r="E584" s="10"/>
      <c r="F584" s="10"/>
    </row>
    <row r="585" spans="2:12" ht="15.75" hidden="1" thickBot="1" x14ac:dyDescent="0.3">
      <c r="B585" s="5" t="s">
        <v>19</v>
      </c>
      <c r="C585" s="10" t="e">
        <f>C584/C583</f>
        <v>#DIV/0!</v>
      </c>
      <c r="D585" s="10" t="e">
        <f t="shared" ref="D585:F585" si="75">D584/D583</f>
        <v>#DIV/0!</v>
      </c>
      <c r="E585" s="10" t="e">
        <f t="shared" si="75"/>
        <v>#DIV/0!</v>
      </c>
      <c r="F585" s="10" t="e">
        <f t="shared" si="75"/>
        <v>#DIV/0!</v>
      </c>
    </row>
    <row r="586" spans="2:12" ht="15.75" hidden="1" thickBot="1" x14ac:dyDescent="0.3">
      <c r="B586" s="5" t="s">
        <v>20</v>
      </c>
      <c r="C586" s="787" t="s">
        <v>21</v>
      </c>
      <c r="D586" s="11" t="e">
        <f>D583/C583-1</f>
        <v>#DIV/0!</v>
      </c>
      <c r="E586" s="11" t="e">
        <f t="shared" ref="E586:F588" si="76">E583/D583-1</f>
        <v>#DIV/0!</v>
      </c>
      <c r="F586" s="11" t="e">
        <f t="shared" si="76"/>
        <v>#DIV/0!</v>
      </c>
      <c r="H586" s="12"/>
      <c r="I586" s="12"/>
      <c r="J586" s="12"/>
      <c r="K586" s="12"/>
      <c r="L586" s="12"/>
    </row>
    <row r="587" spans="2:12" ht="15.75" hidden="1" thickBot="1" x14ac:dyDescent="0.3">
      <c r="B587" s="5" t="s">
        <v>22</v>
      </c>
      <c r="C587" s="787" t="s">
        <v>21</v>
      </c>
      <c r="D587" s="11" t="e">
        <f>D584/C584-1</f>
        <v>#DIV/0!</v>
      </c>
      <c r="E587" s="11" t="e">
        <f t="shared" si="76"/>
        <v>#DIV/0!</v>
      </c>
      <c r="F587" s="11" t="e">
        <f t="shared" si="76"/>
        <v>#DIV/0!</v>
      </c>
    </row>
    <row r="588" spans="2:12" ht="15.75" hidden="1" thickBot="1" x14ac:dyDescent="0.3">
      <c r="B588" s="5" t="s">
        <v>23</v>
      </c>
      <c r="C588" s="787" t="s">
        <v>21</v>
      </c>
      <c r="D588" s="11" t="e">
        <f>D585/C585-1</f>
        <v>#DIV/0!</v>
      </c>
      <c r="E588" s="11" t="e">
        <f t="shared" si="76"/>
        <v>#DIV/0!</v>
      </c>
      <c r="F588" s="11" t="e">
        <f t="shared" si="76"/>
        <v>#DIV/0!</v>
      </c>
    </row>
    <row r="589" spans="2:12" ht="15.75" hidden="1" thickBot="1" x14ac:dyDescent="0.3">
      <c r="B589" s="1256" t="s">
        <v>1512</v>
      </c>
      <c r="C589" s="1257"/>
      <c r="D589" s="1257"/>
      <c r="E589" s="1257"/>
      <c r="F589" s="1258"/>
    </row>
    <row r="590" spans="2:12" ht="12.75" hidden="1" customHeight="1" x14ac:dyDescent="0.25">
      <c r="B590" s="1254"/>
      <c r="C590" s="8">
        <v>2019</v>
      </c>
      <c r="D590" s="8">
        <v>2020</v>
      </c>
      <c r="E590" s="8">
        <v>2021</v>
      </c>
      <c r="F590" s="8">
        <v>2022</v>
      </c>
    </row>
    <row r="591" spans="2:12" ht="9" hidden="1" customHeight="1" thickBot="1" x14ac:dyDescent="0.3">
      <c r="B591" s="1255"/>
      <c r="C591" s="806" t="s">
        <v>8</v>
      </c>
      <c r="D591" s="806" t="s">
        <v>9</v>
      </c>
      <c r="E591" s="806" t="s">
        <v>9</v>
      </c>
      <c r="F591" s="806" t="s">
        <v>9</v>
      </c>
    </row>
    <row r="592" spans="2:12" ht="15.75" hidden="1" thickBot="1" x14ac:dyDescent="0.3">
      <c r="B592" s="13" t="s">
        <v>42</v>
      </c>
      <c r="C592" s="14">
        <f>C593+C594+C595+C596</f>
        <v>0</v>
      </c>
      <c r="D592" s="14">
        <f t="shared" ref="D592:F592" si="77">D593+D594+D595+D596</f>
        <v>0</v>
      </c>
      <c r="E592" s="14">
        <f t="shared" si="77"/>
        <v>0</v>
      </c>
      <c r="F592" s="14">
        <f t="shared" si="77"/>
        <v>0</v>
      </c>
    </row>
    <row r="593" spans="2:6" ht="15.75" hidden="1" thickBot="1" x14ac:dyDescent="0.3">
      <c r="B593" s="26" t="s">
        <v>279</v>
      </c>
      <c r="C593" s="14"/>
      <c r="D593" s="14"/>
      <c r="E593" s="14"/>
      <c r="F593" s="14"/>
    </row>
    <row r="594" spans="2:6" ht="15.75" hidden="1" thickBot="1" x14ac:dyDescent="0.3">
      <c r="B594" s="26" t="s">
        <v>294</v>
      </c>
      <c r="C594" s="14"/>
      <c r="D594" s="14"/>
      <c r="E594" s="14"/>
      <c r="F594" s="14"/>
    </row>
    <row r="595" spans="2:6" ht="15.75" hidden="1" thickBot="1" x14ac:dyDescent="0.3">
      <c r="B595" s="26" t="s">
        <v>295</v>
      </c>
      <c r="C595" s="14"/>
      <c r="D595" s="14"/>
      <c r="E595" s="14"/>
      <c r="F595" s="14"/>
    </row>
    <row r="596" spans="2:6" ht="15.75" hidden="1" thickBot="1" x14ac:dyDescent="0.3">
      <c r="B596" s="26" t="s">
        <v>296</v>
      </c>
      <c r="C596" s="14"/>
      <c r="D596" s="14"/>
      <c r="E596" s="14"/>
      <c r="F596" s="14"/>
    </row>
    <row r="597" spans="2:6" ht="15.75" hidden="1" thickBot="1" x14ac:dyDescent="0.3">
      <c r="B597" s="13" t="s">
        <v>43</v>
      </c>
      <c r="C597" s="15">
        <f>C598+C599+C600+C601</f>
        <v>0</v>
      </c>
      <c r="D597" s="15"/>
      <c r="E597" s="15"/>
      <c r="F597" s="15"/>
    </row>
    <row r="598" spans="2:6" ht="15.75" hidden="1" thickBot="1" x14ac:dyDescent="0.3">
      <c r="B598" s="26" t="s">
        <v>279</v>
      </c>
      <c r="C598" s="15"/>
      <c r="D598" s="14"/>
      <c r="E598" s="14"/>
      <c r="F598" s="14"/>
    </row>
    <row r="599" spans="2:6" ht="15.75" hidden="1" thickBot="1" x14ac:dyDescent="0.3">
      <c r="B599" s="26" t="s">
        <v>294</v>
      </c>
      <c r="C599" s="15"/>
      <c r="D599" s="14"/>
      <c r="E599" s="14"/>
      <c r="F599" s="14"/>
    </row>
    <row r="600" spans="2:6" ht="15.75" hidden="1" thickBot="1" x14ac:dyDescent="0.3">
      <c r="B600" s="26" t="s">
        <v>295</v>
      </c>
      <c r="C600" s="15"/>
      <c r="D600" s="14"/>
      <c r="E600" s="14"/>
      <c r="F600" s="14"/>
    </row>
    <row r="601" spans="2:6" ht="15.75" hidden="1" thickBot="1" x14ac:dyDescent="0.3">
      <c r="B601" s="26" t="s">
        <v>296</v>
      </c>
      <c r="C601" s="15"/>
      <c r="D601" s="14"/>
      <c r="E601" s="14"/>
      <c r="F601" s="14"/>
    </row>
    <row r="602" spans="2:6" ht="15.75" hidden="1" thickBot="1" x14ac:dyDescent="0.3">
      <c r="B602" s="16" t="s">
        <v>301</v>
      </c>
      <c r="C602" s="15">
        <f>C592+C597</f>
        <v>0</v>
      </c>
      <c r="D602" s="15"/>
      <c r="E602" s="15"/>
      <c r="F602" s="15"/>
    </row>
    <row r="603" spans="2:6" ht="25.5" hidden="1" customHeight="1" thickBot="1" x14ac:dyDescent="0.3">
      <c r="B603" s="107" t="s">
        <v>45</v>
      </c>
      <c r="C603" s="1243"/>
      <c r="D603" s="1245"/>
      <c r="E603" s="1245"/>
      <c r="F603" s="1246"/>
    </row>
    <row r="604" spans="2:6" ht="68.25" hidden="1" thickBot="1" x14ac:dyDescent="0.3">
      <c r="B604" s="7" t="s">
        <v>1513</v>
      </c>
      <c r="C604" s="958" t="s">
        <v>1514</v>
      </c>
      <c r="D604" s="102" t="s">
        <v>289</v>
      </c>
      <c r="E604" s="105"/>
      <c r="F604" s="106"/>
    </row>
    <row r="605" spans="2:6" ht="31.5" hidden="1" customHeight="1" thickBot="1" x14ac:dyDescent="0.3">
      <c r="B605" s="5" t="s">
        <v>15</v>
      </c>
      <c r="C605" s="1247" t="s">
        <v>1514</v>
      </c>
      <c r="D605" s="1249"/>
      <c r="E605" s="1249"/>
      <c r="F605" s="1250"/>
    </row>
    <row r="606" spans="2:6" ht="15.75" hidden="1" thickBot="1" x14ac:dyDescent="0.3">
      <c r="B606" s="5" t="s">
        <v>16</v>
      </c>
      <c r="C606" s="1247" t="s">
        <v>906</v>
      </c>
      <c r="D606" s="1249"/>
      <c r="E606" s="1249"/>
      <c r="F606" s="1250"/>
    </row>
    <row r="607" spans="2:6" ht="12.75" hidden="1" customHeight="1" x14ac:dyDescent="0.25">
      <c r="B607" s="1254"/>
      <c r="C607" s="8">
        <v>2019</v>
      </c>
      <c r="D607" s="8">
        <v>2020</v>
      </c>
      <c r="E607" s="8">
        <v>2021</v>
      </c>
      <c r="F607" s="8">
        <v>2022</v>
      </c>
    </row>
    <row r="608" spans="2:6" ht="9" hidden="1" customHeight="1" thickBot="1" x14ac:dyDescent="0.3">
      <c r="B608" s="1255"/>
      <c r="C608" s="806" t="s">
        <v>8</v>
      </c>
      <c r="D608" s="806" t="s">
        <v>9</v>
      </c>
      <c r="E608" s="806" t="s">
        <v>9</v>
      </c>
      <c r="F608" s="806" t="s">
        <v>9</v>
      </c>
    </row>
    <row r="609" spans="2:12" ht="15.75" hidden="1" thickBot="1" x14ac:dyDescent="0.3">
      <c r="B609" s="5" t="s">
        <v>17</v>
      </c>
      <c r="C609" s="5"/>
      <c r="D609" s="5"/>
      <c r="E609" s="5"/>
      <c r="F609" s="5"/>
    </row>
    <row r="610" spans="2:12" ht="15.75" hidden="1" thickBot="1" x14ac:dyDescent="0.3">
      <c r="B610" s="5" t="s">
        <v>18</v>
      </c>
      <c r="C610" s="10">
        <f>C628</f>
        <v>0</v>
      </c>
      <c r="D610" s="10"/>
      <c r="E610" s="10"/>
      <c r="F610" s="10"/>
    </row>
    <row r="611" spans="2:12" ht="15.75" hidden="1" thickBot="1" x14ac:dyDescent="0.3">
      <c r="B611" s="5" t="s">
        <v>19</v>
      </c>
      <c r="C611" s="10" t="e">
        <f>C610/C609</f>
        <v>#DIV/0!</v>
      </c>
      <c r="D611" s="10" t="e">
        <f t="shared" ref="D611:F611" si="78">D610/D609</f>
        <v>#DIV/0!</v>
      </c>
      <c r="E611" s="10" t="e">
        <f t="shared" si="78"/>
        <v>#DIV/0!</v>
      </c>
      <c r="F611" s="10" t="e">
        <f t="shared" si="78"/>
        <v>#DIV/0!</v>
      </c>
    </row>
    <row r="612" spans="2:12" ht="15.75" hidden="1" thickBot="1" x14ac:dyDescent="0.3">
      <c r="B612" s="5" t="s">
        <v>20</v>
      </c>
      <c r="C612" s="787" t="s">
        <v>21</v>
      </c>
      <c r="D612" s="11" t="e">
        <f>D609/C609-1</f>
        <v>#DIV/0!</v>
      </c>
      <c r="E612" s="11" t="e">
        <f t="shared" ref="E612:F614" si="79">E609/D609-1</f>
        <v>#DIV/0!</v>
      </c>
      <c r="F612" s="11" t="e">
        <f t="shared" si="79"/>
        <v>#DIV/0!</v>
      </c>
      <c r="H612" s="12"/>
      <c r="I612" s="12"/>
      <c r="J612" s="12"/>
      <c r="K612" s="12"/>
      <c r="L612" s="12"/>
    </row>
    <row r="613" spans="2:12" ht="15.75" hidden="1" thickBot="1" x14ac:dyDescent="0.3">
      <c r="B613" s="5" t="s">
        <v>22</v>
      </c>
      <c r="C613" s="787" t="s">
        <v>21</v>
      </c>
      <c r="D613" s="11" t="e">
        <f>D610/C610-1</f>
        <v>#DIV/0!</v>
      </c>
      <c r="E613" s="11" t="e">
        <f t="shared" si="79"/>
        <v>#DIV/0!</v>
      </c>
      <c r="F613" s="11" t="e">
        <f t="shared" si="79"/>
        <v>#DIV/0!</v>
      </c>
    </row>
    <row r="614" spans="2:12" ht="15.75" hidden="1" thickBot="1" x14ac:dyDescent="0.3">
      <c r="B614" s="5" t="s">
        <v>23</v>
      </c>
      <c r="C614" s="787" t="s">
        <v>21</v>
      </c>
      <c r="D614" s="11" t="e">
        <f>D611/C611-1</f>
        <v>#DIV/0!</v>
      </c>
      <c r="E614" s="11" t="e">
        <f t="shared" si="79"/>
        <v>#DIV/0!</v>
      </c>
      <c r="F614" s="11" t="e">
        <f t="shared" si="79"/>
        <v>#DIV/0!</v>
      </c>
    </row>
    <row r="615" spans="2:12" ht="15.75" hidden="1" thickBot="1" x14ac:dyDescent="0.3">
      <c r="B615" s="1256" t="s">
        <v>1515</v>
      </c>
      <c r="C615" s="1257"/>
      <c r="D615" s="1257"/>
      <c r="E615" s="1257"/>
      <c r="F615" s="1258"/>
    </row>
    <row r="616" spans="2:12" ht="12.75" hidden="1" customHeight="1" x14ac:dyDescent="0.25">
      <c r="B616" s="1254"/>
      <c r="C616" s="8">
        <v>2019</v>
      </c>
      <c r="D616" s="8">
        <v>2020</v>
      </c>
      <c r="E616" s="8">
        <v>2021</v>
      </c>
      <c r="F616" s="8">
        <v>2022</v>
      </c>
    </row>
    <row r="617" spans="2:12" ht="9" hidden="1" customHeight="1" thickBot="1" x14ac:dyDescent="0.3">
      <c r="B617" s="1255"/>
      <c r="C617" s="806" t="s">
        <v>8</v>
      </c>
      <c r="D617" s="806" t="s">
        <v>9</v>
      </c>
      <c r="E617" s="806" t="s">
        <v>9</v>
      </c>
      <c r="F617" s="806" t="s">
        <v>9</v>
      </c>
    </row>
    <row r="618" spans="2:12" ht="15.75" hidden="1" thickBot="1" x14ac:dyDescent="0.3">
      <c r="B618" s="13" t="s">
        <v>42</v>
      </c>
      <c r="C618" s="14">
        <f>C619+C620+C621+C622</f>
        <v>0</v>
      </c>
      <c r="D618" s="14">
        <f t="shared" ref="D618:F618" si="80">D619+D620+D621+D622</f>
        <v>0</v>
      </c>
      <c r="E618" s="14">
        <f t="shared" si="80"/>
        <v>0</v>
      </c>
      <c r="F618" s="14">
        <f t="shared" si="80"/>
        <v>0</v>
      </c>
    </row>
    <row r="619" spans="2:12" ht="15.75" hidden="1" thickBot="1" x14ac:dyDescent="0.3">
      <c r="B619" s="26" t="s">
        <v>279</v>
      </c>
      <c r="C619" s="14"/>
      <c r="D619" s="14"/>
      <c r="E619" s="14"/>
      <c r="F619" s="14"/>
    </row>
    <row r="620" spans="2:12" ht="15.75" hidden="1" thickBot="1" x14ac:dyDescent="0.3">
      <c r="B620" s="26" t="s">
        <v>294</v>
      </c>
      <c r="C620" s="14"/>
      <c r="D620" s="14"/>
      <c r="E620" s="14"/>
      <c r="F620" s="14"/>
    </row>
    <row r="621" spans="2:12" ht="15.75" hidden="1" thickBot="1" x14ac:dyDescent="0.3">
      <c r="B621" s="26" t="s">
        <v>295</v>
      </c>
      <c r="C621" s="14"/>
      <c r="D621" s="14"/>
      <c r="E621" s="14"/>
      <c r="F621" s="14"/>
    </row>
    <row r="622" spans="2:12" ht="15.75" hidden="1" thickBot="1" x14ac:dyDescent="0.3">
      <c r="B622" s="26" t="s">
        <v>296</v>
      </c>
      <c r="C622" s="14"/>
      <c r="D622" s="14"/>
      <c r="E622" s="14"/>
      <c r="F622" s="14"/>
    </row>
    <row r="623" spans="2:12" ht="15.75" hidden="1" thickBot="1" x14ac:dyDescent="0.3">
      <c r="B623" s="13" t="s">
        <v>43</v>
      </c>
      <c r="C623" s="15">
        <f>C624+C625+C626+C627</f>
        <v>0</v>
      </c>
      <c r="D623" s="15"/>
      <c r="E623" s="15"/>
      <c r="F623" s="15"/>
    </row>
    <row r="624" spans="2:12" ht="15.75" hidden="1" thickBot="1" x14ac:dyDescent="0.3">
      <c r="B624" s="26" t="s">
        <v>279</v>
      </c>
      <c r="C624" s="15"/>
      <c r="D624" s="15"/>
      <c r="E624" s="15"/>
      <c r="F624" s="15"/>
    </row>
    <row r="625" spans="2:6" ht="15.75" hidden="1" thickBot="1" x14ac:dyDescent="0.3">
      <c r="B625" s="26" t="s">
        <v>294</v>
      </c>
      <c r="C625" s="15"/>
      <c r="D625" s="15"/>
      <c r="E625" s="15"/>
      <c r="F625" s="15"/>
    </row>
    <row r="626" spans="2:6" ht="15.75" hidden="1" thickBot="1" x14ac:dyDescent="0.3">
      <c r="B626" s="26" t="s">
        <v>295</v>
      </c>
      <c r="C626" s="15"/>
      <c r="D626" s="15"/>
      <c r="E626" s="15"/>
      <c r="F626" s="15"/>
    </row>
    <row r="627" spans="2:6" ht="15.75" hidden="1" thickBot="1" x14ac:dyDescent="0.3">
      <c r="B627" s="26" t="s">
        <v>296</v>
      </c>
      <c r="C627" s="15"/>
      <c r="D627" s="15"/>
      <c r="E627" s="15"/>
      <c r="F627" s="15"/>
    </row>
    <row r="628" spans="2:6" ht="15.75" hidden="1" thickBot="1" x14ac:dyDescent="0.3">
      <c r="B628" s="16" t="s">
        <v>1213</v>
      </c>
      <c r="C628" s="15">
        <f>C618+C623</f>
        <v>0</v>
      </c>
      <c r="D628" s="15"/>
      <c r="E628" s="15"/>
      <c r="F628" s="15"/>
    </row>
    <row r="629" spans="2:6" ht="15.75" thickBot="1" x14ac:dyDescent="0.3">
      <c r="B629" s="20"/>
      <c r="C629" s="21"/>
      <c r="D629" s="21"/>
      <c r="E629" s="21"/>
      <c r="F629" s="21"/>
    </row>
    <row r="630" spans="2:6" ht="27" customHeight="1" thickBot="1" x14ac:dyDescent="0.3">
      <c r="B630" s="6" t="s">
        <v>57</v>
      </c>
      <c r="C630" s="22">
        <v>0</v>
      </c>
      <c r="D630" s="22">
        <f>D293+D268+D59</f>
        <v>230000</v>
      </c>
      <c r="E630" s="22">
        <f t="shared" ref="E630:F630" si="81">E293+E268+E59</f>
        <v>230000</v>
      </c>
      <c r="F630" s="22">
        <f t="shared" si="81"/>
        <v>230000</v>
      </c>
    </row>
    <row r="631" spans="2:6" ht="24.75" thickBot="1" x14ac:dyDescent="0.3">
      <c r="B631" s="6" t="s">
        <v>58</v>
      </c>
      <c r="C631" s="22">
        <f>+C523+C497+C417+C380+C343+C628+C602+C577+C552+C472+C447</f>
        <v>0</v>
      </c>
      <c r="D631" s="22">
        <f>D293+D268+D59</f>
        <v>230000</v>
      </c>
      <c r="E631" s="22">
        <f t="shared" ref="E631:F631" si="82">E293+E268+E59</f>
        <v>230000</v>
      </c>
      <c r="F631" s="22">
        <f t="shared" si="82"/>
        <v>230000</v>
      </c>
    </row>
    <row r="632" spans="2:6" ht="15.75" thickBot="1" x14ac:dyDescent="0.3">
      <c r="B632" s="13" t="s">
        <v>24</v>
      </c>
      <c r="C632" s="36">
        <v>0</v>
      </c>
      <c r="D632" s="36">
        <v>0</v>
      </c>
      <c r="E632" s="36">
        <v>0</v>
      </c>
      <c r="F632" s="36">
        <v>0</v>
      </c>
    </row>
    <row r="633" spans="2:6" ht="15.75" thickBot="1" x14ac:dyDescent="0.3">
      <c r="B633" s="26" t="s">
        <v>279</v>
      </c>
      <c r="C633" s="15">
        <v>0</v>
      </c>
      <c r="D633" s="36">
        <v>0</v>
      </c>
      <c r="E633" s="36">
        <v>0</v>
      </c>
      <c r="F633" s="36">
        <v>0</v>
      </c>
    </row>
    <row r="634" spans="2:6" ht="15.75" thickBot="1" x14ac:dyDescent="0.3">
      <c r="B634" s="26" t="s">
        <v>302</v>
      </c>
      <c r="C634" s="15">
        <v>0</v>
      </c>
      <c r="D634" s="36">
        <v>0</v>
      </c>
      <c r="E634" s="36">
        <v>0</v>
      </c>
      <c r="F634" s="36">
        <v>0</v>
      </c>
    </row>
    <row r="635" spans="2:6" ht="24.75" thickBot="1" x14ac:dyDescent="0.3">
      <c r="B635" s="13" t="s">
        <v>25</v>
      </c>
      <c r="C635" s="36">
        <v>0</v>
      </c>
      <c r="D635" s="36">
        <v>0</v>
      </c>
      <c r="E635" s="36">
        <v>0</v>
      </c>
      <c r="F635" s="36">
        <v>0</v>
      </c>
    </row>
    <row r="636" spans="2:6" ht="15.75" thickBot="1" x14ac:dyDescent="0.3">
      <c r="B636" s="26" t="s">
        <v>279</v>
      </c>
      <c r="C636" s="14">
        <v>0</v>
      </c>
      <c r="D636" s="36">
        <v>0</v>
      </c>
      <c r="E636" s="36">
        <v>0</v>
      </c>
      <c r="F636" s="36">
        <v>0</v>
      </c>
    </row>
    <row r="637" spans="2:6" ht="15.75" thickBot="1" x14ac:dyDescent="0.3">
      <c r="B637" s="26" t="s">
        <v>302</v>
      </c>
      <c r="C637" s="15">
        <v>0</v>
      </c>
      <c r="D637" s="36">
        <v>0</v>
      </c>
      <c r="E637" s="36">
        <v>0</v>
      </c>
      <c r="F637" s="36">
        <v>0</v>
      </c>
    </row>
    <row r="638" spans="2:6" ht="15.75" thickBot="1" x14ac:dyDescent="0.3">
      <c r="B638" s="13" t="s">
        <v>26</v>
      </c>
      <c r="C638" s="36">
        <v>0</v>
      </c>
      <c r="D638" s="36">
        <v>0</v>
      </c>
      <c r="E638" s="36">
        <v>0</v>
      </c>
      <c r="F638" s="36">
        <v>0</v>
      </c>
    </row>
    <row r="639" spans="2:6" ht="15.75" thickBot="1" x14ac:dyDescent="0.3">
      <c r="B639" s="26" t="s">
        <v>279</v>
      </c>
      <c r="C639" s="15">
        <v>0</v>
      </c>
      <c r="D639" s="36">
        <v>0</v>
      </c>
      <c r="E639" s="36">
        <v>0</v>
      </c>
      <c r="F639" s="36">
        <v>0</v>
      </c>
    </row>
    <row r="640" spans="2:6" ht="15.75" thickBot="1" x14ac:dyDescent="0.3">
      <c r="B640" s="26" t="s">
        <v>302</v>
      </c>
      <c r="C640" s="15">
        <v>0</v>
      </c>
      <c r="D640" s="36">
        <v>0</v>
      </c>
      <c r="E640" s="36">
        <v>0</v>
      </c>
      <c r="F640" s="36">
        <v>0</v>
      </c>
    </row>
    <row r="641" spans="2:6" ht="15.75" thickBot="1" x14ac:dyDescent="0.3">
      <c r="B641" s="13" t="s">
        <v>27</v>
      </c>
      <c r="C641" s="36">
        <v>0</v>
      </c>
      <c r="D641" s="36">
        <v>200000</v>
      </c>
      <c r="E641" s="36">
        <v>200000</v>
      </c>
      <c r="F641" s="36">
        <v>200000</v>
      </c>
    </row>
    <row r="642" spans="2:6" ht="15.75" thickBot="1" x14ac:dyDescent="0.3">
      <c r="B642" s="26" t="s">
        <v>279</v>
      </c>
      <c r="C642" s="14">
        <v>0</v>
      </c>
      <c r="D642" s="36">
        <v>0</v>
      </c>
      <c r="E642" s="36">
        <v>0</v>
      </c>
      <c r="F642" s="36">
        <v>0</v>
      </c>
    </row>
    <row r="643" spans="2:6" ht="15.75" thickBot="1" x14ac:dyDescent="0.3">
      <c r="B643" s="26" t="s">
        <v>302</v>
      </c>
      <c r="C643" s="15">
        <v>0</v>
      </c>
      <c r="D643" s="36">
        <v>0</v>
      </c>
      <c r="E643" s="36">
        <v>0</v>
      </c>
      <c r="F643" s="36">
        <v>0</v>
      </c>
    </row>
    <row r="644" spans="2:6" ht="15.75" thickBot="1" x14ac:dyDescent="0.3">
      <c r="B644" s="13" t="s">
        <v>28</v>
      </c>
      <c r="C644" s="36">
        <v>0</v>
      </c>
      <c r="D644" s="36">
        <v>0</v>
      </c>
      <c r="E644" s="36">
        <v>0</v>
      </c>
      <c r="F644" s="36">
        <v>0</v>
      </c>
    </row>
    <row r="645" spans="2:6" ht="15.75" thickBot="1" x14ac:dyDescent="0.3">
      <c r="B645" s="26" t="s">
        <v>279</v>
      </c>
      <c r="C645" s="14">
        <v>0</v>
      </c>
      <c r="D645" s="36">
        <v>0</v>
      </c>
      <c r="E645" s="36">
        <v>0</v>
      </c>
      <c r="F645" s="36">
        <v>0</v>
      </c>
    </row>
    <row r="646" spans="2:6" ht="15.75" thickBot="1" x14ac:dyDescent="0.3">
      <c r="B646" s="26" t="s">
        <v>302</v>
      </c>
      <c r="C646" s="15">
        <f t="shared" ref="C646" si="83">C336+C373+C410</f>
        <v>0</v>
      </c>
      <c r="D646" s="36">
        <v>0</v>
      </c>
      <c r="E646" s="36">
        <v>0</v>
      </c>
      <c r="F646" s="36">
        <v>0</v>
      </c>
    </row>
    <row r="647" spans="2:6" ht="15.75" thickBot="1" x14ac:dyDescent="0.3">
      <c r="B647" s="13" t="s">
        <v>29</v>
      </c>
      <c r="C647" s="36">
        <v>0</v>
      </c>
      <c r="D647" s="36">
        <v>0</v>
      </c>
      <c r="E647" s="36">
        <v>0</v>
      </c>
      <c r="F647" s="36">
        <v>0</v>
      </c>
    </row>
    <row r="648" spans="2:6" ht="15.75" thickBot="1" x14ac:dyDescent="0.3">
      <c r="B648" s="26" t="s">
        <v>279</v>
      </c>
      <c r="C648" s="14">
        <v>0</v>
      </c>
      <c r="D648" s="36">
        <v>0</v>
      </c>
      <c r="E648" s="36">
        <v>0</v>
      </c>
      <c r="F648" s="36">
        <v>0</v>
      </c>
    </row>
    <row r="649" spans="2:6" ht="15.75" thickBot="1" x14ac:dyDescent="0.3">
      <c r="B649" s="26" t="s">
        <v>302</v>
      </c>
      <c r="C649" s="15">
        <v>0</v>
      </c>
      <c r="D649" s="36">
        <v>0</v>
      </c>
      <c r="E649" s="36">
        <v>0</v>
      </c>
      <c r="F649" s="36">
        <v>0</v>
      </c>
    </row>
    <row r="650" spans="2:6" ht="24.75" thickBot="1" x14ac:dyDescent="0.3">
      <c r="B650" s="13" t="s">
        <v>30</v>
      </c>
      <c r="C650" s="36">
        <v>0</v>
      </c>
      <c r="D650" s="36">
        <v>0</v>
      </c>
      <c r="E650" s="36">
        <v>0</v>
      </c>
      <c r="F650" s="36">
        <v>0</v>
      </c>
    </row>
    <row r="651" spans="2:6" ht="15.75" thickBot="1" x14ac:dyDescent="0.3">
      <c r="B651" s="26" t="s">
        <v>279</v>
      </c>
      <c r="C651" s="14">
        <v>0</v>
      </c>
      <c r="D651" s="14">
        <v>0</v>
      </c>
      <c r="E651" s="14">
        <v>0</v>
      </c>
      <c r="F651" s="14">
        <v>0</v>
      </c>
    </row>
    <row r="652" spans="2:6" ht="15.75" thickBot="1" x14ac:dyDescent="0.3">
      <c r="B652" s="26" t="s">
        <v>302</v>
      </c>
      <c r="C652" s="15">
        <v>0</v>
      </c>
      <c r="D652" s="15">
        <f t="shared" ref="D652:F652" si="84">D342+D379+D416</f>
        <v>0</v>
      </c>
      <c r="E652" s="15">
        <f t="shared" si="84"/>
        <v>0</v>
      </c>
      <c r="F652" s="15">
        <f t="shared" si="84"/>
        <v>0</v>
      </c>
    </row>
    <row r="653" spans="2:6" ht="15.75" thickBot="1" x14ac:dyDescent="0.3">
      <c r="B653" s="13" t="s">
        <v>59</v>
      </c>
      <c r="C653" s="36">
        <v>0</v>
      </c>
      <c r="D653" s="15">
        <v>0</v>
      </c>
      <c r="E653" s="15">
        <v>0</v>
      </c>
      <c r="F653" s="15">
        <v>0</v>
      </c>
    </row>
    <row r="654" spans="2:6" ht="15.75" thickBot="1" x14ac:dyDescent="0.3">
      <c r="B654" s="26" t="s">
        <v>279</v>
      </c>
      <c r="C654" s="14">
        <v>0</v>
      </c>
      <c r="D654" s="15">
        <v>0</v>
      </c>
      <c r="E654" s="15">
        <v>0</v>
      </c>
      <c r="F654" s="15">
        <v>0</v>
      </c>
    </row>
    <row r="655" spans="2:6" ht="15.75" thickBot="1" x14ac:dyDescent="0.3">
      <c r="B655" s="26" t="s">
        <v>303</v>
      </c>
      <c r="C655" s="14">
        <v>0</v>
      </c>
      <c r="D655" s="15">
        <v>0</v>
      </c>
      <c r="E655" s="15">
        <v>0</v>
      </c>
      <c r="F655" s="15">
        <v>0</v>
      </c>
    </row>
    <row r="656" spans="2:6" ht="15.75" thickBot="1" x14ac:dyDescent="0.3">
      <c r="B656" s="26" t="s">
        <v>295</v>
      </c>
      <c r="C656" s="14">
        <v>0</v>
      </c>
      <c r="D656" s="15">
        <v>0</v>
      </c>
      <c r="E656" s="15">
        <v>0</v>
      </c>
      <c r="F656" s="15">
        <v>0</v>
      </c>
    </row>
    <row r="657" spans="1:10" ht="15.75" thickBot="1" x14ac:dyDescent="0.3">
      <c r="B657" s="26" t="s">
        <v>296</v>
      </c>
      <c r="C657" s="14">
        <v>0</v>
      </c>
      <c r="D657" s="15">
        <v>0</v>
      </c>
      <c r="E657" s="15">
        <v>0</v>
      </c>
      <c r="F657" s="15">
        <v>0</v>
      </c>
    </row>
    <row r="658" spans="1:10" ht="15.75" thickBot="1" x14ac:dyDescent="0.3">
      <c r="B658" s="13" t="s">
        <v>60</v>
      </c>
      <c r="C658" s="36">
        <v>0</v>
      </c>
      <c r="D658" s="36">
        <f>D659</f>
        <v>30000</v>
      </c>
      <c r="E658" s="36">
        <f t="shared" ref="E658:F658" si="85">E659</f>
        <v>30000</v>
      </c>
      <c r="F658" s="36">
        <f t="shared" si="85"/>
        <v>30000</v>
      </c>
    </row>
    <row r="659" spans="1:10" ht="15.75" thickBot="1" x14ac:dyDescent="0.3">
      <c r="B659" s="26" t="s">
        <v>279</v>
      </c>
      <c r="C659" s="14">
        <v>0</v>
      </c>
      <c r="D659" s="36">
        <f>D318+D293+D268</f>
        <v>30000</v>
      </c>
      <c r="E659" s="36">
        <f t="shared" ref="E659:F659" si="86">E318+E293+E268</f>
        <v>30000</v>
      </c>
      <c r="F659" s="36">
        <f t="shared" si="86"/>
        <v>30000</v>
      </c>
      <c r="G659" s="12">
        <f>D658-30000</f>
        <v>0</v>
      </c>
    </row>
    <row r="660" spans="1:10" ht="15.75" thickBot="1" x14ac:dyDescent="0.3">
      <c r="B660" s="26" t="s">
        <v>303</v>
      </c>
      <c r="C660" s="14">
        <f t="shared" ref="C660:C662" si="87">C444+C469+C494+C520+C549+C574+C599+C625</f>
        <v>0</v>
      </c>
      <c r="D660" s="14"/>
      <c r="E660" s="14"/>
      <c r="F660" s="14"/>
    </row>
    <row r="661" spans="1:10" ht="15.75" thickBot="1" x14ac:dyDescent="0.3">
      <c r="B661" s="26" t="s">
        <v>295</v>
      </c>
      <c r="C661" s="14">
        <f t="shared" si="87"/>
        <v>0</v>
      </c>
      <c r="D661" s="14"/>
      <c r="E661" s="14"/>
      <c r="F661" s="14"/>
    </row>
    <row r="662" spans="1:10" ht="15.75" thickBot="1" x14ac:dyDescent="0.3">
      <c r="B662" s="26" t="s">
        <v>296</v>
      </c>
      <c r="C662" s="14">
        <f t="shared" si="87"/>
        <v>0</v>
      </c>
      <c r="D662" s="14"/>
      <c r="E662" s="14"/>
      <c r="F662" s="14"/>
    </row>
    <row r="663" spans="1:10" ht="15.75" thickBot="1" x14ac:dyDescent="0.3">
      <c r="B663" s="17" t="s">
        <v>32</v>
      </c>
      <c r="C663" s="18">
        <f>IF(C631-C630=0,0,"Error")</f>
        <v>0</v>
      </c>
      <c r="D663" s="18">
        <f>IF(D631-D630=0,0,"Error")</f>
        <v>0</v>
      </c>
      <c r="E663" s="18">
        <f>IF(E631-E630=0,0,"Error")</f>
        <v>0</v>
      </c>
      <c r="F663" s="18">
        <f>IF(F631-F630=0,0,"Error")</f>
        <v>0</v>
      </c>
    </row>
    <row r="664" spans="1:10" x14ac:dyDescent="0.25">
      <c r="A664" s="324"/>
      <c r="B664" s="324"/>
      <c r="C664" s="324"/>
      <c r="D664" s="324"/>
      <c r="E664" s="324"/>
      <c r="F664" s="324"/>
    </row>
    <row r="665" spans="1:10" ht="15" customHeight="1" x14ac:dyDescent="0.25">
      <c r="A665" s="324"/>
      <c r="B665" s="324"/>
      <c r="C665" s="324"/>
      <c r="D665" s="324"/>
      <c r="E665" s="324"/>
      <c r="F665" s="324"/>
    </row>
    <row r="666" spans="1:10" x14ac:dyDescent="0.25">
      <c r="A666" s="324"/>
      <c r="B666" s="324"/>
      <c r="C666" s="324"/>
      <c r="D666" s="324"/>
      <c r="E666" s="324"/>
      <c r="F666" s="324"/>
    </row>
    <row r="667" spans="1:10" ht="19.5" customHeight="1" x14ac:dyDescent="0.25">
      <c r="A667" s="324"/>
      <c r="B667" s="324"/>
      <c r="C667" s="324"/>
      <c r="D667" s="324"/>
      <c r="E667" s="324"/>
      <c r="F667" s="324"/>
    </row>
    <row r="668" spans="1:10" ht="19.5" customHeight="1" x14ac:dyDescent="0.25">
      <c r="A668" s="324"/>
      <c r="B668" s="324"/>
      <c r="C668" s="324"/>
      <c r="D668" s="324"/>
      <c r="E668" s="324"/>
      <c r="F668" s="324"/>
      <c r="H668" s="830"/>
      <c r="I668" s="324"/>
      <c r="J668" s="324"/>
    </row>
    <row r="669" spans="1:10" ht="19.5" customHeight="1" x14ac:dyDescent="0.25">
      <c r="A669" s="324"/>
      <c r="B669" s="324"/>
      <c r="C669" s="324"/>
      <c r="D669" s="324"/>
      <c r="E669" s="324"/>
      <c r="F669" s="324"/>
      <c r="H669" s="830"/>
      <c r="I669" s="324"/>
      <c r="J669" s="324"/>
    </row>
    <row r="670" spans="1:10" ht="19.5" customHeight="1" x14ac:dyDescent="0.25">
      <c r="A670" s="324"/>
      <c r="B670" s="324"/>
      <c r="C670" s="324"/>
      <c r="D670" s="324"/>
      <c r="E670" s="324"/>
      <c r="F670" s="324"/>
      <c r="H670" s="830"/>
      <c r="I670" s="324"/>
      <c r="J670" s="324"/>
    </row>
    <row r="671" spans="1:10" ht="19.5" customHeight="1" x14ac:dyDescent="0.25">
      <c r="A671" s="324"/>
      <c r="B671" s="324"/>
      <c r="C671" s="324"/>
      <c r="D671" s="324"/>
      <c r="E671" s="324"/>
      <c r="F671" s="324"/>
      <c r="H671" s="830"/>
      <c r="I671" s="324"/>
      <c r="J671" s="324"/>
    </row>
    <row r="672" spans="1:10" ht="19.5" customHeight="1" x14ac:dyDescent="0.25">
      <c r="A672" s="324"/>
      <c r="B672" s="324"/>
      <c r="C672" s="324"/>
      <c r="D672" s="324"/>
      <c r="E672" s="324"/>
      <c r="F672" s="324"/>
      <c r="H672" s="830"/>
      <c r="I672" s="324"/>
      <c r="J672" s="324"/>
    </row>
    <row r="673" spans="1:10" ht="19.5" customHeight="1" x14ac:dyDescent="0.25">
      <c r="A673" s="324"/>
      <c r="B673" s="324"/>
      <c r="C673" s="324"/>
      <c r="D673" s="324"/>
      <c r="E673" s="324"/>
      <c r="F673" s="324"/>
      <c r="H673" s="830"/>
      <c r="I673" s="324"/>
      <c r="J673" s="324"/>
    </row>
    <row r="674" spans="1:10" x14ac:dyDescent="0.25">
      <c r="A674" s="324"/>
      <c r="B674" s="324"/>
      <c r="C674" s="324"/>
      <c r="D674" s="324"/>
      <c r="E674" s="324"/>
      <c r="F674" s="324"/>
    </row>
    <row r="675" spans="1:10" ht="47.25" customHeight="1" x14ac:dyDescent="0.25">
      <c r="A675" s="324"/>
      <c r="B675" s="324"/>
      <c r="C675" s="324"/>
      <c r="D675" s="324"/>
      <c r="E675" s="324"/>
      <c r="F675" s="324"/>
    </row>
    <row r="676" spans="1:10" x14ac:dyDescent="0.25">
      <c r="A676" s="324"/>
      <c r="B676" s="324"/>
      <c r="C676" s="324"/>
      <c r="D676" s="324"/>
      <c r="E676" s="324"/>
      <c r="F676" s="324"/>
    </row>
    <row r="677" spans="1:10" x14ac:dyDescent="0.25">
      <c r="D677" s="830"/>
      <c r="E677" s="324"/>
      <c r="F677" s="324"/>
    </row>
  </sheetData>
  <mergeCells count="150">
    <mergeCell ref="B9:F11"/>
    <mergeCell ref="C12:F12"/>
    <mergeCell ref="B13:B14"/>
    <mergeCell ref="C18:F18"/>
    <mergeCell ref="B19:F19"/>
    <mergeCell ref="B22:F22"/>
    <mergeCell ref="A2:G2"/>
    <mergeCell ref="B3:F3"/>
    <mergeCell ref="C5:F5"/>
    <mergeCell ref="C6:F6"/>
    <mergeCell ref="C7:F7"/>
    <mergeCell ref="B8:F8"/>
    <mergeCell ref="B36:B37"/>
    <mergeCell ref="C61:F61"/>
    <mergeCell ref="C62:F62"/>
    <mergeCell ref="C63:F63"/>
    <mergeCell ref="B64:B65"/>
    <mergeCell ref="B72:F72"/>
    <mergeCell ref="B23:F23"/>
    <mergeCell ref="C24:F24"/>
    <mergeCell ref="C25:F25"/>
    <mergeCell ref="C26:F26"/>
    <mergeCell ref="B27:B28"/>
    <mergeCell ref="B35:F35"/>
    <mergeCell ref="H138:L140"/>
    <mergeCell ref="C139:F139"/>
    <mergeCell ref="C140:F140"/>
    <mergeCell ref="B73:B74"/>
    <mergeCell ref="C98:F98"/>
    <mergeCell ref="C99:F99"/>
    <mergeCell ref="C100:F100"/>
    <mergeCell ref="B101:B102"/>
    <mergeCell ref="B109:F109"/>
    <mergeCell ref="C141:F141"/>
    <mergeCell ref="B142:B143"/>
    <mergeCell ref="B150:F150"/>
    <mergeCell ref="B151:B152"/>
    <mergeCell ref="E164:F164"/>
    <mergeCell ref="C165:F165"/>
    <mergeCell ref="B110:B111"/>
    <mergeCell ref="B135:F135"/>
    <mergeCell ref="B136:F136"/>
    <mergeCell ref="C137:F137"/>
    <mergeCell ref="E138:F138"/>
    <mergeCell ref="B192:B193"/>
    <mergeCell ref="B200:F200"/>
    <mergeCell ref="B201:B202"/>
    <mergeCell ref="C214:F214"/>
    <mergeCell ref="C216:F216"/>
    <mergeCell ref="C217:F217"/>
    <mergeCell ref="C166:F166"/>
    <mergeCell ref="B167:B168"/>
    <mergeCell ref="B175:F175"/>
    <mergeCell ref="B176:B177"/>
    <mergeCell ref="C190:F190"/>
    <mergeCell ref="C191:F191"/>
    <mergeCell ref="E243:F243"/>
    <mergeCell ref="C244:F244"/>
    <mergeCell ref="C245:F245"/>
    <mergeCell ref="C246:F246"/>
    <mergeCell ref="B247:B248"/>
    <mergeCell ref="B218:B219"/>
    <mergeCell ref="B226:F226"/>
    <mergeCell ref="B227:B228"/>
    <mergeCell ref="B240:F240"/>
    <mergeCell ref="B241:F241"/>
    <mergeCell ref="C242:F242"/>
    <mergeCell ref="B280:F280"/>
    <mergeCell ref="B281:B282"/>
    <mergeCell ref="C295:F295"/>
    <mergeCell ref="C296:F296"/>
    <mergeCell ref="B297:B298"/>
    <mergeCell ref="B305:F305"/>
    <mergeCell ref="B255:F255"/>
    <mergeCell ref="B256:B257"/>
    <mergeCell ref="E269:F269"/>
    <mergeCell ref="C270:F270"/>
    <mergeCell ref="C271:F271"/>
    <mergeCell ref="B272:B273"/>
    <mergeCell ref="B332:B333"/>
    <mergeCell ref="C346:F346"/>
    <mergeCell ref="C348:F348"/>
    <mergeCell ref="C349:F349"/>
    <mergeCell ref="B350:B351"/>
    <mergeCell ref="B358:F358"/>
    <mergeCell ref="B306:B307"/>
    <mergeCell ref="C319:F319"/>
    <mergeCell ref="C321:F321"/>
    <mergeCell ref="C322:F322"/>
    <mergeCell ref="B323:B324"/>
    <mergeCell ref="B331:F331"/>
    <mergeCell ref="B386:B387"/>
    <mergeCell ref="E399:F399"/>
    <mergeCell ref="C400:F400"/>
    <mergeCell ref="C401:F401"/>
    <mergeCell ref="B402:B403"/>
    <mergeCell ref="B410:F410"/>
    <mergeCell ref="B359:B360"/>
    <mergeCell ref="C373:F373"/>
    <mergeCell ref="C375:F375"/>
    <mergeCell ref="C376:F376"/>
    <mergeCell ref="B377:B378"/>
    <mergeCell ref="B385:F385"/>
    <mergeCell ref="C449:F449"/>
    <mergeCell ref="C451:F451"/>
    <mergeCell ref="C452:F452"/>
    <mergeCell ref="B453:B454"/>
    <mergeCell ref="B461:F461"/>
    <mergeCell ref="B462:B463"/>
    <mergeCell ref="B411:B412"/>
    <mergeCell ref="C425:F425"/>
    <mergeCell ref="C426:F426"/>
    <mergeCell ref="B427:B428"/>
    <mergeCell ref="B435:F435"/>
    <mergeCell ref="B436:B437"/>
    <mergeCell ref="C503:F503"/>
    <mergeCell ref="B504:B505"/>
    <mergeCell ref="B512:F512"/>
    <mergeCell ref="B513:B514"/>
    <mergeCell ref="C526:F526"/>
    <mergeCell ref="E476:F476"/>
    <mergeCell ref="C477:F477"/>
    <mergeCell ref="C478:F478"/>
    <mergeCell ref="B479:B480"/>
    <mergeCell ref="B487:F487"/>
    <mergeCell ref="B488:B489"/>
    <mergeCell ref="B1:H1"/>
    <mergeCell ref="C606:F606"/>
    <mergeCell ref="B607:B608"/>
    <mergeCell ref="B615:F615"/>
    <mergeCell ref="B616:B617"/>
    <mergeCell ref="C580:F580"/>
    <mergeCell ref="B581:B582"/>
    <mergeCell ref="B589:F589"/>
    <mergeCell ref="B590:B591"/>
    <mergeCell ref="C603:F603"/>
    <mergeCell ref="C605:F605"/>
    <mergeCell ref="C554:F554"/>
    <mergeCell ref="C555:F555"/>
    <mergeCell ref="B556:B557"/>
    <mergeCell ref="B564:F564"/>
    <mergeCell ref="B565:B566"/>
    <mergeCell ref="C579:F579"/>
    <mergeCell ref="C528:F528"/>
    <mergeCell ref="C529:F529"/>
    <mergeCell ref="B530:B531"/>
    <mergeCell ref="B538:F538"/>
    <mergeCell ref="B539:B540"/>
    <mergeCell ref="E553:F553"/>
    <mergeCell ref="C502:F502"/>
  </mergeCells>
  <pageMargins left="0.7" right="0.7" top="0.75" bottom="0.75" header="0.3" footer="0.3"/>
  <pageSetup scale="90" orientation="portrait" r:id="rId1"/>
  <rowBreaks count="4" manualBreakCount="4">
    <brk id="60" max="5" man="1"/>
    <brk id="239" max="5" man="1"/>
    <brk id="318" max="5" man="1"/>
    <brk id="663"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6"/>
  <sheetViews>
    <sheetView zoomScale="124" zoomScaleNormal="124" workbookViewId="0">
      <selection activeCell="F3" sqref="F3"/>
    </sheetView>
  </sheetViews>
  <sheetFormatPr defaultColWidth="9.140625" defaultRowHeight="12" x14ac:dyDescent="0.2"/>
  <cols>
    <col min="1" max="1" width="21.85546875" style="145" customWidth="1"/>
    <col min="2" max="2" width="13.7109375" style="145" customWidth="1"/>
    <col min="3" max="3" width="10.85546875" style="145" customWidth="1"/>
    <col min="4" max="4" width="11.7109375" style="145" customWidth="1"/>
    <col min="5" max="5" width="24.28515625" style="145" customWidth="1"/>
    <col min="6" max="6" width="13.85546875" style="145" customWidth="1"/>
    <col min="7" max="7" width="11.7109375" style="145" bestFit="1" customWidth="1"/>
    <col min="8" max="8" width="9.140625" style="145"/>
    <col min="9" max="10" width="9.140625" style="145" customWidth="1"/>
    <col min="11" max="16384" width="9.140625" style="145"/>
  </cols>
  <sheetData>
    <row r="1" spans="1:6" ht="15" x14ac:dyDescent="0.25">
      <c r="A1" s="1444" t="s">
        <v>1739</v>
      </c>
      <c r="B1" s="1444"/>
      <c r="C1" s="1444"/>
      <c r="D1" s="1444"/>
      <c r="E1" s="1444"/>
    </row>
    <row r="2" spans="1:6" ht="18" customHeight="1" x14ac:dyDescent="0.2">
      <c r="A2" s="421" t="s">
        <v>732</v>
      </c>
      <c r="B2" s="421"/>
      <c r="C2" s="421"/>
      <c r="D2" s="421"/>
      <c r="E2" s="421"/>
      <c r="F2" s="421"/>
    </row>
    <row r="3" spans="1:6" ht="18" customHeight="1" x14ac:dyDescent="0.2">
      <c r="A3" s="2117" t="s">
        <v>731</v>
      </c>
      <c r="B3" s="2117"/>
      <c r="C3" s="2117"/>
      <c r="D3" s="2117"/>
      <c r="E3" s="2117"/>
      <c r="F3" s="515"/>
    </row>
    <row r="4" spans="1:6" ht="12.75" thickBot="1" x14ac:dyDescent="0.25">
      <c r="F4" s="515"/>
    </row>
    <row r="5" spans="1:6" ht="24.75" thickBot="1" x14ac:dyDescent="0.25">
      <c r="A5" s="516" t="s">
        <v>0</v>
      </c>
      <c r="B5" s="2118" t="s">
        <v>973</v>
      </c>
      <c r="C5" s="2118"/>
      <c r="D5" s="2118"/>
      <c r="E5" s="2118"/>
    </row>
    <row r="6" spans="1:6" ht="12.75" thickBot="1" x14ac:dyDescent="0.25">
      <c r="A6" s="516" t="s">
        <v>1</v>
      </c>
      <c r="B6" s="2119" t="s">
        <v>705</v>
      </c>
      <c r="C6" s="2120"/>
      <c r="D6" s="2120"/>
      <c r="E6" s="2121"/>
    </row>
    <row r="7" spans="1:6" ht="24.75" thickBot="1" x14ac:dyDescent="0.25">
      <c r="A7" s="516" t="s">
        <v>3</v>
      </c>
      <c r="B7" s="1395" t="s">
        <v>729</v>
      </c>
      <c r="C7" s="1396"/>
      <c r="D7" s="1396"/>
      <c r="E7" s="1397"/>
    </row>
    <row r="8" spans="1:6" ht="12.75" thickBot="1" x14ac:dyDescent="0.25">
      <c r="A8" s="2122" t="s">
        <v>5</v>
      </c>
      <c r="B8" s="2123"/>
      <c r="C8" s="2123"/>
      <c r="D8" s="2123"/>
      <c r="E8" s="2124"/>
    </row>
    <row r="9" spans="1:6" ht="20.25" customHeight="1" thickBot="1" x14ac:dyDescent="0.25">
      <c r="A9" s="1423" t="s">
        <v>974</v>
      </c>
      <c r="B9" s="1424"/>
      <c r="C9" s="1424"/>
      <c r="D9" s="1424"/>
      <c r="E9" s="1425"/>
    </row>
    <row r="10" spans="1:6" ht="28.5" customHeight="1" thickBot="1" x14ac:dyDescent="0.25">
      <c r="A10" s="1423"/>
      <c r="B10" s="1424"/>
      <c r="C10" s="1424"/>
      <c r="D10" s="1424"/>
      <c r="E10" s="1425"/>
    </row>
    <row r="11" spans="1:6" ht="30.75" customHeight="1" thickBot="1" x14ac:dyDescent="0.25">
      <c r="A11" s="1423"/>
      <c r="B11" s="1424"/>
      <c r="C11" s="1424"/>
      <c r="D11" s="1424"/>
      <c r="E11" s="1425"/>
    </row>
    <row r="12" spans="1:6" ht="38.25" customHeight="1" thickBot="1" x14ac:dyDescent="0.25">
      <c r="A12" s="517" t="s">
        <v>6</v>
      </c>
      <c r="B12" s="1427" t="s">
        <v>706</v>
      </c>
      <c r="C12" s="1428"/>
      <c r="D12" s="1428"/>
      <c r="E12" s="1429"/>
    </row>
    <row r="13" spans="1:6" ht="23.25" customHeight="1" x14ac:dyDescent="0.2">
      <c r="A13" s="2065" t="s">
        <v>7</v>
      </c>
      <c r="B13" s="793">
        <v>2019</v>
      </c>
      <c r="C13" s="793">
        <v>2020</v>
      </c>
      <c r="D13" s="793">
        <v>2021</v>
      </c>
      <c r="E13" s="793">
        <v>2022</v>
      </c>
    </row>
    <row r="14" spans="1:6" ht="12.75" thickBot="1" x14ac:dyDescent="0.25">
      <c r="A14" s="2066"/>
      <c r="B14" s="794" t="s">
        <v>8</v>
      </c>
      <c r="C14" s="794" t="s">
        <v>9</v>
      </c>
      <c r="D14" s="794" t="s">
        <v>9</v>
      </c>
      <c r="E14" s="794" t="s">
        <v>9</v>
      </c>
    </row>
    <row r="15" spans="1:6" ht="48.75" thickBot="1" x14ac:dyDescent="0.25">
      <c r="A15" s="518" t="s">
        <v>707</v>
      </c>
      <c r="B15" s="519">
        <v>0.1</v>
      </c>
      <c r="C15" s="519">
        <v>0.3</v>
      </c>
      <c r="D15" s="519">
        <v>0.4</v>
      </c>
      <c r="E15" s="519" t="s">
        <v>708</v>
      </c>
    </row>
    <row r="16" spans="1:6" ht="48.75" thickBot="1" x14ac:dyDescent="0.25">
      <c r="A16" s="520" t="s">
        <v>709</v>
      </c>
      <c r="B16" s="519">
        <v>0.05</v>
      </c>
      <c r="C16" s="519">
        <v>0.1</v>
      </c>
      <c r="D16" s="519" t="s">
        <v>708</v>
      </c>
      <c r="E16" s="519" t="s">
        <v>708</v>
      </c>
      <c r="F16" s="521"/>
    </row>
    <row r="17" spans="1:6" ht="24.75" customHeight="1" thickBot="1" x14ac:dyDescent="0.25">
      <c r="A17" s="6" t="s">
        <v>10</v>
      </c>
      <c r="B17" s="2125" t="s">
        <v>710</v>
      </c>
      <c r="C17" s="2126"/>
      <c r="D17" s="2126"/>
      <c r="E17" s="2127"/>
    </row>
    <row r="18" spans="1:6" ht="23.25" customHeight="1" thickBot="1" x14ac:dyDescent="0.25">
      <c r="A18" s="1395" t="s">
        <v>11</v>
      </c>
      <c r="B18" s="1396"/>
      <c r="C18" s="1396"/>
      <c r="D18" s="1396"/>
      <c r="E18" s="1397"/>
    </row>
    <row r="19" spans="1:6" ht="12.75" thickBot="1" x14ac:dyDescent="0.25">
      <c r="A19" s="522"/>
      <c r="B19" s="523" t="s">
        <v>135</v>
      </c>
      <c r="C19" s="523" t="s">
        <v>135</v>
      </c>
      <c r="D19" s="523" t="s">
        <v>135</v>
      </c>
      <c r="E19" s="523" t="s">
        <v>135</v>
      </c>
    </row>
    <row r="20" spans="1:6" ht="64.5" customHeight="1" thickBot="1" x14ac:dyDescent="0.25">
      <c r="A20" s="524" t="s">
        <v>711</v>
      </c>
      <c r="B20" s="525" t="s">
        <v>975</v>
      </c>
      <c r="C20" s="526">
        <v>0.3</v>
      </c>
      <c r="D20" s="526">
        <v>0.4</v>
      </c>
      <c r="E20" s="527">
        <v>0.5</v>
      </c>
    </row>
    <row r="21" spans="1:6" ht="81.75" customHeight="1" thickBot="1" x14ac:dyDescent="0.25">
      <c r="A21" s="528" t="s">
        <v>976</v>
      </c>
      <c r="B21" s="529" t="s">
        <v>977</v>
      </c>
      <c r="C21" s="530">
        <v>0.4</v>
      </c>
      <c r="D21" s="530">
        <v>0.6</v>
      </c>
      <c r="E21" s="527">
        <v>0.7</v>
      </c>
    </row>
    <row r="22" spans="1:6" ht="12.75" thickBot="1" x14ac:dyDescent="0.25">
      <c r="A22" s="531"/>
      <c r="B22" s="532"/>
      <c r="C22" s="533"/>
      <c r="D22" s="533"/>
      <c r="E22" s="534"/>
    </row>
    <row r="23" spans="1:6" ht="12.75" thickBot="1" x14ac:dyDescent="0.25">
      <c r="A23" s="2102" t="s">
        <v>12</v>
      </c>
      <c r="B23" s="2103"/>
      <c r="C23" s="2103"/>
      <c r="D23" s="2103"/>
      <c r="E23" s="2104"/>
    </row>
    <row r="24" spans="1:6" ht="12.75" thickBot="1" x14ac:dyDescent="0.25">
      <c r="A24" s="2102" t="s">
        <v>13</v>
      </c>
      <c r="B24" s="2103"/>
      <c r="C24" s="2103"/>
      <c r="D24" s="2103"/>
      <c r="E24" s="2104"/>
    </row>
    <row r="25" spans="1:6" ht="12.75" thickBot="1" x14ac:dyDescent="0.25">
      <c r="A25" s="17" t="s">
        <v>978</v>
      </c>
      <c r="B25" s="2105" t="s">
        <v>979</v>
      </c>
      <c r="C25" s="2106"/>
      <c r="D25" s="2106"/>
      <c r="E25" s="2107"/>
    </row>
    <row r="26" spans="1:6" ht="33.75" customHeight="1" thickBot="1" x14ac:dyDescent="0.25">
      <c r="A26" s="535" t="s">
        <v>14</v>
      </c>
      <c r="B26" s="2099" t="s">
        <v>980</v>
      </c>
      <c r="C26" s="2100"/>
      <c r="D26" s="2100"/>
      <c r="E26" s="2101"/>
      <c r="F26" s="536"/>
    </row>
    <row r="27" spans="1:6" ht="56.25" customHeight="1" thickBot="1" x14ac:dyDescent="0.25">
      <c r="A27" s="520" t="s">
        <v>15</v>
      </c>
      <c r="B27" s="2108" t="s">
        <v>981</v>
      </c>
      <c r="C27" s="2109"/>
      <c r="D27" s="2109"/>
      <c r="E27" s="2110"/>
    </row>
    <row r="28" spans="1:6" ht="12.75" thickBot="1" x14ac:dyDescent="0.25">
      <c r="A28" s="520" t="s">
        <v>16</v>
      </c>
      <c r="B28" s="2111" t="s">
        <v>982</v>
      </c>
      <c r="C28" s="2112"/>
      <c r="D28" s="2112"/>
      <c r="E28" s="2113"/>
    </row>
    <row r="29" spans="1:6" ht="12.75" customHeight="1" x14ac:dyDescent="0.2">
      <c r="A29" s="2065"/>
      <c r="B29" s="537">
        <v>2019</v>
      </c>
      <c r="C29" s="537">
        <v>2020</v>
      </c>
      <c r="D29" s="537">
        <v>2021</v>
      </c>
      <c r="E29" s="537">
        <v>2022</v>
      </c>
    </row>
    <row r="30" spans="1:6" ht="15.6" customHeight="1" thickBot="1" x14ac:dyDescent="0.25">
      <c r="A30" s="2066"/>
      <c r="B30" s="538" t="s">
        <v>8</v>
      </c>
      <c r="C30" s="538" t="s">
        <v>9</v>
      </c>
      <c r="D30" s="538" t="s">
        <v>9</v>
      </c>
      <c r="E30" s="538" t="s">
        <v>9</v>
      </c>
    </row>
    <row r="31" spans="1:6" ht="15" customHeight="1" thickBot="1" x14ac:dyDescent="0.25">
      <c r="A31" s="520" t="s">
        <v>17</v>
      </c>
      <c r="B31" s="539">
        <v>8</v>
      </c>
      <c r="C31" s="539">
        <v>8</v>
      </c>
      <c r="D31" s="539">
        <v>8</v>
      </c>
      <c r="E31" s="539">
        <v>8</v>
      </c>
    </row>
    <row r="32" spans="1:6" ht="12.75" thickBot="1" x14ac:dyDescent="0.25">
      <c r="A32" s="520" t="s">
        <v>18</v>
      </c>
      <c r="B32" s="539">
        <f>B61</f>
        <v>87580</v>
      </c>
      <c r="C32" s="539">
        <f>C61</f>
        <v>89280</v>
      </c>
      <c r="D32" s="539">
        <f>D61</f>
        <v>90280</v>
      </c>
      <c r="E32" s="539">
        <f>E61</f>
        <v>90780</v>
      </c>
    </row>
    <row r="33" spans="1:6" ht="12.75" thickBot="1" x14ac:dyDescent="0.25">
      <c r="A33" s="520" t="s">
        <v>19</v>
      </c>
      <c r="B33" s="539">
        <f>B32/B31</f>
        <v>10947.5</v>
      </c>
      <c r="C33" s="539">
        <f>C32/C31</f>
        <v>11160</v>
      </c>
      <c r="D33" s="539">
        <f>D32/D31</f>
        <v>11285</v>
      </c>
      <c r="E33" s="539">
        <f>E32/E31</f>
        <v>11347.5</v>
      </c>
    </row>
    <row r="34" spans="1:6" ht="12.75" thickBot="1" x14ac:dyDescent="0.25">
      <c r="A34" s="520" t="s">
        <v>20</v>
      </c>
      <c r="B34" s="805" t="s">
        <v>21</v>
      </c>
      <c r="C34" s="540"/>
      <c r="D34" s="540"/>
      <c r="E34" s="540"/>
    </row>
    <row r="35" spans="1:6" ht="24.75" thickBot="1" x14ac:dyDescent="0.25">
      <c r="A35" s="520" t="s">
        <v>22</v>
      </c>
      <c r="B35" s="805" t="s">
        <v>21</v>
      </c>
      <c r="C35" s="540"/>
      <c r="D35" s="540"/>
      <c r="E35" s="540"/>
    </row>
    <row r="36" spans="1:6" ht="24.75" thickBot="1" x14ac:dyDescent="0.25">
      <c r="A36" s="520" t="s">
        <v>23</v>
      </c>
      <c r="B36" s="805" t="s">
        <v>21</v>
      </c>
      <c r="C36" s="540"/>
      <c r="D36" s="540"/>
      <c r="E36" s="540"/>
    </row>
    <row r="37" spans="1:6" ht="12.75" thickBot="1" x14ac:dyDescent="0.25">
      <c r="A37" s="2062" t="s">
        <v>983</v>
      </c>
      <c r="B37" s="2063"/>
      <c r="C37" s="2063"/>
      <c r="D37" s="2063"/>
      <c r="E37" s="2064"/>
    </row>
    <row r="38" spans="1:6" ht="12.75" customHeight="1" x14ac:dyDescent="0.2">
      <c r="A38" s="2065"/>
      <c r="B38" s="537">
        <v>2019</v>
      </c>
      <c r="C38" s="537">
        <v>2020</v>
      </c>
      <c r="D38" s="537">
        <v>2021</v>
      </c>
      <c r="E38" s="537">
        <v>2022</v>
      </c>
    </row>
    <row r="39" spans="1:6" ht="14.25" customHeight="1" thickBot="1" x14ac:dyDescent="0.25">
      <c r="A39" s="2066"/>
      <c r="B39" s="538" t="s">
        <v>8</v>
      </c>
      <c r="C39" s="538" t="s">
        <v>9</v>
      </c>
      <c r="D39" s="538" t="s">
        <v>9</v>
      </c>
      <c r="E39" s="538" t="s">
        <v>9</v>
      </c>
    </row>
    <row r="40" spans="1:6" ht="12.75" thickBot="1" x14ac:dyDescent="0.25">
      <c r="A40" s="13" t="s">
        <v>24</v>
      </c>
      <c r="B40" s="558">
        <f>B41+B42</f>
        <v>71760</v>
      </c>
      <c r="C40" s="558">
        <v>71760</v>
      </c>
      <c r="D40" s="558">
        <v>71760</v>
      </c>
      <c r="E40" s="558">
        <v>71760</v>
      </c>
      <c r="F40" s="545"/>
    </row>
    <row r="41" spans="1:6" ht="12.75" thickBot="1" x14ac:dyDescent="0.25">
      <c r="A41" s="26" t="s">
        <v>279</v>
      </c>
      <c r="B41" s="543">
        <v>71760</v>
      </c>
      <c r="C41" s="543">
        <v>71760</v>
      </c>
      <c r="D41" s="543">
        <v>71760</v>
      </c>
      <c r="E41" s="543">
        <v>71760</v>
      </c>
    </row>
    <row r="42" spans="1:6" ht="12.75" thickBot="1" x14ac:dyDescent="0.25">
      <c r="A42" s="26" t="s">
        <v>280</v>
      </c>
      <c r="B42" s="543"/>
      <c r="C42" s="544"/>
      <c r="D42" s="544"/>
      <c r="E42" s="544"/>
    </row>
    <row r="43" spans="1:6" ht="24.75" thickBot="1" x14ac:dyDescent="0.25">
      <c r="A43" s="13" t="s">
        <v>25</v>
      </c>
      <c r="B43" s="558">
        <f>B44+B45</f>
        <v>11820</v>
      </c>
      <c r="C43" s="558">
        <f>C44+C45</f>
        <v>11820</v>
      </c>
      <c r="D43" s="558">
        <f>D44+D45</f>
        <v>11820</v>
      </c>
      <c r="E43" s="558">
        <f>E44+E45</f>
        <v>11820</v>
      </c>
      <c r="F43" s="545"/>
    </row>
    <row r="44" spans="1:6" ht="12.75" thickBot="1" x14ac:dyDescent="0.25">
      <c r="A44" s="26" t="s">
        <v>279</v>
      </c>
      <c r="B44" s="546">
        <v>11820</v>
      </c>
      <c r="C44" s="546">
        <v>11820</v>
      </c>
      <c r="D44" s="546">
        <v>11820</v>
      </c>
      <c r="E44" s="546">
        <v>11820</v>
      </c>
      <c r="F44" s="545"/>
    </row>
    <row r="45" spans="1:6" ht="12.75" thickBot="1" x14ac:dyDescent="0.25">
      <c r="A45" s="26" t="s">
        <v>280</v>
      </c>
      <c r="B45" s="543"/>
      <c r="C45" s="546"/>
      <c r="D45" s="546"/>
      <c r="E45" s="546"/>
    </row>
    <row r="46" spans="1:6" ht="12.75" thickBot="1" x14ac:dyDescent="0.25">
      <c r="A46" s="13" t="s">
        <v>26</v>
      </c>
      <c r="B46" s="558">
        <f>B47+B48</f>
        <v>4000</v>
      </c>
      <c r="C46" s="558">
        <f>C47+C48</f>
        <v>5700</v>
      </c>
      <c r="D46" s="558">
        <f>D47+D48</f>
        <v>6700</v>
      </c>
      <c r="E46" s="558">
        <f>E47+E48</f>
        <v>7200</v>
      </c>
    </row>
    <row r="47" spans="1:6" ht="12.75" thickBot="1" x14ac:dyDescent="0.25">
      <c r="A47" s="26" t="s">
        <v>279</v>
      </c>
      <c r="B47" s="543">
        <v>4000</v>
      </c>
      <c r="C47" s="546">
        <v>5700</v>
      </c>
      <c r="D47" s="546">
        <v>6700</v>
      </c>
      <c r="E47" s="546">
        <v>7200</v>
      </c>
    </row>
    <row r="48" spans="1:6" ht="12.75" thickBot="1" x14ac:dyDescent="0.25">
      <c r="A48" s="26" t="s">
        <v>280</v>
      </c>
      <c r="B48" s="543"/>
      <c r="C48" s="546"/>
      <c r="D48" s="546"/>
      <c r="E48" s="546"/>
    </row>
    <row r="49" spans="1:6" ht="12.75" thickBot="1" x14ac:dyDescent="0.25">
      <c r="A49" s="13" t="s">
        <v>27</v>
      </c>
      <c r="B49" s="547">
        <f>B50+B51</f>
        <v>0</v>
      </c>
      <c r="C49" s="547">
        <f>C50+C51</f>
        <v>0</v>
      </c>
      <c r="D49" s="547">
        <f>D50+D51</f>
        <v>0</v>
      </c>
      <c r="E49" s="547">
        <f>E50+E51</f>
        <v>0</v>
      </c>
    </row>
    <row r="50" spans="1:6" ht="12.75" thickBot="1" x14ac:dyDescent="0.25">
      <c r="A50" s="26" t="s">
        <v>279</v>
      </c>
      <c r="B50" s="543"/>
      <c r="C50" s="546"/>
      <c r="D50" s="546"/>
      <c r="E50" s="546"/>
    </row>
    <row r="51" spans="1:6" ht="12.75" thickBot="1" x14ac:dyDescent="0.25">
      <c r="A51" s="26" t="s">
        <v>280</v>
      </c>
      <c r="B51" s="543"/>
      <c r="C51" s="546"/>
      <c r="D51" s="546"/>
      <c r="E51" s="546"/>
    </row>
    <row r="52" spans="1:6" ht="24.75" thickBot="1" x14ac:dyDescent="0.25">
      <c r="A52" s="13" t="s">
        <v>28</v>
      </c>
      <c r="B52" s="548">
        <f>B53+B54</f>
        <v>0</v>
      </c>
      <c r="C52" s="548">
        <f>C53+C54</f>
        <v>0</v>
      </c>
      <c r="D52" s="548">
        <f>D53+D54</f>
        <v>0</v>
      </c>
      <c r="E52" s="548">
        <f>E53+E54</f>
        <v>0</v>
      </c>
    </row>
    <row r="53" spans="1:6" ht="12.75" thickBot="1" x14ac:dyDescent="0.25">
      <c r="A53" s="26" t="s">
        <v>279</v>
      </c>
      <c r="B53" s="549"/>
      <c r="C53" s="550"/>
      <c r="D53" s="550"/>
      <c r="E53" s="550"/>
    </row>
    <row r="54" spans="1:6" ht="12.75" thickBot="1" x14ac:dyDescent="0.25">
      <c r="A54" s="26" t="s">
        <v>280</v>
      </c>
      <c r="B54" s="549"/>
      <c r="C54" s="550"/>
      <c r="D54" s="550"/>
      <c r="E54" s="550"/>
    </row>
    <row r="55" spans="1:6" ht="12.75" thickBot="1" x14ac:dyDescent="0.25">
      <c r="A55" s="13" t="s">
        <v>29</v>
      </c>
      <c r="B55" s="548">
        <f>B56+B57</f>
        <v>0</v>
      </c>
      <c r="C55" s="548">
        <f>C56+C57</f>
        <v>0</v>
      </c>
      <c r="D55" s="548">
        <f>D56+D57</f>
        <v>0</v>
      </c>
      <c r="E55" s="548">
        <f>E56+E57</f>
        <v>0</v>
      </c>
    </row>
    <row r="56" spans="1:6" ht="12.75" thickBot="1" x14ac:dyDescent="0.25">
      <c r="A56" s="26" t="s">
        <v>279</v>
      </c>
      <c r="B56" s="549"/>
      <c r="C56" s="550"/>
      <c r="D56" s="550"/>
      <c r="E56" s="550"/>
    </row>
    <row r="57" spans="1:6" ht="12.75" thickBot="1" x14ac:dyDescent="0.25">
      <c r="A57" s="26" t="s">
        <v>280</v>
      </c>
      <c r="B57" s="549"/>
      <c r="C57" s="550"/>
      <c r="D57" s="550"/>
      <c r="E57" s="550"/>
    </row>
    <row r="58" spans="1:6" ht="24.75" thickBot="1" x14ac:dyDescent="0.25">
      <c r="A58" s="13" t="s">
        <v>30</v>
      </c>
      <c r="B58" s="548">
        <f>B59+B60</f>
        <v>0</v>
      </c>
      <c r="C58" s="548">
        <f>C59+C60</f>
        <v>0</v>
      </c>
      <c r="D58" s="548">
        <f>D59+D60</f>
        <v>0</v>
      </c>
      <c r="E58" s="548">
        <f>E59+E60</f>
        <v>0</v>
      </c>
    </row>
    <row r="59" spans="1:6" ht="12.75" thickBot="1" x14ac:dyDescent="0.25">
      <c r="A59" s="26" t="s">
        <v>279</v>
      </c>
      <c r="B59" s="549"/>
      <c r="C59" s="551"/>
      <c r="D59" s="551"/>
      <c r="E59" s="551"/>
    </row>
    <row r="60" spans="1:6" ht="12.75" thickBot="1" x14ac:dyDescent="0.25">
      <c r="A60" s="26" t="s">
        <v>280</v>
      </c>
      <c r="B60" s="549"/>
      <c r="C60" s="552"/>
      <c r="D60" s="551"/>
      <c r="E60" s="551"/>
    </row>
    <row r="61" spans="1:6" ht="12.75" thickBot="1" x14ac:dyDescent="0.25">
      <c r="A61" s="16" t="s">
        <v>31</v>
      </c>
      <c r="B61" s="565">
        <f>B58+B55+B52+B49+B46+B43+B40</f>
        <v>87580</v>
      </c>
      <c r="C61" s="565">
        <f>C58+C55+C52+C49+C46+C43+C40</f>
        <v>89280</v>
      </c>
      <c r="D61" s="565">
        <f>D58+D55+D52+D49+D46+D43+D40</f>
        <v>90280</v>
      </c>
      <c r="E61" s="565">
        <f>E58+E55+E52+E49+E46+E43+E40</f>
        <v>90780</v>
      </c>
      <c r="F61" s="545"/>
    </row>
    <row r="62" spans="1:6" ht="22.5" customHeight="1" thickBot="1" x14ac:dyDescent="0.25">
      <c r="A62" s="70" t="s">
        <v>32</v>
      </c>
      <c r="B62" s="553">
        <f>IF(B61-B32=0,0,"Error")</f>
        <v>0</v>
      </c>
      <c r="C62" s="553">
        <f>IF(C61-C32=0,0,"Error")</f>
        <v>0</v>
      </c>
      <c r="D62" s="553">
        <f>IF(D61-D32=0,0,"Error")</f>
        <v>0</v>
      </c>
      <c r="E62" s="553">
        <f>IF(E61-E32=0,0,"Error")</f>
        <v>0</v>
      </c>
    </row>
    <row r="63" spans="1:6" ht="22.5" customHeight="1" thickBot="1" x14ac:dyDescent="0.25">
      <c r="A63" s="17" t="s">
        <v>978</v>
      </c>
      <c r="B63" s="2105" t="s">
        <v>984</v>
      </c>
      <c r="C63" s="2106"/>
      <c r="D63" s="2106"/>
      <c r="E63" s="2107"/>
    </row>
    <row r="64" spans="1:6" ht="30.75" customHeight="1" thickBot="1" x14ac:dyDescent="0.25">
      <c r="A64" s="554" t="s">
        <v>33</v>
      </c>
      <c r="B64" s="2114" t="s">
        <v>985</v>
      </c>
      <c r="C64" s="2115"/>
      <c r="D64" s="2115"/>
      <c r="E64" s="2116"/>
    </row>
    <row r="65" spans="1:8" ht="60" customHeight="1" thickBot="1" x14ac:dyDescent="0.25">
      <c r="A65" s="520" t="s">
        <v>15</v>
      </c>
      <c r="B65" s="1395" t="s">
        <v>986</v>
      </c>
      <c r="C65" s="1396"/>
      <c r="D65" s="1396"/>
      <c r="E65" s="1397"/>
    </row>
    <row r="66" spans="1:8" ht="12.75" thickBot="1" x14ac:dyDescent="0.25">
      <c r="A66" s="520" t="s">
        <v>16</v>
      </c>
      <c r="B66" s="2073" t="s">
        <v>712</v>
      </c>
      <c r="C66" s="2074"/>
      <c r="D66" s="2074"/>
      <c r="E66" s="2075"/>
    </row>
    <row r="67" spans="1:8" ht="12.75" customHeight="1" x14ac:dyDescent="0.2">
      <c r="A67" s="2065"/>
      <c r="B67" s="537">
        <v>2019</v>
      </c>
      <c r="C67" s="537">
        <v>2020</v>
      </c>
      <c r="D67" s="537">
        <v>2021</v>
      </c>
      <c r="E67" s="537">
        <v>2022</v>
      </c>
    </row>
    <row r="68" spans="1:8" ht="18" customHeight="1" thickBot="1" x14ac:dyDescent="0.25">
      <c r="A68" s="2066"/>
      <c r="B68" s="538" t="s">
        <v>8</v>
      </c>
      <c r="C68" s="538" t="s">
        <v>9</v>
      </c>
      <c r="D68" s="538" t="s">
        <v>9</v>
      </c>
      <c r="E68" s="538" t="s">
        <v>9</v>
      </c>
    </row>
    <row r="69" spans="1:8" ht="12.75" thickBot="1" x14ac:dyDescent="0.25">
      <c r="A69" s="520" t="s">
        <v>17</v>
      </c>
      <c r="B69" s="555">
        <v>0.2</v>
      </c>
      <c r="C69" s="555">
        <v>0.25</v>
      </c>
      <c r="D69" s="555">
        <v>0.25</v>
      </c>
      <c r="E69" s="555">
        <v>0.25</v>
      </c>
      <c r="F69" s="536"/>
      <c r="H69" s="545">
        <f>D46</f>
        <v>6700</v>
      </c>
    </row>
    <row r="70" spans="1:8" ht="12.75" thickBot="1" x14ac:dyDescent="0.25">
      <c r="A70" s="520" t="s">
        <v>18</v>
      </c>
      <c r="B70" s="556">
        <f>B99</f>
        <v>5000</v>
      </c>
      <c r="C70" s="556">
        <v>5720</v>
      </c>
      <c r="D70" s="556">
        <f>D85</f>
        <v>5920</v>
      </c>
      <c r="E70" s="556">
        <f>E85</f>
        <v>5920</v>
      </c>
      <c r="H70" s="545">
        <f>D84</f>
        <v>5920</v>
      </c>
    </row>
    <row r="71" spans="1:8" ht="12.75" thickBot="1" x14ac:dyDescent="0.25">
      <c r="A71" s="520" t="s">
        <v>19</v>
      </c>
      <c r="B71" s="556"/>
      <c r="C71" s="556"/>
      <c r="D71" s="556"/>
      <c r="E71" s="556"/>
      <c r="H71" s="545">
        <f>D123</f>
        <v>10800</v>
      </c>
    </row>
    <row r="72" spans="1:8" ht="12.75" thickBot="1" x14ac:dyDescent="0.25">
      <c r="A72" s="520" t="s">
        <v>20</v>
      </c>
      <c r="B72" s="255" t="s">
        <v>21</v>
      </c>
      <c r="C72" s="557"/>
      <c r="D72" s="557"/>
      <c r="E72" s="557"/>
      <c r="H72" s="545">
        <f>SUM(H69:H71)</f>
        <v>23420</v>
      </c>
    </row>
    <row r="73" spans="1:8" ht="24.75" thickBot="1" x14ac:dyDescent="0.25">
      <c r="A73" s="520" t="s">
        <v>22</v>
      </c>
      <c r="B73" s="255" t="s">
        <v>21</v>
      </c>
      <c r="C73" s="557"/>
      <c r="D73" s="557"/>
      <c r="E73" s="557"/>
    </row>
    <row r="74" spans="1:8" ht="24.75" thickBot="1" x14ac:dyDescent="0.25">
      <c r="A74" s="520" t="s">
        <v>23</v>
      </c>
      <c r="B74" s="255" t="s">
        <v>21</v>
      </c>
      <c r="C74" s="557"/>
      <c r="D74" s="557"/>
      <c r="E74" s="557"/>
    </row>
    <row r="75" spans="1:8" ht="24.75" customHeight="1" thickBot="1" x14ac:dyDescent="0.25">
      <c r="A75" s="2062" t="s">
        <v>987</v>
      </c>
      <c r="B75" s="2063"/>
      <c r="C75" s="2063"/>
      <c r="D75" s="2063"/>
      <c r="E75" s="2064"/>
    </row>
    <row r="76" spans="1:8" ht="12.75" customHeight="1" x14ac:dyDescent="0.2">
      <c r="A76" s="2065"/>
      <c r="B76" s="537">
        <v>2018</v>
      </c>
      <c r="C76" s="537">
        <v>2019</v>
      </c>
      <c r="D76" s="537">
        <v>2020</v>
      </c>
      <c r="E76" s="537">
        <v>2021</v>
      </c>
    </row>
    <row r="77" spans="1:8" ht="13.5" customHeight="1" thickBot="1" x14ac:dyDescent="0.25">
      <c r="A77" s="2066"/>
      <c r="B77" s="538" t="s">
        <v>8</v>
      </c>
      <c r="C77" s="538" t="s">
        <v>9</v>
      </c>
      <c r="D77" s="538" t="s">
        <v>9</v>
      </c>
      <c r="E77" s="538" t="s">
        <v>9</v>
      </c>
    </row>
    <row r="78" spans="1:8" ht="17.25" customHeight="1" thickBot="1" x14ac:dyDescent="0.25">
      <c r="A78" s="13" t="s">
        <v>24</v>
      </c>
      <c r="B78" s="558">
        <f>B79+B80</f>
        <v>0</v>
      </c>
      <c r="C78" s="558">
        <f>C79+C80</f>
        <v>0</v>
      </c>
      <c r="D78" s="558">
        <f>D79+D80</f>
        <v>0</v>
      </c>
      <c r="E78" s="558">
        <f>E79+E80</f>
        <v>0</v>
      </c>
    </row>
    <row r="79" spans="1:8" ht="22.5" customHeight="1" thickBot="1" x14ac:dyDescent="0.25">
      <c r="A79" s="26" t="s">
        <v>279</v>
      </c>
      <c r="B79" s="546">
        <v>0</v>
      </c>
      <c r="C79" s="546">
        <v>0</v>
      </c>
      <c r="D79" s="546">
        <v>0</v>
      </c>
      <c r="E79" s="546">
        <v>0</v>
      </c>
    </row>
    <row r="80" spans="1:8" ht="15" customHeight="1" thickBot="1" x14ac:dyDescent="0.25">
      <c r="A80" s="26" t="s">
        <v>280</v>
      </c>
      <c r="B80" s="543"/>
      <c r="C80" s="544"/>
      <c r="D80" s="544"/>
      <c r="E80" s="544"/>
    </row>
    <row r="81" spans="1:5" ht="24.75" customHeight="1" thickBot="1" x14ac:dyDescent="0.25">
      <c r="A81" s="13" t="s">
        <v>25</v>
      </c>
      <c r="B81" s="558">
        <f>B82+B83</f>
        <v>0</v>
      </c>
      <c r="C81" s="558">
        <f>C82+C83</f>
        <v>0</v>
      </c>
      <c r="D81" s="558">
        <f>D82+D83</f>
        <v>0</v>
      </c>
      <c r="E81" s="558">
        <f>E82+E83</f>
        <v>0</v>
      </c>
    </row>
    <row r="82" spans="1:5" ht="12.75" thickBot="1" x14ac:dyDescent="0.25">
      <c r="A82" s="26" t="s">
        <v>279</v>
      </c>
      <c r="B82" s="546"/>
      <c r="C82" s="546"/>
      <c r="D82" s="546"/>
      <c r="E82" s="546"/>
    </row>
    <row r="83" spans="1:5" ht="12.75" thickBot="1" x14ac:dyDescent="0.25">
      <c r="A83" s="26" t="s">
        <v>280</v>
      </c>
      <c r="B83" s="543"/>
      <c r="C83" s="546"/>
      <c r="D83" s="546"/>
      <c r="E83" s="546"/>
    </row>
    <row r="84" spans="1:5" ht="24.75" customHeight="1" thickBot="1" x14ac:dyDescent="0.25">
      <c r="A84" s="13" t="s">
        <v>26</v>
      </c>
      <c r="B84" s="558">
        <f>B85+B86</f>
        <v>5000</v>
      </c>
      <c r="C84" s="558">
        <f>C85+C86</f>
        <v>5720</v>
      </c>
      <c r="D84" s="558">
        <f>D85+D86</f>
        <v>5920</v>
      </c>
      <c r="E84" s="558">
        <f>E85+E86</f>
        <v>5920</v>
      </c>
    </row>
    <row r="85" spans="1:5" ht="12.75" thickBot="1" x14ac:dyDescent="0.25">
      <c r="A85" s="26" t="s">
        <v>279</v>
      </c>
      <c r="B85" s="541">
        <v>5000</v>
      </c>
      <c r="C85" s="546">
        <v>5720</v>
      </c>
      <c r="D85" s="546">
        <v>5920</v>
      </c>
      <c r="E85" s="546">
        <v>5920</v>
      </c>
    </row>
    <row r="86" spans="1:5" ht="12.75" thickBot="1" x14ac:dyDescent="0.25">
      <c r="A86" s="26" t="s">
        <v>280</v>
      </c>
      <c r="B86" s="549"/>
      <c r="C86" s="550"/>
      <c r="D86" s="550"/>
      <c r="E86" s="550"/>
    </row>
    <row r="87" spans="1:5" ht="12.75" thickBot="1" x14ac:dyDescent="0.25">
      <c r="A87" s="13" t="s">
        <v>27</v>
      </c>
      <c r="B87" s="548">
        <f>B88+B89</f>
        <v>0</v>
      </c>
      <c r="C87" s="548">
        <f>C88+C89</f>
        <v>0</v>
      </c>
      <c r="D87" s="548">
        <f>D88+D89</f>
        <v>0</v>
      </c>
      <c r="E87" s="548">
        <f>E88+E89</f>
        <v>0</v>
      </c>
    </row>
    <row r="88" spans="1:5" ht="12.75" thickBot="1" x14ac:dyDescent="0.25">
      <c r="A88" s="26" t="s">
        <v>279</v>
      </c>
      <c r="B88" s="549"/>
      <c r="C88" s="550"/>
      <c r="D88" s="550"/>
      <c r="E88" s="550"/>
    </row>
    <row r="89" spans="1:5" ht="12.75" thickBot="1" x14ac:dyDescent="0.25">
      <c r="A89" s="26" t="s">
        <v>280</v>
      </c>
      <c r="B89" s="549"/>
      <c r="C89" s="550"/>
      <c r="D89" s="550"/>
      <c r="E89" s="550"/>
    </row>
    <row r="90" spans="1:5" ht="24.75" thickBot="1" x14ac:dyDescent="0.25">
      <c r="A90" s="13" t="s">
        <v>28</v>
      </c>
      <c r="B90" s="548">
        <f>B91+B92</f>
        <v>0</v>
      </c>
      <c r="C90" s="548">
        <f>C91+C92</f>
        <v>0</v>
      </c>
      <c r="D90" s="548">
        <f>D91+D92</f>
        <v>0</v>
      </c>
      <c r="E90" s="548">
        <f>E91+E92</f>
        <v>0</v>
      </c>
    </row>
    <row r="91" spans="1:5" ht="12.75" thickBot="1" x14ac:dyDescent="0.25">
      <c r="A91" s="26" t="s">
        <v>279</v>
      </c>
      <c r="B91" s="549"/>
      <c r="C91" s="550"/>
      <c r="D91" s="550"/>
      <c r="E91" s="550"/>
    </row>
    <row r="92" spans="1:5" ht="12.75" thickBot="1" x14ac:dyDescent="0.25">
      <c r="A92" s="26" t="s">
        <v>280</v>
      </c>
      <c r="B92" s="549"/>
      <c r="C92" s="550"/>
      <c r="D92" s="550"/>
      <c r="E92" s="550"/>
    </row>
    <row r="93" spans="1:5" ht="12.75" thickBot="1" x14ac:dyDescent="0.25">
      <c r="A93" s="13" t="s">
        <v>29</v>
      </c>
      <c r="B93" s="548">
        <f>B94+B95</f>
        <v>0</v>
      </c>
      <c r="C93" s="548">
        <f>C94+C95</f>
        <v>0</v>
      </c>
      <c r="D93" s="548">
        <f>D94+D95</f>
        <v>0</v>
      </c>
      <c r="E93" s="548">
        <f>E94+E95</f>
        <v>0</v>
      </c>
    </row>
    <row r="94" spans="1:5" ht="12.75" thickBot="1" x14ac:dyDescent="0.25">
      <c r="A94" s="26" t="s">
        <v>279</v>
      </c>
      <c r="B94" s="549"/>
      <c r="C94" s="550"/>
      <c r="D94" s="550"/>
      <c r="E94" s="550"/>
    </row>
    <row r="95" spans="1:5" ht="12.75" thickBot="1" x14ac:dyDescent="0.25">
      <c r="A95" s="26" t="s">
        <v>280</v>
      </c>
      <c r="B95" s="549"/>
      <c r="C95" s="550"/>
      <c r="D95" s="550"/>
      <c r="E95" s="550"/>
    </row>
    <row r="96" spans="1:5" ht="24.75" thickBot="1" x14ac:dyDescent="0.25">
      <c r="A96" s="13" t="s">
        <v>30</v>
      </c>
      <c r="B96" s="548">
        <f>B97+B98</f>
        <v>0</v>
      </c>
      <c r="C96" s="548">
        <f>C97+C98</f>
        <v>0</v>
      </c>
      <c r="D96" s="548">
        <f>D97+D98</f>
        <v>0</v>
      </c>
      <c r="E96" s="548">
        <f>E97+E98</f>
        <v>0</v>
      </c>
    </row>
    <row r="97" spans="1:5" ht="12.75" thickBot="1" x14ac:dyDescent="0.25">
      <c r="A97" s="26" t="s">
        <v>279</v>
      </c>
      <c r="B97" s="549"/>
      <c r="C97" s="550"/>
      <c r="D97" s="550"/>
      <c r="E97" s="550"/>
    </row>
    <row r="98" spans="1:5" ht="12.75" thickBot="1" x14ac:dyDescent="0.25">
      <c r="A98" s="123" t="s">
        <v>280</v>
      </c>
      <c r="B98" s="549"/>
      <c r="C98" s="550"/>
      <c r="D98" s="550"/>
      <c r="E98" s="550"/>
    </row>
    <row r="99" spans="1:5" ht="12.75" thickBot="1" x14ac:dyDescent="0.25">
      <c r="A99" s="559" t="s">
        <v>34</v>
      </c>
      <c r="B99" s="565">
        <f>B96+B93+B90+B87+B84+B81+B78</f>
        <v>5000</v>
      </c>
      <c r="C99" s="565">
        <f>C96+C93+C90+C87+C84+C81+C78</f>
        <v>5720</v>
      </c>
      <c r="D99" s="565">
        <f>D96+D93+D90+D87+D84+D81+D78</f>
        <v>5920</v>
      </c>
      <c r="E99" s="565">
        <f>E96+E93+E90+E87+E84+E81+E78</f>
        <v>5920</v>
      </c>
    </row>
    <row r="100" spans="1:5" ht="17.25" customHeight="1" thickBot="1" x14ac:dyDescent="0.25">
      <c r="A100" s="17" t="s">
        <v>32</v>
      </c>
      <c r="B100" s="553">
        <f>IF(B99-B70=0,0,"Error")</f>
        <v>0</v>
      </c>
      <c r="C100" s="553">
        <f>IF(C99-C70=0,0,"Error")</f>
        <v>0</v>
      </c>
      <c r="D100" s="553">
        <f>IF(D99-D70=0,0,"Error")</f>
        <v>0</v>
      </c>
      <c r="E100" s="553">
        <f>IF(E99-E70=0,0,"Error")</f>
        <v>0</v>
      </c>
    </row>
    <row r="101" spans="1:5" ht="25.5" customHeight="1" thickBot="1" x14ac:dyDescent="0.25">
      <c r="A101" s="17" t="s">
        <v>988</v>
      </c>
      <c r="B101" s="2096" t="s">
        <v>989</v>
      </c>
      <c r="C101" s="2097"/>
      <c r="D101" s="2097"/>
      <c r="E101" s="2098"/>
    </row>
    <row r="102" spans="1:5" ht="43.5" customHeight="1" thickBot="1" x14ac:dyDescent="0.25">
      <c r="A102" s="554" t="s">
        <v>35</v>
      </c>
      <c r="B102" s="2099" t="s">
        <v>990</v>
      </c>
      <c r="C102" s="2100"/>
      <c r="D102" s="2100"/>
      <c r="E102" s="2101"/>
    </row>
    <row r="103" spans="1:5" ht="49.5" customHeight="1" thickBot="1" x14ac:dyDescent="0.25">
      <c r="A103" s="520" t="s">
        <v>15</v>
      </c>
      <c r="B103" s="1395" t="s">
        <v>1438</v>
      </c>
      <c r="C103" s="1396"/>
      <c r="D103" s="1396"/>
      <c r="E103" s="1397"/>
    </row>
    <row r="104" spans="1:5" ht="12.75" thickBot="1" x14ac:dyDescent="0.25">
      <c r="A104" s="520" t="s">
        <v>16</v>
      </c>
      <c r="B104" s="2073" t="s">
        <v>87</v>
      </c>
      <c r="C104" s="2074"/>
      <c r="D104" s="2074"/>
      <c r="E104" s="2075"/>
    </row>
    <row r="105" spans="1:5" ht="12.75" customHeight="1" x14ac:dyDescent="0.2">
      <c r="A105" s="2065"/>
      <c r="B105" s="537">
        <v>2019</v>
      </c>
      <c r="C105" s="537">
        <v>2020</v>
      </c>
      <c r="D105" s="537">
        <v>2021</v>
      </c>
      <c r="E105" s="537">
        <v>2022</v>
      </c>
    </row>
    <row r="106" spans="1:5" ht="12.75" thickBot="1" x14ac:dyDescent="0.25">
      <c r="A106" s="2066"/>
      <c r="B106" s="538" t="s">
        <v>8</v>
      </c>
      <c r="C106" s="538" t="s">
        <v>9</v>
      </c>
      <c r="D106" s="538" t="s">
        <v>9</v>
      </c>
      <c r="E106" s="538" t="s">
        <v>9</v>
      </c>
    </row>
    <row r="107" spans="1:5" ht="12.75" thickBot="1" x14ac:dyDescent="0.25">
      <c r="A107" s="520" t="s">
        <v>17</v>
      </c>
      <c r="B107" s="556">
        <v>200</v>
      </c>
      <c r="C107" s="556">
        <v>330</v>
      </c>
      <c r="D107" s="556">
        <v>360</v>
      </c>
      <c r="E107" s="556">
        <v>377</v>
      </c>
    </row>
    <row r="108" spans="1:5" ht="12.75" thickBot="1" x14ac:dyDescent="0.25">
      <c r="A108" s="520" t="s">
        <v>18</v>
      </c>
      <c r="B108" s="556">
        <f>B122</f>
        <v>6000</v>
      </c>
      <c r="C108" s="556">
        <f>C122</f>
        <v>10000</v>
      </c>
      <c r="D108" s="556">
        <v>10800</v>
      </c>
      <c r="E108" s="556">
        <v>11300</v>
      </c>
    </row>
    <row r="109" spans="1:5" ht="12.75" thickBot="1" x14ac:dyDescent="0.25">
      <c r="A109" s="520" t="s">
        <v>19</v>
      </c>
      <c r="B109" s="556"/>
      <c r="C109" s="556"/>
      <c r="D109" s="556"/>
      <c r="E109" s="556"/>
    </row>
    <row r="110" spans="1:5" ht="12.75" thickBot="1" x14ac:dyDescent="0.25">
      <c r="A110" s="520" t="s">
        <v>20</v>
      </c>
      <c r="B110" s="255"/>
      <c r="C110" s="557"/>
      <c r="D110" s="557"/>
      <c r="E110" s="557"/>
    </row>
    <row r="111" spans="1:5" ht="24.75" thickBot="1" x14ac:dyDescent="0.25">
      <c r="A111" s="520" t="s">
        <v>22</v>
      </c>
      <c r="B111" s="255"/>
      <c r="C111" s="557"/>
      <c r="D111" s="557"/>
      <c r="E111" s="557"/>
    </row>
    <row r="112" spans="1:5" ht="24.75" thickBot="1" x14ac:dyDescent="0.25">
      <c r="A112" s="520" t="s">
        <v>23</v>
      </c>
      <c r="B112" s="255"/>
      <c r="C112" s="557"/>
      <c r="D112" s="557"/>
      <c r="E112" s="557"/>
    </row>
    <row r="113" spans="1:5" ht="24.75" customHeight="1" thickBot="1" x14ac:dyDescent="0.25">
      <c r="A113" s="2062" t="s">
        <v>991</v>
      </c>
      <c r="B113" s="2063"/>
      <c r="C113" s="2063"/>
      <c r="D113" s="2063"/>
      <c r="E113" s="2064"/>
    </row>
    <row r="114" spans="1:5" ht="23.25" customHeight="1" x14ac:dyDescent="0.2">
      <c r="A114" s="2065"/>
      <c r="B114" s="537">
        <v>2019</v>
      </c>
      <c r="C114" s="537">
        <v>2020</v>
      </c>
      <c r="D114" s="537">
        <v>2021</v>
      </c>
      <c r="E114" s="537">
        <v>2022</v>
      </c>
    </row>
    <row r="115" spans="1:5" ht="22.5" customHeight="1" thickBot="1" x14ac:dyDescent="0.25">
      <c r="A115" s="2066"/>
      <c r="B115" s="538" t="s">
        <v>8</v>
      </c>
      <c r="C115" s="538" t="s">
        <v>9</v>
      </c>
      <c r="D115" s="538" t="s">
        <v>9</v>
      </c>
      <c r="E115" s="538" t="s">
        <v>9</v>
      </c>
    </row>
    <row r="116" spans="1:5" ht="24.75" customHeight="1" thickBot="1" x14ac:dyDescent="0.25">
      <c r="A116" s="13" t="s">
        <v>24</v>
      </c>
      <c r="B116" s="558">
        <f>B117+B118</f>
        <v>0</v>
      </c>
      <c r="C116" s="558">
        <f>C117+C118</f>
        <v>0</v>
      </c>
      <c r="D116" s="558">
        <f>D117+D118</f>
        <v>0</v>
      </c>
      <c r="E116" s="558">
        <f>E117+E118</f>
        <v>0</v>
      </c>
    </row>
    <row r="117" spans="1:5" ht="12.75" thickBot="1" x14ac:dyDescent="0.25">
      <c r="A117" s="26" t="s">
        <v>279</v>
      </c>
      <c r="B117" s="546"/>
      <c r="C117" s="546"/>
      <c r="D117" s="546"/>
      <c r="E117" s="546">
        <v>0</v>
      </c>
    </row>
    <row r="118" spans="1:5" ht="12.75" thickBot="1" x14ac:dyDescent="0.25">
      <c r="A118" s="26" t="s">
        <v>280</v>
      </c>
      <c r="B118" s="543"/>
      <c r="C118" s="544"/>
      <c r="D118" s="544"/>
      <c r="E118" s="544"/>
    </row>
    <row r="119" spans="1:5" ht="24.75" customHeight="1" thickBot="1" x14ac:dyDescent="0.25">
      <c r="A119" s="13" t="s">
        <v>25</v>
      </c>
      <c r="B119" s="558">
        <f>B120+B121</f>
        <v>0</v>
      </c>
      <c r="C119" s="558">
        <f>C120+C121</f>
        <v>0</v>
      </c>
      <c r="D119" s="558">
        <f>D120+D121</f>
        <v>0</v>
      </c>
      <c r="E119" s="558">
        <f>E120+E121</f>
        <v>0</v>
      </c>
    </row>
    <row r="120" spans="1:5" ht="12.75" thickBot="1" x14ac:dyDescent="0.25">
      <c r="A120" s="26" t="s">
        <v>279</v>
      </c>
      <c r="B120" s="546"/>
      <c r="C120" s="546"/>
      <c r="D120" s="546"/>
      <c r="E120" s="546">
        <v>0</v>
      </c>
    </row>
    <row r="121" spans="1:5" ht="12.75" thickBot="1" x14ac:dyDescent="0.25">
      <c r="A121" s="26" t="s">
        <v>280</v>
      </c>
      <c r="B121" s="543"/>
      <c r="C121" s="546"/>
      <c r="D121" s="546"/>
      <c r="E121" s="546"/>
    </row>
    <row r="122" spans="1:5" ht="24.75" customHeight="1" thickBot="1" x14ac:dyDescent="0.25">
      <c r="A122" s="13" t="s">
        <v>26</v>
      </c>
      <c r="B122" s="558">
        <f>B123+B124</f>
        <v>6000</v>
      </c>
      <c r="C122" s="558">
        <f>C123+C124</f>
        <v>10000</v>
      </c>
      <c r="D122" s="558">
        <f>D123+D124</f>
        <v>10800</v>
      </c>
      <c r="E122" s="558">
        <f>E123+E124</f>
        <v>10800</v>
      </c>
    </row>
    <row r="123" spans="1:5" ht="12.75" thickBot="1" x14ac:dyDescent="0.25">
      <c r="A123" s="26" t="s">
        <v>279</v>
      </c>
      <c r="B123" s="541">
        <v>6000</v>
      </c>
      <c r="C123" s="546">
        <v>10000</v>
      </c>
      <c r="D123" s="546">
        <v>10800</v>
      </c>
      <c r="E123" s="546">
        <v>10800</v>
      </c>
    </row>
    <row r="124" spans="1:5" ht="12.75" thickBot="1" x14ac:dyDescent="0.25">
      <c r="A124" s="26" t="s">
        <v>280</v>
      </c>
      <c r="B124" s="549"/>
      <c r="C124" s="550"/>
      <c r="D124" s="550"/>
      <c r="E124" s="550"/>
    </row>
    <row r="125" spans="1:5" ht="12.75" thickBot="1" x14ac:dyDescent="0.25">
      <c r="A125" s="13" t="s">
        <v>27</v>
      </c>
      <c r="B125" s="548">
        <f>B126+B127</f>
        <v>0</v>
      </c>
      <c r="C125" s="548">
        <f>C126+C127</f>
        <v>0</v>
      </c>
      <c r="D125" s="548">
        <f>D126+D127</f>
        <v>0</v>
      </c>
      <c r="E125" s="548">
        <f>E126+E127</f>
        <v>0</v>
      </c>
    </row>
    <row r="126" spans="1:5" ht="12.75" thickBot="1" x14ac:dyDescent="0.25">
      <c r="A126" s="26" t="s">
        <v>279</v>
      </c>
      <c r="B126" s="549"/>
      <c r="C126" s="550"/>
      <c r="D126" s="550"/>
      <c r="E126" s="550"/>
    </row>
    <row r="127" spans="1:5" ht="12.75" thickBot="1" x14ac:dyDescent="0.25">
      <c r="A127" s="26" t="s">
        <v>280</v>
      </c>
      <c r="B127" s="549"/>
      <c r="C127" s="550"/>
      <c r="D127" s="550"/>
      <c r="E127" s="550"/>
    </row>
    <row r="128" spans="1:5" ht="24.75" thickBot="1" x14ac:dyDescent="0.25">
      <c r="A128" s="13" t="s">
        <v>28</v>
      </c>
      <c r="B128" s="548">
        <f>B129+B130</f>
        <v>0</v>
      </c>
      <c r="C128" s="548">
        <f>C129+C130</f>
        <v>0</v>
      </c>
      <c r="D128" s="548">
        <f>D129+D130</f>
        <v>0</v>
      </c>
      <c r="E128" s="548">
        <f>E129+E130</f>
        <v>0</v>
      </c>
    </row>
    <row r="129" spans="1:5" ht="12.75" thickBot="1" x14ac:dyDescent="0.25">
      <c r="A129" s="26" t="s">
        <v>279</v>
      </c>
      <c r="B129" s="549"/>
      <c r="C129" s="550"/>
      <c r="D129" s="550"/>
      <c r="E129" s="550"/>
    </row>
    <row r="130" spans="1:5" ht="15" customHeight="1" thickBot="1" x14ac:dyDescent="0.25">
      <c r="A130" s="26" t="s">
        <v>280</v>
      </c>
      <c r="B130" s="549"/>
      <c r="C130" s="550"/>
      <c r="D130" s="550"/>
      <c r="E130" s="550"/>
    </row>
    <row r="131" spans="1:5" ht="12.75" thickBot="1" x14ac:dyDescent="0.25">
      <c r="A131" s="13" t="s">
        <v>29</v>
      </c>
      <c r="B131" s="548">
        <f>B132+B133</f>
        <v>0</v>
      </c>
      <c r="C131" s="548">
        <f>C132+C133</f>
        <v>0</v>
      </c>
      <c r="D131" s="548">
        <f>D132+D133</f>
        <v>0</v>
      </c>
      <c r="E131" s="548">
        <f>E132+E133</f>
        <v>0</v>
      </c>
    </row>
    <row r="132" spans="1:5" ht="12.75" thickBot="1" x14ac:dyDescent="0.25">
      <c r="A132" s="26" t="s">
        <v>279</v>
      </c>
      <c r="B132" s="549"/>
      <c r="C132" s="550"/>
      <c r="D132" s="550"/>
      <c r="E132" s="550"/>
    </row>
    <row r="133" spans="1:5" ht="12.75" thickBot="1" x14ac:dyDescent="0.25">
      <c r="A133" s="26" t="s">
        <v>280</v>
      </c>
      <c r="B133" s="549"/>
      <c r="C133" s="550"/>
      <c r="D133" s="550"/>
      <c r="E133" s="550"/>
    </row>
    <row r="134" spans="1:5" ht="24.75" thickBot="1" x14ac:dyDescent="0.25">
      <c r="A134" s="13" t="s">
        <v>30</v>
      </c>
      <c r="B134" s="548">
        <f>B135+B136</f>
        <v>0</v>
      </c>
      <c r="C134" s="548">
        <f>C135+C136</f>
        <v>0</v>
      </c>
      <c r="D134" s="548">
        <f>D135+D136</f>
        <v>0</v>
      </c>
      <c r="E134" s="548">
        <f>E135+E136</f>
        <v>0</v>
      </c>
    </row>
    <row r="135" spans="1:5" ht="12.75" thickBot="1" x14ac:dyDescent="0.25">
      <c r="A135" s="26" t="s">
        <v>279</v>
      </c>
      <c r="B135" s="549"/>
      <c r="C135" s="550"/>
      <c r="D135" s="550"/>
      <c r="E135" s="550"/>
    </row>
    <row r="136" spans="1:5" ht="12.75" thickBot="1" x14ac:dyDescent="0.25">
      <c r="A136" s="26" t="s">
        <v>280</v>
      </c>
      <c r="B136" s="549"/>
      <c r="C136" s="550"/>
      <c r="D136" s="550"/>
      <c r="E136" s="550"/>
    </row>
    <row r="137" spans="1:5" ht="12.75" thickBot="1" x14ac:dyDescent="0.25">
      <c r="A137" s="35" t="s">
        <v>36</v>
      </c>
      <c r="B137" s="565">
        <f>B134+B131+B128+B125+B122+B119+B116</f>
        <v>6000</v>
      </c>
      <c r="C137" s="565">
        <f>C134+C131+C128+C125+C122+C119+C116</f>
        <v>10000</v>
      </c>
      <c r="D137" s="565">
        <f>D134+D131+D128+D125+D122+D119+D116</f>
        <v>10800</v>
      </c>
      <c r="E137" s="565">
        <f>E134+E131+E128+E125+E122+E119+E116</f>
        <v>10800</v>
      </c>
    </row>
    <row r="138" spans="1:5" ht="17.25" customHeight="1" thickBot="1" x14ac:dyDescent="0.25">
      <c r="A138" s="17" t="s">
        <v>32</v>
      </c>
      <c r="B138" s="553">
        <f>IF(B137-B108=0,0,"Error")</f>
        <v>0</v>
      </c>
      <c r="C138" s="553">
        <f>IF(C137-C108=0,0,"Error")</f>
        <v>0</v>
      </c>
      <c r="D138" s="553">
        <f>IF(D137-D108=0,0,"Error")</f>
        <v>0</v>
      </c>
      <c r="E138" s="553">
        <f>E137-E122</f>
        <v>0</v>
      </c>
    </row>
    <row r="139" spans="1:5" ht="12.75" thickBot="1" x14ac:dyDescent="0.25">
      <c r="A139" s="2102" t="s">
        <v>39</v>
      </c>
      <c r="B139" s="2103"/>
      <c r="C139" s="2103"/>
      <c r="D139" s="2103"/>
      <c r="E139" s="2104"/>
    </row>
    <row r="140" spans="1:5" ht="12.75" thickBot="1" x14ac:dyDescent="0.25">
      <c r="A140" s="2102" t="s">
        <v>40</v>
      </c>
      <c r="B140" s="2103"/>
      <c r="C140" s="2103"/>
      <c r="D140" s="2103"/>
      <c r="E140" s="2104"/>
    </row>
    <row r="141" spans="1:5" ht="24.75" thickBot="1" x14ac:dyDescent="0.25">
      <c r="A141" s="535" t="s">
        <v>56</v>
      </c>
      <c r="B141" s="2092" t="s">
        <v>713</v>
      </c>
      <c r="C141" s="2093"/>
      <c r="D141" s="2094"/>
      <c r="E141" s="2095"/>
    </row>
    <row r="142" spans="1:5" ht="50.25" customHeight="1" thickBot="1" x14ac:dyDescent="0.25">
      <c r="A142" s="535" t="s">
        <v>82</v>
      </c>
      <c r="B142" s="560" t="s">
        <v>992</v>
      </c>
      <c r="C142" s="561" t="s">
        <v>289</v>
      </c>
      <c r="D142" s="2081" t="s">
        <v>993</v>
      </c>
      <c r="E142" s="2082"/>
    </row>
    <row r="143" spans="1:5" ht="12.75" thickBot="1" x14ac:dyDescent="0.25">
      <c r="A143" s="562"/>
      <c r="B143" s="2071"/>
      <c r="C143" s="2083"/>
      <c r="D143" s="2084"/>
      <c r="E143" s="2072"/>
    </row>
    <row r="144" spans="1:5" ht="46.5" customHeight="1" thickBot="1" x14ac:dyDescent="0.25">
      <c r="A144" s="520" t="s">
        <v>15</v>
      </c>
      <c r="B144" s="1395" t="s">
        <v>994</v>
      </c>
      <c r="C144" s="1396"/>
      <c r="D144" s="1396"/>
      <c r="E144" s="1397"/>
    </row>
    <row r="145" spans="1:5" ht="12.75" thickBot="1" x14ac:dyDescent="0.25">
      <c r="A145" s="520" t="s">
        <v>16</v>
      </c>
      <c r="B145" s="2085" t="s">
        <v>995</v>
      </c>
      <c r="C145" s="2086"/>
      <c r="D145" s="2086"/>
      <c r="E145" s="2087"/>
    </row>
    <row r="146" spans="1:5" ht="12.75" customHeight="1" x14ac:dyDescent="0.2">
      <c r="A146" s="2065"/>
      <c r="B146" s="537">
        <v>2019</v>
      </c>
      <c r="C146" s="537">
        <v>2020</v>
      </c>
      <c r="D146" s="537">
        <v>2021</v>
      </c>
      <c r="E146" s="537">
        <v>2022</v>
      </c>
    </row>
    <row r="147" spans="1:5" ht="12.75" thickBot="1" x14ac:dyDescent="0.25">
      <c r="A147" s="2066"/>
      <c r="B147" s="538" t="s">
        <v>8</v>
      </c>
      <c r="C147" s="538" t="s">
        <v>9</v>
      </c>
      <c r="D147" s="538" t="s">
        <v>9</v>
      </c>
      <c r="E147" s="538" t="s">
        <v>9</v>
      </c>
    </row>
    <row r="148" spans="1:5" ht="12.75" thickBot="1" x14ac:dyDescent="0.25">
      <c r="A148" s="520" t="s">
        <v>17</v>
      </c>
      <c r="B148" s="556">
        <v>1</v>
      </c>
      <c r="C148" s="556">
        <v>1</v>
      </c>
      <c r="D148" s="556">
        <v>1</v>
      </c>
      <c r="E148" s="556">
        <v>1</v>
      </c>
    </row>
    <row r="149" spans="1:5" ht="12.75" thickBot="1" x14ac:dyDescent="0.25">
      <c r="A149" s="520" t="s">
        <v>18</v>
      </c>
      <c r="B149" s="556">
        <f>B167</f>
        <v>104000</v>
      </c>
      <c r="C149" s="556">
        <f>C167</f>
        <v>100000</v>
      </c>
      <c r="D149" s="556">
        <f>D167</f>
        <v>100000</v>
      </c>
      <c r="E149" s="556">
        <f>E167</f>
        <v>100000</v>
      </c>
    </row>
    <row r="150" spans="1:5" ht="12.75" thickBot="1" x14ac:dyDescent="0.25">
      <c r="A150" s="520" t="s">
        <v>19</v>
      </c>
      <c r="B150" s="556">
        <f>B149/B148</f>
        <v>104000</v>
      </c>
      <c r="C150" s="556">
        <f>C149/C148</f>
        <v>100000</v>
      </c>
      <c r="D150" s="556">
        <f>D149/D148</f>
        <v>100000</v>
      </c>
      <c r="E150" s="556">
        <f>E149/E148</f>
        <v>100000</v>
      </c>
    </row>
    <row r="151" spans="1:5" ht="12.75" thickBot="1" x14ac:dyDescent="0.25">
      <c r="A151" s="520" t="s">
        <v>20</v>
      </c>
      <c r="B151" s="255" t="s">
        <v>21</v>
      </c>
      <c r="C151" s="557"/>
      <c r="D151" s="557"/>
      <c r="E151" s="557"/>
    </row>
    <row r="152" spans="1:5" ht="24.75" thickBot="1" x14ac:dyDescent="0.25">
      <c r="A152" s="520" t="s">
        <v>22</v>
      </c>
      <c r="B152" s="255" t="s">
        <v>21</v>
      </c>
      <c r="C152" s="557"/>
      <c r="D152" s="557"/>
      <c r="E152" s="557"/>
    </row>
    <row r="153" spans="1:5" ht="24.75" thickBot="1" x14ac:dyDescent="0.25">
      <c r="A153" s="520" t="s">
        <v>23</v>
      </c>
      <c r="B153" s="255" t="s">
        <v>21</v>
      </c>
      <c r="C153" s="557"/>
      <c r="D153" s="557"/>
      <c r="E153" s="557"/>
    </row>
    <row r="154" spans="1:5" ht="12.75" thickBot="1" x14ac:dyDescent="0.25">
      <c r="A154" s="2062" t="s">
        <v>996</v>
      </c>
      <c r="B154" s="2063"/>
      <c r="C154" s="2063"/>
      <c r="D154" s="2063"/>
      <c r="E154" s="2064"/>
    </row>
    <row r="155" spans="1:5" ht="18.75" customHeight="1" x14ac:dyDescent="0.2">
      <c r="A155" s="2065"/>
      <c r="B155" s="537">
        <v>2019</v>
      </c>
      <c r="C155" s="537">
        <v>2020</v>
      </c>
      <c r="D155" s="537">
        <v>2021</v>
      </c>
      <c r="E155" s="537">
        <v>2022</v>
      </c>
    </row>
    <row r="156" spans="1:5" ht="18" customHeight="1" thickBot="1" x14ac:dyDescent="0.25">
      <c r="A156" s="2066"/>
      <c r="B156" s="538" t="s">
        <v>8</v>
      </c>
      <c r="C156" s="538" t="s">
        <v>9</v>
      </c>
      <c r="D156" s="538" t="s">
        <v>9</v>
      </c>
      <c r="E156" s="538" t="s">
        <v>9</v>
      </c>
    </row>
    <row r="157" spans="1:5" ht="15" customHeight="1" thickBot="1" x14ac:dyDescent="0.25">
      <c r="A157" s="13" t="s">
        <v>42</v>
      </c>
      <c r="B157" s="548">
        <f>B158+B159+B160+B161</f>
        <v>104000</v>
      </c>
      <c r="C157" s="548">
        <f>C158+C159+C160+C161</f>
        <v>100000</v>
      </c>
      <c r="D157" s="548">
        <f>D158+D159+D160+D161</f>
        <v>100000</v>
      </c>
      <c r="E157" s="548">
        <f>E158+E159+E160+E161</f>
        <v>100000</v>
      </c>
    </row>
    <row r="158" spans="1:5" ht="12.75" thickBot="1" x14ac:dyDescent="0.25">
      <c r="A158" s="26" t="s">
        <v>279</v>
      </c>
      <c r="B158" s="550"/>
      <c r="C158" s="550"/>
      <c r="D158" s="550"/>
      <c r="E158" s="550"/>
    </row>
    <row r="159" spans="1:5" ht="12.75" thickBot="1" x14ac:dyDescent="0.25">
      <c r="A159" s="26" t="s">
        <v>294</v>
      </c>
      <c r="B159" s="546">
        <v>93000</v>
      </c>
      <c r="C159" s="546">
        <v>93000</v>
      </c>
      <c r="D159" s="546">
        <v>93000</v>
      </c>
      <c r="E159" s="546">
        <v>93000</v>
      </c>
    </row>
    <row r="160" spans="1:5" ht="12.75" thickBot="1" x14ac:dyDescent="0.25">
      <c r="A160" s="26" t="s">
        <v>295</v>
      </c>
      <c r="B160" s="550"/>
      <c r="C160" s="550"/>
      <c r="D160" s="550"/>
      <c r="E160" s="550"/>
    </row>
    <row r="161" spans="1:5" ht="12.75" thickBot="1" x14ac:dyDescent="0.25">
      <c r="A161" s="26" t="s">
        <v>296</v>
      </c>
      <c r="B161" s="546">
        <v>11000</v>
      </c>
      <c r="C161" s="546">
        <v>7000</v>
      </c>
      <c r="D161" s="546">
        <v>7000</v>
      </c>
      <c r="E161" s="546">
        <v>7000</v>
      </c>
    </row>
    <row r="162" spans="1:5" ht="12.75" thickBot="1" x14ac:dyDescent="0.25">
      <c r="A162" s="13" t="s">
        <v>43</v>
      </c>
      <c r="B162" s="547">
        <f>B163+B164+B165+B166</f>
        <v>0</v>
      </c>
      <c r="C162" s="547">
        <f>C163+C164+C165+C166</f>
        <v>0</v>
      </c>
      <c r="D162" s="547">
        <f>D163+D164+D165+D166</f>
        <v>0</v>
      </c>
      <c r="E162" s="547">
        <f>E163+E164+E165+E166</f>
        <v>0</v>
      </c>
    </row>
    <row r="163" spans="1:5" ht="12.75" thickBot="1" x14ac:dyDescent="0.25">
      <c r="A163" s="26" t="s">
        <v>279</v>
      </c>
      <c r="B163" s="543"/>
      <c r="C163" s="546"/>
      <c r="D163" s="546"/>
      <c r="E163" s="546"/>
    </row>
    <row r="164" spans="1:5" ht="12.75" thickBot="1" x14ac:dyDescent="0.25">
      <c r="A164" s="26" t="s">
        <v>294</v>
      </c>
      <c r="B164" s="543"/>
      <c r="C164" s="546"/>
      <c r="D164" s="546"/>
      <c r="E164" s="546"/>
    </row>
    <row r="165" spans="1:5" ht="12.75" thickBot="1" x14ac:dyDescent="0.25">
      <c r="A165" s="26" t="s">
        <v>295</v>
      </c>
      <c r="B165" s="543"/>
      <c r="C165" s="546"/>
      <c r="D165" s="546"/>
      <c r="E165" s="546"/>
    </row>
    <row r="166" spans="1:5" ht="12.75" thickBot="1" x14ac:dyDescent="0.25">
      <c r="A166" s="26" t="s">
        <v>296</v>
      </c>
      <c r="B166" s="543"/>
      <c r="C166" s="546"/>
      <c r="D166" s="546"/>
      <c r="E166" s="546"/>
    </row>
    <row r="167" spans="1:5" ht="12.75" thickBot="1" x14ac:dyDescent="0.25">
      <c r="A167" s="101" t="s">
        <v>31</v>
      </c>
      <c r="B167" s="547">
        <f>B158+B159+B160+B161</f>
        <v>104000</v>
      </c>
      <c r="C167" s="547">
        <f>C158+C159+C160+C161</f>
        <v>100000</v>
      </c>
      <c r="D167" s="547">
        <f>D158+D159+D160+D161</f>
        <v>100000</v>
      </c>
      <c r="E167" s="547">
        <f>E158+E159+E160+E161</f>
        <v>100000</v>
      </c>
    </row>
    <row r="168" spans="1:5" ht="12.75" thickBot="1" x14ac:dyDescent="0.25">
      <c r="A168" s="17" t="s">
        <v>32</v>
      </c>
      <c r="B168" s="553">
        <f>B167-B149</f>
        <v>0</v>
      </c>
      <c r="C168" s="553">
        <f>C167-C149</f>
        <v>0</v>
      </c>
      <c r="D168" s="553">
        <f>D167-D149</f>
        <v>0</v>
      </c>
      <c r="E168" s="553">
        <f>E167-E149</f>
        <v>0</v>
      </c>
    </row>
    <row r="169" spans="1:5" ht="25.5" customHeight="1" thickBot="1" x14ac:dyDescent="0.25">
      <c r="A169" s="563" t="s">
        <v>45</v>
      </c>
      <c r="B169" s="2076" t="s">
        <v>81</v>
      </c>
      <c r="C169" s="2077"/>
      <c r="D169" s="2077"/>
      <c r="E169" s="2088"/>
    </row>
    <row r="170" spans="1:5" ht="60.75" thickBot="1" x14ac:dyDescent="0.25">
      <c r="A170" s="535" t="s">
        <v>33</v>
      </c>
      <c r="B170" s="929" t="s">
        <v>233</v>
      </c>
      <c r="C170" s="561" t="s">
        <v>289</v>
      </c>
      <c r="D170" s="2071" t="s">
        <v>997</v>
      </c>
      <c r="E170" s="2072"/>
    </row>
    <row r="171" spans="1:5" ht="27.75" customHeight="1" thickBot="1" x14ac:dyDescent="0.25">
      <c r="A171" s="520" t="s">
        <v>15</v>
      </c>
      <c r="B171" s="1405" t="s">
        <v>998</v>
      </c>
      <c r="C171" s="1406"/>
      <c r="D171" s="1406"/>
      <c r="E171" s="1407"/>
    </row>
    <row r="172" spans="1:5" ht="12.75" thickBot="1" x14ac:dyDescent="0.25">
      <c r="A172" s="564" t="s">
        <v>16</v>
      </c>
      <c r="B172" s="2089" t="s">
        <v>134</v>
      </c>
      <c r="C172" s="2090"/>
      <c r="D172" s="2090"/>
      <c r="E172" s="2091"/>
    </row>
    <row r="173" spans="1:5" x14ac:dyDescent="0.2">
      <c r="A173" s="2065"/>
      <c r="B173" s="537">
        <v>2019</v>
      </c>
      <c r="C173" s="537">
        <v>2020</v>
      </c>
      <c r="D173" s="537">
        <v>2021</v>
      </c>
      <c r="E173" s="537">
        <v>2022</v>
      </c>
    </row>
    <row r="174" spans="1:5" ht="12.75" thickBot="1" x14ac:dyDescent="0.25">
      <c r="A174" s="2066"/>
      <c r="B174" s="538" t="s">
        <v>8</v>
      </c>
      <c r="C174" s="538" t="s">
        <v>9</v>
      </c>
      <c r="D174" s="538" t="s">
        <v>9</v>
      </c>
      <c r="E174" s="538" t="s">
        <v>9</v>
      </c>
    </row>
    <row r="175" spans="1:5" ht="12.75" thickBot="1" x14ac:dyDescent="0.25">
      <c r="A175" s="520" t="s">
        <v>17</v>
      </c>
      <c r="B175" s="255">
        <v>10</v>
      </c>
      <c r="C175" s="255">
        <v>0</v>
      </c>
      <c r="D175" s="255">
        <v>0</v>
      </c>
      <c r="E175" s="255">
        <v>0</v>
      </c>
    </row>
    <row r="176" spans="1:5" ht="12.75" thickBot="1" x14ac:dyDescent="0.25">
      <c r="A176" s="520" t="s">
        <v>18</v>
      </c>
      <c r="B176" s="556">
        <f>B194</f>
        <v>4000</v>
      </c>
      <c r="C176" s="556">
        <f>C194</f>
        <v>0</v>
      </c>
      <c r="D176" s="556">
        <f>D194</f>
        <v>0</v>
      </c>
      <c r="E176" s="556">
        <f>E194</f>
        <v>0</v>
      </c>
    </row>
    <row r="177" spans="1:5" ht="12.75" thickBot="1" x14ac:dyDescent="0.25">
      <c r="A177" s="520" t="s">
        <v>19</v>
      </c>
      <c r="B177" s="556"/>
      <c r="C177" s="556"/>
      <c r="D177" s="556"/>
      <c r="E177" s="556"/>
    </row>
    <row r="178" spans="1:5" ht="12.75" thickBot="1" x14ac:dyDescent="0.25">
      <c r="A178" s="520" t="s">
        <v>20</v>
      </c>
      <c r="B178" s="255"/>
      <c r="C178" s="557"/>
      <c r="D178" s="557"/>
      <c r="E178" s="557"/>
    </row>
    <row r="179" spans="1:5" ht="24.75" thickBot="1" x14ac:dyDescent="0.25">
      <c r="A179" s="520" t="s">
        <v>22</v>
      </c>
      <c r="B179" s="255"/>
      <c r="C179" s="557"/>
      <c r="D179" s="557"/>
      <c r="E179" s="557"/>
    </row>
    <row r="180" spans="1:5" ht="24.75" thickBot="1" x14ac:dyDescent="0.25">
      <c r="A180" s="520" t="s">
        <v>23</v>
      </c>
      <c r="B180" s="255"/>
      <c r="C180" s="557"/>
      <c r="D180" s="557"/>
      <c r="E180" s="557"/>
    </row>
    <row r="181" spans="1:5" ht="15.75" customHeight="1" thickBot="1" x14ac:dyDescent="0.25">
      <c r="A181" s="2062" t="s">
        <v>999</v>
      </c>
      <c r="B181" s="2063"/>
      <c r="C181" s="2063"/>
      <c r="D181" s="2063"/>
      <c r="E181" s="2064"/>
    </row>
    <row r="182" spans="1:5" x14ac:dyDescent="0.2">
      <c r="A182" s="2065"/>
      <c r="B182" s="537">
        <v>2019</v>
      </c>
      <c r="C182" s="537">
        <v>2020</v>
      </c>
      <c r="D182" s="537">
        <v>2021</v>
      </c>
      <c r="E182" s="537">
        <v>2022</v>
      </c>
    </row>
    <row r="183" spans="1:5" ht="12.75" thickBot="1" x14ac:dyDescent="0.25">
      <c r="A183" s="2066"/>
      <c r="B183" s="538" t="s">
        <v>8</v>
      </c>
      <c r="C183" s="538" t="s">
        <v>9</v>
      </c>
      <c r="D183" s="538" t="s">
        <v>9</v>
      </c>
      <c r="E183" s="538" t="s">
        <v>9</v>
      </c>
    </row>
    <row r="184" spans="1:5" ht="12.75" thickBot="1" x14ac:dyDescent="0.25">
      <c r="A184" s="13" t="s">
        <v>42</v>
      </c>
      <c r="B184" s="558">
        <f>B185+B186+B187+B188</f>
        <v>0</v>
      </c>
      <c r="C184" s="558">
        <f>C185+C186+C187+C188</f>
        <v>0</v>
      </c>
      <c r="D184" s="558">
        <f>D185+D186+D187+D188</f>
        <v>0</v>
      </c>
      <c r="E184" s="558">
        <f>E185+E186+E187+E188</f>
        <v>0</v>
      </c>
    </row>
    <row r="185" spans="1:5" ht="12.75" thickBot="1" x14ac:dyDescent="0.25">
      <c r="A185" s="26" t="s">
        <v>279</v>
      </c>
      <c r="B185" s="546"/>
      <c r="C185" s="546"/>
      <c r="D185" s="546"/>
      <c r="E185" s="546"/>
    </row>
    <row r="186" spans="1:5" ht="12.75" thickBot="1" x14ac:dyDescent="0.25">
      <c r="A186" s="26" t="s">
        <v>294</v>
      </c>
      <c r="B186" s="546"/>
      <c r="C186" s="546"/>
      <c r="D186" s="546"/>
      <c r="E186" s="546"/>
    </row>
    <row r="187" spans="1:5" ht="12.75" thickBot="1" x14ac:dyDescent="0.25">
      <c r="A187" s="26" t="s">
        <v>295</v>
      </c>
      <c r="B187" s="546"/>
      <c r="C187" s="546"/>
      <c r="D187" s="546"/>
      <c r="E187" s="546"/>
    </row>
    <row r="188" spans="1:5" ht="12.75" thickBot="1" x14ac:dyDescent="0.25">
      <c r="A188" s="26" t="s">
        <v>296</v>
      </c>
      <c r="B188" s="546"/>
      <c r="C188" s="546"/>
      <c r="D188" s="546"/>
      <c r="E188" s="546"/>
    </row>
    <row r="189" spans="1:5" ht="12.75" thickBot="1" x14ac:dyDescent="0.25">
      <c r="A189" s="13" t="s">
        <v>43</v>
      </c>
      <c r="B189" s="547">
        <f>B190+B191+B192+B193</f>
        <v>4000</v>
      </c>
      <c r="C189" s="547">
        <f>C190+C191+C192+C193</f>
        <v>0</v>
      </c>
      <c r="D189" s="547">
        <f>D190+D191+D192+D193</f>
        <v>0</v>
      </c>
      <c r="E189" s="547">
        <f>E190+E191+E192+E193</f>
        <v>0</v>
      </c>
    </row>
    <row r="190" spans="1:5" ht="12.75" thickBot="1" x14ac:dyDescent="0.25">
      <c r="A190" s="26" t="s">
        <v>279</v>
      </c>
      <c r="B190" s="543">
        <v>4000</v>
      </c>
      <c r="C190" s="546"/>
      <c r="D190" s="546"/>
      <c r="E190" s="546"/>
    </row>
    <row r="191" spans="1:5" ht="12.75" thickBot="1" x14ac:dyDescent="0.25">
      <c r="A191" s="26" t="s">
        <v>294</v>
      </c>
      <c r="B191" s="543"/>
      <c r="C191" s="546"/>
      <c r="D191" s="546"/>
      <c r="E191" s="546"/>
    </row>
    <row r="192" spans="1:5" ht="12.75" thickBot="1" x14ac:dyDescent="0.25">
      <c r="A192" s="26" t="s">
        <v>295</v>
      </c>
      <c r="B192" s="543"/>
      <c r="C192" s="546"/>
      <c r="D192" s="546"/>
      <c r="E192" s="546"/>
    </row>
    <row r="193" spans="1:5" ht="12.75" thickBot="1" x14ac:dyDescent="0.25">
      <c r="A193" s="26" t="s">
        <v>296</v>
      </c>
      <c r="B193" s="546"/>
      <c r="C193" s="546"/>
      <c r="D193" s="546"/>
      <c r="E193" s="546"/>
    </row>
    <row r="194" spans="1:5" ht="12.75" thickBot="1" x14ac:dyDescent="0.25">
      <c r="A194" s="101" t="s">
        <v>548</v>
      </c>
      <c r="B194" s="547">
        <f>B189+B184</f>
        <v>4000</v>
      </c>
      <c r="C194" s="547">
        <f>C189+C184</f>
        <v>0</v>
      </c>
      <c r="D194" s="547">
        <f>D189+D184</f>
        <v>0</v>
      </c>
      <c r="E194" s="547">
        <f>E189+E184</f>
        <v>0</v>
      </c>
    </row>
    <row r="195" spans="1:5" ht="12.75" thickBot="1" x14ac:dyDescent="0.25">
      <c r="A195" s="17" t="s">
        <v>32</v>
      </c>
      <c r="B195" s="553">
        <f>B194-B176</f>
        <v>0</v>
      </c>
      <c r="C195" s="553">
        <f>C194-C176</f>
        <v>0</v>
      </c>
      <c r="D195" s="553">
        <f>D194-D176</f>
        <v>0</v>
      </c>
      <c r="E195" s="553">
        <f>E194-E176</f>
        <v>0</v>
      </c>
    </row>
    <row r="196" spans="1:5" ht="24.75" thickBot="1" x14ac:dyDescent="0.25">
      <c r="A196" s="535" t="s">
        <v>56</v>
      </c>
      <c r="B196" s="2067" t="s">
        <v>714</v>
      </c>
      <c r="C196" s="2068"/>
      <c r="D196" s="2069"/>
      <c r="E196" s="2070"/>
    </row>
    <row r="197" spans="1:5" ht="106.9" customHeight="1" thickBot="1" x14ac:dyDescent="0.25">
      <c r="A197" s="535" t="s">
        <v>35</v>
      </c>
      <c r="B197" s="238" t="s">
        <v>715</v>
      </c>
      <c r="C197" s="561" t="s">
        <v>289</v>
      </c>
      <c r="D197" s="2071" t="s">
        <v>1000</v>
      </c>
      <c r="E197" s="2072"/>
    </row>
    <row r="198" spans="1:5" ht="116.25" customHeight="1" thickBot="1" x14ac:dyDescent="0.25">
      <c r="A198" s="520" t="s">
        <v>15</v>
      </c>
      <c r="B198" s="1395" t="s">
        <v>716</v>
      </c>
      <c r="C198" s="1396"/>
      <c r="D198" s="1396"/>
      <c r="E198" s="1397"/>
    </row>
    <row r="199" spans="1:5" ht="12.75" thickBot="1" x14ac:dyDescent="0.25">
      <c r="A199" s="520" t="s">
        <v>16</v>
      </c>
      <c r="B199" s="2073" t="s">
        <v>704</v>
      </c>
      <c r="C199" s="2074"/>
      <c r="D199" s="2074"/>
      <c r="E199" s="2075"/>
    </row>
    <row r="200" spans="1:5" ht="12.75" customHeight="1" x14ac:dyDescent="0.2">
      <c r="A200" s="2065"/>
      <c r="B200" s="537">
        <v>2019</v>
      </c>
      <c r="C200" s="537">
        <v>2020</v>
      </c>
      <c r="D200" s="537">
        <v>2021</v>
      </c>
      <c r="E200" s="537">
        <v>2022</v>
      </c>
    </row>
    <row r="201" spans="1:5" ht="14.45" customHeight="1" thickBot="1" x14ac:dyDescent="0.25">
      <c r="A201" s="2066"/>
      <c r="B201" s="538" t="s">
        <v>8</v>
      </c>
      <c r="C201" s="538" t="s">
        <v>9</v>
      </c>
      <c r="D201" s="538" t="s">
        <v>9</v>
      </c>
      <c r="E201" s="538" t="s">
        <v>9</v>
      </c>
    </row>
    <row r="202" spans="1:5" ht="12.75" thickBot="1" x14ac:dyDescent="0.25">
      <c r="A202" s="520" t="s">
        <v>17</v>
      </c>
      <c r="B202" s="539">
        <v>1</v>
      </c>
      <c r="C202" s="539">
        <v>1</v>
      </c>
      <c r="D202" s="539">
        <v>1</v>
      </c>
      <c r="E202" s="539">
        <v>0</v>
      </c>
    </row>
    <row r="203" spans="1:5" ht="12.75" thickBot="1" x14ac:dyDescent="0.25">
      <c r="A203" s="520" t="s">
        <v>18</v>
      </c>
      <c r="B203" s="556">
        <v>10000</v>
      </c>
      <c r="C203" s="556">
        <v>10000</v>
      </c>
      <c r="D203" s="556">
        <v>10000</v>
      </c>
      <c r="E203" s="539"/>
    </row>
    <row r="204" spans="1:5" ht="12.75" thickBot="1" x14ac:dyDescent="0.25">
      <c r="A204" s="520" t="s">
        <v>19</v>
      </c>
      <c r="B204" s="556">
        <f>B203/B202</f>
        <v>10000</v>
      </c>
      <c r="C204" s="556">
        <f>C203/C202</f>
        <v>10000</v>
      </c>
      <c r="D204" s="556">
        <f>D203/D202</f>
        <v>10000</v>
      </c>
      <c r="E204" s="556"/>
    </row>
    <row r="205" spans="1:5" ht="12.75" thickBot="1" x14ac:dyDescent="0.25">
      <c r="A205" s="520" t="s">
        <v>20</v>
      </c>
      <c r="B205" s="255"/>
      <c r="C205" s="557"/>
      <c r="D205" s="557"/>
      <c r="E205" s="540"/>
    </row>
    <row r="206" spans="1:5" ht="24.75" thickBot="1" x14ac:dyDescent="0.25">
      <c r="A206" s="520" t="s">
        <v>22</v>
      </c>
      <c r="B206" s="255"/>
      <c r="C206" s="557"/>
      <c r="D206" s="557"/>
      <c r="E206" s="540"/>
    </row>
    <row r="207" spans="1:5" ht="24.75" thickBot="1" x14ac:dyDescent="0.25">
      <c r="A207" s="520" t="s">
        <v>23</v>
      </c>
      <c r="B207" s="255"/>
      <c r="C207" s="557"/>
      <c r="D207" s="557"/>
      <c r="E207" s="540"/>
    </row>
    <row r="208" spans="1:5" ht="12.75" thickBot="1" x14ac:dyDescent="0.25">
      <c r="A208" s="2062" t="s">
        <v>1001</v>
      </c>
      <c r="B208" s="2063"/>
      <c r="C208" s="2063"/>
      <c r="D208" s="2063"/>
      <c r="E208" s="2064"/>
    </row>
    <row r="209" spans="1:5" ht="18" customHeight="1" x14ac:dyDescent="0.2">
      <c r="A209" s="2065"/>
      <c r="B209" s="537">
        <v>2019</v>
      </c>
      <c r="C209" s="537">
        <v>2020</v>
      </c>
      <c r="D209" s="537">
        <v>2021</v>
      </c>
      <c r="E209" s="537">
        <v>2022</v>
      </c>
    </row>
    <row r="210" spans="1:5" ht="17.25" customHeight="1" thickBot="1" x14ac:dyDescent="0.25">
      <c r="A210" s="2066"/>
      <c r="B210" s="538" t="s">
        <v>8</v>
      </c>
      <c r="C210" s="538" t="s">
        <v>9</v>
      </c>
      <c r="D210" s="538" t="s">
        <v>9</v>
      </c>
      <c r="E210" s="538" t="s">
        <v>9</v>
      </c>
    </row>
    <row r="211" spans="1:5" ht="12.75" thickBot="1" x14ac:dyDescent="0.25">
      <c r="A211" s="13" t="s">
        <v>42</v>
      </c>
      <c r="B211" s="550">
        <f>B212+B213+B214+B215</f>
        <v>10000</v>
      </c>
      <c r="C211" s="550">
        <f>C212+C213+C214+C215</f>
        <v>10000</v>
      </c>
      <c r="D211" s="550">
        <f>D212+D213+D214+D215</f>
        <v>10000</v>
      </c>
      <c r="E211" s="550"/>
    </row>
    <row r="212" spans="1:5" ht="12.75" thickBot="1" x14ac:dyDescent="0.25">
      <c r="A212" s="26" t="s">
        <v>279</v>
      </c>
      <c r="B212" s="550">
        <v>10000</v>
      </c>
      <c r="C212" s="550">
        <v>10000</v>
      </c>
      <c r="D212" s="550">
        <v>10000</v>
      </c>
      <c r="E212" s="550"/>
    </row>
    <row r="213" spans="1:5" ht="12.75" thickBot="1" x14ac:dyDescent="0.25">
      <c r="A213" s="26" t="s">
        <v>294</v>
      </c>
      <c r="B213" s="550"/>
      <c r="C213" s="550"/>
      <c r="D213" s="550"/>
      <c r="E213" s="550"/>
    </row>
    <row r="214" spans="1:5" ht="12.75" thickBot="1" x14ac:dyDescent="0.25">
      <c r="A214" s="26" t="s">
        <v>295</v>
      </c>
      <c r="B214" s="550"/>
      <c r="C214" s="550"/>
      <c r="D214" s="550"/>
      <c r="E214" s="550"/>
    </row>
    <row r="215" spans="1:5" ht="12.75" thickBot="1" x14ac:dyDescent="0.25">
      <c r="A215" s="26" t="s">
        <v>296</v>
      </c>
      <c r="B215" s="550"/>
      <c r="C215" s="550"/>
      <c r="D215" s="550"/>
      <c r="E215" s="550"/>
    </row>
    <row r="216" spans="1:5" ht="12.75" thickBot="1" x14ac:dyDescent="0.25">
      <c r="A216" s="13" t="s">
        <v>43</v>
      </c>
      <c r="B216" s="565">
        <f>B217+B218+B219+B220</f>
        <v>0</v>
      </c>
      <c r="C216" s="565">
        <f>C217+C218+C219+C220</f>
        <v>0</v>
      </c>
      <c r="D216" s="565">
        <f>D217+D218+D219+D220</f>
        <v>0</v>
      </c>
      <c r="E216" s="565">
        <f>E217+E218+E219+E220</f>
        <v>0</v>
      </c>
    </row>
    <row r="217" spans="1:5" ht="12.75" thickBot="1" x14ac:dyDescent="0.25">
      <c r="A217" s="26" t="s">
        <v>279</v>
      </c>
      <c r="B217" s="549"/>
      <c r="C217" s="550"/>
      <c r="D217" s="550"/>
      <c r="E217" s="550"/>
    </row>
    <row r="218" spans="1:5" ht="12.75" thickBot="1" x14ac:dyDescent="0.25">
      <c r="A218" s="26" t="s">
        <v>294</v>
      </c>
      <c r="B218" s="549"/>
      <c r="C218" s="550"/>
      <c r="D218" s="550"/>
      <c r="E218" s="550"/>
    </row>
    <row r="219" spans="1:5" ht="12.75" thickBot="1" x14ac:dyDescent="0.25">
      <c r="A219" s="26" t="s">
        <v>295</v>
      </c>
      <c r="B219" s="549"/>
      <c r="C219" s="550"/>
      <c r="D219" s="550"/>
      <c r="E219" s="550"/>
    </row>
    <row r="220" spans="1:5" ht="12.75" thickBot="1" x14ac:dyDescent="0.25">
      <c r="A220" s="26" t="s">
        <v>296</v>
      </c>
      <c r="B220" s="549"/>
      <c r="C220" s="550"/>
      <c r="D220" s="550"/>
      <c r="E220" s="550"/>
    </row>
    <row r="221" spans="1:5" ht="12.75" thickBot="1" x14ac:dyDescent="0.25">
      <c r="A221" s="101" t="s">
        <v>38</v>
      </c>
      <c r="B221" s="549">
        <f>B211+B216</f>
        <v>10000</v>
      </c>
      <c r="C221" s="549">
        <f>C211+C216</f>
        <v>10000</v>
      </c>
      <c r="D221" s="549">
        <f>D211+D216</f>
        <v>10000</v>
      </c>
      <c r="E221" s="549">
        <f>E211+E216</f>
        <v>0</v>
      </c>
    </row>
    <row r="222" spans="1:5" ht="12.75" thickBot="1" x14ac:dyDescent="0.25">
      <c r="A222" s="17" t="s">
        <v>32</v>
      </c>
      <c r="B222" s="553">
        <f>B221-B203</f>
        <v>0</v>
      </c>
      <c r="C222" s="553">
        <f>C221-C203</f>
        <v>0</v>
      </c>
      <c r="D222" s="553">
        <f>D221-D203</f>
        <v>0</v>
      </c>
      <c r="E222" s="553">
        <f>E221-E203</f>
        <v>0</v>
      </c>
    </row>
    <row r="223" spans="1:5" ht="55.15" customHeight="1" thickBot="1" x14ac:dyDescent="0.25">
      <c r="A223" s="930" t="s">
        <v>37</v>
      </c>
      <c r="B223" s="2076" t="s">
        <v>1439</v>
      </c>
      <c r="C223" s="2077"/>
      <c r="D223" s="931" t="s">
        <v>289</v>
      </c>
      <c r="E223" s="1124"/>
    </row>
    <row r="224" spans="1:5" ht="16.899999999999999" customHeight="1" thickBot="1" x14ac:dyDescent="0.25">
      <c r="A224" s="932" t="s">
        <v>15</v>
      </c>
      <c r="B224" s="2078" t="s">
        <v>1440</v>
      </c>
      <c r="C224" s="2079"/>
      <c r="D224" s="2079"/>
      <c r="E224" s="2080"/>
    </row>
    <row r="225" spans="1:9" ht="35.25" customHeight="1" thickBot="1" x14ac:dyDescent="0.25">
      <c r="A225" s="932" t="s">
        <v>16</v>
      </c>
      <c r="B225" s="2059" t="s">
        <v>134</v>
      </c>
      <c r="C225" s="2060"/>
      <c r="D225" s="2060"/>
      <c r="E225" s="2061"/>
    </row>
    <row r="226" spans="1:9" x14ac:dyDescent="0.2">
      <c r="A226" s="933"/>
      <c r="B226" s="934">
        <v>2019</v>
      </c>
      <c r="C226" s="934">
        <v>2020</v>
      </c>
      <c r="D226" s="934">
        <v>2021</v>
      </c>
      <c r="E226" s="934">
        <v>2022</v>
      </c>
    </row>
    <row r="227" spans="1:9" ht="12.75" thickBot="1" x14ac:dyDescent="0.25">
      <c r="A227" s="935"/>
      <c r="B227" s="936" t="s">
        <v>8</v>
      </c>
      <c r="C227" s="936" t="s">
        <v>9</v>
      </c>
      <c r="D227" s="936" t="s">
        <v>9</v>
      </c>
      <c r="E227" s="936" t="s">
        <v>9</v>
      </c>
      <c r="F227" s="545"/>
      <c r="G227" s="545"/>
      <c r="H227" s="545"/>
      <c r="I227" s="545"/>
    </row>
    <row r="228" spans="1:9" ht="12.75" thickBot="1" x14ac:dyDescent="0.25">
      <c r="A228" s="932" t="s">
        <v>17</v>
      </c>
      <c r="B228" s="937">
        <v>0</v>
      </c>
      <c r="C228" s="542">
        <v>20</v>
      </c>
      <c r="D228" s="542">
        <v>20</v>
      </c>
      <c r="E228" s="542">
        <v>20</v>
      </c>
    </row>
    <row r="229" spans="1:9" ht="12.75" thickBot="1" x14ac:dyDescent="0.25">
      <c r="A229" s="932" t="s">
        <v>18</v>
      </c>
      <c r="B229" s="937"/>
      <c r="C229" s="937">
        <v>5000</v>
      </c>
      <c r="D229" s="937">
        <v>9400</v>
      </c>
      <c r="E229" s="937">
        <v>10000</v>
      </c>
    </row>
    <row r="230" spans="1:9" ht="12.75" thickBot="1" x14ac:dyDescent="0.25">
      <c r="A230" s="932" t="s">
        <v>19</v>
      </c>
      <c r="B230" s="937"/>
      <c r="C230" s="542">
        <f>C229/C228</f>
        <v>250</v>
      </c>
      <c r="D230" s="542">
        <f>D229/D228</f>
        <v>470</v>
      </c>
      <c r="E230" s="542">
        <f>E229/E228</f>
        <v>500</v>
      </c>
    </row>
    <row r="231" spans="1:9" ht="12.75" thickBot="1" x14ac:dyDescent="0.25">
      <c r="A231" s="932" t="s">
        <v>20</v>
      </c>
      <c r="B231" s="935"/>
      <c r="C231" s="542">
        <f>C230/C229</f>
        <v>0.05</v>
      </c>
      <c r="D231" s="938">
        <v>0</v>
      </c>
      <c r="E231" s="938">
        <v>0</v>
      </c>
    </row>
    <row r="232" spans="1:9" ht="24.75" thickBot="1" x14ac:dyDescent="0.25">
      <c r="A232" s="932" t="s">
        <v>22</v>
      </c>
      <c r="B232" s="935"/>
      <c r="C232" s="542">
        <f>C231/C230</f>
        <v>2.0000000000000001E-4</v>
      </c>
      <c r="D232" s="938">
        <v>0</v>
      </c>
      <c r="E232" s="938">
        <v>0</v>
      </c>
    </row>
    <row r="233" spans="1:9" ht="24.75" thickBot="1" x14ac:dyDescent="0.25">
      <c r="A233" s="932" t="s">
        <v>23</v>
      </c>
      <c r="B233" s="935"/>
      <c r="C233" s="542">
        <f>C232/C231</f>
        <v>4.0000000000000001E-3</v>
      </c>
      <c r="D233" s="938">
        <v>0</v>
      </c>
      <c r="E233" s="938">
        <v>0</v>
      </c>
    </row>
    <row r="234" spans="1:9" ht="12.75" thickBot="1" x14ac:dyDescent="0.25">
      <c r="A234" s="2048" t="s">
        <v>1441</v>
      </c>
      <c r="B234" s="2049"/>
      <c r="C234" s="2049"/>
      <c r="D234" s="2049"/>
      <c r="E234" s="2050"/>
    </row>
    <row r="235" spans="1:9" x14ac:dyDescent="0.2">
      <c r="A235" s="933"/>
      <c r="B235" s="934">
        <v>2019</v>
      </c>
      <c r="C235" s="934">
        <v>2020</v>
      </c>
      <c r="D235" s="934">
        <v>2021</v>
      </c>
      <c r="E235" s="934">
        <v>2022</v>
      </c>
    </row>
    <row r="236" spans="1:9" ht="12.75" thickBot="1" x14ac:dyDescent="0.25">
      <c r="A236" s="935"/>
      <c r="B236" s="936" t="s">
        <v>8</v>
      </c>
      <c r="C236" s="936" t="s">
        <v>9</v>
      </c>
      <c r="D236" s="936" t="s">
        <v>9</v>
      </c>
      <c r="E236" s="936" t="s">
        <v>9</v>
      </c>
    </row>
    <row r="237" spans="1:9" ht="12.75" thickBot="1" x14ac:dyDescent="0.25">
      <c r="A237" s="939" t="s">
        <v>59</v>
      </c>
      <c r="B237" s="548">
        <f>B238+B239+B240+B241</f>
        <v>0</v>
      </c>
      <c r="C237" s="548">
        <f>C238+C239+C240+C241</f>
        <v>0</v>
      </c>
      <c r="D237" s="548">
        <f>D238+D239+D240+D241</f>
        <v>0</v>
      </c>
      <c r="E237" s="548">
        <f>E238+E239+E240+E241</f>
        <v>0</v>
      </c>
    </row>
    <row r="238" spans="1:9" ht="12.75" thickBot="1" x14ac:dyDescent="0.25">
      <c r="A238" s="940" t="s">
        <v>279</v>
      </c>
      <c r="B238" s="941"/>
      <c r="C238" s="941"/>
      <c r="D238" s="941"/>
      <c r="E238" s="941"/>
    </row>
    <row r="239" spans="1:9" ht="15" customHeight="1" thickBot="1" x14ac:dyDescent="0.25">
      <c r="A239" s="940" t="s">
        <v>294</v>
      </c>
      <c r="B239" s="941"/>
      <c r="C239" s="941"/>
      <c r="D239" s="941"/>
      <c r="E239" s="941"/>
    </row>
    <row r="240" spans="1:9" ht="12.75" thickBot="1" x14ac:dyDescent="0.25">
      <c r="A240" s="940" t="s">
        <v>295</v>
      </c>
      <c r="B240" s="941"/>
      <c r="C240" s="941"/>
      <c r="D240" s="941"/>
      <c r="E240" s="941"/>
    </row>
    <row r="241" spans="1:5" ht="19.5" customHeight="1" thickBot="1" x14ac:dyDescent="0.25">
      <c r="A241" s="940" t="s">
        <v>296</v>
      </c>
      <c r="B241" s="941"/>
      <c r="C241" s="941"/>
      <c r="D241" s="941"/>
      <c r="E241" s="941"/>
    </row>
    <row r="242" spans="1:5" ht="12.75" thickBot="1" x14ac:dyDescent="0.25">
      <c r="A242" s="939" t="s">
        <v>60</v>
      </c>
      <c r="B242" s="548">
        <v>0</v>
      </c>
      <c r="C242" s="548">
        <f>C243+C244+C245+C246</f>
        <v>5000</v>
      </c>
      <c r="D242" s="548">
        <f>D243+D244+D245+D246</f>
        <v>9400</v>
      </c>
      <c r="E242" s="548">
        <f>E243+E244+E245+E246</f>
        <v>10000</v>
      </c>
    </row>
    <row r="243" spans="1:5" ht="47.25" customHeight="1" thickBot="1" x14ac:dyDescent="0.25">
      <c r="A243" s="940" t="s">
        <v>279</v>
      </c>
      <c r="B243" s="941"/>
      <c r="C243" s="941">
        <v>5000</v>
      </c>
      <c r="D243" s="941">
        <v>9400</v>
      </c>
      <c r="E243" s="941">
        <v>10000</v>
      </c>
    </row>
    <row r="244" spans="1:5" ht="12.75" thickBot="1" x14ac:dyDescent="0.25">
      <c r="A244" s="940" t="s">
        <v>294</v>
      </c>
      <c r="B244" s="941"/>
      <c r="C244" s="941"/>
      <c r="D244" s="941"/>
      <c r="E244" s="941"/>
    </row>
    <row r="245" spans="1:5" ht="12.75" thickBot="1" x14ac:dyDescent="0.25">
      <c r="A245" s="940" t="s">
        <v>295</v>
      </c>
      <c r="B245" s="941"/>
      <c r="C245" s="941"/>
      <c r="D245" s="941"/>
      <c r="E245" s="941"/>
    </row>
    <row r="246" spans="1:5" ht="12.75" thickBot="1" x14ac:dyDescent="0.25">
      <c r="A246" s="940" t="s">
        <v>296</v>
      </c>
      <c r="B246" s="941"/>
      <c r="C246" s="941"/>
      <c r="D246" s="941"/>
      <c r="E246" s="941"/>
    </row>
    <row r="247" spans="1:5" ht="12.75" thickBot="1" x14ac:dyDescent="0.25">
      <c r="A247" s="942" t="s">
        <v>1442</v>
      </c>
      <c r="B247" s="548">
        <f>B237+B242</f>
        <v>0</v>
      </c>
      <c r="C247" s="548">
        <f t="shared" ref="C247:E247" si="0">C237+C242</f>
        <v>5000</v>
      </c>
      <c r="D247" s="548">
        <f t="shared" si="0"/>
        <v>9400</v>
      </c>
      <c r="E247" s="548">
        <f t="shared" si="0"/>
        <v>10000</v>
      </c>
    </row>
    <row r="248" spans="1:5" ht="12.75" thickBot="1" x14ac:dyDescent="0.25">
      <c r="A248" s="943" t="s">
        <v>32</v>
      </c>
      <c r="B248" s="944">
        <f>IF(B612-B613=0,0,"Error")</f>
        <v>0</v>
      </c>
      <c r="C248" s="944">
        <f>IF(C612-C613=0,0,"Error")</f>
        <v>0</v>
      </c>
      <c r="D248" s="944">
        <f>IF(D612-D613=0,0,"Error")</f>
        <v>0</v>
      </c>
      <c r="E248" s="944">
        <f>IF(E612-E613=0,0,"Error")</f>
        <v>0</v>
      </c>
    </row>
    <row r="249" spans="1:5" ht="24.75" thickBot="1" x14ac:dyDescent="0.25">
      <c r="A249" s="930" t="s">
        <v>56</v>
      </c>
      <c r="B249" s="2051" t="s">
        <v>1443</v>
      </c>
      <c r="C249" s="2052"/>
      <c r="D249" s="2052"/>
      <c r="E249" s="2053"/>
    </row>
    <row r="250" spans="1:5" ht="60.75" thickBot="1" x14ac:dyDescent="0.25">
      <c r="A250" s="930" t="s">
        <v>142</v>
      </c>
      <c r="B250" s="945" t="s">
        <v>1444</v>
      </c>
      <c r="C250" s="931" t="s">
        <v>289</v>
      </c>
      <c r="D250" s="2054"/>
      <c r="E250" s="2055"/>
    </row>
    <row r="251" spans="1:5" ht="12.75" thickBot="1" x14ac:dyDescent="0.25">
      <c r="A251" s="932" t="s">
        <v>15</v>
      </c>
      <c r="B251" s="2056" t="s">
        <v>1445</v>
      </c>
      <c r="C251" s="2057"/>
      <c r="D251" s="2057"/>
      <c r="E251" s="2058"/>
    </row>
    <row r="252" spans="1:5" ht="12.75" thickBot="1" x14ac:dyDescent="0.25">
      <c r="A252" s="932" t="s">
        <v>16</v>
      </c>
      <c r="B252" s="2059" t="s">
        <v>1446</v>
      </c>
      <c r="C252" s="2060"/>
      <c r="D252" s="2060"/>
      <c r="E252" s="2061"/>
    </row>
    <row r="253" spans="1:5" x14ac:dyDescent="0.2">
      <c r="A253" s="933"/>
      <c r="B253" s="934">
        <v>2019</v>
      </c>
      <c r="C253" s="934">
        <v>2020</v>
      </c>
      <c r="D253" s="934">
        <v>2021</v>
      </c>
      <c r="E253" s="934">
        <v>2022</v>
      </c>
    </row>
    <row r="254" spans="1:5" ht="12.75" thickBot="1" x14ac:dyDescent="0.25">
      <c r="A254" s="935"/>
      <c r="B254" s="936" t="s">
        <v>8</v>
      </c>
      <c r="C254" s="936" t="s">
        <v>9</v>
      </c>
      <c r="D254" s="936" t="s">
        <v>9</v>
      </c>
      <c r="E254" s="936" t="s">
        <v>9</v>
      </c>
    </row>
    <row r="255" spans="1:5" ht="12.75" thickBot="1" x14ac:dyDescent="0.25">
      <c r="A255" s="932" t="s">
        <v>17</v>
      </c>
      <c r="B255" s="937">
        <v>0</v>
      </c>
      <c r="C255" s="542">
        <v>1</v>
      </c>
      <c r="D255" s="542">
        <v>1</v>
      </c>
      <c r="E255" s="542">
        <v>0</v>
      </c>
    </row>
    <row r="256" spans="1:5" ht="12.75" thickBot="1" x14ac:dyDescent="0.25">
      <c r="A256" s="932" t="s">
        <v>18</v>
      </c>
      <c r="B256" s="937"/>
      <c r="C256" s="937">
        <v>5000</v>
      </c>
      <c r="D256" s="937">
        <f>D274</f>
        <v>600</v>
      </c>
      <c r="E256" s="937">
        <f>E274</f>
        <v>0</v>
      </c>
    </row>
    <row r="257" spans="1:12" ht="12.75" thickBot="1" x14ac:dyDescent="0.25">
      <c r="A257" s="932" t="s">
        <v>19</v>
      </c>
      <c r="B257" s="937"/>
      <c r="C257" s="542">
        <f>C256/C255</f>
        <v>5000</v>
      </c>
      <c r="D257" s="542">
        <f>D256/D255</f>
        <v>600</v>
      </c>
      <c r="E257" s="542">
        <v>0</v>
      </c>
    </row>
    <row r="258" spans="1:12" ht="12.75" thickBot="1" x14ac:dyDescent="0.25">
      <c r="A258" s="932" t="s">
        <v>20</v>
      </c>
      <c r="B258" s="935"/>
      <c r="C258" s="542">
        <v>0</v>
      </c>
      <c r="D258" s="542">
        <f t="shared" ref="D258:D260" si="1">D257/D256</f>
        <v>1</v>
      </c>
      <c r="E258" s="938">
        <v>0</v>
      </c>
    </row>
    <row r="259" spans="1:12" ht="24.75" thickBot="1" x14ac:dyDescent="0.25">
      <c r="A259" s="932" t="s">
        <v>22</v>
      </c>
      <c r="B259" s="935"/>
      <c r="C259" s="542">
        <f t="shared" ref="C259" si="2">C258/C257</f>
        <v>0</v>
      </c>
      <c r="D259" s="542">
        <f t="shared" si="1"/>
        <v>1.6666666666666668E-3</v>
      </c>
      <c r="E259" s="938">
        <v>0</v>
      </c>
    </row>
    <row r="260" spans="1:12" ht="24.75" thickBot="1" x14ac:dyDescent="0.25">
      <c r="A260" s="932" t="s">
        <v>23</v>
      </c>
      <c r="B260" s="935"/>
      <c r="C260" s="542">
        <v>0</v>
      </c>
      <c r="D260" s="542">
        <f t="shared" si="1"/>
        <v>1.6666666666666668E-3</v>
      </c>
      <c r="E260" s="938">
        <v>0</v>
      </c>
    </row>
    <row r="261" spans="1:12" ht="12.75" thickBot="1" x14ac:dyDescent="0.25">
      <c r="A261" s="2048" t="s">
        <v>1447</v>
      </c>
      <c r="B261" s="2049"/>
      <c r="C261" s="2049"/>
      <c r="D261" s="2049"/>
      <c r="E261" s="2050"/>
    </row>
    <row r="262" spans="1:12" x14ac:dyDescent="0.2">
      <c r="A262" s="933"/>
      <c r="B262" s="934">
        <v>2019</v>
      </c>
      <c r="C262" s="934">
        <v>2020</v>
      </c>
      <c r="D262" s="934">
        <v>2021</v>
      </c>
      <c r="E262" s="934">
        <v>2022</v>
      </c>
    </row>
    <row r="263" spans="1:12" ht="12.75" thickBot="1" x14ac:dyDescent="0.25">
      <c r="A263" s="935"/>
      <c r="B263" s="936" t="s">
        <v>8</v>
      </c>
      <c r="C263" s="936" t="s">
        <v>9</v>
      </c>
      <c r="D263" s="936" t="s">
        <v>9</v>
      </c>
      <c r="E263" s="936" t="s">
        <v>9</v>
      </c>
    </row>
    <row r="264" spans="1:12" ht="12.75" thickBot="1" x14ac:dyDescent="0.25">
      <c r="A264" s="939" t="s">
        <v>59</v>
      </c>
      <c r="B264" s="548">
        <f>B265+B266+B267+B268</f>
        <v>0</v>
      </c>
      <c r="C264" s="548">
        <f>C265+C266+C267+C268</f>
        <v>5000</v>
      </c>
      <c r="D264" s="548">
        <f>D265+D266+D267+D268</f>
        <v>600</v>
      </c>
      <c r="E264" s="548">
        <f>E265+E266+E267+E268</f>
        <v>0</v>
      </c>
    </row>
    <row r="265" spans="1:12" ht="12.75" thickBot="1" x14ac:dyDescent="0.25">
      <c r="A265" s="940" t="s">
        <v>279</v>
      </c>
      <c r="B265" s="941">
        <v>0</v>
      </c>
      <c r="C265" s="941">
        <v>5000</v>
      </c>
      <c r="D265" s="941">
        <v>600</v>
      </c>
      <c r="E265" s="941">
        <v>0</v>
      </c>
    </row>
    <row r="266" spans="1:12" ht="12.75" thickBot="1" x14ac:dyDescent="0.25">
      <c r="A266" s="940" t="s">
        <v>294</v>
      </c>
      <c r="B266" s="941"/>
      <c r="C266" s="941"/>
      <c r="D266" s="941"/>
      <c r="E266" s="941"/>
    </row>
    <row r="267" spans="1:12" ht="12.75" thickBot="1" x14ac:dyDescent="0.25">
      <c r="A267" s="940" t="s">
        <v>295</v>
      </c>
      <c r="B267" s="941"/>
      <c r="C267" s="941"/>
      <c r="D267" s="941"/>
      <c r="E267" s="941"/>
    </row>
    <row r="268" spans="1:12" ht="12.75" thickBot="1" x14ac:dyDescent="0.25">
      <c r="A268" s="940" t="s">
        <v>296</v>
      </c>
      <c r="B268" s="941"/>
      <c r="C268" s="941"/>
      <c r="D268" s="941"/>
      <c r="E268" s="941"/>
    </row>
    <row r="269" spans="1:12" ht="12.75" thickBot="1" x14ac:dyDescent="0.25">
      <c r="A269" s="939" t="s">
        <v>60</v>
      </c>
      <c r="B269" s="548">
        <v>0</v>
      </c>
      <c r="C269" s="548">
        <f>C270+C271+C272+C273</f>
        <v>0</v>
      </c>
      <c r="D269" s="548">
        <f>D270+D271+D272+D273</f>
        <v>0</v>
      </c>
      <c r="E269" s="548">
        <f>E270+E271+E272+E273</f>
        <v>0</v>
      </c>
    </row>
    <row r="270" spans="1:12" ht="12.75" thickBot="1" x14ac:dyDescent="0.25">
      <c r="A270" s="940" t="s">
        <v>279</v>
      </c>
      <c r="B270" s="941"/>
      <c r="C270" s="941"/>
      <c r="D270" s="941"/>
      <c r="E270" s="941"/>
    </row>
    <row r="271" spans="1:12" ht="12.75" thickBot="1" x14ac:dyDescent="0.25">
      <c r="A271" s="940" t="s">
        <v>294</v>
      </c>
      <c r="B271" s="941"/>
      <c r="C271" s="941"/>
      <c r="D271" s="941"/>
      <c r="E271" s="941"/>
      <c r="J271" s="946"/>
      <c r="K271" s="946"/>
      <c r="L271" s="946"/>
    </row>
    <row r="272" spans="1:12" ht="12.75" thickBot="1" x14ac:dyDescent="0.25">
      <c r="A272" s="940" t="s">
        <v>295</v>
      </c>
      <c r="B272" s="941"/>
      <c r="C272" s="941"/>
      <c r="D272" s="941"/>
      <c r="E272" s="941"/>
      <c r="J272" s="545"/>
      <c r="K272" s="545"/>
      <c r="L272" s="545"/>
    </row>
    <row r="273" spans="1:12" ht="12.75" thickBot="1" x14ac:dyDescent="0.25">
      <c r="A273" s="940" t="s">
        <v>296</v>
      </c>
      <c r="B273" s="941"/>
      <c r="C273" s="941"/>
      <c r="D273" s="941"/>
      <c r="E273" s="941"/>
      <c r="J273" s="545"/>
      <c r="K273" s="545"/>
      <c r="L273" s="545"/>
    </row>
    <row r="274" spans="1:12" ht="12.75" thickBot="1" x14ac:dyDescent="0.25">
      <c r="A274" s="942" t="s">
        <v>1442</v>
      </c>
      <c r="B274" s="548">
        <f>B264+B269</f>
        <v>0</v>
      </c>
      <c r="C274" s="548">
        <f t="shared" ref="C274:E274" si="3">C264+C269</f>
        <v>5000</v>
      </c>
      <c r="D274" s="548">
        <f t="shared" si="3"/>
        <v>600</v>
      </c>
      <c r="E274" s="548">
        <f t="shared" si="3"/>
        <v>0</v>
      </c>
      <c r="J274" s="545"/>
      <c r="K274" s="545"/>
      <c r="L274" s="545"/>
    </row>
    <row r="275" spans="1:12" ht="12.75" thickBot="1" x14ac:dyDescent="0.25">
      <c r="A275" s="943" t="s">
        <v>32</v>
      </c>
      <c r="B275" s="944">
        <f>IF(B612-B613=0,0,"Error")</f>
        <v>0</v>
      </c>
      <c r="C275" s="944">
        <f>IF(C612-C613=0,0,"Error")</f>
        <v>0</v>
      </c>
      <c r="D275" s="944">
        <f>IF(D612-D613=0,0,"Error")</f>
        <v>0</v>
      </c>
      <c r="E275" s="944">
        <f>IF(E612-E613=0,0,"Error")</f>
        <v>0</v>
      </c>
      <c r="J275" s="545"/>
      <c r="K275" s="545"/>
      <c r="L275" s="545"/>
    </row>
    <row r="276" spans="1:12" ht="12.75" thickBot="1" x14ac:dyDescent="0.25">
      <c r="A276" s="20"/>
      <c r="B276" s="566"/>
      <c r="C276" s="566"/>
      <c r="D276" s="566"/>
      <c r="E276" s="566"/>
      <c r="J276" s="545"/>
      <c r="K276" s="545"/>
      <c r="L276" s="545"/>
    </row>
    <row r="277" spans="1:12" ht="36.75" thickBot="1" x14ac:dyDescent="0.25">
      <c r="A277" s="6" t="s">
        <v>57</v>
      </c>
      <c r="B277" s="567">
        <f>B61+B99+B137+B167+B194+B221</f>
        <v>216580</v>
      </c>
      <c r="C277" s="567">
        <f>C61+C99+C137+C167+C195+C221+C247+C274</f>
        <v>225000</v>
      </c>
      <c r="D277" s="567">
        <f>D61+D99+D137+D167+D195+D221+D247+D274</f>
        <v>227000</v>
      </c>
      <c r="E277" s="567">
        <f>E61+E99+E137+E167+E195+E221+E247+E274</f>
        <v>217500</v>
      </c>
      <c r="G277" s="947"/>
      <c r="H277" s="948"/>
    </row>
    <row r="278" spans="1:12" ht="36.75" thickBot="1" x14ac:dyDescent="0.25">
      <c r="A278" s="6" t="s">
        <v>58</v>
      </c>
      <c r="B278" s="949">
        <f>B279+B282+B285+B288+B291+B294+B297+B300+B305</f>
        <v>216580</v>
      </c>
      <c r="C278" s="949">
        <f t="shared" ref="C278:D278" si="4">C279+C282+C285+C288+C291+C294+C297+C300+C305</f>
        <v>225000</v>
      </c>
      <c r="D278" s="949">
        <f t="shared" si="4"/>
        <v>227000</v>
      </c>
      <c r="E278" s="949">
        <f>E279+E282+E285+E288+E291+E294+E297+E300+E305</f>
        <v>217500</v>
      </c>
      <c r="G278" s="947"/>
      <c r="H278" s="545"/>
    </row>
    <row r="279" spans="1:12" ht="12.75" thickBot="1" x14ac:dyDescent="0.25">
      <c r="A279" s="13" t="s">
        <v>24</v>
      </c>
      <c r="B279" s="567">
        <f>B280+B281</f>
        <v>71760</v>
      </c>
      <c r="C279" s="567">
        <f>C280+C281</f>
        <v>71760</v>
      </c>
      <c r="D279" s="567">
        <f>D280+D281</f>
        <v>71760</v>
      </c>
      <c r="E279" s="567">
        <f>E280+E281</f>
        <v>71760</v>
      </c>
    </row>
    <row r="280" spans="1:12" ht="12.75" thickBot="1" x14ac:dyDescent="0.25">
      <c r="A280" s="26" t="s">
        <v>279</v>
      </c>
      <c r="B280" s="543">
        <f t="shared" ref="B280:E283" si="5">B41+B79+B117</f>
        <v>71760</v>
      </c>
      <c r="C280" s="543">
        <f t="shared" si="5"/>
        <v>71760</v>
      </c>
      <c r="D280" s="543">
        <f t="shared" si="5"/>
        <v>71760</v>
      </c>
      <c r="E280" s="543">
        <f t="shared" si="5"/>
        <v>71760</v>
      </c>
    </row>
    <row r="281" spans="1:12" ht="12.75" thickBot="1" x14ac:dyDescent="0.25">
      <c r="A281" s="26" t="s">
        <v>302</v>
      </c>
      <c r="B281" s="543">
        <f t="shared" si="5"/>
        <v>0</v>
      </c>
      <c r="C281" s="543">
        <f t="shared" si="5"/>
        <v>0</v>
      </c>
      <c r="D281" s="543">
        <f t="shared" si="5"/>
        <v>0</v>
      </c>
      <c r="E281" s="543">
        <f t="shared" si="5"/>
        <v>0</v>
      </c>
    </row>
    <row r="282" spans="1:12" ht="24.75" thickBot="1" x14ac:dyDescent="0.25">
      <c r="A282" s="13" t="s">
        <v>25</v>
      </c>
      <c r="B282" s="567">
        <f t="shared" si="5"/>
        <v>11820</v>
      </c>
      <c r="C282" s="567">
        <f t="shared" si="5"/>
        <v>11820</v>
      </c>
      <c r="D282" s="567">
        <f t="shared" si="5"/>
        <v>11820</v>
      </c>
      <c r="E282" s="567">
        <f t="shared" si="5"/>
        <v>11820</v>
      </c>
      <c r="G282" s="545"/>
    </row>
    <row r="283" spans="1:12" ht="12.75" thickBot="1" x14ac:dyDescent="0.25">
      <c r="A283" s="26" t="s">
        <v>279</v>
      </c>
      <c r="B283" s="546">
        <f t="shared" si="5"/>
        <v>11820</v>
      </c>
      <c r="C283" s="546">
        <f t="shared" si="5"/>
        <v>11820</v>
      </c>
      <c r="D283" s="546">
        <f t="shared" si="5"/>
        <v>11820</v>
      </c>
      <c r="E283" s="546">
        <f t="shared" si="5"/>
        <v>11820</v>
      </c>
      <c r="G283" s="545"/>
    </row>
    <row r="284" spans="1:12" ht="12.75" thickBot="1" x14ac:dyDescent="0.25">
      <c r="A284" s="26" t="s">
        <v>302</v>
      </c>
      <c r="B284" s="543">
        <f>B45+B83+B118</f>
        <v>0</v>
      </c>
      <c r="C284" s="543">
        <f>C45+C83+C118</f>
        <v>0</v>
      </c>
      <c r="D284" s="543">
        <f>D45+D83+D118</f>
        <v>0</v>
      </c>
      <c r="E284" s="543">
        <f>E45+E83+E118</f>
        <v>0</v>
      </c>
    </row>
    <row r="285" spans="1:12" ht="12.75" thickBot="1" x14ac:dyDescent="0.25">
      <c r="A285" s="13" t="s">
        <v>26</v>
      </c>
      <c r="B285" s="567">
        <f t="shared" ref="B285:E299" si="6">B46+B84+B122</f>
        <v>15000</v>
      </c>
      <c r="C285" s="567">
        <f t="shared" si="6"/>
        <v>21420</v>
      </c>
      <c r="D285" s="567">
        <f t="shared" si="6"/>
        <v>23420</v>
      </c>
      <c r="E285" s="567">
        <f t="shared" si="6"/>
        <v>23920</v>
      </c>
    </row>
    <row r="286" spans="1:12" ht="12.75" thickBot="1" x14ac:dyDescent="0.25">
      <c r="A286" s="26" t="s">
        <v>279</v>
      </c>
      <c r="B286" s="543">
        <f t="shared" si="6"/>
        <v>15000</v>
      </c>
      <c r="C286" s="543">
        <f t="shared" si="6"/>
        <v>21420</v>
      </c>
      <c r="D286" s="543">
        <f t="shared" si="6"/>
        <v>23420</v>
      </c>
      <c r="E286" s="543">
        <f t="shared" si="6"/>
        <v>23920</v>
      </c>
    </row>
    <row r="287" spans="1:12" ht="12.75" thickBot="1" x14ac:dyDescent="0.25">
      <c r="A287" s="26" t="s">
        <v>302</v>
      </c>
      <c r="B287" s="543">
        <f t="shared" si="6"/>
        <v>0</v>
      </c>
      <c r="C287" s="543">
        <f t="shared" si="6"/>
        <v>0</v>
      </c>
      <c r="D287" s="543">
        <f t="shared" si="6"/>
        <v>0</v>
      </c>
      <c r="E287" s="543">
        <f t="shared" si="6"/>
        <v>0</v>
      </c>
    </row>
    <row r="288" spans="1:12" ht="12.75" thickBot="1" x14ac:dyDescent="0.25">
      <c r="A288" s="13" t="s">
        <v>27</v>
      </c>
      <c r="B288" s="567">
        <f t="shared" si="6"/>
        <v>0</v>
      </c>
      <c r="C288" s="567">
        <f t="shared" si="6"/>
        <v>0</v>
      </c>
      <c r="D288" s="567">
        <f t="shared" si="6"/>
        <v>0</v>
      </c>
      <c r="E288" s="567">
        <f t="shared" si="6"/>
        <v>0</v>
      </c>
    </row>
    <row r="289" spans="1:5" ht="12.75" thickBot="1" x14ac:dyDescent="0.25">
      <c r="A289" s="26" t="s">
        <v>279</v>
      </c>
      <c r="B289" s="546">
        <f t="shared" si="6"/>
        <v>0</v>
      </c>
      <c r="C289" s="546">
        <f t="shared" si="6"/>
        <v>0</v>
      </c>
      <c r="D289" s="546">
        <f t="shared" si="6"/>
        <v>0</v>
      </c>
      <c r="E289" s="546">
        <f t="shared" si="6"/>
        <v>0</v>
      </c>
    </row>
    <row r="290" spans="1:5" ht="12.75" thickBot="1" x14ac:dyDescent="0.25">
      <c r="A290" s="26" t="s">
        <v>302</v>
      </c>
      <c r="B290" s="543">
        <f t="shared" si="6"/>
        <v>0</v>
      </c>
      <c r="C290" s="543">
        <f t="shared" si="6"/>
        <v>0</v>
      </c>
      <c r="D290" s="543">
        <f t="shared" si="6"/>
        <v>0</v>
      </c>
      <c r="E290" s="543">
        <f t="shared" si="6"/>
        <v>0</v>
      </c>
    </row>
    <row r="291" spans="1:5" ht="24.75" thickBot="1" x14ac:dyDescent="0.25">
      <c r="A291" s="13" t="s">
        <v>28</v>
      </c>
      <c r="B291" s="567">
        <f t="shared" si="6"/>
        <v>0</v>
      </c>
      <c r="C291" s="567">
        <f t="shared" si="6"/>
        <v>0</v>
      </c>
      <c r="D291" s="567">
        <f t="shared" si="6"/>
        <v>0</v>
      </c>
      <c r="E291" s="567">
        <f t="shared" si="6"/>
        <v>0</v>
      </c>
    </row>
    <row r="292" spans="1:5" ht="12.75" thickBot="1" x14ac:dyDescent="0.25">
      <c r="A292" s="26" t="s">
        <v>279</v>
      </c>
      <c r="B292" s="546">
        <f t="shared" si="6"/>
        <v>0</v>
      </c>
      <c r="C292" s="546">
        <f t="shared" si="6"/>
        <v>0</v>
      </c>
      <c r="D292" s="546">
        <f t="shared" si="6"/>
        <v>0</v>
      </c>
      <c r="E292" s="546">
        <f t="shared" si="6"/>
        <v>0</v>
      </c>
    </row>
    <row r="293" spans="1:5" ht="12.75" thickBot="1" x14ac:dyDescent="0.25">
      <c r="A293" s="26" t="s">
        <v>302</v>
      </c>
      <c r="B293" s="543">
        <f t="shared" si="6"/>
        <v>0</v>
      </c>
      <c r="C293" s="543">
        <f t="shared" si="6"/>
        <v>0</v>
      </c>
      <c r="D293" s="543">
        <f t="shared" si="6"/>
        <v>0</v>
      </c>
      <c r="E293" s="543">
        <f t="shared" si="6"/>
        <v>0</v>
      </c>
    </row>
    <row r="294" spans="1:5" ht="12.75" thickBot="1" x14ac:dyDescent="0.25">
      <c r="A294" s="13" t="s">
        <v>29</v>
      </c>
      <c r="B294" s="567">
        <f t="shared" si="6"/>
        <v>0</v>
      </c>
      <c r="C294" s="567">
        <f t="shared" si="6"/>
        <v>0</v>
      </c>
      <c r="D294" s="567">
        <f t="shared" si="6"/>
        <v>0</v>
      </c>
      <c r="E294" s="567">
        <f t="shared" si="6"/>
        <v>0</v>
      </c>
    </row>
    <row r="295" spans="1:5" ht="12.75" thickBot="1" x14ac:dyDescent="0.25">
      <c r="A295" s="26" t="s">
        <v>279</v>
      </c>
      <c r="B295" s="546">
        <f t="shared" si="6"/>
        <v>0</v>
      </c>
      <c r="C295" s="546">
        <f t="shared" si="6"/>
        <v>0</v>
      </c>
      <c r="D295" s="546">
        <f t="shared" si="6"/>
        <v>0</v>
      </c>
      <c r="E295" s="546">
        <f t="shared" si="6"/>
        <v>0</v>
      </c>
    </row>
    <row r="296" spans="1:5" ht="12.75" thickBot="1" x14ac:dyDescent="0.25">
      <c r="A296" s="26" t="s">
        <v>302</v>
      </c>
      <c r="B296" s="543">
        <f t="shared" si="6"/>
        <v>0</v>
      </c>
      <c r="C296" s="543">
        <f t="shared" si="6"/>
        <v>0</v>
      </c>
      <c r="D296" s="543">
        <f t="shared" si="6"/>
        <v>0</v>
      </c>
      <c r="E296" s="543">
        <f t="shared" si="6"/>
        <v>0</v>
      </c>
    </row>
    <row r="297" spans="1:5" ht="24.75" thickBot="1" x14ac:dyDescent="0.25">
      <c r="A297" s="13" t="s">
        <v>30</v>
      </c>
      <c r="B297" s="567">
        <f t="shared" si="6"/>
        <v>0</v>
      </c>
      <c r="C297" s="567">
        <f t="shared" si="6"/>
        <v>0</v>
      </c>
      <c r="D297" s="567">
        <f t="shared" si="6"/>
        <v>0</v>
      </c>
      <c r="E297" s="567">
        <f t="shared" si="6"/>
        <v>0</v>
      </c>
    </row>
    <row r="298" spans="1:5" ht="12.75" thickBot="1" x14ac:dyDescent="0.25">
      <c r="A298" s="26" t="s">
        <v>279</v>
      </c>
      <c r="B298" s="546">
        <f t="shared" si="6"/>
        <v>0</v>
      </c>
      <c r="C298" s="546">
        <f t="shared" si="6"/>
        <v>0</v>
      </c>
      <c r="D298" s="546">
        <f t="shared" si="6"/>
        <v>0</v>
      </c>
      <c r="E298" s="546">
        <f t="shared" si="6"/>
        <v>0</v>
      </c>
    </row>
    <row r="299" spans="1:5" ht="12.75" thickBot="1" x14ac:dyDescent="0.25">
      <c r="A299" s="26" t="s">
        <v>302</v>
      </c>
      <c r="B299" s="543">
        <f t="shared" si="6"/>
        <v>0</v>
      </c>
      <c r="C299" s="543">
        <f t="shared" si="6"/>
        <v>0</v>
      </c>
      <c r="D299" s="543">
        <f t="shared" si="6"/>
        <v>0</v>
      </c>
      <c r="E299" s="543">
        <f t="shared" si="6"/>
        <v>0</v>
      </c>
    </row>
    <row r="300" spans="1:5" ht="12.75" thickBot="1" x14ac:dyDescent="0.25">
      <c r="A300" s="13" t="s">
        <v>59</v>
      </c>
      <c r="B300" s="567">
        <f>B301+B302+B304</f>
        <v>114000</v>
      </c>
      <c r="C300" s="567">
        <f>C301+C302+C303+C304</f>
        <v>115000</v>
      </c>
      <c r="D300" s="567">
        <f>D301+D302+D303+D304</f>
        <v>110600</v>
      </c>
      <c r="E300" s="567">
        <f>E301+E302+E303+E304</f>
        <v>100000</v>
      </c>
    </row>
    <row r="301" spans="1:5" ht="12.75" thickBot="1" x14ac:dyDescent="0.25">
      <c r="A301" s="26" t="s">
        <v>279</v>
      </c>
      <c r="B301" s="546">
        <f>B215+B214+B213+B212</f>
        <v>10000</v>
      </c>
      <c r="C301" s="546">
        <f>C265+C212</f>
        <v>15000</v>
      </c>
      <c r="D301" s="546">
        <f>D265+D212</f>
        <v>10600</v>
      </c>
      <c r="E301" s="546">
        <f>E265+E212</f>
        <v>0</v>
      </c>
    </row>
    <row r="302" spans="1:5" ht="12.75" thickBot="1" x14ac:dyDescent="0.25">
      <c r="A302" s="26" t="s">
        <v>303</v>
      </c>
      <c r="B302" s="546">
        <v>93000</v>
      </c>
      <c r="C302" s="546">
        <v>93000</v>
      </c>
      <c r="D302" s="546">
        <v>93000</v>
      </c>
      <c r="E302" s="546">
        <v>93000</v>
      </c>
    </row>
    <row r="303" spans="1:5" ht="12.75" thickBot="1" x14ac:dyDescent="0.25">
      <c r="A303" s="26" t="s">
        <v>295</v>
      </c>
      <c r="B303" s="546">
        <v>0</v>
      </c>
      <c r="C303" s="546">
        <v>0</v>
      </c>
      <c r="D303" s="546">
        <v>0</v>
      </c>
      <c r="E303" s="546">
        <v>0</v>
      </c>
    </row>
    <row r="304" spans="1:5" ht="12.75" thickBot="1" x14ac:dyDescent="0.25">
      <c r="A304" s="26" t="s">
        <v>296</v>
      </c>
      <c r="B304" s="546">
        <v>11000</v>
      </c>
      <c r="C304" s="546">
        <v>7000</v>
      </c>
      <c r="D304" s="546">
        <v>7000</v>
      </c>
      <c r="E304" s="546">
        <v>7000</v>
      </c>
    </row>
    <row r="305" spans="1:5" ht="12.75" thickBot="1" x14ac:dyDescent="0.25">
      <c r="A305" s="13" t="s">
        <v>60</v>
      </c>
      <c r="B305" s="558">
        <f>B162+B189+B216</f>
        <v>4000</v>
      </c>
      <c r="C305" s="567">
        <f>C306+C307+C308+C309</f>
        <v>5000</v>
      </c>
      <c r="D305" s="567">
        <f t="shared" ref="D305:E305" si="7">D306+D307+D308+D309</f>
        <v>9400</v>
      </c>
      <c r="E305" s="567">
        <f t="shared" si="7"/>
        <v>10000</v>
      </c>
    </row>
    <row r="306" spans="1:5" ht="12.75" thickBot="1" x14ac:dyDescent="0.25">
      <c r="A306" s="26" t="s">
        <v>279</v>
      </c>
      <c r="B306" s="541">
        <f t="shared" ref="B306:E309" si="8">B163+B190+B217</f>
        <v>4000</v>
      </c>
      <c r="C306" s="541">
        <f>C243</f>
        <v>5000</v>
      </c>
      <c r="D306" s="541">
        <f>D243</f>
        <v>9400</v>
      </c>
      <c r="E306" s="541">
        <f>E243</f>
        <v>10000</v>
      </c>
    </row>
    <row r="307" spans="1:5" ht="12.75" thickBot="1" x14ac:dyDescent="0.25">
      <c r="A307" s="26" t="s">
        <v>303</v>
      </c>
      <c r="B307" s="541">
        <f t="shared" si="8"/>
        <v>0</v>
      </c>
      <c r="C307" s="541">
        <f t="shared" si="8"/>
        <v>0</v>
      </c>
      <c r="D307" s="541">
        <f t="shared" si="8"/>
        <v>0</v>
      </c>
      <c r="E307" s="541">
        <f t="shared" si="8"/>
        <v>0</v>
      </c>
    </row>
    <row r="308" spans="1:5" ht="12.75" thickBot="1" x14ac:dyDescent="0.25">
      <c r="A308" s="26" t="s">
        <v>295</v>
      </c>
      <c r="B308" s="541">
        <f t="shared" si="8"/>
        <v>0</v>
      </c>
      <c r="C308" s="541">
        <f t="shared" si="8"/>
        <v>0</v>
      </c>
      <c r="D308" s="541">
        <f t="shared" si="8"/>
        <v>0</v>
      </c>
      <c r="E308" s="541">
        <f t="shared" si="8"/>
        <v>0</v>
      </c>
    </row>
    <row r="309" spans="1:5" ht="12.75" thickBot="1" x14ac:dyDescent="0.25">
      <c r="A309" s="26" t="s">
        <v>296</v>
      </c>
      <c r="B309" s="541">
        <f t="shared" si="8"/>
        <v>0</v>
      </c>
      <c r="C309" s="541">
        <f t="shared" si="8"/>
        <v>0</v>
      </c>
      <c r="D309" s="541">
        <f t="shared" si="8"/>
        <v>0</v>
      </c>
      <c r="E309" s="541">
        <f t="shared" si="8"/>
        <v>0</v>
      </c>
    </row>
    <row r="310" spans="1:5" ht="12.75" thickBot="1" x14ac:dyDescent="0.25">
      <c r="A310" s="17" t="s">
        <v>32</v>
      </c>
      <c r="B310" s="567">
        <f>B278-B277</f>
        <v>0</v>
      </c>
      <c r="C310" s="567">
        <f>C278-C277</f>
        <v>0</v>
      </c>
      <c r="D310" s="567">
        <f>D278-D277</f>
        <v>0</v>
      </c>
      <c r="E310" s="567">
        <f>E278-E277</f>
        <v>0</v>
      </c>
    </row>
    <row r="311" spans="1:5" ht="12.75" thickBot="1" x14ac:dyDescent="0.25">
      <c r="A311" s="28"/>
      <c r="B311" s="950"/>
      <c r="C311" s="950"/>
      <c r="D311" s="950"/>
      <c r="E311" s="950"/>
    </row>
    <row r="312" spans="1:5" x14ac:dyDescent="0.2">
      <c r="A312" s="820" t="s">
        <v>723</v>
      </c>
      <c r="B312" s="850" t="s">
        <v>1448</v>
      </c>
      <c r="C312" s="1885" t="s">
        <v>724</v>
      </c>
      <c r="D312" s="820" t="s">
        <v>723</v>
      </c>
      <c r="E312" s="850" t="s">
        <v>1449</v>
      </c>
    </row>
    <row r="313" spans="1:5" x14ac:dyDescent="0.2">
      <c r="A313" s="821" t="s">
        <v>722</v>
      </c>
      <c r="B313" s="851"/>
      <c r="C313" s="1886"/>
      <c r="D313" s="821" t="s">
        <v>722</v>
      </c>
      <c r="E313" s="851"/>
    </row>
    <row r="314" spans="1:5" ht="12.75" thickBot="1" x14ac:dyDescent="0.25">
      <c r="A314" s="822" t="s">
        <v>721</v>
      </c>
      <c r="B314" s="852"/>
      <c r="C314" s="1887"/>
      <c r="D314" s="822" t="s">
        <v>721</v>
      </c>
      <c r="E314" s="852"/>
    </row>
    <row r="315" spans="1:5" ht="12.75" thickBot="1" x14ac:dyDescent="0.25">
      <c r="A315" s="324"/>
      <c r="B315" s="814"/>
      <c r="C315" s="830"/>
      <c r="D315" s="324"/>
      <c r="E315" s="324"/>
    </row>
    <row r="316" spans="1:5" ht="12.75" thickBot="1" x14ac:dyDescent="0.25">
      <c r="A316" s="1628" t="s">
        <v>720</v>
      </c>
      <c r="B316" s="1629"/>
      <c r="C316" s="1629"/>
      <c r="D316" s="1629"/>
      <c r="E316" s="1630"/>
    </row>
  </sheetData>
  <mergeCells count="69">
    <mergeCell ref="A24:E24"/>
    <mergeCell ref="A3:E3"/>
    <mergeCell ref="B5:E5"/>
    <mergeCell ref="B6:E6"/>
    <mergeCell ref="B7:E7"/>
    <mergeCell ref="A8:E8"/>
    <mergeCell ref="A9:E11"/>
    <mergeCell ref="B12:E12"/>
    <mergeCell ref="A13:A14"/>
    <mergeCell ref="B17:E17"/>
    <mergeCell ref="A18:E18"/>
    <mergeCell ref="A23:E23"/>
    <mergeCell ref="A67:A68"/>
    <mergeCell ref="B25:E25"/>
    <mergeCell ref="B26:E26"/>
    <mergeCell ref="B27:E27"/>
    <mergeCell ref="B28:E28"/>
    <mergeCell ref="A29:A30"/>
    <mergeCell ref="A37:E37"/>
    <mergeCell ref="A38:A39"/>
    <mergeCell ref="B63:E63"/>
    <mergeCell ref="B64:E64"/>
    <mergeCell ref="B65:E65"/>
    <mergeCell ref="B66:E66"/>
    <mergeCell ref="B141:E141"/>
    <mergeCell ref="A75:E75"/>
    <mergeCell ref="A76:A77"/>
    <mergeCell ref="B101:E101"/>
    <mergeCell ref="B102:E102"/>
    <mergeCell ref="B103:E103"/>
    <mergeCell ref="B104:E104"/>
    <mergeCell ref="A105:A106"/>
    <mergeCell ref="A113:E113"/>
    <mergeCell ref="A114:A115"/>
    <mergeCell ref="A139:E139"/>
    <mergeCell ref="A140:E140"/>
    <mergeCell ref="A173:A174"/>
    <mergeCell ref="D142:E142"/>
    <mergeCell ref="B143:E143"/>
    <mergeCell ref="B144:E144"/>
    <mergeCell ref="B145:E145"/>
    <mergeCell ref="A146:A147"/>
    <mergeCell ref="A154:E154"/>
    <mergeCell ref="A155:A156"/>
    <mergeCell ref="B169:E169"/>
    <mergeCell ref="D170:E170"/>
    <mergeCell ref="B171:E171"/>
    <mergeCell ref="B172:E172"/>
    <mergeCell ref="A200:A201"/>
    <mergeCell ref="A208:E208"/>
    <mergeCell ref="A209:A210"/>
    <mergeCell ref="B223:C223"/>
    <mergeCell ref="B224:E224"/>
    <mergeCell ref="A1:E1"/>
    <mergeCell ref="C312:C314"/>
    <mergeCell ref="A316:E316"/>
    <mergeCell ref="A234:E234"/>
    <mergeCell ref="B249:E249"/>
    <mergeCell ref="D250:E250"/>
    <mergeCell ref="B251:E251"/>
    <mergeCell ref="B252:E252"/>
    <mergeCell ref="A261:E261"/>
    <mergeCell ref="B225:E225"/>
    <mergeCell ref="A181:E181"/>
    <mergeCell ref="A182:A183"/>
    <mergeCell ref="B196:E196"/>
    <mergeCell ref="D197:E197"/>
    <mergeCell ref="B198:E198"/>
    <mergeCell ref="B199:E19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120"/>
  <sheetViews>
    <sheetView topLeftCell="C1" zoomScaleNormal="100" workbookViewId="0">
      <selection activeCell="B2" sqref="B2:H2"/>
    </sheetView>
  </sheetViews>
  <sheetFormatPr defaultRowHeight="12.75" x14ac:dyDescent="0.2"/>
  <cols>
    <col min="1" max="1" width="10.140625" style="894" hidden="1" customWidth="1"/>
    <col min="2" max="2" width="8.28515625" style="894" hidden="1" customWidth="1"/>
    <col min="3" max="3" width="28.5703125" style="894" customWidth="1"/>
    <col min="4" max="4" width="10.7109375" style="894" customWidth="1"/>
    <col min="5" max="5" width="10.5703125" style="894" customWidth="1"/>
    <col min="6" max="6" width="14.5703125" style="894" customWidth="1"/>
    <col min="7" max="7" width="11.28515625" style="894" customWidth="1"/>
    <col min="8" max="8" width="9.140625" style="894"/>
    <col min="9" max="9" width="17.28515625" style="894" customWidth="1"/>
    <col min="10" max="10" width="11" style="894" customWidth="1"/>
    <col min="11" max="16384" width="9.140625" style="894"/>
  </cols>
  <sheetData>
    <row r="1" spans="2:10" x14ac:dyDescent="0.2">
      <c r="C1" s="1305" t="s">
        <v>1740</v>
      </c>
      <c r="D1" s="1305"/>
      <c r="E1" s="1305"/>
      <c r="F1" s="1305"/>
      <c r="G1" s="1305"/>
      <c r="H1" s="1305"/>
      <c r="I1" s="1305"/>
    </row>
    <row r="2" spans="2:10" ht="33" customHeight="1" x14ac:dyDescent="0.2">
      <c r="B2" s="1305" t="s">
        <v>750</v>
      </c>
      <c r="C2" s="1305"/>
      <c r="D2" s="1305"/>
      <c r="E2" s="1305"/>
      <c r="F2" s="1305"/>
      <c r="G2" s="1305"/>
      <c r="H2" s="1305"/>
    </row>
    <row r="3" spans="2:10" ht="33" customHeight="1" thickBot="1" x14ac:dyDescent="0.25">
      <c r="B3" s="792"/>
      <c r="C3" s="2139" t="s">
        <v>731</v>
      </c>
      <c r="D3" s="2139"/>
      <c r="E3" s="2139"/>
      <c r="F3" s="2139"/>
      <c r="G3" s="2139"/>
      <c r="H3" s="792"/>
    </row>
    <row r="4" spans="2:10" ht="33" customHeight="1" thickBot="1" x14ac:dyDescent="0.25">
      <c r="C4" s="500" t="s">
        <v>0</v>
      </c>
      <c r="D4" s="2140" t="s">
        <v>717</v>
      </c>
      <c r="E4" s="2141"/>
      <c r="F4" s="2141"/>
      <c r="G4" s="2142"/>
    </row>
    <row r="5" spans="2:10" ht="33" customHeight="1" thickBot="1" x14ac:dyDescent="0.25">
      <c r="C5" s="500" t="s">
        <v>1</v>
      </c>
      <c r="D5" s="2143" t="s">
        <v>103</v>
      </c>
      <c r="E5" s="2144"/>
      <c r="F5" s="2144"/>
      <c r="G5" s="2145"/>
    </row>
    <row r="6" spans="2:10" ht="33" customHeight="1" thickBot="1" x14ac:dyDescent="0.25">
      <c r="C6" s="500" t="s">
        <v>3</v>
      </c>
      <c r="D6" s="2146" t="s">
        <v>729</v>
      </c>
      <c r="E6" s="2147"/>
      <c r="F6" s="2147"/>
      <c r="G6" s="2148"/>
    </row>
    <row r="7" spans="2:10" ht="33" customHeight="1" thickBot="1" x14ac:dyDescent="0.25">
      <c r="C7" s="2136" t="s">
        <v>5</v>
      </c>
      <c r="D7" s="2137"/>
      <c r="E7" s="2137"/>
      <c r="F7" s="2137"/>
      <c r="G7" s="2138"/>
    </row>
    <row r="8" spans="2:10" ht="161.25" customHeight="1" thickBot="1" x14ac:dyDescent="0.25">
      <c r="C8" s="2130" t="s">
        <v>1412</v>
      </c>
      <c r="D8" s="2131"/>
      <c r="E8" s="2131"/>
      <c r="F8" s="2131"/>
      <c r="G8" s="2132"/>
    </row>
    <row r="9" spans="2:10" ht="33" customHeight="1" thickBot="1" x14ac:dyDescent="0.25">
      <c r="C9" s="501" t="s">
        <v>6</v>
      </c>
      <c r="D9" s="2133" t="s">
        <v>1413</v>
      </c>
      <c r="E9" s="2134"/>
      <c r="F9" s="2134"/>
      <c r="G9" s="2135"/>
    </row>
    <row r="10" spans="2:10" ht="33" customHeight="1" x14ac:dyDescent="0.2">
      <c r="C10" s="1205" t="s">
        <v>7</v>
      </c>
      <c r="D10" s="808">
        <v>2019</v>
      </c>
      <c r="E10" s="808">
        <v>2020</v>
      </c>
      <c r="F10" s="808">
        <v>2021</v>
      </c>
      <c r="G10" s="808">
        <v>2022</v>
      </c>
    </row>
    <row r="11" spans="2:10" ht="33" customHeight="1" thickBot="1" x14ac:dyDescent="0.25">
      <c r="C11" s="1206"/>
      <c r="D11" s="809" t="s">
        <v>8</v>
      </c>
      <c r="E11" s="809" t="s">
        <v>9</v>
      </c>
      <c r="F11" s="809" t="s">
        <v>9</v>
      </c>
      <c r="G11" s="809" t="s">
        <v>9</v>
      </c>
    </row>
    <row r="12" spans="2:10" ht="54" customHeight="1" thickBot="1" x14ac:dyDescent="0.25">
      <c r="C12" s="895" t="s">
        <v>1414</v>
      </c>
      <c r="D12" s="394">
        <v>0.7</v>
      </c>
      <c r="E12" s="394">
        <v>0.75</v>
      </c>
      <c r="F12" s="394">
        <v>0.8</v>
      </c>
      <c r="G12" s="394">
        <v>0.85</v>
      </c>
    </row>
    <row r="13" spans="2:10" ht="50.25" customHeight="1" thickBot="1" x14ac:dyDescent="0.25">
      <c r="C13" s="269" t="s">
        <v>10</v>
      </c>
      <c r="D13" s="1706" t="s">
        <v>718</v>
      </c>
      <c r="E13" s="1240"/>
      <c r="F13" s="1240"/>
      <c r="G13" s="1897"/>
    </row>
    <row r="14" spans="2:10" ht="33" customHeight="1" thickBot="1" x14ac:dyDescent="0.25">
      <c r="C14" s="1217" t="s">
        <v>11</v>
      </c>
      <c r="D14" s="1218"/>
      <c r="E14" s="1218"/>
      <c r="F14" s="1218"/>
      <c r="G14" s="1219"/>
      <c r="I14" s="896"/>
      <c r="J14" s="897"/>
    </row>
    <row r="15" spans="2:10" ht="33" customHeight="1" thickBot="1" x14ac:dyDescent="0.25">
      <c r="C15" s="898" t="s">
        <v>1415</v>
      </c>
      <c r="D15" s="899">
        <v>0.7</v>
      </c>
      <c r="E15" s="900">
        <v>0.75</v>
      </c>
      <c r="F15" s="900">
        <v>0.8</v>
      </c>
      <c r="G15" s="900">
        <v>0.85</v>
      </c>
      <c r="I15" s="901"/>
      <c r="J15" s="902"/>
    </row>
    <row r="16" spans="2:10" ht="33" customHeight="1" thickBot="1" x14ac:dyDescent="0.25">
      <c r="C16" s="1220" t="s">
        <v>12</v>
      </c>
      <c r="D16" s="1221"/>
      <c r="E16" s="1221"/>
      <c r="F16" s="1221"/>
      <c r="G16" s="1222"/>
      <c r="I16" s="896"/>
      <c r="J16" s="896"/>
    </row>
    <row r="17" spans="3:10" ht="33" customHeight="1" thickBot="1" x14ac:dyDescent="0.25">
      <c r="C17" s="1220" t="s">
        <v>13</v>
      </c>
      <c r="D17" s="1221"/>
      <c r="E17" s="1221"/>
      <c r="F17" s="1221"/>
      <c r="G17" s="1222"/>
      <c r="I17" s="903"/>
      <c r="J17" s="896"/>
    </row>
    <row r="18" spans="3:10" ht="33" customHeight="1" thickBot="1" x14ac:dyDescent="0.25">
      <c r="C18" s="399" t="s">
        <v>14</v>
      </c>
      <c r="D18" s="1706" t="s">
        <v>719</v>
      </c>
      <c r="E18" s="1241"/>
      <c r="F18" s="1241"/>
      <c r="G18" s="1242"/>
      <c r="I18" s="896"/>
      <c r="J18" s="896"/>
    </row>
    <row r="19" spans="3:10" ht="59.25" customHeight="1" thickBot="1" x14ac:dyDescent="0.25">
      <c r="C19" s="400" t="s">
        <v>15</v>
      </c>
      <c r="D19" s="1706" t="s">
        <v>1416</v>
      </c>
      <c r="E19" s="1240"/>
      <c r="F19" s="1240"/>
      <c r="G19" s="1897"/>
      <c r="I19" s="904"/>
    </row>
    <row r="20" spans="3:10" ht="32.25" customHeight="1" thickBot="1" x14ac:dyDescent="0.25">
      <c r="C20" s="400" t="s">
        <v>16</v>
      </c>
      <c r="D20" s="1208" t="s">
        <v>64</v>
      </c>
      <c r="E20" s="1209"/>
      <c r="F20" s="1209"/>
      <c r="G20" s="1210"/>
    </row>
    <row r="21" spans="3:10" ht="32.25" customHeight="1" x14ac:dyDescent="0.2">
      <c r="C21" s="1205"/>
      <c r="D21" s="401">
        <v>2019</v>
      </c>
      <c r="E21" s="401">
        <v>2020</v>
      </c>
      <c r="F21" s="401">
        <v>2021</v>
      </c>
      <c r="G21" s="401">
        <v>2022</v>
      </c>
    </row>
    <row r="22" spans="3:10" ht="29.25" customHeight="1" thickBot="1" x14ac:dyDescent="0.25">
      <c r="C22" s="1206"/>
      <c r="D22" s="402" t="s">
        <v>8</v>
      </c>
      <c r="E22" s="402" t="s">
        <v>9</v>
      </c>
      <c r="F22" s="402" t="s">
        <v>9</v>
      </c>
      <c r="G22" s="402" t="s">
        <v>9</v>
      </c>
    </row>
    <row r="23" spans="3:10" ht="29.25" customHeight="1" thickBot="1" x14ac:dyDescent="0.25">
      <c r="C23" s="400" t="s">
        <v>17</v>
      </c>
      <c r="D23" s="125">
        <v>11000</v>
      </c>
      <c r="E23" s="125">
        <v>12000</v>
      </c>
      <c r="F23" s="125">
        <v>13000</v>
      </c>
      <c r="G23" s="125">
        <v>13500</v>
      </c>
    </row>
    <row r="24" spans="3:10" ht="29.25" customHeight="1" thickBot="1" x14ac:dyDescent="0.25">
      <c r="C24" s="400" t="s">
        <v>18</v>
      </c>
      <c r="D24" s="125">
        <v>148000</v>
      </c>
      <c r="E24" s="125">
        <v>218200</v>
      </c>
      <c r="F24" s="125">
        <v>218300</v>
      </c>
      <c r="G24" s="125">
        <v>218400</v>
      </c>
    </row>
    <row r="25" spans="3:10" ht="29.25" customHeight="1" thickBot="1" x14ac:dyDescent="0.25">
      <c r="C25" s="400" t="s">
        <v>19</v>
      </c>
      <c r="D25" s="125">
        <f>D24/D23</f>
        <v>13.454545454545455</v>
      </c>
      <c r="E25" s="125">
        <f t="shared" ref="E25:G25" si="0">E24/E23</f>
        <v>18.183333333333334</v>
      </c>
      <c r="F25" s="125">
        <f t="shared" si="0"/>
        <v>16.792307692307691</v>
      </c>
      <c r="G25" s="125">
        <f t="shared" si="0"/>
        <v>16.177777777777777</v>
      </c>
    </row>
    <row r="26" spans="3:10" ht="29.25" customHeight="1" thickBot="1" x14ac:dyDescent="0.25">
      <c r="C26" s="400" t="s">
        <v>20</v>
      </c>
      <c r="D26" s="779" t="s">
        <v>21</v>
      </c>
      <c r="E26" s="137">
        <f>E23/D23-1</f>
        <v>9.0909090909090828E-2</v>
      </c>
      <c r="F26" s="137">
        <f t="shared" ref="F26:G28" si="1">F23/E23-1</f>
        <v>8.3333333333333259E-2</v>
      </c>
      <c r="G26" s="137">
        <f t="shared" si="1"/>
        <v>3.8461538461538547E-2</v>
      </c>
      <c r="I26" s="905"/>
      <c r="J26" s="906"/>
    </row>
    <row r="27" spans="3:10" ht="29.25" customHeight="1" thickBot="1" x14ac:dyDescent="0.25">
      <c r="C27" s="400" t="s">
        <v>22</v>
      </c>
      <c r="D27" s="779" t="s">
        <v>21</v>
      </c>
      <c r="E27" s="137">
        <f>E24/D24-1</f>
        <v>0.47432432432432425</v>
      </c>
      <c r="F27" s="137">
        <f t="shared" si="1"/>
        <v>4.5829514207151867E-4</v>
      </c>
      <c r="G27" s="137">
        <f t="shared" si="1"/>
        <v>4.5808520384782447E-4</v>
      </c>
    </row>
    <row r="28" spans="3:10" ht="29.25" customHeight="1" thickBot="1" x14ac:dyDescent="0.25">
      <c r="C28" s="400" t="s">
        <v>23</v>
      </c>
      <c r="D28" s="779" t="s">
        <v>21</v>
      </c>
      <c r="E28" s="137">
        <f>E25/D25-1</f>
        <v>0.35146396396396384</v>
      </c>
      <c r="F28" s="137">
        <f t="shared" si="1"/>
        <v>-7.6500035253472487E-2</v>
      </c>
      <c r="G28" s="137">
        <f t="shared" si="1"/>
        <v>-3.6595917951850132E-2</v>
      </c>
    </row>
    <row r="29" spans="3:10" ht="30.75" customHeight="1" thickBot="1" x14ac:dyDescent="0.25">
      <c r="C29" s="1202" t="s">
        <v>803</v>
      </c>
      <c r="D29" s="1203"/>
      <c r="E29" s="1203"/>
      <c r="F29" s="1203"/>
      <c r="G29" s="1204"/>
    </row>
    <row r="30" spans="3:10" ht="18.75" customHeight="1" x14ac:dyDescent="0.2">
      <c r="C30" s="1205"/>
      <c r="D30" s="401">
        <v>2019</v>
      </c>
      <c r="E30" s="401">
        <v>2020</v>
      </c>
      <c r="F30" s="401">
        <v>2021</v>
      </c>
      <c r="G30" s="401">
        <v>2022</v>
      </c>
    </row>
    <row r="31" spans="3:10" ht="24.75" customHeight="1" thickBot="1" x14ac:dyDescent="0.25">
      <c r="C31" s="1206"/>
      <c r="D31" s="402" t="s">
        <v>8</v>
      </c>
      <c r="E31" s="402" t="s">
        <v>9</v>
      </c>
      <c r="F31" s="402" t="s">
        <v>9</v>
      </c>
      <c r="G31" s="402" t="s">
        <v>9</v>
      </c>
    </row>
    <row r="32" spans="3:10" ht="30" customHeight="1" thickBot="1" x14ac:dyDescent="0.25">
      <c r="C32" s="404" t="s">
        <v>24</v>
      </c>
      <c r="D32" s="140">
        <f>D33</f>
        <v>111000</v>
      </c>
      <c r="E32" s="140">
        <f t="shared" ref="E32:G32" si="2">E33</f>
        <v>174000</v>
      </c>
      <c r="F32" s="140">
        <f t="shared" si="2"/>
        <v>174000</v>
      </c>
      <c r="G32" s="140">
        <f t="shared" si="2"/>
        <v>174000</v>
      </c>
    </row>
    <row r="33" spans="3:9" ht="30" customHeight="1" thickBot="1" x14ac:dyDescent="0.25">
      <c r="C33" s="405" t="s">
        <v>279</v>
      </c>
      <c r="D33" s="907">
        <v>111000</v>
      </c>
      <c r="E33" s="908">
        <v>174000</v>
      </c>
      <c r="F33" s="908">
        <v>174000</v>
      </c>
      <c r="G33" s="908">
        <v>174000</v>
      </c>
    </row>
    <row r="34" spans="3:9" ht="30" customHeight="1" thickBot="1" x14ac:dyDescent="0.25">
      <c r="C34" s="405" t="s">
        <v>280</v>
      </c>
      <c r="D34" s="909"/>
      <c r="E34" s="909"/>
      <c r="F34" s="909"/>
      <c r="G34" s="909"/>
      <c r="I34" s="910"/>
    </row>
    <row r="35" spans="3:9" ht="30" customHeight="1" thickBot="1" x14ac:dyDescent="0.25">
      <c r="C35" s="404" t="s">
        <v>25</v>
      </c>
      <c r="D35" s="140">
        <f>D36</f>
        <v>19000</v>
      </c>
      <c r="E35" s="140">
        <f>E36</f>
        <v>25200</v>
      </c>
      <c r="F35" s="140">
        <f t="shared" ref="F35:G35" si="3">F36</f>
        <v>25300</v>
      </c>
      <c r="G35" s="140">
        <f t="shared" si="3"/>
        <v>25400</v>
      </c>
    </row>
    <row r="36" spans="3:9" ht="30" customHeight="1" thickBot="1" x14ac:dyDescent="0.25">
      <c r="C36" s="405" t="s">
        <v>279</v>
      </c>
      <c r="D36" s="907">
        <v>19000</v>
      </c>
      <c r="E36" s="907">
        <v>25200</v>
      </c>
      <c r="F36" s="907">
        <v>25300</v>
      </c>
      <c r="G36" s="907">
        <v>25400</v>
      </c>
    </row>
    <row r="37" spans="3:9" ht="30" customHeight="1" thickBot="1" x14ac:dyDescent="0.25">
      <c r="C37" s="405" t="s">
        <v>280</v>
      </c>
      <c r="D37" s="907"/>
      <c r="E37" s="907"/>
      <c r="F37" s="907"/>
      <c r="G37" s="907"/>
    </row>
    <row r="38" spans="3:9" ht="30" customHeight="1" thickBot="1" x14ac:dyDescent="0.25">
      <c r="C38" s="404" t="s">
        <v>26</v>
      </c>
      <c r="D38" s="140">
        <f>D39</f>
        <v>18000</v>
      </c>
      <c r="E38" s="140">
        <f t="shared" ref="E38:G38" si="4">E39</f>
        <v>19000</v>
      </c>
      <c r="F38" s="140">
        <f t="shared" si="4"/>
        <v>19000</v>
      </c>
      <c r="G38" s="140">
        <f t="shared" si="4"/>
        <v>19000</v>
      </c>
    </row>
    <row r="39" spans="3:9" ht="30" customHeight="1" thickBot="1" x14ac:dyDescent="0.25">
      <c r="C39" s="405" t="s">
        <v>279</v>
      </c>
      <c r="D39" s="140">
        <v>18000</v>
      </c>
      <c r="E39" s="140">
        <v>19000</v>
      </c>
      <c r="F39" s="140">
        <v>19000</v>
      </c>
      <c r="G39" s="140">
        <v>19000</v>
      </c>
    </row>
    <row r="40" spans="3:9" ht="30" customHeight="1" thickBot="1" x14ac:dyDescent="0.25">
      <c r="C40" s="405" t="s">
        <v>280</v>
      </c>
      <c r="D40" s="911"/>
      <c r="E40" s="140"/>
      <c r="F40" s="140"/>
      <c r="G40" s="140"/>
    </row>
    <row r="41" spans="3:9" ht="30" customHeight="1" thickBot="1" x14ac:dyDescent="0.25">
      <c r="C41" s="404" t="s">
        <v>27</v>
      </c>
      <c r="D41" s="140">
        <v>0</v>
      </c>
      <c r="E41" s="140">
        <v>0</v>
      </c>
      <c r="F41" s="140">
        <v>0</v>
      </c>
      <c r="G41" s="140">
        <v>0</v>
      </c>
    </row>
    <row r="42" spans="3:9" ht="30" customHeight="1" thickBot="1" x14ac:dyDescent="0.25">
      <c r="C42" s="405" t="s">
        <v>279</v>
      </c>
      <c r="D42" s="139"/>
      <c r="E42" s="140"/>
      <c r="F42" s="140"/>
      <c r="G42" s="140"/>
    </row>
    <row r="43" spans="3:9" ht="30" customHeight="1" thickBot="1" x14ac:dyDescent="0.25">
      <c r="C43" s="405" t="s">
        <v>280</v>
      </c>
      <c r="D43" s="139"/>
      <c r="E43" s="140"/>
      <c r="F43" s="140"/>
      <c r="G43" s="140"/>
    </row>
    <row r="44" spans="3:9" ht="30" customHeight="1" thickBot="1" x14ac:dyDescent="0.25">
      <c r="C44" s="404" t="s">
        <v>28</v>
      </c>
      <c r="D44" s="140">
        <v>0</v>
      </c>
      <c r="E44" s="140">
        <v>0</v>
      </c>
      <c r="F44" s="140">
        <v>0</v>
      </c>
      <c r="G44" s="140">
        <v>0</v>
      </c>
    </row>
    <row r="45" spans="3:9" ht="30" customHeight="1" thickBot="1" x14ac:dyDescent="0.25">
      <c r="C45" s="405" t="s">
        <v>279</v>
      </c>
      <c r="D45" s="139"/>
      <c r="E45" s="140"/>
      <c r="F45" s="140"/>
      <c r="G45" s="140"/>
    </row>
    <row r="46" spans="3:9" ht="30" customHeight="1" thickBot="1" x14ac:dyDescent="0.25">
      <c r="C46" s="405" t="s">
        <v>280</v>
      </c>
      <c r="D46" s="139"/>
      <c r="E46" s="140"/>
      <c r="F46" s="140"/>
      <c r="G46" s="140"/>
    </row>
    <row r="47" spans="3:9" ht="30" customHeight="1" thickBot="1" x14ac:dyDescent="0.25">
      <c r="C47" s="404" t="s">
        <v>29</v>
      </c>
      <c r="D47" s="140">
        <v>0</v>
      </c>
      <c r="E47" s="140">
        <v>0</v>
      </c>
      <c r="F47" s="140">
        <v>0</v>
      </c>
      <c r="G47" s="140">
        <v>0</v>
      </c>
    </row>
    <row r="48" spans="3:9" ht="30" customHeight="1" thickBot="1" x14ac:dyDescent="0.25">
      <c r="C48" s="405" t="s">
        <v>279</v>
      </c>
      <c r="D48" s="139"/>
      <c r="E48" s="140"/>
      <c r="F48" s="140"/>
      <c r="G48" s="140"/>
    </row>
    <row r="49" spans="3:10" ht="30" customHeight="1" thickBot="1" x14ac:dyDescent="0.25">
      <c r="C49" s="405" t="s">
        <v>280</v>
      </c>
      <c r="D49" s="139"/>
      <c r="E49" s="140"/>
      <c r="F49" s="140"/>
      <c r="G49" s="140"/>
    </row>
    <row r="50" spans="3:10" ht="30" customHeight="1" thickBot="1" x14ac:dyDescent="0.25">
      <c r="C50" s="404" t="s">
        <v>30</v>
      </c>
      <c r="D50" s="140">
        <v>0</v>
      </c>
      <c r="E50" s="140">
        <v>0</v>
      </c>
      <c r="F50" s="140">
        <f>E50*1.03*0.99</f>
        <v>0</v>
      </c>
      <c r="G50" s="140">
        <f>F50*1.03*0.99</f>
        <v>0</v>
      </c>
      <c r="J50" s="912"/>
    </row>
    <row r="51" spans="3:10" ht="30" customHeight="1" thickBot="1" x14ac:dyDescent="0.25">
      <c r="C51" s="405" t="s">
        <v>279</v>
      </c>
      <c r="D51" s="139">
        <v>0</v>
      </c>
      <c r="E51" s="139">
        <v>0</v>
      </c>
      <c r="F51" s="139">
        <v>0</v>
      </c>
      <c r="G51" s="139">
        <v>0</v>
      </c>
    </row>
    <row r="52" spans="3:10" ht="30" customHeight="1" thickBot="1" x14ac:dyDescent="0.25">
      <c r="C52" s="405" t="s">
        <v>280</v>
      </c>
      <c r="D52" s="907">
        <v>0</v>
      </c>
      <c r="E52" s="908">
        <v>0</v>
      </c>
      <c r="F52" s="908">
        <v>0</v>
      </c>
      <c r="G52" s="908">
        <v>0</v>
      </c>
    </row>
    <row r="53" spans="3:10" ht="30" customHeight="1" thickBot="1" x14ac:dyDescent="0.25">
      <c r="C53" s="410" t="s">
        <v>31</v>
      </c>
      <c r="D53" s="139">
        <f>D50+D47+D44+D41+D38+D35+D32</f>
        <v>148000</v>
      </c>
      <c r="E53" s="139">
        <f t="shared" ref="E53:G53" si="5">E50+E47+E44+E41+E38+E35+E32</f>
        <v>218200</v>
      </c>
      <c r="F53" s="139">
        <f t="shared" si="5"/>
        <v>218300</v>
      </c>
      <c r="G53" s="139">
        <f t="shared" si="5"/>
        <v>218400</v>
      </c>
    </row>
    <row r="54" spans="3:10" ht="30" customHeight="1" thickBot="1" x14ac:dyDescent="0.25">
      <c r="C54" s="411" t="s">
        <v>32</v>
      </c>
      <c r="D54" s="135">
        <f>IF(D53-D24=0,0,"Error")</f>
        <v>0</v>
      </c>
      <c r="E54" s="135">
        <f>IF(E53-E24=0,0,"Error")</f>
        <v>0</v>
      </c>
      <c r="F54" s="135">
        <f>IF(F53-F24=0,0,"Error")</f>
        <v>0</v>
      </c>
      <c r="G54" s="135">
        <f>IF(G53-G24=0,0,"Error")</f>
        <v>0</v>
      </c>
    </row>
    <row r="55" spans="3:10" ht="30" customHeight="1" thickBot="1" x14ac:dyDescent="0.25">
      <c r="C55" s="1220" t="s">
        <v>39</v>
      </c>
      <c r="D55" s="1221"/>
      <c r="E55" s="1221"/>
      <c r="F55" s="1221"/>
      <c r="G55" s="1222"/>
    </row>
    <row r="56" spans="3:10" ht="30" customHeight="1" thickBot="1" x14ac:dyDescent="0.25">
      <c r="C56" s="1220" t="s">
        <v>40</v>
      </c>
      <c r="D56" s="1221"/>
      <c r="E56" s="1221"/>
      <c r="F56" s="1221"/>
      <c r="G56" s="1222"/>
    </row>
    <row r="57" spans="3:10" ht="32.25" customHeight="1" thickBot="1" x14ac:dyDescent="0.25">
      <c r="C57" s="399" t="s">
        <v>56</v>
      </c>
      <c r="D57" s="1211" t="s">
        <v>1417</v>
      </c>
      <c r="E57" s="1224"/>
      <c r="F57" s="1213"/>
      <c r="G57" s="1214"/>
    </row>
    <row r="58" spans="3:10" ht="70.5" customHeight="1" thickBot="1" x14ac:dyDescent="0.25">
      <c r="C58" s="399" t="s">
        <v>82</v>
      </c>
      <c r="D58" s="413" t="s">
        <v>944</v>
      </c>
      <c r="E58" s="414" t="s">
        <v>289</v>
      </c>
      <c r="F58" s="1213" t="s">
        <v>1418</v>
      </c>
      <c r="G58" s="1214"/>
      <c r="I58" s="913"/>
      <c r="J58" s="913"/>
    </row>
    <row r="59" spans="3:10" ht="30" customHeight="1" thickBot="1" x14ac:dyDescent="0.25">
      <c r="C59" s="415"/>
      <c r="D59" s="1211"/>
      <c r="E59" s="1212"/>
      <c r="F59" s="1213"/>
      <c r="G59" s="1214"/>
      <c r="I59" s="913"/>
      <c r="J59" s="913"/>
    </row>
    <row r="60" spans="3:10" ht="37.5" customHeight="1" thickBot="1" x14ac:dyDescent="0.25">
      <c r="C60" s="400" t="s">
        <v>15</v>
      </c>
      <c r="D60" s="1217" t="s">
        <v>945</v>
      </c>
      <c r="E60" s="1218"/>
      <c r="F60" s="1218"/>
      <c r="G60" s="1219"/>
      <c r="I60" s="913"/>
      <c r="J60" s="913"/>
    </row>
    <row r="61" spans="3:10" ht="30" customHeight="1" thickBot="1" x14ac:dyDescent="0.25">
      <c r="C61" s="400" t="s">
        <v>16</v>
      </c>
      <c r="D61" s="1208" t="s">
        <v>1419</v>
      </c>
      <c r="E61" s="1209"/>
      <c r="F61" s="1209"/>
      <c r="G61" s="1210"/>
    </row>
    <row r="62" spans="3:10" ht="23.25" customHeight="1" x14ac:dyDescent="0.2">
      <c r="C62" s="1205"/>
      <c r="D62" s="401">
        <v>2019</v>
      </c>
      <c r="E62" s="401">
        <v>2020</v>
      </c>
      <c r="F62" s="401">
        <v>2021</v>
      </c>
      <c r="G62" s="401">
        <v>2022</v>
      </c>
    </row>
    <row r="63" spans="3:10" ht="21" customHeight="1" thickBot="1" x14ac:dyDescent="0.25">
      <c r="C63" s="1206"/>
      <c r="D63" s="402" t="s">
        <v>8</v>
      </c>
      <c r="E63" s="402" t="s">
        <v>9</v>
      </c>
      <c r="F63" s="402" t="s">
        <v>9</v>
      </c>
      <c r="G63" s="402" t="s">
        <v>9</v>
      </c>
    </row>
    <row r="64" spans="3:10" ht="30" customHeight="1" thickBot="1" x14ac:dyDescent="0.25">
      <c r="C64" s="400" t="s">
        <v>17</v>
      </c>
      <c r="D64" s="125">
        <v>20</v>
      </c>
      <c r="E64" s="125"/>
      <c r="F64" s="125">
        <v>20</v>
      </c>
      <c r="G64" s="125">
        <v>20</v>
      </c>
    </row>
    <row r="65" spans="3:10" ht="30" customHeight="1" thickBot="1" x14ac:dyDescent="0.25">
      <c r="C65" s="400" t="s">
        <v>18</v>
      </c>
      <c r="D65" s="125">
        <v>1000</v>
      </c>
      <c r="E65" s="125">
        <v>0</v>
      </c>
      <c r="F65" s="125">
        <v>1000</v>
      </c>
      <c r="G65" s="125">
        <v>1000</v>
      </c>
    </row>
    <row r="66" spans="3:10" ht="30" customHeight="1" thickBot="1" x14ac:dyDescent="0.25">
      <c r="C66" s="400" t="s">
        <v>19</v>
      </c>
      <c r="D66" s="125">
        <f>D65/D64</f>
        <v>50</v>
      </c>
      <c r="E66" s="125" t="e">
        <f t="shared" ref="E66:G66" si="6">E65/E64</f>
        <v>#DIV/0!</v>
      </c>
      <c r="F66" s="125">
        <f t="shared" si="6"/>
        <v>50</v>
      </c>
      <c r="G66" s="125">
        <f t="shared" si="6"/>
        <v>50</v>
      </c>
    </row>
    <row r="67" spans="3:10" ht="30" customHeight="1" thickBot="1" x14ac:dyDescent="0.25">
      <c r="C67" s="400" t="s">
        <v>20</v>
      </c>
      <c r="D67" s="779" t="s">
        <v>21</v>
      </c>
      <c r="E67" s="137">
        <f>E64/D64-1</f>
        <v>-1</v>
      </c>
      <c r="F67" s="137" t="e">
        <f t="shared" ref="F67:G69" si="7">F64/E64-1</f>
        <v>#DIV/0!</v>
      </c>
      <c r="G67" s="137">
        <f t="shared" si="7"/>
        <v>0</v>
      </c>
      <c r="I67" s="905"/>
      <c r="J67" s="905"/>
    </row>
    <row r="68" spans="3:10" ht="30" customHeight="1" thickBot="1" x14ac:dyDescent="0.25">
      <c r="C68" s="400" t="s">
        <v>22</v>
      </c>
      <c r="D68" s="779" t="s">
        <v>21</v>
      </c>
      <c r="E68" s="137">
        <f>E65/D65-1</f>
        <v>-1</v>
      </c>
      <c r="F68" s="137" t="e">
        <f t="shared" si="7"/>
        <v>#DIV/0!</v>
      </c>
      <c r="G68" s="137">
        <f t="shared" si="7"/>
        <v>0</v>
      </c>
    </row>
    <row r="69" spans="3:10" ht="30" customHeight="1" thickBot="1" x14ac:dyDescent="0.25">
      <c r="C69" s="400" t="s">
        <v>23</v>
      </c>
      <c r="D69" s="779" t="s">
        <v>21</v>
      </c>
      <c r="E69" s="137" t="e">
        <f>E66/D66-1</f>
        <v>#DIV/0!</v>
      </c>
      <c r="F69" s="137" t="e">
        <f t="shared" si="7"/>
        <v>#DIV/0!</v>
      </c>
      <c r="G69" s="137">
        <f t="shared" si="7"/>
        <v>0</v>
      </c>
    </row>
    <row r="70" spans="3:10" ht="30" customHeight="1" thickBot="1" x14ac:dyDescent="0.25">
      <c r="C70" s="1202" t="s">
        <v>803</v>
      </c>
      <c r="D70" s="1203"/>
      <c r="E70" s="1203"/>
      <c r="F70" s="1203"/>
      <c r="G70" s="1204"/>
    </row>
    <row r="71" spans="3:10" ht="23.25" customHeight="1" x14ac:dyDescent="0.2">
      <c r="C71" s="1205"/>
      <c r="D71" s="401">
        <v>2018</v>
      </c>
      <c r="E71" s="401">
        <v>2019</v>
      </c>
      <c r="F71" s="401">
        <v>2020</v>
      </c>
      <c r="G71" s="401">
        <v>2021</v>
      </c>
    </row>
    <row r="72" spans="3:10" ht="23.25" customHeight="1" thickBot="1" x14ac:dyDescent="0.25">
      <c r="C72" s="1206"/>
      <c r="D72" s="402" t="s">
        <v>8</v>
      </c>
      <c r="E72" s="402" t="s">
        <v>9</v>
      </c>
      <c r="F72" s="402" t="s">
        <v>9</v>
      </c>
      <c r="G72" s="402" t="s">
        <v>9</v>
      </c>
    </row>
    <row r="73" spans="3:10" ht="30" customHeight="1" thickBot="1" x14ac:dyDescent="0.25">
      <c r="C73" s="404" t="s">
        <v>42</v>
      </c>
      <c r="D73" s="140">
        <v>0</v>
      </c>
      <c r="E73" s="140">
        <v>0</v>
      </c>
      <c r="F73" s="140">
        <v>0</v>
      </c>
      <c r="G73" s="140">
        <v>0</v>
      </c>
    </row>
    <row r="74" spans="3:10" ht="30" customHeight="1" thickBot="1" x14ac:dyDescent="0.25">
      <c r="C74" s="404" t="s">
        <v>43</v>
      </c>
      <c r="D74" s="140">
        <v>1000</v>
      </c>
      <c r="E74" s="140">
        <v>0</v>
      </c>
      <c r="F74" s="140">
        <v>1000</v>
      </c>
      <c r="G74" s="140">
        <v>1000</v>
      </c>
    </row>
    <row r="75" spans="3:10" ht="30" customHeight="1" thickBot="1" x14ac:dyDescent="0.25">
      <c r="C75" s="914" t="s">
        <v>31</v>
      </c>
      <c r="D75" s="139">
        <f>D74+D73</f>
        <v>1000</v>
      </c>
      <c r="E75" s="139">
        <f t="shared" ref="E75:G75" si="8">E74+E73</f>
        <v>0</v>
      </c>
      <c r="F75" s="139">
        <f t="shared" si="8"/>
        <v>1000</v>
      </c>
      <c r="G75" s="139">
        <f t="shared" si="8"/>
        <v>1000</v>
      </c>
    </row>
    <row r="76" spans="3:10" ht="72" customHeight="1" thickBot="1" x14ac:dyDescent="0.25">
      <c r="C76" s="399" t="s">
        <v>33</v>
      </c>
      <c r="D76" s="915" t="s">
        <v>946</v>
      </c>
      <c r="E76" s="916" t="s">
        <v>289</v>
      </c>
      <c r="F76" s="2128" t="s">
        <v>1420</v>
      </c>
      <c r="G76" s="2129"/>
    </row>
    <row r="77" spans="3:10" ht="30" customHeight="1" thickBot="1" x14ac:dyDescent="0.25">
      <c r="C77" s="400" t="s">
        <v>15</v>
      </c>
      <c r="D77" s="1217" t="s">
        <v>947</v>
      </c>
      <c r="E77" s="1218"/>
      <c r="F77" s="1218"/>
      <c r="G77" s="1219"/>
    </row>
    <row r="78" spans="3:10" ht="30" customHeight="1" thickBot="1" x14ac:dyDescent="0.25">
      <c r="C78" s="400" t="s">
        <v>16</v>
      </c>
      <c r="D78" s="1208" t="s">
        <v>1421</v>
      </c>
      <c r="E78" s="1209"/>
      <c r="F78" s="1209"/>
      <c r="G78" s="1210"/>
    </row>
    <row r="79" spans="3:10" ht="30" customHeight="1" x14ac:dyDescent="0.2">
      <c r="C79" s="1205"/>
      <c r="D79" s="401">
        <v>2019</v>
      </c>
      <c r="E79" s="401">
        <v>2020</v>
      </c>
      <c r="F79" s="401">
        <v>2021</v>
      </c>
      <c r="G79" s="401">
        <v>2022</v>
      </c>
    </row>
    <row r="80" spans="3:10" ht="30" customHeight="1" thickBot="1" x14ac:dyDescent="0.25">
      <c r="C80" s="1206"/>
      <c r="D80" s="402" t="s">
        <v>8</v>
      </c>
      <c r="E80" s="402" t="s">
        <v>9</v>
      </c>
      <c r="F80" s="402" t="s">
        <v>9</v>
      </c>
      <c r="G80" s="402" t="s">
        <v>9</v>
      </c>
    </row>
    <row r="81" spans="3:10" ht="30" customHeight="1" thickBot="1" x14ac:dyDescent="0.25">
      <c r="C81" s="400" t="s">
        <v>17</v>
      </c>
      <c r="D81" s="779">
        <v>10</v>
      </c>
      <c r="E81" s="779">
        <v>20</v>
      </c>
      <c r="F81" s="779">
        <v>10</v>
      </c>
      <c r="G81" s="779">
        <v>10</v>
      </c>
    </row>
    <row r="82" spans="3:10" ht="30" customHeight="1" thickBot="1" x14ac:dyDescent="0.25">
      <c r="C82" s="400" t="s">
        <v>18</v>
      </c>
      <c r="D82" s="125">
        <v>1000</v>
      </c>
      <c r="E82" s="125">
        <v>2000</v>
      </c>
      <c r="F82" s="125">
        <v>1000</v>
      </c>
      <c r="G82" s="125">
        <v>1000</v>
      </c>
    </row>
    <row r="83" spans="3:10" ht="30" customHeight="1" thickBot="1" x14ac:dyDescent="0.25">
      <c r="C83" s="400" t="s">
        <v>19</v>
      </c>
      <c r="D83" s="125">
        <f>D82/D81</f>
        <v>100</v>
      </c>
      <c r="E83" s="125">
        <f t="shared" ref="E83:G83" si="9">E82/E81</f>
        <v>100</v>
      </c>
      <c r="F83" s="125">
        <f t="shared" si="9"/>
        <v>100</v>
      </c>
      <c r="G83" s="125">
        <f t="shared" si="9"/>
        <v>100</v>
      </c>
    </row>
    <row r="84" spans="3:10" ht="30" customHeight="1" thickBot="1" x14ac:dyDescent="0.25">
      <c r="C84" s="400" t="s">
        <v>20</v>
      </c>
      <c r="D84" s="779"/>
      <c r="E84" s="137">
        <f>E81/D81-1</f>
        <v>1</v>
      </c>
      <c r="F84" s="137">
        <f t="shared" ref="F84:G86" si="10">F81/E81-1</f>
        <v>-0.5</v>
      </c>
      <c r="G84" s="137">
        <f t="shared" si="10"/>
        <v>0</v>
      </c>
      <c r="I84" s="905"/>
      <c r="J84" s="905"/>
    </row>
    <row r="85" spans="3:10" ht="30" customHeight="1" thickBot="1" x14ac:dyDescent="0.25">
      <c r="C85" s="400" t="s">
        <v>22</v>
      </c>
      <c r="D85" s="779"/>
      <c r="E85" s="137">
        <f t="shared" ref="E85:E86" si="11">E82/D82-1</f>
        <v>1</v>
      </c>
      <c r="F85" s="137">
        <f t="shared" si="10"/>
        <v>-0.5</v>
      </c>
      <c r="G85" s="137">
        <f t="shared" si="10"/>
        <v>0</v>
      </c>
    </row>
    <row r="86" spans="3:10" ht="30" customHeight="1" thickBot="1" x14ac:dyDescent="0.25">
      <c r="C86" s="400" t="s">
        <v>23</v>
      </c>
      <c r="D86" s="779"/>
      <c r="E86" s="137">
        <f t="shared" si="11"/>
        <v>0</v>
      </c>
      <c r="F86" s="137">
        <f t="shared" si="10"/>
        <v>0</v>
      </c>
      <c r="G86" s="137">
        <f t="shared" si="10"/>
        <v>0</v>
      </c>
    </row>
    <row r="87" spans="3:10" ht="30" customHeight="1" thickBot="1" x14ac:dyDescent="0.25">
      <c r="C87" s="1202" t="s">
        <v>804</v>
      </c>
      <c r="D87" s="1203"/>
      <c r="E87" s="1203"/>
      <c r="F87" s="1203"/>
      <c r="G87" s="1204"/>
    </row>
    <row r="88" spans="3:10" ht="30" customHeight="1" x14ac:dyDescent="0.2">
      <c r="C88" s="1205"/>
      <c r="D88" s="401">
        <v>2019</v>
      </c>
      <c r="E88" s="401">
        <v>2020</v>
      </c>
      <c r="F88" s="401">
        <v>2021</v>
      </c>
      <c r="G88" s="401">
        <v>2022</v>
      </c>
    </row>
    <row r="89" spans="3:10" ht="30" customHeight="1" thickBot="1" x14ac:dyDescent="0.25">
      <c r="C89" s="1206"/>
      <c r="D89" s="402" t="s">
        <v>8</v>
      </c>
      <c r="E89" s="402" t="s">
        <v>9</v>
      </c>
      <c r="F89" s="402" t="s">
        <v>9</v>
      </c>
      <c r="G89" s="402" t="s">
        <v>9</v>
      </c>
    </row>
    <row r="90" spans="3:10" ht="30" customHeight="1" thickBot="1" x14ac:dyDescent="0.25">
      <c r="C90" s="404" t="s">
        <v>42</v>
      </c>
      <c r="D90" s="140">
        <v>0</v>
      </c>
      <c r="E90" s="140">
        <v>0</v>
      </c>
      <c r="F90" s="140">
        <v>0</v>
      </c>
      <c r="G90" s="140">
        <v>0</v>
      </c>
    </row>
    <row r="91" spans="3:10" ht="30" customHeight="1" thickBot="1" x14ac:dyDescent="0.25">
      <c r="C91" s="404" t="s">
        <v>43</v>
      </c>
      <c r="D91" s="140">
        <v>1000</v>
      </c>
      <c r="E91" s="140">
        <v>2000</v>
      </c>
      <c r="F91" s="140">
        <v>1000</v>
      </c>
      <c r="G91" s="140">
        <v>1000</v>
      </c>
    </row>
    <row r="92" spans="3:10" ht="30" customHeight="1" thickBot="1" x14ac:dyDescent="0.25">
      <c r="C92" s="410" t="s">
        <v>34</v>
      </c>
      <c r="D92" s="139">
        <f>D91+D90</f>
        <v>1000</v>
      </c>
      <c r="E92" s="139">
        <f t="shared" ref="E92:G92" si="12">E91+E90</f>
        <v>2000</v>
      </c>
      <c r="F92" s="139">
        <f t="shared" si="12"/>
        <v>1000</v>
      </c>
      <c r="G92" s="139">
        <f t="shared" si="12"/>
        <v>1000</v>
      </c>
    </row>
    <row r="93" spans="3:10" ht="29.25" customHeight="1" thickBot="1" x14ac:dyDescent="0.25">
      <c r="C93" s="917"/>
      <c r="D93" s="418"/>
      <c r="E93" s="418"/>
      <c r="F93" s="418"/>
      <c r="G93" s="418"/>
    </row>
    <row r="94" spans="3:10" ht="29.25" customHeight="1" thickBot="1" x14ac:dyDescent="0.25">
      <c r="C94" s="269" t="s">
        <v>57</v>
      </c>
      <c r="D94" s="419">
        <f>D82+D65+D24</f>
        <v>150000</v>
      </c>
      <c r="E94" s="419">
        <f t="shared" ref="E94:G94" si="13">E82+E65+E24</f>
        <v>220200</v>
      </c>
      <c r="F94" s="419">
        <f t="shared" si="13"/>
        <v>220300</v>
      </c>
      <c r="G94" s="419">
        <f t="shared" si="13"/>
        <v>220400</v>
      </c>
      <c r="H94" s="905"/>
    </row>
    <row r="95" spans="3:10" ht="29.25" customHeight="1" thickBot="1" x14ac:dyDescent="0.25">
      <c r="C95" s="269" t="s">
        <v>58</v>
      </c>
      <c r="D95" s="419">
        <f>D92+D75+D53</f>
        <v>150000</v>
      </c>
      <c r="E95" s="419">
        <f t="shared" ref="E95:G95" si="14">E92+E75+E53</f>
        <v>220200</v>
      </c>
      <c r="F95" s="419">
        <f t="shared" si="14"/>
        <v>220300</v>
      </c>
      <c r="G95" s="419">
        <f t="shared" si="14"/>
        <v>220400</v>
      </c>
    </row>
    <row r="96" spans="3:10" ht="29.25" customHeight="1" thickBot="1" x14ac:dyDescent="0.25">
      <c r="C96" s="404" t="s">
        <v>24</v>
      </c>
      <c r="D96" s="420">
        <f>D97+D98</f>
        <v>111000</v>
      </c>
      <c r="E96" s="420">
        <f t="shared" ref="E96:G96" si="15">E97+E98</f>
        <v>174000</v>
      </c>
      <c r="F96" s="420">
        <f t="shared" si="15"/>
        <v>174000</v>
      </c>
      <c r="G96" s="420">
        <f t="shared" si="15"/>
        <v>174000</v>
      </c>
    </row>
    <row r="97" spans="3:7" ht="29.25" customHeight="1" thickBot="1" x14ac:dyDescent="0.25">
      <c r="C97" s="405" t="s">
        <v>279</v>
      </c>
      <c r="D97" s="139">
        <f t="shared" ref="D97:G98" si="16">D33</f>
        <v>111000</v>
      </c>
      <c r="E97" s="139">
        <f t="shared" si="16"/>
        <v>174000</v>
      </c>
      <c r="F97" s="139">
        <f t="shared" si="16"/>
        <v>174000</v>
      </c>
      <c r="G97" s="139">
        <f t="shared" si="16"/>
        <v>174000</v>
      </c>
    </row>
    <row r="98" spans="3:7" ht="29.25" customHeight="1" thickBot="1" x14ac:dyDescent="0.25">
      <c r="C98" s="405" t="s">
        <v>302</v>
      </c>
      <c r="D98" s="139">
        <f t="shared" si="16"/>
        <v>0</v>
      </c>
      <c r="E98" s="139">
        <f t="shared" si="16"/>
        <v>0</v>
      </c>
      <c r="F98" s="139">
        <f t="shared" si="16"/>
        <v>0</v>
      </c>
      <c r="G98" s="139">
        <f t="shared" si="16"/>
        <v>0</v>
      </c>
    </row>
    <row r="99" spans="3:7" ht="29.25" customHeight="1" thickBot="1" x14ac:dyDescent="0.25">
      <c r="C99" s="404" t="s">
        <v>25</v>
      </c>
      <c r="D99" s="420">
        <f>D100+D101</f>
        <v>19000</v>
      </c>
      <c r="E99" s="420">
        <f t="shared" ref="E99:G99" si="17">E100+E101</f>
        <v>25200</v>
      </c>
      <c r="F99" s="420">
        <f t="shared" si="17"/>
        <v>25300</v>
      </c>
      <c r="G99" s="420">
        <f t="shared" si="17"/>
        <v>25400</v>
      </c>
    </row>
    <row r="100" spans="3:7" ht="29.25" customHeight="1" thickBot="1" x14ac:dyDescent="0.25">
      <c r="C100" s="405" t="s">
        <v>279</v>
      </c>
      <c r="D100" s="140">
        <f>D36</f>
        <v>19000</v>
      </c>
      <c r="E100" s="140">
        <f t="shared" ref="E100:G101" si="18">E36</f>
        <v>25200</v>
      </c>
      <c r="F100" s="140">
        <f t="shared" si="18"/>
        <v>25300</v>
      </c>
      <c r="G100" s="140">
        <f t="shared" si="18"/>
        <v>25400</v>
      </c>
    </row>
    <row r="101" spans="3:7" ht="29.25" customHeight="1" thickBot="1" x14ac:dyDescent="0.25">
      <c r="C101" s="405" t="s">
        <v>302</v>
      </c>
      <c r="D101" s="139">
        <f>D37</f>
        <v>0</v>
      </c>
      <c r="E101" s="139">
        <f t="shared" si="18"/>
        <v>0</v>
      </c>
      <c r="F101" s="139">
        <f t="shared" si="18"/>
        <v>0</v>
      </c>
      <c r="G101" s="139">
        <f t="shared" si="18"/>
        <v>0</v>
      </c>
    </row>
    <row r="102" spans="3:7" ht="29.25" customHeight="1" thickBot="1" x14ac:dyDescent="0.25">
      <c r="C102" s="404" t="s">
        <v>26</v>
      </c>
      <c r="D102" s="420">
        <f>D103+D104</f>
        <v>18000</v>
      </c>
      <c r="E102" s="420">
        <f t="shared" ref="E102:G102" si="19">E103+E104</f>
        <v>19000</v>
      </c>
      <c r="F102" s="420">
        <f t="shared" si="19"/>
        <v>19000</v>
      </c>
      <c r="G102" s="420">
        <f t="shared" si="19"/>
        <v>19000</v>
      </c>
    </row>
    <row r="103" spans="3:7" ht="29.25" customHeight="1" thickBot="1" x14ac:dyDescent="0.25">
      <c r="C103" s="405" t="s">
        <v>279</v>
      </c>
      <c r="D103" s="139">
        <f>D39</f>
        <v>18000</v>
      </c>
      <c r="E103" s="139">
        <f t="shared" ref="E103:G104" si="20">E39</f>
        <v>19000</v>
      </c>
      <c r="F103" s="139">
        <f t="shared" si="20"/>
        <v>19000</v>
      </c>
      <c r="G103" s="139">
        <f t="shared" si="20"/>
        <v>19000</v>
      </c>
    </row>
    <row r="104" spans="3:7" ht="29.25" customHeight="1" thickBot="1" x14ac:dyDescent="0.25">
      <c r="C104" s="405" t="s">
        <v>302</v>
      </c>
      <c r="D104" s="139">
        <f>D40</f>
        <v>0</v>
      </c>
      <c r="E104" s="139">
        <f t="shared" si="20"/>
        <v>0</v>
      </c>
      <c r="F104" s="139">
        <f t="shared" si="20"/>
        <v>0</v>
      </c>
      <c r="G104" s="139">
        <f t="shared" si="20"/>
        <v>0</v>
      </c>
    </row>
    <row r="105" spans="3:7" ht="29.25" customHeight="1" thickBot="1" x14ac:dyDescent="0.25">
      <c r="C105" s="404" t="s">
        <v>27</v>
      </c>
      <c r="D105" s="420">
        <f>D106+D107</f>
        <v>0</v>
      </c>
      <c r="E105" s="420">
        <f t="shared" ref="E105:G105" si="21">E106+E107</f>
        <v>0</v>
      </c>
      <c r="F105" s="420">
        <f t="shared" si="21"/>
        <v>0</v>
      </c>
      <c r="G105" s="420">
        <f t="shared" si="21"/>
        <v>0</v>
      </c>
    </row>
    <row r="106" spans="3:7" ht="29.25" customHeight="1" thickBot="1" x14ac:dyDescent="0.25">
      <c r="C106" s="405" t="s">
        <v>279</v>
      </c>
      <c r="D106" s="140">
        <f>D42</f>
        <v>0</v>
      </c>
      <c r="E106" s="140">
        <f t="shared" ref="E106:G107" si="22">E42</f>
        <v>0</v>
      </c>
      <c r="F106" s="140">
        <f t="shared" si="22"/>
        <v>0</v>
      </c>
      <c r="G106" s="140">
        <f t="shared" si="22"/>
        <v>0</v>
      </c>
    </row>
    <row r="107" spans="3:7" ht="29.25" customHeight="1" thickBot="1" x14ac:dyDescent="0.25">
      <c r="C107" s="405" t="s">
        <v>302</v>
      </c>
      <c r="D107" s="139">
        <f>D43</f>
        <v>0</v>
      </c>
      <c r="E107" s="139">
        <f t="shared" si="22"/>
        <v>0</v>
      </c>
      <c r="F107" s="139">
        <f t="shared" si="22"/>
        <v>0</v>
      </c>
      <c r="G107" s="139">
        <f t="shared" si="22"/>
        <v>0</v>
      </c>
    </row>
    <row r="108" spans="3:7" ht="29.25" customHeight="1" thickBot="1" x14ac:dyDescent="0.25">
      <c r="C108" s="404" t="s">
        <v>28</v>
      </c>
      <c r="D108" s="420">
        <f>D109+D110</f>
        <v>0</v>
      </c>
      <c r="E108" s="420">
        <f t="shared" ref="E108:G108" si="23">E109+E110</f>
        <v>0</v>
      </c>
      <c r="F108" s="420">
        <f t="shared" si="23"/>
        <v>0</v>
      </c>
      <c r="G108" s="420">
        <f t="shared" si="23"/>
        <v>0</v>
      </c>
    </row>
    <row r="109" spans="3:7" ht="29.25" customHeight="1" thickBot="1" x14ac:dyDescent="0.25">
      <c r="C109" s="405" t="s">
        <v>279</v>
      </c>
      <c r="D109" s="140">
        <f>D45</f>
        <v>0</v>
      </c>
      <c r="E109" s="140">
        <f t="shared" ref="E109:G110" si="24">E45</f>
        <v>0</v>
      </c>
      <c r="F109" s="140">
        <f t="shared" si="24"/>
        <v>0</v>
      </c>
      <c r="G109" s="140">
        <f t="shared" si="24"/>
        <v>0</v>
      </c>
    </row>
    <row r="110" spans="3:7" ht="30.75" customHeight="1" thickBot="1" x14ac:dyDescent="0.25">
      <c r="C110" s="405" t="s">
        <v>302</v>
      </c>
      <c r="D110" s="139">
        <f>D46</f>
        <v>0</v>
      </c>
      <c r="E110" s="139">
        <f t="shared" si="24"/>
        <v>0</v>
      </c>
      <c r="F110" s="139">
        <f t="shared" si="24"/>
        <v>0</v>
      </c>
      <c r="G110" s="139">
        <f t="shared" si="24"/>
        <v>0</v>
      </c>
    </row>
    <row r="111" spans="3:7" ht="30.75" customHeight="1" thickBot="1" x14ac:dyDescent="0.25">
      <c r="C111" s="404" t="s">
        <v>29</v>
      </c>
      <c r="D111" s="420">
        <f>D112+D113</f>
        <v>0</v>
      </c>
      <c r="E111" s="420">
        <f>E112+E113</f>
        <v>0</v>
      </c>
      <c r="F111" s="420">
        <f t="shared" ref="F111:G111" si="25">F112+F113</f>
        <v>0</v>
      </c>
      <c r="G111" s="420">
        <f t="shared" si="25"/>
        <v>0</v>
      </c>
    </row>
    <row r="112" spans="3:7" ht="30.75" customHeight="1" thickBot="1" x14ac:dyDescent="0.25">
      <c r="C112" s="405" t="s">
        <v>279</v>
      </c>
      <c r="D112" s="140">
        <f>D48</f>
        <v>0</v>
      </c>
      <c r="E112" s="140">
        <f t="shared" ref="E112:G116" si="26">E48</f>
        <v>0</v>
      </c>
      <c r="F112" s="140">
        <f t="shared" si="26"/>
        <v>0</v>
      </c>
      <c r="G112" s="140">
        <f t="shared" si="26"/>
        <v>0</v>
      </c>
    </row>
    <row r="113" spans="3:7" ht="30.75" customHeight="1" thickBot="1" x14ac:dyDescent="0.25">
      <c r="C113" s="405" t="s">
        <v>302</v>
      </c>
      <c r="D113" s="139">
        <f>D49</f>
        <v>0</v>
      </c>
      <c r="E113" s="139">
        <f t="shared" si="26"/>
        <v>0</v>
      </c>
      <c r="F113" s="139">
        <f t="shared" si="26"/>
        <v>0</v>
      </c>
      <c r="G113" s="139">
        <f t="shared" si="26"/>
        <v>0</v>
      </c>
    </row>
    <row r="114" spans="3:7" ht="30.75" customHeight="1" thickBot="1" x14ac:dyDescent="0.25">
      <c r="C114" s="404" t="s">
        <v>30</v>
      </c>
      <c r="D114" s="420">
        <f>D50</f>
        <v>0</v>
      </c>
      <c r="E114" s="420">
        <f t="shared" si="26"/>
        <v>0</v>
      </c>
      <c r="F114" s="420">
        <f t="shared" si="26"/>
        <v>0</v>
      </c>
      <c r="G114" s="420">
        <f t="shared" si="26"/>
        <v>0</v>
      </c>
    </row>
    <row r="115" spans="3:7" ht="30.75" customHeight="1" thickBot="1" x14ac:dyDescent="0.25">
      <c r="C115" s="405" t="s">
        <v>279</v>
      </c>
      <c r="D115" s="140">
        <f>D51</f>
        <v>0</v>
      </c>
      <c r="E115" s="140">
        <f t="shared" si="26"/>
        <v>0</v>
      </c>
      <c r="F115" s="140">
        <f t="shared" si="26"/>
        <v>0</v>
      </c>
      <c r="G115" s="140">
        <f t="shared" si="26"/>
        <v>0</v>
      </c>
    </row>
    <row r="116" spans="3:7" ht="30.75" customHeight="1" thickBot="1" x14ac:dyDescent="0.25">
      <c r="C116" s="405" t="s">
        <v>302</v>
      </c>
      <c r="D116" s="139">
        <f>D52</f>
        <v>0</v>
      </c>
      <c r="E116" s="139">
        <f t="shared" si="26"/>
        <v>0</v>
      </c>
      <c r="F116" s="139">
        <f t="shared" si="26"/>
        <v>0</v>
      </c>
      <c r="G116" s="139">
        <f t="shared" si="26"/>
        <v>0</v>
      </c>
    </row>
    <row r="117" spans="3:7" ht="30.75" customHeight="1" thickBot="1" x14ac:dyDescent="0.25">
      <c r="C117" s="404" t="s">
        <v>59</v>
      </c>
      <c r="D117" s="140">
        <f>D73+D90</f>
        <v>0</v>
      </c>
      <c r="E117" s="140">
        <f t="shared" ref="E117:G118" si="27">E73+E90</f>
        <v>0</v>
      </c>
      <c r="F117" s="140">
        <f t="shared" si="27"/>
        <v>0</v>
      </c>
      <c r="G117" s="140">
        <f t="shared" si="27"/>
        <v>0</v>
      </c>
    </row>
    <row r="118" spans="3:7" ht="30.75" customHeight="1" thickBot="1" x14ac:dyDescent="0.25">
      <c r="C118" s="404" t="s">
        <v>60</v>
      </c>
      <c r="D118" s="140">
        <f>D74+D91</f>
        <v>2000</v>
      </c>
      <c r="E118" s="140">
        <f t="shared" si="27"/>
        <v>2000</v>
      </c>
      <c r="F118" s="140">
        <f t="shared" si="27"/>
        <v>2000</v>
      </c>
      <c r="G118" s="140">
        <f t="shared" si="27"/>
        <v>2000</v>
      </c>
    </row>
    <row r="119" spans="3:7" ht="30.75" customHeight="1" thickBot="1" x14ac:dyDescent="0.25">
      <c r="C119" s="411" t="s">
        <v>32</v>
      </c>
      <c r="D119" s="135">
        <f>IF(D95-D94=0,0,"Error")</f>
        <v>0</v>
      </c>
      <c r="E119" s="135">
        <f>IF(E95-E94=0,0,"Error")</f>
        <v>0</v>
      </c>
      <c r="F119" s="135">
        <f>IF(F95-F94=0,0,"Error")</f>
        <v>0</v>
      </c>
      <c r="G119" s="135">
        <f>IF(G95-G94=0,0,"Error")</f>
        <v>0</v>
      </c>
    </row>
    <row r="120" spans="3:7" ht="30.75" customHeight="1" x14ac:dyDescent="0.2">
      <c r="C120" s="918"/>
      <c r="D120" s="919"/>
      <c r="E120" s="919"/>
      <c r="F120" s="919"/>
      <c r="G120" s="919"/>
    </row>
  </sheetData>
  <mergeCells count="36">
    <mergeCell ref="C21:C22"/>
    <mergeCell ref="C7:G7"/>
    <mergeCell ref="B2:H2"/>
    <mergeCell ref="C3:G3"/>
    <mergeCell ref="D4:G4"/>
    <mergeCell ref="D5:G5"/>
    <mergeCell ref="D6:G6"/>
    <mergeCell ref="C88:C89"/>
    <mergeCell ref="F76:G76"/>
    <mergeCell ref="C30:C31"/>
    <mergeCell ref="C55:G55"/>
    <mergeCell ref="C56:G56"/>
    <mergeCell ref="D57:G57"/>
    <mergeCell ref="F58:G58"/>
    <mergeCell ref="D59:G59"/>
    <mergeCell ref="D60:G60"/>
    <mergeCell ref="D61:G61"/>
    <mergeCell ref="C62:C63"/>
    <mergeCell ref="C70:G70"/>
    <mergeCell ref="C71:C72"/>
    <mergeCell ref="C1:I1"/>
    <mergeCell ref="D77:G77"/>
    <mergeCell ref="D78:G78"/>
    <mergeCell ref="C79:C80"/>
    <mergeCell ref="C87:G87"/>
    <mergeCell ref="C29:G29"/>
    <mergeCell ref="C8:G8"/>
    <mergeCell ref="D9:G9"/>
    <mergeCell ref="C10:C11"/>
    <mergeCell ref="D13:G13"/>
    <mergeCell ref="C14:G14"/>
    <mergeCell ref="C16:G16"/>
    <mergeCell ref="C17:G17"/>
    <mergeCell ref="D18:G18"/>
    <mergeCell ref="D19:G19"/>
    <mergeCell ref="D20:G20"/>
  </mergeCells>
  <pageMargins left="0.25" right="0.25" top="0.75" bottom="0.75" header="0.3" footer="0.3"/>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81"/>
  <sheetViews>
    <sheetView zoomScale="170" zoomScaleNormal="170" workbookViewId="0">
      <selection activeCell="A5" sqref="A5:E5"/>
    </sheetView>
  </sheetViews>
  <sheetFormatPr defaultRowHeight="15" x14ac:dyDescent="0.25"/>
  <cols>
    <col min="1" max="1" width="28.5703125" style="49" customWidth="1"/>
    <col min="2" max="5" width="11.7109375" style="49" customWidth="1"/>
  </cols>
  <sheetData>
    <row r="1" spans="1:5" x14ac:dyDescent="0.25">
      <c r="A1" s="1398" t="s">
        <v>1221</v>
      </c>
      <c r="B1" s="1398"/>
      <c r="C1" s="1398"/>
      <c r="D1" s="1398"/>
      <c r="E1" s="1398"/>
    </row>
    <row r="2" spans="1:5" ht="36.75" customHeight="1" x14ac:dyDescent="0.25">
      <c r="A2" s="1399" t="s">
        <v>732</v>
      </c>
      <c r="B2" s="1399"/>
      <c r="C2" s="1399"/>
      <c r="D2" s="1399"/>
      <c r="E2" s="1399"/>
    </row>
    <row r="3" spans="1:5" ht="18" customHeight="1" x14ac:dyDescent="0.25">
      <c r="A3" s="1400" t="s">
        <v>731</v>
      </c>
      <c r="B3" s="1400"/>
      <c r="C3" s="1400"/>
      <c r="D3" s="1400"/>
      <c r="E3" s="1400"/>
    </row>
    <row r="5" spans="1:5" ht="15.75" thickBot="1" x14ac:dyDescent="0.3">
      <c r="A5" s="1401" t="s">
        <v>1243</v>
      </c>
      <c r="B5" s="1401"/>
      <c r="C5" s="1401"/>
      <c r="D5" s="1401"/>
      <c r="E5" s="1401"/>
    </row>
    <row r="6" spans="1:5" ht="15.75" thickBot="1" x14ac:dyDescent="0.3">
      <c r="A6" s="2" t="s">
        <v>0</v>
      </c>
      <c r="B6" s="1230" t="s">
        <v>730</v>
      </c>
      <c r="C6" s="1230"/>
      <c r="D6" s="1230"/>
      <c r="E6" s="1230"/>
    </row>
    <row r="7" spans="1:5" ht="15.75" thickBot="1" x14ac:dyDescent="0.3">
      <c r="A7" s="2" t="s">
        <v>1</v>
      </c>
      <c r="B7" s="1231" t="s">
        <v>2</v>
      </c>
      <c r="C7" s="1232"/>
      <c r="D7" s="1232"/>
      <c r="E7" s="1233"/>
    </row>
    <row r="8" spans="1:5" ht="15.75" thickBot="1" x14ac:dyDescent="0.3">
      <c r="A8" s="2" t="s">
        <v>3</v>
      </c>
      <c r="B8" s="1217" t="s">
        <v>1244</v>
      </c>
      <c r="C8" s="1218"/>
      <c r="D8" s="1218"/>
      <c r="E8" s="1219"/>
    </row>
    <row r="9" spans="1:5" ht="15.75" thickBot="1" x14ac:dyDescent="0.3">
      <c r="A9" s="1402" t="s">
        <v>5</v>
      </c>
      <c r="B9" s="1403"/>
      <c r="C9" s="1403"/>
      <c r="D9" s="1403"/>
      <c r="E9" s="1404"/>
    </row>
    <row r="10" spans="1:5" x14ac:dyDescent="0.25">
      <c r="A10" s="1405" t="s">
        <v>305</v>
      </c>
      <c r="B10" s="1406"/>
      <c r="C10" s="1406"/>
      <c r="D10" s="1406"/>
      <c r="E10" s="1407"/>
    </row>
    <row r="11" spans="1:5" ht="36.75" customHeight="1" x14ac:dyDescent="0.25">
      <c r="A11" s="1408"/>
      <c r="B11" s="1409"/>
      <c r="C11" s="1409"/>
      <c r="D11" s="1409"/>
      <c r="E11" s="1410"/>
    </row>
    <row r="12" spans="1:5" ht="145.5" customHeight="1" thickBot="1" x14ac:dyDescent="0.3">
      <c r="A12" s="1411"/>
      <c r="B12" s="1412"/>
      <c r="C12" s="1412"/>
      <c r="D12" s="1412"/>
      <c r="E12" s="1413"/>
    </row>
    <row r="13" spans="1:5" ht="38.25" customHeight="1" thickBot="1" x14ac:dyDescent="0.3">
      <c r="A13" s="756" t="s">
        <v>6</v>
      </c>
      <c r="B13" s="1218"/>
      <c r="C13" s="1209"/>
      <c r="D13" s="1209"/>
      <c r="E13" s="1210"/>
    </row>
    <row r="14" spans="1:5" ht="23.25" customHeight="1" x14ac:dyDescent="0.25">
      <c r="A14" s="1254" t="s">
        <v>7</v>
      </c>
      <c r="B14" s="280">
        <v>2019</v>
      </c>
      <c r="C14" s="280">
        <v>2020</v>
      </c>
      <c r="D14" s="280">
        <v>2021</v>
      </c>
      <c r="E14" s="280">
        <v>2022</v>
      </c>
    </row>
    <row r="15" spans="1:5" ht="15.75" thickBot="1" x14ac:dyDescent="0.3">
      <c r="A15" s="1255"/>
      <c r="B15" s="277" t="s">
        <v>8</v>
      </c>
      <c r="C15" s="277" t="s">
        <v>9</v>
      </c>
      <c r="D15" s="277" t="s">
        <v>9</v>
      </c>
      <c r="E15" s="277" t="s">
        <v>9</v>
      </c>
    </row>
    <row r="16" spans="1:5" ht="15.75" thickBot="1" x14ac:dyDescent="0.3">
      <c r="A16" s="737" t="s">
        <v>91</v>
      </c>
      <c r="B16" s="4" t="s">
        <v>68</v>
      </c>
      <c r="C16" s="4" t="s">
        <v>69</v>
      </c>
      <c r="D16" s="4" t="s">
        <v>69</v>
      </c>
      <c r="E16" s="4" t="s">
        <v>69</v>
      </c>
    </row>
    <row r="17" spans="1:5" ht="15.75" thickBot="1" x14ac:dyDescent="0.3">
      <c r="A17" s="5" t="s">
        <v>92</v>
      </c>
      <c r="B17" s="4" t="s">
        <v>68</v>
      </c>
      <c r="C17" s="4" t="s">
        <v>69</v>
      </c>
      <c r="D17" s="4" t="s">
        <v>69</v>
      </c>
      <c r="E17" s="4" t="s">
        <v>69</v>
      </c>
    </row>
    <row r="18" spans="1:5" ht="23.25" thickBot="1" x14ac:dyDescent="0.3">
      <c r="A18" s="5" t="s">
        <v>67</v>
      </c>
      <c r="B18" s="4" t="s">
        <v>68</v>
      </c>
      <c r="C18" s="4" t="s">
        <v>69</v>
      </c>
      <c r="D18" s="4" t="s">
        <v>69</v>
      </c>
      <c r="E18" s="4" t="s">
        <v>69</v>
      </c>
    </row>
    <row r="19" spans="1:5" ht="24.75" customHeight="1" thickBot="1" x14ac:dyDescent="0.3">
      <c r="A19" s="757" t="s">
        <v>10</v>
      </c>
      <c r="B19" s="1395" t="s">
        <v>306</v>
      </c>
      <c r="C19" s="1396"/>
      <c r="D19" s="1396"/>
      <c r="E19" s="1397"/>
    </row>
    <row r="20" spans="1:5" ht="23.25" customHeight="1" thickBot="1" x14ac:dyDescent="0.3">
      <c r="A20" s="1247" t="s">
        <v>11</v>
      </c>
      <c r="B20" s="1249"/>
      <c r="C20" s="1249"/>
      <c r="D20" s="1249"/>
      <c r="E20" s="1250"/>
    </row>
    <row r="21" spans="1:5" ht="15.75" thickBot="1" x14ac:dyDescent="0.3">
      <c r="A21" s="737"/>
      <c r="B21" s="109"/>
      <c r="C21" s="4" t="s">
        <v>135</v>
      </c>
      <c r="D21" s="4" t="s">
        <v>135</v>
      </c>
      <c r="E21" s="4" t="s">
        <v>135</v>
      </c>
    </row>
    <row r="22" spans="1:5" ht="15.75" thickBot="1" x14ac:dyDescent="0.3">
      <c r="A22" s="5"/>
      <c r="B22" s="270"/>
      <c r="C22" s="271" t="s">
        <v>69</v>
      </c>
      <c r="D22" s="271" t="s">
        <v>69</v>
      </c>
      <c r="E22" s="271" t="s">
        <v>69</v>
      </c>
    </row>
    <row r="23" spans="1:5" ht="15.75" thickBot="1" x14ac:dyDescent="0.3">
      <c r="A23" s="1389" t="s">
        <v>12</v>
      </c>
      <c r="B23" s="1390"/>
      <c r="C23" s="1390"/>
      <c r="D23" s="1390"/>
      <c r="E23" s="1391"/>
    </row>
    <row r="24" spans="1:5" ht="15.75" thickBot="1" x14ac:dyDescent="0.3">
      <c r="A24" s="1383" t="s">
        <v>13</v>
      </c>
      <c r="B24" s="1384"/>
      <c r="C24" s="1384"/>
      <c r="D24" s="1384"/>
      <c r="E24" s="1385"/>
    </row>
    <row r="25" spans="1:5" ht="18.75" customHeight="1" thickBot="1" x14ac:dyDescent="0.3">
      <c r="A25" s="272" t="s">
        <v>14</v>
      </c>
      <c r="B25" s="1247" t="s">
        <v>307</v>
      </c>
      <c r="C25" s="1252"/>
      <c r="D25" s="1252"/>
      <c r="E25" s="1253"/>
    </row>
    <row r="26" spans="1:5" ht="31.5" customHeight="1" thickBot="1" x14ac:dyDescent="0.3">
      <c r="A26" s="5" t="s">
        <v>15</v>
      </c>
      <c r="B26" s="1392" t="s">
        <v>308</v>
      </c>
      <c r="C26" s="1393"/>
      <c r="D26" s="1393"/>
      <c r="E26" s="1394"/>
    </row>
    <row r="27" spans="1:5" ht="15.75" thickBot="1" x14ac:dyDescent="0.3">
      <c r="A27" s="5" t="s">
        <v>16</v>
      </c>
      <c r="B27" s="1251" t="s">
        <v>309</v>
      </c>
      <c r="C27" s="1252"/>
      <c r="D27" s="1252"/>
      <c r="E27" s="1253"/>
    </row>
    <row r="28" spans="1:5" ht="12.75" customHeight="1" x14ac:dyDescent="0.25">
      <c r="A28" s="1254"/>
      <c r="B28" s="8">
        <v>2018</v>
      </c>
      <c r="C28" s="8">
        <v>2019</v>
      </c>
      <c r="D28" s="8">
        <v>2020</v>
      </c>
      <c r="E28" s="8">
        <v>2021</v>
      </c>
    </row>
    <row r="29" spans="1:5" ht="9" customHeight="1" thickBot="1" x14ac:dyDescent="0.3">
      <c r="A29" s="1255"/>
      <c r="B29" s="743" t="s">
        <v>8</v>
      </c>
      <c r="C29" s="743" t="s">
        <v>9</v>
      </c>
      <c r="D29" s="743" t="s">
        <v>9</v>
      </c>
      <c r="E29" s="743" t="s">
        <v>9</v>
      </c>
    </row>
    <row r="30" spans="1:5" ht="15.75" thickBot="1" x14ac:dyDescent="0.3">
      <c r="A30" s="5" t="s">
        <v>17</v>
      </c>
      <c r="B30" s="10">
        <v>1071</v>
      </c>
      <c r="C30" s="10">
        <v>1200</v>
      </c>
      <c r="D30" s="10">
        <v>1200</v>
      </c>
      <c r="E30" s="10">
        <v>1200</v>
      </c>
    </row>
    <row r="31" spans="1:5" ht="15.75" thickBot="1" x14ac:dyDescent="0.3">
      <c r="A31" s="5" t="s">
        <v>18</v>
      </c>
      <c r="B31" s="10">
        <f>B60</f>
        <v>313300</v>
      </c>
      <c r="C31" s="10">
        <f t="shared" ref="C31:E31" si="0">C60</f>
        <v>315300</v>
      </c>
      <c r="D31" s="10">
        <f t="shared" si="0"/>
        <v>317300</v>
      </c>
      <c r="E31" s="10">
        <f t="shared" si="0"/>
        <v>322300</v>
      </c>
    </row>
    <row r="32" spans="1:5" ht="15.75" thickBot="1" x14ac:dyDescent="0.3">
      <c r="A32" s="5" t="s">
        <v>19</v>
      </c>
      <c r="B32" s="10">
        <f>B31/B30</f>
        <v>292.53034547152197</v>
      </c>
      <c r="C32" s="10">
        <f t="shared" ref="C32:E32" si="1">C31/C30</f>
        <v>262.75</v>
      </c>
      <c r="D32" s="10">
        <f t="shared" si="1"/>
        <v>264.41666666666669</v>
      </c>
      <c r="E32" s="10">
        <f t="shared" si="1"/>
        <v>268.58333333333331</v>
      </c>
    </row>
    <row r="33" spans="1:5" ht="15.75" thickBot="1" x14ac:dyDescent="0.3">
      <c r="A33" s="5" t="s">
        <v>20</v>
      </c>
      <c r="B33" s="736" t="s">
        <v>21</v>
      </c>
      <c r="C33" s="11">
        <f>C30/B30-1</f>
        <v>0.1204481792717087</v>
      </c>
      <c r="D33" s="11">
        <f t="shared" ref="D33:E35" si="2">D30/C30-1</f>
        <v>0</v>
      </c>
      <c r="E33" s="11">
        <f t="shared" si="2"/>
        <v>0</v>
      </c>
    </row>
    <row r="34" spans="1:5" ht="15.75" thickBot="1" x14ac:dyDescent="0.3">
      <c r="A34" s="5" t="s">
        <v>22</v>
      </c>
      <c r="B34" s="736" t="s">
        <v>21</v>
      </c>
      <c r="C34" s="11">
        <f>C31/B31-1</f>
        <v>6.3836578359399709E-3</v>
      </c>
      <c r="D34" s="11">
        <f t="shared" si="2"/>
        <v>6.3431652394545512E-3</v>
      </c>
      <c r="E34" s="11">
        <f t="shared" si="2"/>
        <v>1.5757957768673281E-2</v>
      </c>
    </row>
    <row r="35" spans="1:5" ht="15.75" thickBot="1" x14ac:dyDescent="0.3">
      <c r="A35" s="5" t="s">
        <v>23</v>
      </c>
      <c r="B35" s="736" t="s">
        <v>21</v>
      </c>
      <c r="C35" s="11">
        <f>C32/B32-1</f>
        <v>-0.10180258538142362</v>
      </c>
      <c r="D35" s="11">
        <f t="shared" si="2"/>
        <v>6.3431652394545512E-3</v>
      </c>
      <c r="E35" s="11">
        <f t="shared" si="2"/>
        <v>1.5757957768673059E-2</v>
      </c>
    </row>
    <row r="36" spans="1:5" ht="15.75" thickBot="1" x14ac:dyDescent="0.3">
      <c r="A36" s="1372" t="s">
        <v>160</v>
      </c>
      <c r="B36" s="1373"/>
      <c r="C36" s="1373"/>
      <c r="D36" s="1373"/>
      <c r="E36" s="1374"/>
    </row>
    <row r="37" spans="1:5" ht="12.75" customHeight="1" x14ac:dyDescent="0.25">
      <c r="A37" s="1254"/>
      <c r="B37" s="8">
        <v>2019</v>
      </c>
      <c r="C37" s="8">
        <v>2020</v>
      </c>
      <c r="D37" s="8">
        <v>2021</v>
      </c>
      <c r="E37" s="8">
        <v>2022</v>
      </c>
    </row>
    <row r="38" spans="1:5" ht="9" customHeight="1" thickBot="1" x14ac:dyDescent="0.3">
      <c r="A38" s="1255"/>
      <c r="B38" s="743" t="s">
        <v>8</v>
      </c>
      <c r="C38" s="743" t="s">
        <v>9</v>
      </c>
      <c r="D38" s="743" t="s">
        <v>9</v>
      </c>
      <c r="E38" s="743" t="s">
        <v>9</v>
      </c>
    </row>
    <row r="39" spans="1:5" ht="15.75" thickBot="1" x14ac:dyDescent="0.3">
      <c r="A39" s="50" t="s">
        <v>24</v>
      </c>
      <c r="B39" s="31">
        <f>B40+B41</f>
        <v>228000</v>
      </c>
      <c r="C39" s="31">
        <f t="shared" ref="C39:E39" si="3">C40+C41</f>
        <v>228000</v>
      </c>
      <c r="D39" s="31">
        <f t="shared" si="3"/>
        <v>228000</v>
      </c>
      <c r="E39" s="31">
        <f t="shared" si="3"/>
        <v>228000</v>
      </c>
    </row>
    <row r="40" spans="1:5" ht="15.75" thickBot="1" x14ac:dyDescent="0.3">
      <c r="A40" s="82" t="s">
        <v>279</v>
      </c>
      <c r="B40" s="278">
        <v>228000</v>
      </c>
      <c r="C40" s="278">
        <v>228000</v>
      </c>
      <c r="D40" s="278">
        <v>228000</v>
      </c>
      <c r="E40" s="278">
        <v>228000</v>
      </c>
    </row>
    <row r="41" spans="1:5" ht="15.75" thickBot="1" x14ac:dyDescent="0.3">
      <c r="A41" s="82" t="s">
        <v>280</v>
      </c>
      <c r="B41" s="278"/>
      <c r="C41" s="278"/>
      <c r="D41" s="278"/>
      <c r="E41" s="278"/>
    </row>
    <row r="42" spans="1:5" ht="24.75" thickBot="1" x14ac:dyDescent="0.3">
      <c r="A42" s="50" t="s">
        <v>25</v>
      </c>
      <c r="B42" s="31">
        <f t="shared" ref="B42:E42" si="4">B43+B44</f>
        <v>29000</v>
      </c>
      <c r="C42" s="31">
        <f t="shared" si="4"/>
        <v>29000</v>
      </c>
      <c r="D42" s="31">
        <f t="shared" si="4"/>
        <v>29000</v>
      </c>
      <c r="E42" s="31">
        <f t="shared" si="4"/>
        <v>29000</v>
      </c>
    </row>
    <row r="43" spans="1:5" ht="15.75" thickBot="1" x14ac:dyDescent="0.3">
      <c r="A43" s="82" t="s">
        <v>279</v>
      </c>
      <c r="B43" s="278">
        <v>29000</v>
      </c>
      <c r="C43" s="31">
        <v>29000</v>
      </c>
      <c r="D43" s="31">
        <v>29000</v>
      </c>
      <c r="E43" s="31">
        <v>29000</v>
      </c>
    </row>
    <row r="44" spans="1:5" ht="15.75" thickBot="1" x14ac:dyDescent="0.3">
      <c r="A44" s="82" t="s">
        <v>280</v>
      </c>
      <c r="B44" s="278"/>
      <c r="C44" s="31"/>
      <c r="D44" s="31"/>
      <c r="E44" s="31"/>
    </row>
    <row r="45" spans="1:5" ht="15.75" thickBot="1" x14ac:dyDescent="0.3">
      <c r="A45" s="50" t="s">
        <v>26</v>
      </c>
      <c r="B45" s="278">
        <f>B46+B47</f>
        <v>56300</v>
      </c>
      <c r="C45" s="278">
        <f t="shared" ref="C45:E45" si="5">C46+C47</f>
        <v>58300</v>
      </c>
      <c r="D45" s="278">
        <f t="shared" si="5"/>
        <v>60300</v>
      </c>
      <c r="E45" s="278">
        <f t="shared" si="5"/>
        <v>65300</v>
      </c>
    </row>
    <row r="46" spans="1:5" ht="15.75" thickBot="1" x14ac:dyDescent="0.3">
      <c r="A46" s="82" t="s">
        <v>279</v>
      </c>
      <c r="B46" s="278">
        <v>56300</v>
      </c>
      <c r="C46" s="31">
        <v>58300</v>
      </c>
      <c r="D46" s="31">
        <v>60300</v>
      </c>
      <c r="E46" s="31">
        <v>65300</v>
      </c>
    </row>
    <row r="47" spans="1:5" ht="15.75" thickBot="1" x14ac:dyDescent="0.3">
      <c r="A47" s="82" t="s">
        <v>280</v>
      </c>
      <c r="B47" s="278"/>
      <c r="C47" s="31"/>
      <c r="D47" s="31"/>
      <c r="E47" s="31"/>
    </row>
    <row r="48" spans="1:5" ht="15.75" thickBot="1" x14ac:dyDescent="0.3">
      <c r="A48" s="50" t="s">
        <v>27</v>
      </c>
      <c r="B48" s="278">
        <f>B49+B50</f>
        <v>0</v>
      </c>
      <c r="C48" s="278">
        <f t="shared" ref="C48:E48" si="6">C49+C50</f>
        <v>0</v>
      </c>
      <c r="D48" s="278">
        <f t="shared" si="6"/>
        <v>0</v>
      </c>
      <c r="E48" s="278">
        <f t="shared" si="6"/>
        <v>0</v>
      </c>
    </row>
    <row r="49" spans="1:5" ht="15.75" thickBot="1" x14ac:dyDescent="0.3">
      <c r="A49" s="82" t="s">
        <v>279</v>
      </c>
      <c r="B49" s="278"/>
      <c r="C49" s="31"/>
      <c r="D49" s="31"/>
      <c r="E49" s="31"/>
    </row>
    <row r="50" spans="1:5" ht="15.75" thickBot="1" x14ac:dyDescent="0.3">
      <c r="A50" s="82" t="s">
        <v>280</v>
      </c>
      <c r="B50" s="278"/>
      <c r="C50" s="31"/>
      <c r="D50" s="31"/>
      <c r="E50" s="31"/>
    </row>
    <row r="51" spans="1:5" ht="15.75" thickBot="1" x14ac:dyDescent="0.3">
      <c r="A51" s="50" t="s">
        <v>28</v>
      </c>
      <c r="B51" s="278">
        <f>B52+B53</f>
        <v>0</v>
      </c>
      <c r="C51" s="278">
        <f t="shared" ref="C51:E51" si="7">C52+C53</f>
        <v>0</v>
      </c>
      <c r="D51" s="278">
        <f t="shared" si="7"/>
        <v>0</v>
      </c>
      <c r="E51" s="278">
        <f t="shared" si="7"/>
        <v>0</v>
      </c>
    </row>
    <row r="52" spans="1:5" ht="15.75" thickBot="1" x14ac:dyDescent="0.3">
      <c r="A52" s="82" t="s">
        <v>279</v>
      </c>
      <c r="B52" s="278"/>
      <c r="C52" s="31"/>
      <c r="D52" s="31"/>
      <c r="E52" s="31"/>
    </row>
    <row r="53" spans="1:5" ht="15.75" thickBot="1" x14ac:dyDescent="0.3">
      <c r="A53" s="82" t="s">
        <v>280</v>
      </c>
      <c r="B53" s="278"/>
      <c r="C53" s="31"/>
      <c r="D53" s="31"/>
      <c r="E53" s="31"/>
    </row>
    <row r="54" spans="1:5" ht="15.75" thickBot="1" x14ac:dyDescent="0.3">
      <c r="A54" s="50" t="s">
        <v>29</v>
      </c>
      <c r="B54" s="278">
        <f>B55+B56</f>
        <v>0</v>
      </c>
      <c r="C54" s="278">
        <f t="shared" ref="C54:E54" si="8">C55+C56</f>
        <v>0</v>
      </c>
      <c r="D54" s="278">
        <f t="shared" si="8"/>
        <v>0</v>
      </c>
      <c r="E54" s="278">
        <f t="shared" si="8"/>
        <v>0</v>
      </c>
    </row>
    <row r="55" spans="1:5" ht="15.75" thickBot="1" x14ac:dyDescent="0.3">
      <c r="A55" s="82" t="s">
        <v>279</v>
      </c>
      <c r="B55" s="278"/>
      <c r="C55" s="31"/>
      <c r="D55" s="31"/>
      <c r="E55" s="31"/>
    </row>
    <row r="56" spans="1:5" ht="15.75" thickBot="1" x14ac:dyDescent="0.3">
      <c r="A56" s="82" t="s">
        <v>280</v>
      </c>
      <c r="B56" s="278"/>
      <c r="C56" s="31"/>
      <c r="D56" s="31"/>
      <c r="E56" s="31"/>
    </row>
    <row r="57" spans="1:5" ht="24.75" thickBot="1" x14ac:dyDescent="0.3">
      <c r="A57" s="50" t="s">
        <v>30</v>
      </c>
      <c r="B57" s="278">
        <f>B58+B59</f>
        <v>0</v>
      </c>
      <c r="C57" s="278">
        <f t="shared" ref="C57:E57" si="9">C58+C59</f>
        <v>0</v>
      </c>
      <c r="D57" s="278">
        <f t="shared" si="9"/>
        <v>0</v>
      </c>
      <c r="E57" s="278">
        <f t="shared" si="9"/>
        <v>0</v>
      </c>
    </row>
    <row r="58" spans="1:5" ht="15.75" thickBot="1" x14ac:dyDescent="0.3">
      <c r="A58" s="82" t="s">
        <v>279</v>
      </c>
      <c r="B58" s="278"/>
      <c r="C58" s="758"/>
      <c r="D58" s="758"/>
      <c r="E58" s="758"/>
    </row>
    <row r="59" spans="1:5" ht="15.75" thickBot="1" x14ac:dyDescent="0.3">
      <c r="A59" s="82" t="s">
        <v>280</v>
      </c>
      <c r="B59" s="278"/>
      <c r="C59" s="759"/>
      <c r="D59" s="758"/>
      <c r="E59" s="758"/>
    </row>
    <row r="60" spans="1:5" ht="15.75" thickBot="1" x14ac:dyDescent="0.3">
      <c r="A60" s="55" t="s">
        <v>31</v>
      </c>
      <c r="B60" s="278">
        <f>B57+B54+B51+B48+B45+B42+B39</f>
        <v>313300</v>
      </c>
      <c r="C60" s="278">
        <f t="shared" ref="C60:E60" si="10">C57+C54+C51+C48+C45+C42+C39</f>
        <v>315300</v>
      </c>
      <c r="D60" s="278">
        <f t="shared" si="10"/>
        <v>317300</v>
      </c>
      <c r="E60" s="278">
        <f t="shared" si="10"/>
        <v>322300</v>
      </c>
    </row>
    <row r="61" spans="1:5" ht="15.75" thickBot="1" x14ac:dyDescent="0.3">
      <c r="A61" s="435" t="s">
        <v>32</v>
      </c>
      <c r="B61" s="51">
        <f>IF(B60-B31=0,0,"Error")</f>
        <v>0</v>
      </c>
      <c r="C61" s="51">
        <f>IF(C60-C31=0,0,"Error")</f>
        <v>0</v>
      </c>
      <c r="D61" s="51">
        <f>IF(D60-D31=0,0,"Error")</f>
        <v>0</v>
      </c>
      <c r="E61" s="51">
        <f>IF(E60-E31=0,0,"Error")</f>
        <v>0</v>
      </c>
    </row>
    <row r="62" spans="1:5" ht="15.75" thickBot="1" x14ac:dyDescent="0.3">
      <c r="A62" s="737" t="s">
        <v>327</v>
      </c>
      <c r="B62" s="1251" t="s">
        <v>310</v>
      </c>
      <c r="C62" s="1252"/>
      <c r="D62" s="1252"/>
      <c r="E62" s="1253"/>
    </row>
    <row r="63" spans="1:5" ht="26.25" customHeight="1" thickBot="1" x14ac:dyDescent="0.3">
      <c r="A63" s="5" t="s">
        <v>15</v>
      </c>
      <c r="B63" s="1247" t="s">
        <v>311</v>
      </c>
      <c r="C63" s="1249"/>
      <c r="D63" s="1249"/>
      <c r="E63" s="1250"/>
    </row>
    <row r="64" spans="1:5" ht="15.75" thickBot="1" x14ac:dyDescent="0.3">
      <c r="A64" s="5" t="s">
        <v>16</v>
      </c>
      <c r="B64" s="1251"/>
      <c r="C64" s="1252"/>
      <c r="D64" s="1252"/>
      <c r="E64" s="1253"/>
    </row>
    <row r="65" spans="1:5" ht="12.75" customHeight="1" x14ac:dyDescent="0.25">
      <c r="A65" s="1254"/>
      <c r="B65" s="8">
        <v>2019</v>
      </c>
      <c r="C65" s="8">
        <v>2020</v>
      </c>
      <c r="D65" s="8">
        <v>2021</v>
      </c>
      <c r="E65" s="8">
        <v>2022</v>
      </c>
    </row>
    <row r="66" spans="1:5" ht="9" customHeight="1" thickBot="1" x14ac:dyDescent="0.3">
      <c r="A66" s="1255"/>
      <c r="B66" s="743" t="s">
        <v>8</v>
      </c>
      <c r="C66" s="743" t="s">
        <v>9</v>
      </c>
      <c r="D66" s="743" t="s">
        <v>9</v>
      </c>
      <c r="E66" s="743" t="s">
        <v>9</v>
      </c>
    </row>
    <row r="67" spans="1:5" ht="15.75" thickBot="1" x14ac:dyDescent="0.3">
      <c r="A67" s="5" t="s">
        <v>17</v>
      </c>
      <c r="B67" s="5"/>
      <c r="C67" s="5"/>
      <c r="D67" s="5"/>
      <c r="E67" s="5"/>
    </row>
    <row r="68" spans="1:5" ht="15.75" thickBot="1" x14ac:dyDescent="0.3">
      <c r="A68" s="5" t="s">
        <v>18</v>
      </c>
      <c r="B68" s="10">
        <v>91700</v>
      </c>
      <c r="C68" s="10">
        <f t="shared" ref="C68:E68" si="11">C97</f>
        <v>94700</v>
      </c>
      <c r="D68" s="10">
        <f t="shared" si="11"/>
        <v>97700</v>
      </c>
      <c r="E68" s="10">
        <f t="shared" si="11"/>
        <v>107700</v>
      </c>
    </row>
    <row r="69" spans="1:5" ht="15.75" thickBot="1" x14ac:dyDescent="0.3">
      <c r="A69" s="5" t="s">
        <v>19</v>
      </c>
      <c r="B69" s="10" t="e">
        <f>B68/B67</f>
        <v>#DIV/0!</v>
      </c>
      <c r="C69" s="10" t="e">
        <f>C68/C67</f>
        <v>#DIV/0!</v>
      </c>
      <c r="D69" s="10" t="e">
        <f>D68/D67</f>
        <v>#DIV/0!</v>
      </c>
      <c r="E69" s="10" t="e">
        <f>E68/E67</f>
        <v>#DIV/0!</v>
      </c>
    </row>
    <row r="70" spans="1:5" ht="15.75" thickBot="1" x14ac:dyDescent="0.3">
      <c r="A70" s="5" t="s">
        <v>20</v>
      </c>
      <c r="B70" s="736"/>
      <c r="C70" s="11" t="e">
        <f>C67/B67-1</f>
        <v>#DIV/0!</v>
      </c>
      <c r="D70" s="11" t="e">
        <f>D67/C67-1</f>
        <v>#DIV/0!</v>
      </c>
      <c r="E70" s="11" t="e">
        <f>E67/D67-1</f>
        <v>#DIV/0!</v>
      </c>
    </row>
    <row r="71" spans="1:5" ht="15.75" thickBot="1" x14ac:dyDescent="0.3">
      <c r="A71" s="5" t="s">
        <v>22</v>
      </c>
      <c r="B71" s="736"/>
      <c r="C71" s="11">
        <f>C68/B68-1</f>
        <v>3.2715376226826631E-2</v>
      </c>
      <c r="D71" s="11">
        <f t="shared" ref="D71:E72" si="12">D68/C68-1</f>
        <v>3.1678986272439369E-2</v>
      </c>
      <c r="E71" s="11">
        <f t="shared" si="12"/>
        <v>0.10235414534288645</v>
      </c>
    </row>
    <row r="72" spans="1:5" ht="15.75" thickBot="1" x14ac:dyDescent="0.3">
      <c r="A72" s="5" t="s">
        <v>23</v>
      </c>
      <c r="B72" s="736"/>
      <c r="C72" s="11" t="e">
        <f>C69/B69-1</f>
        <v>#DIV/0!</v>
      </c>
      <c r="D72" s="11" t="e">
        <f t="shared" si="12"/>
        <v>#DIV/0!</v>
      </c>
      <c r="E72" s="11" t="e">
        <f t="shared" si="12"/>
        <v>#DIV/0!</v>
      </c>
    </row>
    <row r="73" spans="1:5" ht="24.75" customHeight="1" thickBot="1" x14ac:dyDescent="0.3">
      <c r="A73" s="1372" t="s">
        <v>212</v>
      </c>
      <c r="B73" s="1373"/>
      <c r="C73" s="1373"/>
      <c r="D73" s="1373"/>
      <c r="E73" s="1374"/>
    </row>
    <row r="74" spans="1:5" ht="12.75" customHeight="1" x14ac:dyDescent="0.25">
      <c r="A74" s="1254"/>
      <c r="B74" s="8">
        <v>2019</v>
      </c>
      <c r="C74" s="8">
        <v>2020</v>
      </c>
      <c r="D74" s="8">
        <v>2021</v>
      </c>
      <c r="E74" s="8">
        <v>2022</v>
      </c>
    </row>
    <row r="75" spans="1:5" ht="9" customHeight="1" thickBot="1" x14ac:dyDescent="0.3">
      <c r="A75" s="1255"/>
      <c r="B75" s="743" t="s">
        <v>8</v>
      </c>
      <c r="C75" s="743" t="s">
        <v>9</v>
      </c>
      <c r="D75" s="743" t="s">
        <v>9</v>
      </c>
      <c r="E75" s="743" t="s">
        <v>9</v>
      </c>
    </row>
    <row r="76" spans="1:5" ht="24.75" customHeight="1" thickBot="1" x14ac:dyDescent="0.3">
      <c r="A76" s="50" t="s">
        <v>24</v>
      </c>
      <c r="B76" s="31"/>
      <c r="C76" s="31"/>
      <c r="D76" s="31"/>
      <c r="E76" s="31"/>
    </row>
    <row r="77" spans="1:5" ht="38.25" customHeight="1" thickBot="1" x14ac:dyDescent="0.3">
      <c r="A77" s="82" t="s">
        <v>279</v>
      </c>
      <c r="B77" s="278"/>
      <c r="C77" s="587"/>
      <c r="D77" s="587"/>
      <c r="E77" s="587"/>
    </row>
    <row r="78" spans="1:5" ht="24.75" customHeight="1" thickBot="1" x14ac:dyDescent="0.3">
      <c r="A78" s="82" t="s">
        <v>280</v>
      </c>
      <c r="B78" s="278"/>
      <c r="C78" s="587"/>
      <c r="D78" s="587"/>
      <c r="E78" s="587"/>
    </row>
    <row r="79" spans="1:5" ht="24.75" customHeight="1" thickBot="1" x14ac:dyDescent="0.3">
      <c r="A79" s="50" t="s">
        <v>25</v>
      </c>
      <c r="B79" s="31"/>
      <c r="C79" s="31"/>
      <c r="D79" s="31"/>
      <c r="E79" s="31"/>
    </row>
    <row r="80" spans="1:5" ht="15.75" thickBot="1" x14ac:dyDescent="0.3">
      <c r="A80" s="82" t="s">
        <v>279</v>
      </c>
      <c r="B80" s="278"/>
      <c r="C80" s="31"/>
      <c r="D80" s="31"/>
      <c r="E80" s="31"/>
    </row>
    <row r="81" spans="1:5" ht="15.75" thickBot="1" x14ac:dyDescent="0.3">
      <c r="A81" s="82" t="s">
        <v>280</v>
      </c>
      <c r="B81" s="278"/>
      <c r="C81" s="31"/>
      <c r="D81" s="31"/>
      <c r="E81" s="31"/>
    </row>
    <row r="82" spans="1:5" ht="24.75" customHeight="1" thickBot="1" x14ac:dyDescent="0.3">
      <c r="A82" s="50" t="s">
        <v>26</v>
      </c>
      <c r="B82" s="278">
        <f>B83+B84</f>
        <v>91700</v>
      </c>
      <c r="C82" s="278">
        <f>C83+C84</f>
        <v>94700</v>
      </c>
      <c r="D82" s="278">
        <f>D83+D84</f>
        <v>97700</v>
      </c>
      <c r="E82" s="278">
        <f>E83+E84</f>
        <v>107700</v>
      </c>
    </row>
    <row r="83" spans="1:5" ht="15.75" thickBot="1" x14ac:dyDescent="0.3">
      <c r="A83" s="82" t="s">
        <v>279</v>
      </c>
      <c r="B83" s="278">
        <v>91700</v>
      </c>
      <c r="C83" s="31">
        <v>94700</v>
      </c>
      <c r="D83" s="31">
        <v>97700</v>
      </c>
      <c r="E83" s="31">
        <v>107700</v>
      </c>
    </row>
    <row r="84" spans="1:5" ht="15.75" thickBot="1" x14ac:dyDescent="0.3">
      <c r="A84" s="82" t="s">
        <v>280</v>
      </c>
      <c r="B84" s="278"/>
      <c r="C84" s="31"/>
      <c r="D84" s="31"/>
      <c r="E84" s="31"/>
    </row>
    <row r="85" spans="1:5" ht="15.75" thickBot="1" x14ac:dyDescent="0.3">
      <c r="A85" s="50" t="s">
        <v>27</v>
      </c>
      <c r="B85" s="278"/>
      <c r="C85" s="31"/>
      <c r="D85" s="31"/>
      <c r="E85" s="31"/>
    </row>
    <row r="86" spans="1:5" ht="15.75" thickBot="1" x14ac:dyDescent="0.3">
      <c r="A86" s="82" t="s">
        <v>279</v>
      </c>
      <c r="B86" s="278"/>
      <c r="C86" s="31"/>
      <c r="D86" s="31"/>
      <c r="E86" s="31"/>
    </row>
    <row r="87" spans="1:5" ht="15.75" thickBot="1" x14ac:dyDescent="0.3">
      <c r="A87" s="82" t="s">
        <v>280</v>
      </c>
      <c r="B87" s="278"/>
      <c r="C87" s="31"/>
      <c r="D87" s="31"/>
      <c r="E87" s="31"/>
    </row>
    <row r="88" spans="1:5" ht="15.75" thickBot="1" x14ac:dyDescent="0.3">
      <c r="A88" s="50" t="s">
        <v>28</v>
      </c>
      <c r="B88" s="278"/>
      <c r="C88" s="31"/>
      <c r="D88" s="31"/>
      <c r="E88" s="31"/>
    </row>
    <row r="89" spans="1:5" ht="15.75" thickBot="1" x14ac:dyDescent="0.3">
      <c r="A89" s="82" t="s">
        <v>279</v>
      </c>
      <c r="B89" s="278"/>
      <c r="C89" s="31"/>
      <c r="D89" s="31"/>
      <c r="E89" s="31"/>
    </row>
    <row r="90" spans="1:5" ht="15.75" thickBot="1" x14ac:dyDescent="0.3">
      <c r="A90" s="82" t="s">
        <v>280</v>
      </c>
      <c r="B90" s="278"/>
      <c r="C90" s="31"/>
      <c r="D90" s="31"/>
      <c r="E90" s="31"/>
    </row>
    <row r="91" spans="1:5" ht="15.75" thickBot="1" x14ac:dyDescent="0.3">
      <c r="A91" s="50" t="s">
        <v>29</v>
      </c>
      <c r="B91" s="278"/>
      <c r="C91" s="31"/>
      <c r="D91" s="31"/>
      <c r="E91" s="31"/>
    </row>
    <row r="92" spans="1:5" ht="15.75" thickBot="1" x14ac:dyDescent="0.3">
      <c r="A92" s="82" t="s">
        <v>279</v>
      </c>
      <c r="B92" s="278"/>
      <c r="C92" s="31"/>
      <c r="D92" s="31"/>
      <c r="E92" s="31"/>
    </row>
    <row r="93" spans="1:5" ht="15.75" thickBot="1" x14ac:dyDescent="0.3">
      <c r="A93" s="82" t="s">
        <v>280</v>
      </c>
      <c r="B93" s="278"/>
      <c r="C93" s="31"/>
      <c r="D93" s="31"/>
      <c r="E93" s="31"/>
    </row>
    <row r="94" spans="1:5" ht="24.75" thickBot="1" x14ac:dyDescent="0.3">
      <c r="A94" s="50" t="s">
        <v>30</v>
      </c>
      <c r="B94" s="278"/>
      <c r="C94" s="31"/>
      <c r="D94" s="31"/>
      <c r="E94" s="31"/>
    </row>
    <row r="95" spans="1:5" ht="15.75" thickBot="1" x14ac:dyDescent="0.3">
      <c r="A95" s="82" t="s">
        <v>279</v>
      </c>
      <c r="B95" s="278"/>
      <c r="C95" s="31"/>
      <c r="D95" s="31"/>
      <c r="E95" s="31"/>
    </row>
    <row r="96" spans="1:5" ht="15.75" thickBot="1" x14ac:dyDescent="0.3">
      <c r="A96" s="82" t="s">
        <v>280</v>
      </c>
      <c r="B96" s="278"/>
      <c r="C96" s="31"/>
      <c r="D96" s="31"/>
      <c r="E96" s="31"/>
    </row>
    <row r="97" spans="1:5" ht="15.75" thickBot="1" x14ac:dyDescent="0.3">
      <c r="A97" s="434" t="s">
        <v>53</v>
      </c>
      <c r="B97" s="278">
        <f>B94+B91+B88+B85+B82+B79+B76</f>
        <v>91700</v>
      </c>
      <c r="C97" s="278">
        <f t="shared" ref="C97:E97" si="13">C94+C91+C88+C85+C82+C79+C76</f>
        <v>94700</v>
      </c>
      <c r="D97" s="278">
        <f t="shared" si="13"/>
        <v>97700</v>
      </c>
      <c r="E97" s="278">
        <f t="shared" si="13"/>
        <v>107700</v>
      </c>
    </row>
    <row r="98" spans="1:5" ht="17.25" customHeight="1" thickBot="1" x14ac:dyDescent="0.3">
      <c r="A98" s="435" t="s">
        <v>32</v>
      </c>
      <c r="B98" s="51">
        <f>IF(B97-B68=0,0,"Error")</f>
        <v>0</v>
      </c>
      <c r="C98" s="51">
        <f>IF(C97-C68=0,0,"Error")</f>
        <v>0</v>
      </c>
      <c r="D98" s="51">
        <f>IF(D97-D68=0,0,"Error")</f>
        <v>0</v>
      </c>
      <c r="E98" s="51">
        <f>IF(E97-E68=0,0,"Error")</f>
        <v>0</v>
      </c>
    </row>
    <row r="99" spans="1:5" ht="15.75" thickBot="1" x14ac:dyDescent="0.3">
      <c r="A99" s="737" t="s">
        <v>328</v>
      </c>
      <c r="B99" s="1251" t="s">
        <v>312</v>
      </c>
      <c r="C99" s="1252"/>
      <c r="D99" s="1252"/>
      <c r="E99" s="1253"/>
    </row>
    <row r="100" spans="1:5" ht="34.5" customHeight="1" thickBot="1" x14ac:dyDescent="0.3">
      <c r="A100" s="5" t="s">
        <v>15</v>
      </c>
      <c r="B100" s="1247" t="s">
        <v>313</v>
      </c>
      <c r="C100" s="1249"/>
      <c r="D100" s="1249"/>
      <c r="E100" s="1250"/>
    </row>
    <row r="101" spans="1:5" ht="15.75" thickBot="1" x14ac:dyDescent="0.3">
      <c r="A101" s="5" t="s">
        <v>16</v>
      </c>
      <c r="B101" s="1251" t="s">
        <v>417</v>
      </c>
      <c r="C101" s="1252"/>
      <c r="D101" s="1252"/>
      <c r="E101" s="1253"/>
    </row>
    <row r="102" spans="1:5" ht="12.75" customHeight="1" x14ac:dyDescent="0.25">
      <c r="A102" s="1254"/>
      <c r="B102" s="8">
        <v>2019</v>
      </c>
      <c r="C102" s="8">
        <v>2020</v>
      </c>
      <c r="D102" s="8">
        <v>2021</v>
      </c>
      <c r="E102" s="8">
        <v>2022</v>
      </c>
    </row>
    <row r="103" spans="1:5" ht="9" customHeight="1" thickBot="1" x14ac:dyDescent="0.3">
      <c r="A103" s="1255"/>
      <c r="B103" s="743" t="s">
        <v>8</v>
      </c>
      <c r="C103" s="743" t="s">
        <v>9</v>
      </c>
      <c r="D103" s="743" t="s">
        <v>9</v>
      </c>
      <c r="E103" s="743" t="s">
        <v>9</v>
      </c>
    </row>
    <row r="104" spans="1:5" ht="15.75" thickBot="1" x14ac:dyDescent="0.3">
      <c r="A104" s="5" t="s">
        <v>17</v>
      </c>
      <c r="B104" s="10">
        <v>1</v>
      </c>
      <c r="C104" s="10">
        <v>1</v>
      </c>
      <c r="D104" s="10">
        <v>1</v>
      </c>
      <c r="E104" s="10">
        <v>1</v>
      </c>
    </row>
    <row r="105" spans="1:5" ht="15.75" thickBot="1" x14ac:dyDescent="0.3">
      <c r="A105" s="5" t="s">
        <v>18</v>
      </c>
      <c r="B105" s="10">
        <v>65000</v>
      </c>
      <c r="C105" s="10">
        <v>65000</v>
      </c>
      <c r="D105" s="10">
        <v>65000</v>
      </c>
      <c r="E105" s="10">
        <v>65000</v>
      </c>
    </row>
    <row r="106" spans="1:5" ht="15.75" thickBot="1" x14ac:dyDescent="0.3">
      <c r="A106" s="5" t="s">
        <v>19</v>
      </c>
      <c r="B106" s="10">
        <f>B105/B104</f>
        <v>65000</v>
      </c>
      <c r="C106" s="10">
        <f>C105/C104</f>
        <v>65000</v>
      </c>
      <c r="D106" s="10">
        <f>D105/D104</f>
        <v>65000</v>
      </c>
      <c r="E106" s="10">
        <f>E105/E104</f>
        <v>65000</v>
      </c>
    </row>
    <row r="107" spans="1:5" ht="15.75" thickBot="1" x14ac:dyDescent="0.3">
      <c r="A107" s="5" t="s">
        <v>20</v>
      </c>
      <c r="B107" s="736"/>
      <c r="C107" s="11">
        <f>C104/B104-1</f>
        <v>0</v>
      </c>
      <c r="D107" s="11">
        <f>D104/C104-1</f>
        <v>0</v>
      </c>
      <c r="E107" s="11">
        <f>E104/D104-1</f>
        <v>0</v>
      </c>
    </row>
    <row r="108" spans="1:5" ht="15.75" thickBot="1" x14ac:dyDescent="0.3">
      <c r="A108" s="5" t="s">
        <v>22</v>
      </c>
      <c r="B108" s="736"/>
      <c r="C108" s="11">
        <f>C105/B105-1</f>
        <v>0</v>
      </c>
      <c r="D108" s="11">
        <f t="shared" ref="D108:E109" si="14">D105/C105-1</f>
        <v>0</v>
      </c>
      <c r="E108" s="11">
        <f t="shared" si="14"/>
        <v>0</v>
      </c>
    </row>
    <row r="109" spans="1:5" ht="15.75" thickBot="1" x14ac:dyDescent="0.3">
      <c r="A109" s="5" t="s">
        <v>23</v>
      </c>
      <c r="B109" s="736"/>
      <c r="C109" s="11">
        <f>C106/B106-1</f>
        <v>0</v>
      </c>
      <c r="D109" s="11">
        <f t="shared" si="14"/>
        <v>0</v>
      </c>
      <c r="E109" s="11">
        <f t="shared" si="14"/>
        <v>0</v>
      </c>
    </row>
    <row r="110" spans="1:5" ht="24.75" customHeight="1" thickBot="1" x14ac:dyDescent="0.3">
      <c r="A110" s="1372" t="s">
        <v>212</v>
      </c>
      <c r="B110" s="1373"/>
      <c r="C110" s="1373"/>
      <c r="D110" s="1373"/>
      <c r="E110" s="1374"/>
    </row>
    <row r="111" spans="1:5" ht="12.75" customHeight="1" x14ac:dyDescent="0.25">
      <c r="A111" s="1254"/>
      <c r="B111" s="8">
        <v>2018</v>
      </c>
      <c r="C111" s="8">
        <v>2019</v>
      </c>
      <c r="D111" s="8">
        <v>2020</v>
      </c>
      <c r="E111" s="8">
        <v>2021</v>
      </c>
    </row>
    <row r="112" spans="1:5" ht="9" customHeight="1" thickBot="1" x14ac:dyDescent="0.3">
      <c r="A112" s="1255"/>
      <c r="B112" s="743" t="s">
        <v>8</v>
      </c>
      <c r="C112" s="743" t="s">
        <v>9</v>
      </c>
      <c r="D112" s="743" t="s">
        <v>9</v>
      </c>
      <c r="E112" s="743" t="s">
        <v>9</v>
      </c>
    </row>
    <row r="113" spans="1:5" ht="24.75" customHeight="1" thickBot="1" x14ac:dyDescent="0.3">
      <c r="A113" s="50" t="s">
        <v>24</v>
      </c>
      <c r="B113" s="31"/>
      <c r="C113" s="31"/>
      <c r="D113" s="31"/>
      <c r="E113" s="31"/>
    </row>
    <row r="114" spans="1:5" ht="15.75" thickBot="1" x14ac:dyDescent="0.3">
      <c r="A114" s="82" t="s">
        <v>279</v>
      </c>
      <c r="B114" s="278"/>
      <c r="C114" s="587"/>
      <c r="D114" s="587"/>
      <c r="E114" s="587"/>
    </row>
    <row r="115" spans="1:5" ht="15.75" thickBot="1" x14ac:dyDescent="0.3">
      <c r="A115" s="82" t="s">
        <v>280</v>
      </c>
      <c r="B115" s="278"/>
      <c r="C115" s="587"/>
      <c r="D115" s="587"/>
      <c r="E115" s="587"/>
    </row>
    <row r="116" spans="1:5" ht="24.75" customHeight="1" thickBot="1" x14ac:dyDescent="0.3">
      <c r="A116" s="50" t="s">
        <v>25</v>
      </c>
      <c r="B116" s="31"/>
      <c r="C116" s="31"/>
      <c r="D116" s="31"/>
      <c r="E116" s="31"/>
    </row>
    <row r="117" spans="1:5" ht="15.75" thickBot="1" x14ac:dyDescent="0.3">
      <c r="A117" s="82" t="s">
        <v>279</v>
      </c>
      <c r="B117" s="278"/>
      <c r="C117" s="31"/>
      <c r="D117" s="31"/>
      <c r="E117" s="31"/>
    </row>
    <row r="118" spans="1:5" ht="15.75" thickBot="1" x14ac:dyDescent="0.3">
      <c r="A118" s="82" t="s">
        <v>280</v>
      </c>
      <c r="B118" s="278"/>
      <c r="C118" s="31"/>
      <c r="D118" s="31"/>
      <c r="E118" s="31"/>
    </row>
    <row r="119" spans="1:5" ht="24.75" customHeight="1" thickBot="1" x14ac:dyDescent="0.3">
      <c r="A119" s="50" t="s">
        <v>26</v>
      </c>
      <c r="B119" s="278">
        <v>0</v>
      </c>
      <c r="C119" s="31">
        <v>0</v>
      </c>
      <c r="D119" s="31">
        <v>0</v>
      </c>
      <c r="E119" s="31">
        <v>0</v>
      </c>
    </row>
    <row r="120" spans="1:5" ht="15.75" thickBot="1" x14ac:dyDescent="0.3">
      <c r="A120" s="82" t="s">
        <v>279</v>
      </c>
      <c r="B120" s="278"/>
      <c r="C120" s="31"/>
      <c r="D120" s="31"/>
      <c r="E120" s="31"/>
    </row>
    <row r="121" spans="1:5" ht="15.75" thickBot="1" x14ac:dyDescent="0.3">
      <c r="A121" s="82" t="s">
        <v>280</v>
      </c>
      <c r="B121" s="278"/>
      <c r="C121" s="31"/>
      <c r="D121" s="31"/>
      <c r="E121" s="31"/>
    </row>
    <row r="122" spans="1:5" ht="15.75" thickBot="1" x14ac:dyDescent="0.3">
      <c r="A122" s="50" t="s">
        <v>27</v>
      </c>
      <c r="B122" s="278"/>
      <c r="C122" s="31"/>
      <c r="D122" s="31"/>
      <c r="E122" s="31"/>
    </row>
    <row r="123" spans="1:5" ht="15.75" thickBot="1" x14ac:dyDescent="0.3">
      <c r="A123" s="82" t="s">
        <v>279</v>
      </c>
      <c r="B123" s="278"/>
      <c r="C123" s="31"/>
      <c r="D123" s="31"/>
      <c r="E123" s="31"/>
    </row>
    <row r="124" spans="1:5" ht="15.75" thickBot="1" x14ac:dyDescent="0.3">
      <c r="A124" s="82" t="s">
        <v>280</v>
      </c>
      <c r="B124" s="278"/>
      <c r="C124" s="31"/>
      <c r="D124" s="31"/>
      <c r="E124" s="31"/>
    </row>
    <row r="125" spans="1:5" ht="15.75" thickBot="1" x14ac:dyDescent="0.3">
      <c r="A125" s="50" t="s">
        <v>28</v>
      </c>
      <c r="B125" s="278"/>
      <c r="C125" s="31"/>
      <c r="D125" s="31"/>
      <c r="E125" s="31"/>
    </row>
    <row r="126" spans="1:5" ht="15.75" thickBot="1" x14ac:dyDescent="0.3">
      <c r="A126" s="82" t="s">
        <v>279</v>
      </c>
      <c r="B126" s="278"/>
      <c r="C126" s="31"/>
      <c r="D126" s="31"/>
      <c r="E126" s="31"/>
    </row>
    <row r="127" spans="1:5" ht="15" customHeight="1" thickBot="1" x14ac:dyDescent="0.3">
      <c r="A127" s="82" t="s">
        <v>280</v>
      </c>
      <c r="B127" s="278"/>
      <c r="C127" s="31"/>
      <c r="D127" s="31"/>
      <c r="E127" s="31"/>
    </row>
    <row r="128" spans="1:5" ht="15.75" thickBot="1" x14ac:dyDescent="0.3">
      <c r="A128" s="50" t="s">
        <v>29</v>
      </c>
      <c r="B128" s="278">
        <f>B129+B130</f>
        <v>65000</v>
      </c>
      <c r="C128" s="278">
        <f>C129+C130</f>
        <v>65000</v>
      </c>
      <c r="D128" s="278">
        <f>D129+D130</f>
        <v>65000</v>
      </c>
      <c r="E128" s="278">
        <f>E129+E130</f>
        <v>65000</v>
      </c>
    </row>
    <row r="129" spans="1:5" ht="15.75" thickBot="1" x14ac:dyDescent="0.3">
      <c r="A129" s="82" t="s">
        <v>279</v>
      </c>
      <c r="B129" s="278">
        <v>65000</v>
      </c>
      <c r="C129" s="31">
        <v>65000</v>
      </c>
      <c r="D129" s="31">
        <v>65000</v>
      </c>
      <c r="E129" s="31">
        <v>65000</v>
      </c>
    </row>
    <row r="130" spans="1:5" ht="15.75" thickBot="1" x14ac:dyDescent="0.3">
      <c r="A130" s="82" t="s">
        <v>280</v>
      </c>
      <c r="B130" s="278"/>
      <c r="C130" s="31"/>
      <c r="D130" s="31"/>
      <c r="E130" s="31"/>
    </row>
    <row r="131" spans="1:5" ht="24.75" thickBot="1" x14ac:dyDescent="0.3">
      <c r="A131" s="50" t="s">
        <v>30</v>
      </c>
      <c r="B131" s="278"/>
      <c r="C131" s="31"/>
      <c r="D131" s="31"/>
      <c r="E131" s="31"/>
    </row>
    <row r="132" spans="1:5" ht="15.75" thickBot="1" x14ac:dyDescent="0.3">
      <c r="A132" s="82" t="s">
        <v>279</v>
      </c>
      <c r="B132" s="278"/>
      <c r="C132" s="31"/>
      <c r="D132" s="31"/>
      <c r="E132" s="31"/>
    </row>
    <row r="133" spans="1:5" ht="15.75" thickBot="1" x14ac:dyDescent="0.3">
      <c r="A133" s="82" t="s">
        <v>280</v>
      </c>
      <c r="B133" s="278"/>
      <c r="C133" s="31"/>
      <c r="D133" s="31"/>
      <c r="E133" s="31"/>
    </row>
    <row r="134" spans="1:5" ht="15.75" thickBot="1" x14ac:dyDescent="0.3">
      <c r="A134" s="434" t="s">
        <v>53</v>
      </c>
      <c r="B134" s="278">
        <f>B131+B128+B125+B122+B119+B116+B113</f>
        <v>65000</v>
      </c>
      <c r="C134" s="278">
        <f t="shared" ref="C134:E134" si="15">C131+C128+C125+C122+C119+C116+C113</f>
        <v>65000</v>
      </c>
      <c r="D134" s="278">
        <f t="shared" si="15"/>
        <v>65000</v>
      </c>
      <c r="E134" s="278">
        <f t="shared" si="15"/>
        <v>65000</v>
      </c>
    </row>
    <row r="135" spans="1:5" ht="17.25" customHeight="1" thickBot="1" x14ac:dyDescent="0.3">
      <c r="A135" s="435" t="s">
        <v>32</v>
      </c>
      <c r="B135" s="51">
        <f>IF(B134-B105=0,0,"Error")</f>
        <v>0</v>
      </c>
      <c r="C135" s="51">
        <f>IF(C134-C105=0,0,"Error")</f>
        <v>0</v>
      </c>
      <c r="D135" s="51">
        <f>IF(D134-D105=0,0,"Error")</f>
        <v>0</v>
      </c>
      <c r="E135" s="51">
        <f>IF(E134-E105=0,0,"Error")</f>
        <v>0</v>
      </c>
    </row>
    <row r="136" spans="1:5" ht="15.75" thickBot="1" x14ac:dyDescent="0.3">
      <c r="A136" s="1383" t="s">
        <v>39</v>
      </c>
      <c r="B136" s="1384"/>
      <c r="C136" s="1384"/>
      <c r="D136" s="1384"/>
      <c r="E136" s="1385"/>
    </row>
    <row r="137" spans="1:5" ht="15.75" thickBot="1" x14ac:dyDescent="0.3">
      <c r="A137" s="1383" t="s">
        <v>40</v>
      </c>
      <c r="B137" s="1384"/>
      <c r="C137" s="1384"/>
      <c r="D137" s="1384"/>
      <c r="E137" s="1385"/>
    </row>
    <row r="138" spans="1:5" ht="15.75" thickBot="1" x14ac:dyDescent="0.3">
      <c r="A138" s="272" t="s">
        <v>56</v>
      </c>
      <c r="B138" s="1375" t="s">
        <v>206</v>
      </c>
      <c r="C138" s="1388"/>
      <c r="D138" s="1376"/>
      <c r="E138" s="1377"/>
    </row>
    <row r="139" spans="1:5" ht="30.75" customHeight="1" thickBot="1" x14ac:dyDescent="0.3">
      <c r="A139" s="272" t="s">
        <v>82</v>
      </c>
      <c r="B139" s="272" t="s">
        <v>728</v>
      </c>
      <c r="C139" s="760" t="s">
        <v>289</v>
      </c>
      <c r="D139" s="1376" t="s">
        <v>314</v>
      </c>
      <c r="E139" s="1377"/>
    </row>
    <row r="140" spans="1:5" ht="15.75" thickBot="1" x14ac:dyDescent="0.3">
      <c r="A140" s="273"/>
      <c r="B140" s="1375"/>
      <c r="C140" s="1382"/>
      <c r="D140" s="1376"/>
      <c r="E140" s="1377"/>
    </row>
    <row r="141" spans="1:5" ht="17.25" customHeight="1" thickBot="1" x14ac:dyDescent="0.3">
      <c r="A141" s="5" t="s">
        <v>15</v>
      </c>
      <c r="B141" s="1247"/>
      <c r="C141" s="1249"/>
      <c r="D141" s="1249"/>
      <c r="E141" s="1250"/>
    </row>
    <row r="142" spans="1:5" ht="15.75" thickBot="1" x14ac:dyDescent="0.3">
      <c r="A142" s="5" t="s">
        <v>16</v>
      </c>
      <c r="B142" s="1251"/>
      <c r="C142" s="1252"/>
      <c r="D142" s="1252"/>
      <c r="E142" s="1253"/>
    </row>
    <row r="143" spans="1:5" ht="12.75" customHeight="1" x14ac:dyDescent="0.25">
      <c r="A143" s="1254"/>
      <c r="B143" s="8">
        <v>2018</v>
      </c>
      <c r="C143" s="8">
        <v>2019</v>
      </c>
      <c r="D143" s="8">
        <v>2020</v>
      </c>
      <c r="E143" s="8">
        <v>2021</v>
      </c>
    </row>
    <row r="144" spans="1:5" ht="9" customHeight="1" thickBot="1" x14ac:dyDescent="0.3">
      <c r="A144" s="1255"/>
      <c r="B144" s="743" t="s">
        <v>8</v>
      </c>
      <c r="C144" s="743" t="s">
        <v>9</v>
      </c>
      <c r="D144" s="743" t="s">
        <v>9</v>
      </c>
      <c r="E144" s="743" t="s">
        <v>9</v>
      </c>
    </row>
    <row r="145" spans="1:5" ht="15.75" thickBot="1" x14ac:dyDescent="0.3">
      <c r="A145" s="5" t="s">
        <v>17</v>
      </c>
      <c r="B145" s="10">
        <v>1000</v>
      </c>
      <c r="C145" s="10">
        <v>5660</v>
      </c>
      <c r="D145" s="10">
        <v>1000</v>
      </c>
      <c r="E145" s="10">
        <v>1000</v>
      </c>
    </row>
    <row r="146" spans="1:5" ht="15.75" thickBot="1" x14ac:dyDescent="0.3">
      <c r="A146" s="5" t="s">
        <v>18</v>
      </c>
      <c r="B146" s="10">
        <f>B164</f>
        <v>102000</v>
      </c>
      <c r="C146" s="10">
        <f t="shared" ref="C146:E146" si="16">C164</f>
        <v>0</v>
      </c>
      <c r="D146" s="10">
        <f t="shared" si="16"/>
        <v>0</v>
      </c>
      <c r="E146" s="10">
        <f t="shared" si="16"/>
        <v>0</v>
      </c>
    </row>
    <row r="147" spans="1:5" ht="15.75" thickBot="1" x14ac:dyDescent="0.3">
      <c r="A147" s="5" t="s">
        <v>19</v>
      </c>
      <c r="B147" s="10">
        <f>B146/B145</f>
        <v>102</v>
      </c>
      <c r="C147" s="10">
        <f t="shared" ref="C147:E147" si="17">C146/C145</f>
        <v>0</v>
      </c>
      <c r="D147" s="10">
        <f t="shared" si="17"/>
        <v>0</v>
      </c>
      <c r="E147" s="10">
        <f t="shared" si="17"/>
        <v>0</v>
      </c>
    </row>
    <row r="148" spans="1:5" ht="15.75" thickBot="1" x14ac:dyDescent="0.3">
      <c r="A148" s="5" t="s">
        <v>20</v>
      </c>
      <c r="B148" s="736" t="s">
        <v>21</v>
      </c>
      <c r="C148" s="11">
        <f>C145/B145-1</f>
        <v>4.66</v>
      </c>
      <c r="D148" s="11">
        <f t="shared" ref="D148:E150" si="18">D145/C145-1</f>
        <v>-0.82332155477031799</v>
      </c>
      <c r="E148" s="11">
        <f t="shared" si="18"/>
        <v>0</v>
      </c>
    </row>
    <row r="149" spans="1:5" ht="15.75" thickBot="1" x14ac:dyDescent="0.3">
      <c r="A149" s="5" t="s">
        <v>22</v>
      </c>
      <c r="B149" s="736" t="s">
        <v>21</v>
      </c>
      <c r="C149" s="11">
        <f>C146/B146-1</f>
        <v>-1</v>
      </c>
      <c r="D149" s="11" t="e">
        <f t="shared" si="18"/>
        <v>#DIV/0!</v>
      </c>
      <c r="E149" s="11" t="e">
        <f t="shared" si="18"/>
        <v>#DIV/0!</v>
      </c>
    </row>
    <row r="150" spans="1:5" ht="15.75" thickBot="1" x14ac:dyDescent="0.3">
      <c r="A150" s="5" t="s">
        <v>23</v>
      </c>
      <c r="B150" s="736" t="s">
        <v>21</v>
      </c>
      <c r="C150" s="11">
        <f>C147/B147-1</f>
        <v>-1</v>
      </c>
      <c r="D150" s="11" t="e">
        <f t="shared" si="18"/>
        <v>#DIV/0!</v>
      </c>
      <c r="E150" s="11" t="e">
        <f t="shared" si="18"/>
        <v>#DIV/0!</v>
      </c>
    </row>
    <row r="151" spans="1:5" ht="15.75" thickBot="1" x14ac:dyDescent="0.3">
      <c r="A151" s="1372" t="s">
        <v>163</v>
      </c>
      <c r="B151" s="1373"/>
      <c r="C151" s="1373"/>
      <c r="D151" s="1373"/>
      <c r="E151" s="1374"/>
    </row>
    <row r="152" spans="1:5" ht="12.75" customHeight="1" x14ac:dyDescent="0.25">
      <c r="A152" s="1254"/>
      <c r="B152" s="8">
        <v>2018</v>
      </c>
      <c r="C152" s="8">
        <v>2019</v>
      </c>
      <c r="D152" s="8">
        <v>2020</v>
      </c>
      <c r="E152" s="8">
        <v>2021</v>
      </c>
    </row>
    <row r="153" spans="1:5" ht="9" customHeight="1" thickBot="1" x14ac:dyDescent="0.3">
      <c r="A153" s="1255"/>
      <c r="B153" s="743" t="s">
        <v>8</v>
      </c>
      <c r="C153" s="743" t="s">
        <v>9</v>
      </c>
      <c r="D153" s="743" t="s">
        <v>9</v>
      </c>
      <c r="E153" s="743" t="s">
        <v>9</v>
      </c>
    </row>
    <row r="154" spans="1:5" ht="15.75" thickBot="1" x14ac:dyDescent="0.3">
      <c r="A154" s="50" t="s">
        <v>42</v>
      </c>
      <c r="B154" s="31">
        <f>B155+B156+B157+B158</f>
        <v>0</v>
      </c>
      <c r="C154" s="31">
        <f t="shared" ref="C154:E154" si="19">C155+C156+C157+C158</f>
        <v>0</v>
      </c>
      <c r="D154" s="31">
        <f t="shared" si="19"/>
        <v>0</v>
      </c>
      <c r="E154" s="31">
        <f t="shared" si="19"/>
        <v>0</v>
      </c>
    </row>
    <row r="155" spans="1:5" ht="15.75" thickBot="1" x14ac:dyDescent="0.3">
      <c r="A155" s="82" t="s">
        <v>279</v>
      </c>
      <c r="B155" s="31"/>
      <c r="C155" s="31"/>
      <c r="D155" s="31"/>
      <c r="E155" s="31"/>
    </row>
    <row r="156" spans="1:5" ht="15.75" thickBot="1" x14ac:dyDescent="0.3">
      <c r="A156" s="82" t="s">
        <v>294</v>
      </c>
      <c r="B156" s="31"/>
      <c r="C156" s="31"/>
      <c r="D156" s="31"/>
      <c r="E156" s="31"/>
    </row>
    <row r="157" spans="1:5" ht="15.75" thickBot="1" x14ac:dyDescent="0.3">
      <c r="A157" s="82" t="s">
        <v>295</v>
      </c>
      <c r="B157" s="31"/>
      <c r="C157" s="31"/>
      <c r="D157" s="31"/>
      <c r="E157" s="31"/>
    </row>
    <row r="158" spans="1:5" ht="15.75" thickBot="1" x14ac:dyDescent="0.3">
      <c r="A158" s="82" t="s">
        <v>296</v>
      </c>
      <c r="B158" s="31"/>
      <c r="C158" s="31"/>
      <c r="D158" s="31"/>
      <c r="E158" s="31"/>
    </row>
    <row r="159" spans="1:5" ht="15.75" thickBot="1" x14ac:dyDescent="0.3">
      <c r="A159" s="50" t="s">
        <v>43</v>
      </c>
      <c r="B159" s="278">
        <f>B160+B161+B162+B163</f>
        <v>102000</v>
      </c>
      <c r="C159" s="278">
        <f t="shared" ref="C159:E159" si="20">C160+C161+C162+C163</f>
        <v>0</v>
      </c>
      <c r="D159" s="278">
        <f t="shared" si="20"/>
        <v>0</v>
      </c>
      <c r="E159" s="278">
        <f t="shared" si="20"/>
        <v>0</v>
      </c>
    </row>
    <row r="160" spans="1:5" ht="15.75" thickBot="1" x14ac:dyDescent="0.3">
      <c r="A160" s="82" t="s">
        <v>279</v>
      </c>
      <c r="B160" s="278">
        <v>102000</v>
      </c>
      <c r="C160" s="31">
        <v>0</v>
      </c>
      <c r="D160" s="31">
        <v>0</v>
      </c>
      <c r="E160" s="31">
        <v>0</v>
      </c>
    </row>
    <row r="161" spans="1:5" ht="15.75" thickBot="1" x14ac:dyDescent="0.3">
      <c r="A161" s="82" t="s">
        <v>294</v>
      </c>
      <c r="B161" s="278"/>
      <c r="C161" s="31"/>
      <c r="D161" s="31"/>
      <c r="E161" s="31"/>
    </row>
    <row r="162" spans="1:5" ht="15.75" thickBot="1" x14ac:dyDescent="0.3">
      <c r="A162" s="82" t="s">
        <v>295</v>
      </c>
      <c r="B162" s="278"/>
      <c r="C162" s="31"/>
      <c r="D162" s="31"/>
      <c r="E162" s="31"/>
    </row>
    <row r="163" spans="1:5" ht="15.75" thickBot="1" x14ac:dyDescent="0.3">
      <c r="A163" s="82" t="s">
        <v>296</v>
      </c>
      <c r="B163" s="278"/>
      <c r="C163" s="31"/>
      <c r="D163" s="31"/>
      <c r="E163" s="31"/>
    </row>
    <row r="164" spans="1:5" ht="15.75" thickBot="1" x14ac:dyDescent="0.3">
      <c r="A164" s="761" t="s">
        <v>31</v>
      </c>
      <c r="B164" s="278">
        <f>B154+B159</f>
        <v>102000</v>
      </c>
      <c r="C164" s="278">
        <f t="shared" ref="C164:E164" si="21">C154+C159</f>
        <v>0</v>
      </c>
      <c r="D164" s="278">
        <f t="shared" si="21"/>
        <v>0</v>
      </c>
      <c r="E164" s="278">
        <f t="shared" si="21"/>
        <v>0</v>
      </c>
    </row>
    <row r="165" spans="1:5" ht="34.5" thickBot="1" x14ac:dyDescent="0.3">
      <c r="A165" s="272" t="s">
        <v>33</v>
      </c>
      <c r="B165" s="272" t="s">
        <v>315</v>
      </c>
      <c r="C165" s="760" t="s">
        <v>289</v>
      </c>
      <c r="D165" s="1386" t="s">
        <v>316</v>
      </c>
      <c r="E165" s="1387"/>
    </row>
    <row r="166" spans="1:5" ht="17.25" customHeight="1" thickBot="1" x14ac:dyDescent="0.3">
      <c r="A166" s="5" t="s">
        <v>15</v>
      </c>
      <c r="B166" s="1247"/>
      <c r="C166" s="1249"/>
      <c r="D166" s="1249"/>
      <c r="E166" s="1250"/>
    </row>
    <row r="167" spans="1:5" ht="15.75" thickBot="1" x14ac:dyDescent="0.3">
      <c r="A167" s="5" t="s">
        <v>16</v>
      </c>
      <c r="B167" s="1251" t="s">
        <v>317</v>
      </c>
      <c r="C167" s="1252"/>
      <c r="D167" s="1252"/>
      <c r="E167" s="1253"/>
    </row>
    <row r="168" spans="1:5" ht="12.75" customHeight="1" x14ac:dyDescent="0.25">
      <c r="A168" s="1254"/>
      <c r="B168" s="8">
        <v>2018</v>
      </c>
      <c r="C168" s="8">
        <v>2019</v>
      </c>
      <c r="D168" s="8">
        <v>2020</v>
      </c>
      <c r="E168" s="8">
        <v>2021</v>
      </c>
    </row>
    <row r="169" spans="1:5" ht="9" customHeight="1" thickBot="1" x14ac:dyDescent="0.3">
      <c r="A169" s="1255"/>
      <c r="B169" s="743" t="s">
        <v>8</v>
      </c>
      <c r="C169" s="743" t="s">
        <v>9</v>
      </c>
      <c r="D169" s="743" t="s">
        <v>9</v>
      </c>
      <c r="E169" s="743" t="s">
        <v>9</v>
      </c>
    </row>
    <row r="170" spans="1:5" ht="15.75" thickBot="1" x14ac:dyDescent="0.3">
      <c r="A170" s="5" t="s">
        <v>17</v>
      </c>
      <c r="B170" s="736">
        <v>144</v>
      </c>
      <c r="C170" s="736">
        <v>144</v>
      </c>
      <c r="D170" s="736">
        <v>144</v>
      </c>
      <c r="E170" s="736">
        <v>144</v>
      </c>
    </row>
    <row r="171" spans="1:5" ht="15.75" thickBot="1" x14ac:dyDescent="0.3">
      <c r="A171" s="5" t="s">
        <v>18</v>
      </c>
      <c r="B171" s="10">
        <f>B189</f>
        <v>10000</v>
      </c>
      <c r="C171" s="10">
        <f t="shared" ref="C171:E171" si="22">C189</f>
        <v>0</v>
      </c>
      <c r="D171" s="10">
        <f t="shared" si="22"/>
        <v>0</v>
      </c>
      <c r="E171" s="10">
        <f t="shared" si="22"/>
        <v>0</v>
      </c>
    </row>
    <row r="172" spans="1:5" ht="15.75" thickBot="1" x14ac:dyDescent="0.3">
      <c r="A172" s="5" t="s">
        <v>19</v>
      </c>
      <c r="B172" s="10">
        <f>B171/B170</f>
        <v>69.444444444444443</v>
      </c>
      <c r="C172" s="10">
        <f t="shared" ref="C172:E172" si="23">C171/C170</f>
        <v>0</v>
      </c>
      <c r="D172" s="10">
        <f t="shared" si="23"/>
        <v>0</v>
      </c>
      <c r="E172" s="10">
        <f t="shared" si="23"/>
        <v>0</v>
      </c>
    </row>
    <row r="173" spans="1:5" ht="15.75" thickBot="1" x14ac:dyDescent="0.3">
      <c r="A173" s="5" t="s">
        <v>20</v>
      </c>
      <c r="B173" s="736" t="s">
        <v>21</v>
      </c>
      <c r="C173" s="11">
        <f>C170/B170-1</f>
        <v>0</v>
      </c>
      <c r="D173" s="11">
        <f t="shared" ref="D173:E175" si="24">D170/C170-1</f>
        <v>0</v>
      </c>
      <c r="E173" s="11">
        <f t="shared" si="24"/>
        <v>0</v>
      </c>
    </row>
    <row r="174" spans="1:5" ht="15.75" thickBot="1" x14ac:dyDescent="0.3">
      <c r="A174" s="5" t="s">
        <v>22</v>
      </c>
      <c r="B174" s="736" t="s">
        <v>21</v>
      </c>
      <c r="C174" s="11">
        <f>C171/B171-1</f>
        <v>-1</v>
      </c>
      <c r="D174" s="11" t="e">
        <f t="shared" si="24"/>
        <v>#DIV/0!</v>
      </c>
      <c r="E174" s="11" t="e">
        <f t="shared" si="24"/>
        <v>#DIV/0!</v>
      </c>
    </row>
    <row r="175" spans="1:5" ht="15.75" thickBot="1" x14ac:dyDescent="0.3">
      <c r="A175" s="5" t="s">
        <v>23</v>
      </c>
      <c r="B175" s="736" t="s">
        <v>21</v>
      </c>
      <c r="C175" s="11">
        <f>C172/B172-1</f>
        <v>-1</v>
      </c>
      <c r="D175" s="11" t="e">
        <f t="shared" si="24"/>
        <v>#DIV/0!</v>
      </c>
      <c r="E175" s="11" t="e">
        <f t="shared" si="24"/>
        <v>#DIV/0!</v>
      </c>
    </row>
    <row r="176" spans="1:5" ht="15.75" thickBot="1" x14ac:dyDescent="0.3">
      <c r="A176" s="1372" t="s">
        <v>215</v>
      </c>
      <c r="B176" s="1373"/>
      <c r="C176" s="1373"/>
      <c r="D176" s="1373"/>
      <c r="E176" s="1374"/>
    </row>
    <row r="177" spans="1:5" ht="12.75" customHeight="1" x14ac:dyDescent="0.25">
      <c r="A177" s="1254"/>
      <c r="B177" s="8">
        <v>2018</v>
      </c>
      <c r="C177" s="8">
        <v>2019</v>
      </c>
      <c r="D177" s="8">
        <v>2020</v>
      </c>
      <c r="E177" s="8">
        <v>2021</v>
      </c>
    </row>
    <row r="178" spans="1:5" ht="9" customHeight="1" thickBot="1" x14ac:dyDescent="0.3">
      <c r="A178" s="1255"/>
      <c r="B178" s="743" t="s">
        <v>8</v>
      </c>
      <c r="C178" s="743" t="s">
        <v>9</v>
      </c>
      <c r="D178" s="743" t="s">
        <v>9</v>
      </c>
      <c r="E178" s="743" t="s">
        <v>9</v>
      </c>
    </row>
    <row r="179" spans="1:5" ht="15.75" thickBot="1" x14ac:dyDescent="0.3">
      <c r="A179" s="50" t="s">
        <v>42</v>
      </c>
      <c r="B179" s="31">
        <f>B180+B181+B182+B183</f>
        <v>0</v>
      </c>
      <c r="C179" s="31">
        <f t="shared" ref="C179:E179" si="25">C180+C181+C182+C183</f>
        <v>0</v>
      </c>
      <c r="D179" s="31">
        <f t="shared" si="25"/>
        <v>0</v>
      </c>
      <c r="E179" s="31">
        <f t="shared" si="25"/>
        <v>0</v>
      </c>
    </row>
    <row r="180" spans="1:5" ht="15.75" thickBot="1" x14ac:dyDescent="0.3">
      <c r="A180" s="82" t="s">
        <v>279</v>
      </c>
      <c r="B180" s="31"/>
      <c r="C180" s="31"/>
      <c r="D180" s="31"/>
      <c r="E180" s="31"/>
    </row>
    <row r="181" spans="1:5" ht="15.75" thickBot="1" x14ac:dyDescent="0.3">
      <c r="A181" s="82" t="s">
        <v>294</v>
      </c>
      <c r="B181" s="31"/>
      <c r="C181" s="31"/>
      <c r="D181" s="31"/>
      <c r="E181" s="31"/>
    </row>
    <row r="182" spans="1:5" ht="15.75" thickBot="1" x14ac:dyDescent="0.3">
      <c r="A182" s="82" t="s">
        <v>295</v>
      </c>
      <c r="B182" s="31"/>
      <c r="C182" s="31"/>
      <c r="D182" s="31"/>
      <c r="E182" s="31"/>
    </row>
    <row r="183" spans="1:5" ht="15.75" thickBot="1" x14ac:dyDescent="0.3">
      <c r="A183" s="82" t="s">
        <v>296</v>
      </c>
      <c r="B183" s="31"/>
      <c r="C183" s="31"/>
      <c r="D183" s="31"/>
      <c r="E183" s="31"/>
    </row>
    <row r="184" spans="1:5" ht="15.75" thickBot="1" x14ac:dyDescent="0.3">
      <c r="A184" s="50" t="s">
        <v>43</v>
      </c>
      <c r="B184" s="278">
        <f>B185+B186+B187+B188</f>
        <v>10000</v>
      </c>
      <c r="C184" s="278">
        <f t="shared" ref="C184:E184" si="26">C185+C186+C187+C188</f>
        <v>0</v>
      </c>
      <c r="D184" s="278">
        <f t="shared" si="26"/>
        <v>0</v>
      </c>
      <c r="E184" s="278">
        <f t="shared" si="26"/>
        <v>0</v>
      </c>
    </row>
    <row r="185" spans="1:5" ht="15.75" thickBot="1" x14ac:dyDescent="0.3">
      <c r="A185" s="82" t="s">
        <v>279</v>
      </c>
      <c r="B185" s="278">
        <v>10000</v>
      </c>
      <c r="C185" s="31">
        <v>0</v>
      </c>
      <c r="D185" s="31">
        <v>0</v>
      </c>
      <c r="E185" s="31">
        <v>0</v>
      </c>
    </row>
    <row r="186" spans="1:5" ht="15.75" thickBot="1" x14ac:dyDescent="0.3">
      <c r="A186" s="82" t="s">
        <v>294</v>
      </c>
      <c r="B186" s="278"/>
      <c r="C186" s="31"/>
      <c r="D186" s="31"/>
      <c r="E186" s="31"/>
    </row>
    <row r="187" spans="1:5" ht="15.75" thickBot="1" x14ac:dyDescent="0.3">
      <c r="A187" s="82" t="s">
        <v>295</v>
      </c>
      <c r="B187" s="278"/>
      <c r="C187" s="31"/>
      <c r="D187" s="31"/>
      <c r="E187" s="31"/>
    </row>
    <row r="188" spans="1:5" ht="15.75" thickBot="1" x14ac:dyDescent="0.3">
      <c r="A188" s="82" t="s">
        <v>296</v>
      </c>
      <c r="B188" s="278"/>
      <c r="C188" s="31"/>
      <c r="D188" s="31"/>
      <c r="E188" s="31"/>
    </row>
    <row r="189" spans="1:5" ht="18.75" customHeight="1" thickBot="1" x14ac:dyDescent="0.3">
      <c r="A189" s="761" t="s">
        <v>298</v>
      </c>
      <c r="B189" s="278">
        <f>B179+B184</f>
        <v>10000</v>
      </c>
      <c r="C189" s="278">
        <f t="shared" ref="C189:E189" si="27">C179+C184</f>
        <v>0</v>
      </c>
      <c r="D189" s="278">
        <f t="shared" si="27"/>
        <v>0</v>
      </c>
      <c r="E189" s="278">
        <f t="shared" si="27"/>
        <v>0</v>
      </c>
    </row>
    <row r="190" spans="1:5" ht="34.5" hidden="1" thickBot="1" x14ac:dyDescent="0.3">
      <c r="A190" s="272" t="s">
        <v>74</v>
      </c>
      <c r="B190" s="274"/>
      <c r="C190" s="121" t="s">
        <v>289</v>
      </c>
      <c r="D190" s="120"/>
      <c r="E190" s="275"/>
    </row>
    <row r="191" spans="1:5" ht="17.25" hidden="1" customHeight="1" thickBot="1" x14ac:dyDescent="0.3">
      <c r="A191" s="5" t="s">
        <v>15</v>
      </c>
      <c r="B191" s="1247"/>
      <c r="C191" s="1249"/>
      <c r="D191" s="1249"/>
      <c r="E191" s="1250"/>
    </row>
    <row r="192" spans="1:5" ht="15.75" hidden="1" thickBot="1" x14ac:dyDescent="0.3">
      <c r="A192" s="5" t="s">
        <v>16</v>
      </c>
      <c r="B192" s="1251"/>
      <c r="C192" s="1252"/>
      <c r="D192" s="1252"/>
      <c r="E192" s="1253"/>
    </row>
    <row r="193" spans="1:5" ht="12.75" hidden="1" customHeight="1" x14ac:dyDescent="0.25">
      <c r="A193" s="1254"/>
      <c r="B193" s="8">
        <v>2018</v>
      </c>
      <c r="C193" s="8">
        <v>2019</v>
      </c>
      <c r="D193" s="8">
        <v>2020</v>
      </c>
      <c r="E193" s="8">
        <v>2021</v>
      </c>
    </row>
    <row r="194" spans="1:5" ht="9" hidden="1" customHeight="1" thickBot="1" x14ac:dyDescent="0.3">
      <c r="A194" s="1255"/>
      <c r="B194" s="743" t="s">
        <v>8</v>
      </c>
      <c r="C194" s="743" t="s">
        <v>9</v>
      </c>
      <c r="D194" s="743" t="s">
        <v>9</v>
      </c>
      <c r="E194" s="743" t="s">
        <v>9</v>
      </c>
    </row>
    <row r="195" spans="1:5" ht="15.75" hidden="1" thickBot="1" x14ac:dyDescent="0.3">
      <c r="A195" s="5" t="s">
        <v>17</v>
      </c>
      <c r="B195" s="5"/>
      <c r="C195" s="5"/>
      <c r="D195" s="5"/>
      <c r="E195" s="5"/>
    </row>
    <row r="196" spans="1:5" ht="15.75" hidden="1" thickBot="1" x14ac:dyDescent="0.3">
      <c r="A196" s="5" t="s">
        <v>18</v>
      </c>
      <c r="B196" s="10">
        <f>B214</f>
        <v>0</v>
      </c>
      <c r="C196" s="10">
        <f t="shared" ref="C196:E196" si="28">C214</f>
        <v>0</v>
      </c>
      <c r="D196" s="10">
        <f t="shared" si="28"/>
        <v>0</v>
      </c>
      <c r="E196" s="10">
        <f t="shared" si="28"/>
        <v>0</v>
      </c>
    </row>
    <row r="197" spans="1:5" ht="15.75" hidden="1" thickBot="1" x14ac:dyDescent="0.3">
      <c r="A197" s="5" t="s">
        <v>19</v>
      </c>
      <c r="B197" s="10" t="e">
        <f>B196/B195</f>
        <v>#DIV/0!</v>
      </c>
      <c r="C197" s="10" t="e">
        <f t="shared" ref="C197:E197" si="29">C196/C195</f>
        <v>#DIV/0!</v>
      </c>
      <c r="D197" s="10" t="e">
        <f t="shared" si="29"/>
        <v>#DIV/0!</v>
      </c>
      <c r="E197" s="10" t="e">
        <f t="shared" si="29"/>
        <v>#DIV/0!</v>
      </c>
    </row>
    <row r="198" spans="1:5" ht="15.75" hidden="1" thickBot="1" x14ac:dyDescent="0.3">
      <c r="A198" s="5" t="s">
        <v>20</v>
      </c>
      <c r="B198" s="736" t="s">
        <v>21</v>
      </c>
      <c r="C198" s="11" t="e">
        <f>C195/B195-1</f>
        <v>#DIV/0!</v>
      </c>
      <c r="D198" s="11" t="e">
        <f t="shared" ref="D198:E200" si="30">D195/C195-1</f>
        <v>#DIV/0!</v>
      </c>
      <c r="E198" s="11" t="e">
        <f t="shared" si="30"/>
        <v>#DIV/0!</v>
      </c>
    </row>
    <row r="199" spans="1:5" ht="15.75" hidden="1" thickBot="1" x14ac:dyDescent="0.3">
      <c r="A199" s="5" t="s">
        <v>22</v>
      </c>
      <c r="B199" s="736" t="s">
        <v>21</v>
      </c>
      <c r="C199" s="11" t="e">
        <f>C196/B196-1</f>
        <v>#DIV/0!</v>
      </c>
      <c r="D199" s="11" t="e">
        <f t="shared" si="30"/>
        <v>#DIV/0!</v>
      </c>
      <c r="E199" s="11" t="e">
        <f t="shared" si="30"/>
        <v>#DIV/0!</v>
      </c>
    </row>
    <row r="200" spans="1:5" ht="15.75" hidden="1" thickBot="1" x14ac:dyDescent="0.3">
      <c r="A200" s="5" t="s">
        <v>23</v>
      </c>
      <c r="B200" s="736" t="s">
        <v>21</v>
      </c>
      <c r="C200" s="11" t="e">
        <f>C197/B197-1</f>
        <v>#DIV/0!</v>
      </c>
      <c r="D200" s="11" t="e">
        <f t="shared" si="30"/>
        <v>#DIV/0!</v>
      </c>
      <c r="E200" s="11" t="e">
        <f t="shared" si="30"/>
        <v>#DIV/0!</v>
      </c>
    </row>
    <row r="201" spans="1:5" ht="15.75" hidden="1" thickBot="1" x14ac:dyDescent="0.3">
      <c r="A201" s="1372" t="s">
        <v>318</v>
      </c>
      <c r="B201" s="1373"/>
      <c r="C201" s="1373"/>
      <c r="D201" s="1373"/>
      <c r="E201" s="1374"/>
    </row>
    <row r="202" spans="1:5" ht="12.75" hidden="1" customHeight="1" x14ac:dyDescent="0.25">
      <c r="A202" s="1254"/>
      <c r="B202" s="8">
        <v>2018</v>
      </c>
      <c r="C202" s="8">
        <v>2019</v>
      </c>
      <c r="D202" s="8">
        <v>2020</v>
      </c>
      <c r="E202" s="8">
        <v>2021</v>
      </c>
    </row>
    <row r="203" spans="1:5" ht="9" hidden="1" customHeight="1" thickBot="1" x14ac:dyDescent="0.3">
      <c r="A203" s="1255"/>
      <c r="B203" s="743" t="s">
        <v>8</v>
      </c>
      <c r="C203" s="743" t="s">
        <v>9</v>
      </c>
      <c r="D203" s="743" t="s">
        <v>9</v>
      </c>
      <c r="E203" s="743" t="s">
        <v>9</v>
      </c>
    </row>
    <row r="204" spans="1:5" ht="15.75" hidden="1" thickBot="1" x14ac:dyDescent="0.3">
      <c r="A204" s="50" t="s">
        <v>42</v>
      </c>
      <c r="B204" s="31">
        <f>B205+B206+B207+B208</f>
        <v>0</v>
      </c>
      <c r="C204" s="31">
        <f t="shared" ref="C204:E204" si="31">C205+C206+C207+C208</f>
        <v>0</v>
      </c>
      <c r="D204" s="31">
        <f t="shared" si="31"/>
        <v>0</v>
      </c>
      <c r="E204" s="31">
        <f t="shared" si="31"/>
        <v>0</v>
      </c>
    </row>
    <row r="205" spans="1:5" ht="15.75" hidden="1" thickBot="1" x14ac:dyDescent="0.3">
      <c r="A205" s="82" t="s">
        <v>279</v>
      </c>
      <c r="B205" s="31"/>
      <c r="C205" s="31"/>
      <c r="D205" s="31"/>
      <c r="E205" s="31"/>
    </row>
    <row r="206" spans="1:5" ht="15.75" hidden="1" thickBot="1" x14ac:dyDescent="0.3">
      <c r="A206" s="82" t="s">
        <v>294</v>
      </c>
      <c r="B206" s="31"/>
      <c r="C206" s="31"/>
      <c r="D206" s="31"/>
      <c r="E206" s="31"/>
    </row>
    <row r="207" spans="1:5" ht="15.75" hidden="1" thickBot="1" x14ac:dyDescent="0.3">
      <c r="A207" s="82" t="s">
        <v>295</v>
      </c>
      <c r="B207" s="31"/>
      <c r="C207" s="31"/>
      <c r="D207" s="31"/>
      <c r="E207" s="31"/>
    </row>
    <row r="208" spans="1:5" ht="15.75" hidden="1" thickBot="1" x14ac:dyDescent="0.3">
      <c r="A208" s="82" t="s">
        <v>296</v>
      </c>
      <c r="B208" s="31"/>
      <c r="C208" s="31"/>
      <c r="D208" s="31"/>
      <c r="E208" s="31"/>
    </row>
    <row r="209" spans="1:5" ht="15.75" hidden="1" thickBot="1" x14ac:dyDescent="0.3">
      <c r="A209" s="50" t="s">
        <v>43</v>
      </c>
      <c r="B209" s="278">
        <f>B210+B211+B212+B213</f>
        <v>0</v>
      </c>
      <c r="C209" s="278">
        <f t="shared" ref="C209:E209" si="32">C210+C211+C212+C213</f>
        <v>0</v>
      </c>
      <c r="D209" s="278">
        <f t="shared" si="32"/>
        <v>0</v>
      </c>
      <c r="E209" s="278">
        <f t="shared" si="32"/>
        <v>0</v>
      </c>
    </row>
    <row r="210" spans="1:5" ht="15.75" hidden="1" thickBot="1" x14ac:dyDescent="0.3">
      <c r="A210" s="82" t="s">
        <v>279</v>
      </c>
      <c r="B210" s="278"/>
      <c r="C210" s="31"/>
      <c r="D210" s="31"/>
      <c r="E210" s="31"/>
    </row>
    <row r="211" spans="1:5" ht="15.75" hidden="1" thickBot="1" x14ac:dyDescent="0.3">
      <c r="A211" s="82" t="s">
        <v>294</v>
      </c>
      <c r="B211" s="278"/>
      <c r="C211" s="31"/>
      <c r="D211" s="31"/>
      <c r="E211" s="31"/>
    </row>
    <row r="212" spans="1:5" ht="15.75" hidden="1" thickBot="1" x14ac:dyDescent="0.3">
      <c r="A212" s="82" t="s">
        <v>295</v>
      </c>
      <c r="B212" s="278"/>
      <c r="C212" s="31"/>
      <c r="D212" s="31"/>
      <c r="E212" s="31"/>
    </row>
    <row r="213" spans="1:5" ht="15.75" hidden="1" thickBot="1" x14ac:dyDescent="0.3">
      <c r="A213" s="82" t="s">
        <v>296</v>
      </c>
      <c r="B213" s="278"/>
      <c r="C213" s="31"/>
      <c r="D213" s="31"/>
      <c r="E213" s="31"/>
    </row>
    <row r="214" spans="1:5" ht="15.75" hidden="1" thickBot="1" x14ac:dyDescent="0.3">
      <c r="A214" s="55" t="s">
        <v>319</v>
      </c>
      <c r="B214" s="278">
        <f>B204+B209</f>
        <v>0</v>
      </c>
      <c r="C214" s="278">
        <f t="shared" ref="C214:E214" si="33">C204+C209</f>
        <v>0</v>
      </c>
      <c r="D214" s="278">
        <f t="shared" si="33"/>
        <v>0</v>
      </c>
      <c r="E214" s="278">
        <f t="shared" si="33"/>
        <v>0</v>
      </c>
    </row>
    <row r="215" spans="1:5" ht="25.5" customHeight="1" thickBot="1" x14ac:dyDescent="0.3">
      <c r="A215" s="590" t="s">
        <v>45</v>
      </c>
      <c r="B215" s="1375" t="s">
        <v>268</v>
      </c>
      <c r="C215" s="1376"/>
      <c r="D215" s="1376"/>
      <c r="E215" s="1377"/>
    </row>
    <row r="216" spans="1:5" ht="34.5" thickBot="1" x14ac:dyDescent="0.3">
      <c r="A216" s="272" t="s">
        <v>74</v>
      </c>
      <c r="B216" s="762" t="s">
        <v>232</v>
      </c>
      <c r="C216" s="121" t="s">
        <v>289</v>
      </c>
      <c r="D216" s="738" t="s">
        <v>320</v>
      </c>
      <c r="E216" s="275"/>
    </row>
    <row r="217" spans="1:5" ht="17.25" customHeight="1" thickBot="1" x14ac:dyDescent="0.3">
      <c r="A217" s="5" t="s">
        <v>15</v>
      </c>
      <c r="B217" s="1247"/>
      <c r="C217" s="1249"/>
      <c r="D217" s="1249"/>
      <c r="E217" s="1250"/>
    </row>
    <row r="218" spans="1:5" ht="15.75" thickBot="1" x14ac:dyDescent="0.3">
      <c r="A218" s="5" t="s">
        <v>16</v>
      </c>
      <c r="B218" s="1251"/>
      <c r="C218" s="1252"/>
      <c r="D218" s="1252"/>
      <c r="E218" s="1253"/>
    </row>
    <row r="219" spans="1:5" ht="12.75" customHeight="1" x14ac:dyDescent="0.25">
      <c r="A219" s="1254"/>
      <c r="B219" s="8">
        <v>2018</v>
      </c>
      <c r="C219" s="8">
        <v>2019</v>
      </c>
      <c r="D219" s="8">
        <v>2020</v>
      </c>
      <c r="E219" s="8">
        <v>2021</v>
      </c>
    </row>
    <row r="220" spans="1:5" ht="9" customHeight="1" thickBot="1" x14ac:dyDescent="0.3">
      <c r="A220" s="1255"/>
      <c r="B220" s="743" t="s">
        <v>8</v>
      </c>
      <c r="C220" s="743" t="s">
        <v>9</v>
      </c>
      <c r="D220" s="743" t="s">
        <v>9</v>
      </c>
      <c r="E220" s="743" t="s">
        <v>9</v>
      </c>
    </row>
    <row r="221" spans="1:5" ht="15.75" thickBot="1" x14ac:dyDescent="0.3">
      <c r="A221" s="5" t="s">
        <v>17</v>
      </c>
      <c r="B221" s="5">
        <v>1435</v>
      </c>
      <c r="C221" s="5">
        <v>3882</v>
      </c>
      <c r="D221" s="5">
        <v>1435</v>
      </c>
      <c r="E221" s="5">
        <v>1435</v>
      </c>
    </row>
    <row r="222" spans="1:5" ht="15.75" thickBot="1" x14ac:dyDescent="0.3">
      <c r="A222" s="5" t="s">
        <v>18</v>
      </c>
      <c r="B222" s="10">
        <f>B240</f>
        <v>45000</v>
      </c>
      <c r="C222" s="10">
        <v>71000</v>
      </c>
      <c r="D222" s="10">
        <v>18000</v>
      </c>
      <c r="E222" s="10">
        <v>59000</v>
      </c>
    </row>
    <row r="223" spans="1:5" ht="15.75" thickBot="1" x14ac:dyDescent="0.3">
      <c r="A223" s="5" t="s">
        <v>19</v>
      </c>
      <c r="B223" s="10">
        <f>B222/B221</f>
        <v>31.358885017421603</v>
      </c>
      <c r="C223" s="10">
        <f t="shared" ref="C223:E223" si="34">C222/C221</f>
        <v>18.289541473467285</v>
      </c>
      <c r="D223" s="10">
        <f t="shared" si="34"/>
        <v>12.543554006968641</v>
      </c>
      <c r="E223" s="10">
        <f t="shared" si="34"/>
        <v>41.11498257839721</v>
      </c>
    </row>
    <row r="224" spans="1:5" ht="15.75" thickBot="1" x14ac:dyDescent="0.3">
      <c r="A224" s="5" t="s">
        <v>20</v>
      </c>
      <c r="B224" s="736" t="s">
        <v>21</v>
      </c>
      <c r="C224" s="11">
        <f>C221/B221-1</f>
        <v>1.7052264808362367</v>
      </c>
      <c r="D224" s="11">
        <f t="shared" ref="D224:E226" si="35">D221/C221-1</f>
        <v>-0.63034518289541475</v>
      </c>
      <c r="E224" s="11">
        <f t="shared" si="35"/>
        <v>0</v>
      </c>
    </row>
    <row r="225" spans="1:5" ht="15.75" thickBot="1" x14ac:dyDescent="0.3">
      <c r="A225" s="5" t="s">
        <v>22</v>
      </c>
      <c r="B225" s="736" t="s">
        <v>21</v>
      </c>
      <c r="C225" s="11">
        <f>C222/B222-1</f>
        <v>0.57777777777777772</v>
      </c>
      <c r="D225" s="11">
        <f t="shared" si="35"/>
        <v>-0.74647887323943662</v>
      </c>
      <c r="E225" s="11">
        <f t="shared" si="35"/>
        <v>2.2777777777777777</v>
      </c>
    </row>
    <row r="226" spans="1:5" ht="15.75" thickBot="1" x14ac:dyDescent="0.3">
      <c r="A226" s="5" t="s">
        <v>23</v>
      </c>
      <c r="B226" s="736" t="s">
        <v>21</v>
      </c>
      <c r="C226" s="11">
        <f>C223/B223-1</f>
        <v>-0.41676684412387655</v>
      </c>
      <c r="D226" s="11">
        <f t="shared" si="35"/>
        <v>-0.31416793443588364</v>
      </c>
      <c r="E226" s="11">
        <f t="shared" si="35"/>
        <v>2.2777777777777777</v>
      </c>
    </row>
    <row r="227" spans="1:5" ht="15.75" thickBot="1" x14ac:dyDescent="0.3">
      <c r="A227" s="1372" t="s">
        <v>162</v>
      </c>
      <c r="B227" s="1373"/>
      <c r="C227" s="1373"/>
      <c r="D227" s="1373"/>
      <c r="E227" s="1374"/>
    </row>
    <row r="228" spans="1:5" ht="12.75" customHeight="1" x14ac:dyDescent="0.25">
      <c r="A228" s="1254"/>
      <c r="B228" s="8">
        <v>2019</v>
      </c>
      <c r="C228" s="8">
        <v>2020</v>
      </c>
      <c r="D228" s="8">
        <v>2021</v>
      </c>
      <c r="E228" s="8">
        <v>2022</v>
      </c>
    </row>
    <row r="229" spans="1:5" ht="9" customHeight="1" thickBot="1" x14ac:dyDescent="0.3">
      <c r="A229" s="1255"/>
      <c r="B229" s="743" t="s">
        <v>8</v>
      </c>
      <c r="C229" s="743" t="s">
        <v>9</v>
      </c>
      <c r="D229" s="743" t="s">
        <v>9</v>
      </c>
      <c r="E229" s="743" t="s">
        <v>9</v>
      </c>
    </row>
    <row r="230" spans="1:5" ht="15.75" thickBot="1" x14ac:dyDescent="0.3">
      <c r="A230" s="50" t="s">
        <v>42</v>
      </c>
      <c r="B230" s="31">
        <f>B231+B232+B233+B234</f>
        <v>0</v>
      </c>
      <c r="C230" s="31">
        <f t="shared" ref="C230:E230" si="36">C231+C232+C233+C234</f>
        <v>0</v>
      </c>
      <c r="D230" s="31">
        <f t="shared" si="36"/>
        <v>0</v>
      </c>
      <c r="E230" s="31">
        <f t="shared" si="36"/>
        <v>0</v>
      </c>
    </row>
    <row r="231" spans="1:5" ht="15.75" thickBot="1" x14ac:dyDescent="0.3">
      <c r="A231" s="82" t="s">
        <v>279</v>
      </c>
      <c r="B231" s="31"/>
      <c r="C231" s="31"/>
      <c r="D231" s="31"/>
      <c r="E231" s="31"/>
    </row>
    <row r="232" spans="1:5" ht="15.75" thickBot="1" x14ac:dyDescent="0.3">
      <c r="A232" s="82" t="s">
        <v>294</v>
      </c>
      <c r="B232" s="31"/>
      <c r="C232" s="31"/>
      <c r="D232" s="31"/>
      <c r="E232" s="31"/>
    </row>
    <row r="233" spans="1:5" ht="15.75" thickBot="1" x14ac:dyDescent="0.3">
      <c r="A233" s="82" t="s">
        <v>295</v>
      </c>
      <c r="B233" s="31"/>
      <c r="C233" s="31"/>
      <c r="D233" s="31"/>
      <c r="E233" s="31"/>
    </row>
    <row r="234" spans="1:5" ht="15.75" thickBot="1" x14ac:dyDescent="0.3">
      <c r="A234" s="82" t="s">
        <v>296</v>
      </c>
      <c r="B234" s="31"/>
      <c r="C234" s="31"/>
      <c r="D234" s="31"/>
      <c r="E234" s="31"/>
    </row>
    <row r="235" spans="1:5" ht="15.75" thickBot="1" x14ac:dyDescent="0.3">
      <c r="A235" s="50" t="s">
        <v>43</v>
      </c>
      <c r="B235" s="278">
        <f>B236+B237+B238+B239</f>
        <v>45000</v>
      </c>
      <c r="C235" s="278">
        <f t="shared" ref="C235:E235" si="37">C236+C237+C238+C239</f>
        <v>71000</v>
      </c>
      <c r="D235" s="278">
        <f t="shared" si="37"/>
        <v>18000</v>
      </c>
      <c r="E235" s="278">
        <f t="shared" si="37"/>
        <v>59000</v>
      </c>
    </row>
    <row r="236" spans="1:5" ht="15.75" thickBot="1" x14ac:dyDescent="0.3">
      <c r="A236" s="82" t="s">
        <v>279</v>
      </c>
      <c r="B236" s="278">
        <v>45000</v>
      </c>
      <c r="C236" s="278">
        <v>71000</v>
      </c>
      <c r="D236" s="278">
        <v>18000</v>
      </c>
      <c r="E236" s="278">
        <v>59000</v>
      </c>
    </row>
    <row r="237" spans="1:5" ht="15.75" thickBot="1" x14ac:dyDescent="0.3">
      <c r="A237" s="82" t="s">
        <v>294</v>
      </c>
      <c r="B237" s="278"/>
      <c r="C237" s="278"/>
      <c r="D237" s="278"/>
      <c r="E237" s="278"/>
    </row>
    <row r="238" spans="1:5" ht="15.75" thickBot="1" x14ac:dyDescent="0.3">
      <c r="A238" s="82" t="s">
        <v>295</v>
      </c>
      <c r="B238" s="278"/>
      <c r="C238" s="278"/>
      <c r="D238" s="278"/>
      <c r="E238" s="278"/>
    </row>
    <row r="239" spans="1:5" ht="15.75" thickBot="1" x14ac:dyDescent="0.3">
      <c r="A239" s="82" t="s">
        <v>296</v>
      </c>
      <c r="B239" s="278"/>
      <c r="C239" s="278"/>
      <c r="D239" s="278"/>
      <c r="E239" s="278"/>
    </row>
    <row r="240" spans="1:5" ht="15.75" thickBot="1" x14ac:dyDescent="0.3">
      <c r="A240" s="55" t="s">
        <v>53</v>
      </c>
      <c r="B240" s="278">
        <f>B230+B235</f>
        <v>45000</v>
      </c>
      <c r="C240" s="278">
        <f t="shared" ref="C240:E240" si="38">C230+C235</f>
        <v>71000</v>
      </c>
      <c r="D240" s="278">
        <f t="shared" si="38"/>
        <v>18000</v>
      </c>
      <c r="E240" s="278">
        <f t="shared" si="38"/>
        <v>59000</v>
      </c>
    </row>
    <row r="241" spans="1:5" ht="15.75" thickBot="1" x14ac:dyDescent="0.3">
      <c r="A241" s="1383" t="s">
        <v>46</v>
      </c>
      <c r="B241" s="1384"/>
      <c r="C241" s="1384"/>
      <c r="D241" s="1384"/>
      <c r="E241" s="1385"/>
    </row>
    <row r="242" spans="1:5" ht="15.75" thickBot="1" x14ac:dyDescent="0.3">
      <c r="A242" s="1383" t="s">
        <v>47</v>
      </c>
      <c r="B242" s="1384"/>
      <c r="C242" s="1384"/>
      <c r="D242" s="1384"/>
      <c r="E242" s="1385"/>
    </row>
    <row r="243" spans="1:5" ht="15.75" thickBot="1" x14ac:dyDescent="0.3">
      <c r="A243" s="272" t="s">
        <v>56</v>
      </c>
      <c r="B243" s="1378" t="s">
        <v>321</v>
      </c>
      <c r="C243" s="1379"/>
      <c r="D243" s="1380"/>
      <c r="E243" s="1381"/>
    </row>
    <row r="244" spans="1:5" ht="45.75" customHeight="1" thickBot="1" x14ac:dyDescent="0.3">
      <c r="A244" s="272" t="s">
        <v>82</v>
      </c>
      <c r="B244" s="272" t="s">
        <v>726</v>
      </c>
      <c r="C244" s="760" t="s">
        <v>289</v>
      </c>
      <c r="D244" s="1376" t="s">
        <v>322</v>
      </c>
      <c r="E244" s="1377"/>
    </row>
    <row r="245" spans="1:5" ht="15.75" thickBot="1" x14ac:dyDescent="0.3">
      <c r="A245" s="273"/>
      <c r="B245" s="1375"/>
      <c r="C245" s="1382"/>
      <c r="D245" s="1376"/>
      <c r="E245" s="1377"/>
    </row>
    <row r="246" spans="1:5" ht="72" customHeight="1" thickBot="1" x14ac:dyDescent="0.3">
      <c r="A246" s="5" t="s">
        <v>15</v>
      </c>
      <c r="B246" s="1247" t="s">
        <v>323</v>
      </c>
      <c r="C246" s="1249"/>
      <c r="D246" s="1249"/>
      <c r="E246" s="1250"/>
    </row>
    <row r="247" spans="1:5" ht="15.75" thickBot="1" x14ac:dyDescent="0.3">
      <c r="A247" s="5" t="s">
        <v>16</v>
      </c>
      <c r="B247" s="1251"/>
      <c r="C247" s="1252"/>
      <c r="D247" s="1252"/>
      <c r="E247" s="1253"/>
    </row>
    <row r="248" spans="1:5" ht="12.75" customHeight="1" x14ac:dyDescent="0.25">
      <c r="A248" s="1254"/>
      <c r="B248" s="8">
        <v>2019</v>
      </c>
      <c r="C248" s="8">
        <v>2020</v>
      </c>
      <c r="D248" s="8">
        <v>2021</v>
      </c>
      <c r="E248" s="8">
        <v>2022</v>
      </c>
    </row>
    <row r="249" spans="1:5" ht="9" customHeight="1" thickBot="1" x14ac:dyDescent="0.3">
      <c r="A249" s="1255"/>
      <c r="B249" s="743" t="s">
        <v>8</v>
      </c>
      <c r="C249" s="743" t="s">
        <v>9</v>
      </c>
      <c r="D249" s="743" t="s">
        <v>9</v>
      </c>
      <c r="E249" s="743" t="s">
        <v>9</v>
      </c>
    </row>
    <row r="250" spans="1:5" ht="15.75" thickBot="1" x14ac:dyDescent="0.3">
      <c r="A250" s="5" t="s">
        <v>17</v>
      </c>
      <c r="B250" s="10"/>
      <c r="C250" s="10"/>
      <c r="D250" s="10"/>
      <c r="E250" s="10"/>
    </row>
    <row r="251" spans="1:5" ht="15.75" thickBot="1" x14ac:dyDescent="0.3">
      <c r="A251" s="5" t="s">
        <v>18</v>
      </c>
      <c r="B251" s="10">
        <v>165000</v>
      </c>
      <c r="C251" s="10">
        <v>76000</v>
      </c>
      <c r="D251" s="10">
        <v>95000</v>
      </c>
      <c r="E251" s="10">
        <v>94000</v>
      </c>
    </row>
    <row r="252" spans="1:5" ht="15.75" thickBot="1" x14ac:dyDescent="0.3">
      <c r="A252" s="5" t="s">
        <v>19</v>
      </c>
      <c r="B252" s="10" t="e">
        <f>B251/B250</f>
        <v>#DIV/0!</v>
      </c>
      <c r="C252" s="10" t="e">
        <f t="shared" ref="C252:E252" si="39">C251/C250</f>
        <v>#DIV/0!</v>
      </c>
      <c r="D252" s="10" t="e">
        <f t="shared" si="39"/>
        <v>#DIV/0!</v>
      </c>
      <c r="E252" s="10" t="e">
        <f t="shared" si="39"/>
        <v>#DIV/0!</v>
      </c>
    </row>
    <row r="253" spans="1:5" ht="15.75" thickBot="1" x14ac:dyDescent="0.3">
      <c r="A253" s="5" t="s">
        <v>20</v>
      </c>
      <c r="B253" s="736" t="s">
        <v>21</v>
      </c>
      <c r="C253" s="11" t="e">
        <f>C250/B250-1</f>
        <v>#DIV/0!</v>
      </c>
      <c r="D253" s="11" t="e">
        <f t="shared" ref="D253:E255" si="40">D250/C250-1</f>
        <v>#DIV/0!</v>
      </c>
      <c r="E253" s="11" t="e">
        <f t="shared" si="40"/>
        <v>#DIV/0!</v>
      </c>
    </row>
    <row r="254" spans="1:5" ht="15.75" thickBot="1" x14ac:dyDescent="0.3">
      <c r="A254" s="5" t="s">
        <v>22</v>
      </c>
      <c r="B254" s="736" t="s">
        <v>21</v>
      </c>
      <c r="C254" s="11">
        <f>C251/B251-1</f>
        <v>-0.53939393939393931</v>
      </c>
      <c r="D254" s="11">
        <f t="shared" si="40"/>
        <v>0.25</v>
      </c>
      <c r="E254" s="11">
        <f t="shared" si="40"/>
        <v>-1.0526315789473717E-2</v>
      </c>
    </row>
    <row r="255" spans="1:5" ht="15.75" thickBot="1" x14ac:dyDescent="0.3">
      <c r="A255" s="5" t="s">
        <v>23</v>
      </c>
      <c r="B255" s="736" t="s">
        <v>21</v>
      </c>
      <c r="C255" s="11" t="e">
        <f>C252/B252-1</f>
        <v>#DIV/0!</v>
      </c>
      <c r="D255" s="11" t="e">
        <f t="shared" si="40"/>
        <v>#DIV/0!</v>
      </c>
      <c r="E255" s="11" t="e">
        <f t="shared" si="40"/>
        <v>#DIV/0!</v>
      </c>
    </row>
    <row r="256" spans="1:5" ht="15.75" thickBot="1" x14ac:dyDescent="0.3">
      <c r="A256" s="1372" t="s">
        <v>163</v>
      </c>
      <c r="B256" s="1373"/>
      <c r="C256" s="1373"/>
      <c r="D256" s="1373"/>
      <c r="E256" s="1374"/>
    </row>
    <row r="257" spans="1:5" ht="12.75" customHeight="1" x14ac:dyDescent="0.25">
      <c r="A257" s="1254"/>
      <c r="B257" s="8">
        <v>2019</v>
      </c>
      <c r="C257" s="8">
        <v>2020</v>
      </c>
      <c r="D257" s="8">
        <v>2021</v>
      </c>
      <c r="E257" s="8">
        <v>2022</v>
      </c>
    </row>
    <row r="258" spans="1:5" ht="9" customHeight="1" thickBot="1" x14ac:dyDescent="0.3">
      <c r="A258" s="1255"/>
      <c r="B258" s="743" t="s">
        <v>8</v>
      </c>
      <c r="C258" s="743" t="s">
        <v>9</v>
      </c>
      <c r="D258" s="743" t="s">
        <v>9</v>
      </c>
      <c r="E258" s="743" t="s">
        <v>9</v>
      </c>
    </row>
    <row r="259" spans="1:5" ht="15.75" thickBot="1" x14ac:dyDescent="0.3">
      <c r="A259" s="50" t="s">
        <v>42</v>
      </c>
      <c r="B259" s="31">
        <f>B260+B261+B262+B263</f>
        <v>0</v>
      </c>
      <c r="C259" s="31">
        <f t="shared" ref="C259:E259" si="41">C260+C261+C262+C263</f>
        <v>0</v>
      </c>
      <c r="D259" s="31">
        <f t="shared" si="41"/>
        <v>0</v>
      </c>
      <c r="E259" s="31">
        <f t="shared" si="41"/>
        <v>0</v>
      </c>
    </row>
    <row r="260" spans="1:5" ht="15.75" thickBot="1" x14ac:dyDescent="0.3">
      <c r="A260" s="82" t="s">
        <v>279</v>
      </c>
      <c r="B260" s="31"/>
      <c r="C260" s="31"/>
      <c r="D260" s="31"/>
      <c r="E260" s="31"/>
    </row>
    <row r="261" spans="1:5" ht="15.75" thickBot="1" x14ac:dyDescent="0.3">
      <c r="A261" s="82" t="s">
        <v>294</v>
      </c>
      <c r="B261" s="31"/>
      <c r="C261" s="31"/>
      <c r="D261" s="31"/>
      <c r="E261" s="31"/>
    </row>
    <row r="262" spans="1:5" ht="15.75" thickBot="1" x14ac:dyDescent="0.3">
      <c r="A262" s="82" t="s">
        <v>295</v>
      </c>
      <c r="B262" s="31"/>
      <c r="C262" s="31"/>
      <c r="D262" s="31"/>
      <c r="E262" s="31"/>
    </row>
    <row r="263" spans="1:5" ht="15.75" thickBot="1" x14ac:dyDescent="0.3">
      <c r="A263" s="82" t="s">
        <v>296</v>
      </c>
      <c r="B263" s="31"/>
      <c r="C263" s="31"/>
      <c r="D263" s="31"/>
      <c r="E263" s="31"/>
    </row>
    <row r="264" spans="1:5" ht="15.75" thickBot="1" x14ac:dyDescent="0.3">
      <c r="A264" s="50" t="s">
        <v>43</v>
      </c>
      <c r="B264" s="278">
        <f>B265+B266+B267+B268</f>
        <v>185000</v>
      </c>
      <c r="C264" s="278">
        <f>C265+C266+C267+C268</f>
        <v>76000</v>
      </c>
      <c r="D264" s="278">
        <f t="shared" ref="D264:E264" si="42">D265+D266+D267+D268</f>
        <v>95000</v>
      </c>
      <c r="E264" s="278">
        <f t="shared" si="42"/>
        <v>94000</v>
      </c>
    </row>
    <row r="265" spans="1:5" ht="15.75" thickBot="1" x14ac:dyDescent="0.3">
      <c r="A265" s="82" t="s">
        <v>279</v>
      </c>
      <c r="B265" s="278"/>
      <c r="C265" s="31"/>
      <c r="D265" s="31"/>
      <c r="E265" s="31"/>
    </row>
    <row r="266" spans="1:5" ht="15.75" thickBot="1" x14ac:dyDescent="0.3">
      <c r="A266" s="82" t="s">
        <v>294</v>
      </c>
      <c r="B266" s="278">
        <v>165000</v>
      </c>
      <c r="C266" s="31">
        <v>69000</v>
      </c>
      <c r="D266" s="31">
        <v>89000</v>
      </c>
      <c r="E266" s="31">
        <v>89000</v>
      </c>
    </row>
    <row r="267" spans="1:5" ht="15.75" thickBot="1" x14ac:dyDescent="0.3">
      <c r="A267" s="82" t="s">
        <v>295</v>
      </c>
      <c r="B267" s="278"/>
      <c r="C267" s="31"/>
      <c r="D267" s="31"/>
      <c r="E267" s="31"/>
    </row>
    <row r="268" spans="1:5" ht="15.75" thickBot="1" x14ac:dyDescent="0.3">
      <c r="A268" s="82" t="s">
        <v>296</v>
      </c>
      <c r="B268" s="278">
        <v>20000</v>
      </c>
      <c r="C268" s="31">
        <v>7000</v>
      </c>
      <c r="D268" s="31">
        <v>6000</v>
      </c>
      <c r="E268" s="31">
        <v>5000</v>
      </c>
    </row>
    <row r="269" spans="1:5" ht="15.75" thickBot="1" x14ac:dyDescent="0.3">
      <c r="A269" s="761" t="s">
        <v>31</v>
      </c>
      <c r="B269" s="278">
        <f>B259+B264</f>
        <v>185000</v>
      </c>
      <c r="C269" s="278">
        <f t="shared" ref="C269:E269" si="43">C259+C264</f>
        <v>76000</v>
      </c>
      <c r="D269" s="278">
        <f t="shared" si="43"/>
        <v>95000</v>
      </c>
      <c r="E269" s="278">
        <f t="shared" si="43"/>
        <v>94000</v>
      </c>
    </row>
    <row r="270" spans="1:5" ht="45.75" thickBot="1" x14ac:dyDescent="0.3">
      <c r="A270" s="272" t="s">
        <v>33</v>
      </c>
      <c r="B270" s="272" t="s">
        <v>1245</v>
      </c>
      <c r="C270" s="760" t="s">
        <v>289</v>
      </c>
      <c r="D270" s="1376"/>
      <c r="E270" s="1377"/>
    </row>
    <row r="271" spans="1:5" ht="23.25" customHeight="1" thickBot="1" x14ac:dyDescent="0.3">
      <c r="A271" s="5" t="s">
        <v>15</v>
      </c>
      <c r="B271" s="1247" t="s">
        <v>1246</v>
      </c>
      <c r="C271" s="1249"/>
      <c r="D271" s="1249"/>
      <c r="E271" s="1250"/>
    </row>
    <row r="272" spans="1:5" ht="15.75" thickBot="1" x14ac:dyDescent="0.3">
      <c r="A272" s="5" t="s">
        <v>16</v>
      </c>
      <c r="B272" s="1251"/>
      <c r="C272" s="1252"/>
      <c r="D272" s="1252"/>
      <c r="E272" s="1253"/>
    </row>
    <row r="273" spans="1:5" ht="12.75" customHeight="1" x14ac:dyDescent="0.25">
      <c r="A273" s="1254"/>
      <c r="B273" s="8">
        <v>2018</v>
      </c>
      <c r="C273" s="8">
        <v>2019</v>
      </c>
      <c r="D273" s="8">
        <v>2020</v>
      </c>
      <c r="E273" s="8">
        <v>2021</v>
      </c>
    </row>
    <row r="274" spans="1:5" ht="12" customHeight="1" thickBot="1" x14ac:dyDescent="0.3">
      <c r="A274" s="1255"/>
      <c r="B274" s="743" t="s">
        <v>8</v>
      </c>
      <c r="C274" s="743" t="s">
        <v>9</v>
      </c>
      <c r="D274" s="743" t="s">
        <v>9</v>
      </c>
      <c r="E274" s="743" t="s">
        <v>9</v>
      </c>
    </row>
    <row r="275" spans="1:5" ht="15.75" thickBot="1" x14ac:dyDescent="0.3">
      <c r="A275" s="5" t="s">
        <v>17</v>
      </c>
      <c r="B275" s="5"/>
      <c r="C275" s="5"/>
      <c r="D275" s="5"/>
      <c r="E275" s="5"/>
    </row>
    <row r="276" spans="1:5" ht="15.75" thickBot="1" x14ac:dyDescent="0.3">
      <c r="A276" s="5" t="s">
        <v>18</v>
      </c>
      <c r="B276" s="10"/>
      <c r="C276" s="10">
        <v>13000</v>
      </c>
      <c r="D276" s="10">
        <v>13000</v>
      </c>
      <c r="E276" s="10">
        <v>13000</v>
      </c>
    </row>
    <row r="277" spans="1:5" ht="15.75" thickBot="1" x14ac:dyDescent="0.3">
      <c r="A277" s="5" t="s">
        <v>19</v>
      </c>
      <c r="B277" s="10" t="e">
        <f>B276/B275</f>
        <v>#DIV/0!</v>
      </c>
      <c r="C277" s="10" t="e">
        <f t="shared" ref="C277:E277" si="44">C276/C275</f>
        <v>#DIV/0!</v>
      </c>
      <c r="D277" s="10" t="e">
        <f t="shared" si="44"/>
        <v>#DIV/0!</v>
      </c>
      <c r="E277" s="10" t="e">
        <f t="shared" si="44"/>
        <v>#DIV/0!</v>
      </c>
    </row>
    <row r="278" spans="1:5" ht="15.75" thickBot="1" x14ac:dyDescent="0.3">
      <c r="A278" s="5" t="s">
        <v>20</v>
      </c>
      <c r="B278" s="736" t="s">
        <v>21</v>
      </c>
      <c r="C278" s="11" t="e">
        <f>C275/B275-1</f>
        <v>#DIV/0!</v>
      </c>
      <c r="D278" s="11" t="e">
        <f t="shared" ref="D278:E280" si="45">D275/C275-1</f>
        <v>#DIV/0!</v>
      </c>
      <c r="E278" s="11" t="e">
        <f t="shared" si="45"/>
        <v>#DIV/0!</v>
      </c>
    </row>
    <row r="279" spans="1:5" ht="15.75" thickBot="1" x14ac:dyDescent="0.3">
      <c r="A279" s="5" t="s">
        <v>22</v>
      </c>
      <c r="B279" s="736" t="s">
        <v>21</v>
      </c>
      <c r="C279" s="11" t="e">
        <f>C276/B276-1</f>
        <v>#DIV/0!</v>
      </c>
      <c r="D279" s="11">
        <f t="shared" si="45"/>
        <v>0</v>
      </c>
      <c r="E279" s="11">
        <f t="shared" si="45"/>
        <v>0</v>
      </c>
    </row>
    <row r="280" spans="1:5" ht="15.75" thickBot="1" x14ac:dyDescent="0.3">
      <c r="A280" s="5" t="s">
        <v>23</v>
      </c>
      <c r="B280" s="736" t="s">
        <v>21</v>
      </c>
      <c r="C280" s="11" t="e">
        <f>C277/B277-1</f>
        <v>#DIV/0!</v>
      </c>
      <c r="D280" s="11" t="e">
        <f t="shared" si="45"/>
        <v>#DIV/0!</v>
      </c>
      <c r="E280" s="11" t="e">
        <f t="shared" si="45"/>
        <v>#DIV/0!</v>
      </c>
    </row>
    <row r="281" spans="1:5" ht="15.75" thickBot="1" x14ac:dyDescent="0.3">
      <c r="A281" s="1372" t="s">
        <v>215</v>
      </c>
      <c r="B281" s="1373"/>
      <c r="C281" s="1373"/>
      <c r="D281" s="1373"/>
      <c r="E281" s="1374"/>
    </row>
    <row r="282" spans="1:5" ht="12.75" customHeight="1" x14ac:dyDescent="0.25">
      <c r="A282" s="1254"/>
      <c r="B282" s="8">
        <v>2018</v>
      </c>
      <c r="C282" s="8">
        <v>2019</v>
      </c>
      <c r="D282" s="8">
        <v>2020</v>
      </c>
      <c r="E282" s="8">
        <v>2021</v>
      </c>
    </row>
    <row r="283" spans="1:5" ht="9" customHeight="1" thickBot="1" x14ac:dyDescent="0.3">
      <c r="A283" s="1255"/>
      <c r="B283" s="743" t="s">
        <v>8</v>
      </c>
      <c r="C283" s="743" t="s">
        <v>9</v>
      </c>
      <c r="D283" s="743" t="s">
        <v>9</v>
      </c>
      <c r="E283" s="743" t="s">
        <v>9</v>
      </c>
    </row>
    <row r="284" spans="1:5" ht="15.75" thickBot="1" x14ac:dyDescent="0.3">
      <c r="A284" s="50" t="s">
        <v>42</v>
      </c>
      <c r="B284" s="31">
        <f>B285+B286+B287+B288</f>
        <v>0</v>
      </c>
      <c r="C284" s="31">
        <f t="shared" ref="C284:E284" si="46">C285+C286+C287+C288</f>
        <v>0</v>
      </c>
      <c r="D284" s="31">
        <f t="shared" si="46"/>
        <v>0</v>
      </c>
      <c r="E284" s="31">
        <f t="shared" si="46"/>
        <v>0</v>
      </c>
    </row>
    <row r="285" spans="1:5" ht="15.75" thickBot="1" x14ac:dyDescent="0.3">
      <c r="A285" s="82" t="s">
        <v>279</v>
      </c>
      <c r="B285" s="31"/>
      <c r="C285" s="31"/>
      <c r="D285" s="31"/>
      <c r="E285" s="31"/>
    </row>
    <row r="286" spans="1:5" ht="15.75" thickBot="1" x14ac:dyDescent="0.3">
      <c r="A286" s="82" t="s">
        <v>294</v>
      </c>
      <c r="B286" s="31"/>
      <c r="C286" s="31"/>
      <c r="D286" s="31"/>
      <c r="E286" s="31"/>
    </row>
    <row r="287" spans="1:5" ht="15.75" thickBot="1" x14ac:dyDescent="0.3">
      <c r="A287" s="82" t="s">
        <v>295</v>
      </c>
      <c r="B287" s="31"/>
      <c r="C287" s="31"/>
      <c r="D287" s="31"/>
      <c r="E287" s="31"/>
    </row>
    <row r="288" spans="1:5" ht="15.75" thickBot="1" x14ac:dyDescent="0.3">
      <c r="A288" s="82" t="s">
        <v>296</v>
      </c>
      <c r="B288" s="31"/>
      <c r="C288" s="31"/>
      <c r="D288" s="31"/>
      <c r="E288" s="31"/>
    </row>
    <row r="289" spans="1:5" ht="15.75" thickBot="1" x14ac:dyDescent="0.3">
      <c r="A289" s="50" t="s">
        <v>43</v>
      </c>
      <c r="B289" s="278">
        <f>B290+B291+B292+B293</f>
        <v>0</v>
      </c>
      <c r="C289" s="278">
        <f t="shared" ref="C289:E289" si="47">C290+C291+C292+C293</f>
        <v>13000</v>
      </c>
      <c r="D289" s="278">
        <f t="shared" si="47"/>
        <v>13000</v>
      </c>
      <c r="E289" s="278">
        <f t="shared" si="47"/>
        <v>13000</v>
      </c>
    </row>
    <row r="290" spans="1:5" ht="15.75" thickBot="1" x14ac:dyDescent="0.3">
      <c r="A290" s="82" t="s">
        <v>279</v>
      </c>
      <c r="B290" s="278"/>
      <c r="C290" s="31"/>
      <c r="D290" s="31"/>
      <c r="E290" s="31"/>
    </row>
    <row r="291" spans="1:5" ht="15.75" thickBot="1" x14ac:dyDescent="0.3">
      <c r="A291" s="82" t="s">
        <v>294</v>
      </c>
      <c r="B291" s="278"/>
      <c r="C291" s="31">
        <v>11000</v>
      </c>
      <c r="D291" s="31">
        <v>11000</v>
      </c>
      <c r="E291" s="31">
        <v>11000</v>
      </c>
    </row>
    <row r="292" spans="1:5" ht="15.75" thickBot="1" x14ac:dyDescent="0.3">
      <c r="A292" s="82" t="s">
        <v>295</v>
      </c>
      <c r="B292" s="278"/>
      <c r="C292" s="31"/>
      <c r="D292" s="31"/>
      <c r="E292" s="31"/>
    </row>
    <row r="293" spans="1:5" ht="15.75" thickBot="1" x14ac:dyDescent="0.3">
      <c r="A293" s="82" t="s">
        <v>296</v>
      </c>
      <c r="B293" s="278"/>
      <c r="C293" s="31">
        <v>2000</v>
      </c>
      <c r="D293" s="31">
        <v>2000</v>
      </c>
      <c r="E293" s="31">
        <v>2000</v>
      </c>
    </row>
    <row r="294" spans="1:5" ht="15.75" thickBot="1" x14ac:dyDescent="0.3">
      <c r="A294" s="761" t="s">
        <v>298</v>
      </c>
      <c r="B294" s="278">
        <f>B284+B289</f>
        <v>0</v>
      </c>
      <c r="C294" s="278">
        <f t="shared" ref="C294:E294" si="48">C284+C289</f>
        <v>13000</v>
      </c>
      <c r="D294" s="278">
        <f t="shared" si="48"/>
        <v>13000</v>
      </c>
      <c r="E294" s="278">
        <f t="shared" si="48"/>
        <v>13000</v>
      </c>
    </row>
    <row r="295" spans="1:5" ht="15.75" thickBot="1" x14ac:dyDescent="0.3">
      <c r="A295" s="272" t="s">
        <v>56</v>
      </c>
      <c r="B295" s="1378" t="s">
        <v>324</v>
      </c>
      <c r="C295" s="1379"/>
      <c r="D295" s="1380"/>
      <c r="E295" s="1381"/>
    </row>
    <row r="296" spans="1:5" ht="34.5" thickBot="1" x14ac:dyDescent="0.3">
      <c r="A296" s="272" t="s">
        <v>171</v>
      </c>
      <c r="B296" s="763" t="s">
        <v>725</v>
      </c>
      <c r="C296" s="121" t="s">
        <v>289</v>
      </c>
      <c r="D296" s="120"/>
      <c r="E296" s="275"/>
    </row>
    <row r="297" spans="1:5" ht="69.75" customHeight="1" thickBot="1" x14ac:dyDescent="0.3">
      <c r="A297" s="5" t="s">
        <v>15</v>
      </c>
      <c r="B297" s="1247" t="s">
        <v>325</v>
      </c>
      <c r="C297" s="1249"/>
      <c r="D297" s="1249"/>
      <c r="E297" s="1250"/>
    </row>
    <row r="298" spans="1:5" ht="15.75" thickBot="1" x14ac:dyDescent="0.3">
      <c r="A298" s="5" t="s">
        <v>16</v>
      </c>
      <c r="B298" s="1251"/>
      <c r="C298" s="1252"/>
      <c r="D298" s="1252"/>
      <c r="E298" s="1253"/>
    </row>
    <row r="299" spans="1:5" ht="12.75" customHeight="1" x14ac:dyDescent="0.25">
      <c r="A299" s="1254"/>
      <c r="B299" s="8">
        <v>2018</v>
      </c>
      <c r="C299" s="8">
        <v>2019</v>
      </c>
      <c r="D299" s="8">
        <v>2020</v>
      </c>
      <c r="E299" s="8">
        <v>2021</v>
      </c>
    </row>
    <row r="300" spans="1:5" ht="9" customHeight="1" thickBot="1" x14ac:dyDescent="0.3">
      <c r="A300" s="1255"/>
      <c r="B300" s="743" t="s">
        <v>8</v>
      </c>
      <c r="C300" s="743" t="s">
        <v>9</v>
      </c>
      <c r="D300" s="743" t="s">
        <v>9</v>
      </c>
      <c r="E300" s="743" t="s">
        <v>9</v>
      </c>
    </row>
    <row r="301" spans="1:5" ht="15.75" thickBot="1" x14ac:dyDescent="0.3">
      <c r="A301" s="5" t="s">
        <v>17</v>
      </c>
      <c r="B301" s="5"/>
      <c r="C301" s="5"/>
      <c r="D301" s="5"/>
      <c r="E301" s="5"/>
    </row>
    <row r="302" spans="1:5" ht="15.75" thickBot="1" x14ac:dyDescent="0.3">
      <c r="A302" s="5" t="s">
        <v>18</v>
      </c>
      <c r="B302" s="10">
        <v>188000</v>
      </c>
      <c r="C302" s="10">
        <v>102000</v>
      </c>
      <c r="D302" s="10">
        <v>120000</v>
      </c>
      <c r="E302" s="10">
        <v>130000</v>
      </c>
    </row>
    <row r="303" spans="1:5" ht="15.75" thickBot="1" x14ac:dyDescent="0.3">
      <c r="A303" s="5" t="s">
        <v>19</v>
      </c>
      <c r="B303" s="10" t="e">
        <f>B302/B301</f>
        <v>#DIV/0!</v>
      </c>
      <c r="C303" s="10" t="e">
        <f t="shared" ref="C303:E303" si="49">C302/C301</f>
        <v>#DIV/0!</v>
      </c>
      <c r="D303" s="10" t="e">
        <f t="shared" si="49"/>
        <v>#DIV/0!</v>
      </c>
      <c r="E303" s="10" t="e">
        <f t="shared" si="49"/>
        <v>#DIV/0!</v>
      </c>
    </row>
    <row r="304" spans="1:5" ht="15.75" thickBot="1" x14ac:dyDescent="0.3">
      <c r="A304" s="5" t="s">
        <v>20</v>
      </c>
      <c r="B304" s="736" t="s">
        <v>21</v>
      </c>
      <c r="C304" s="11" t="e">
        <f>C301/B301-1</f>
        <v>#DIV/0!</v>
      </c>
      <c r="D304" s="11" t="e">
        <f t="shared" ref="D304:E306" si="50">D301/C301-1</f>
        <v>#DIV/0!</v>
      </c>
      <c r="E304" s="11" t="e">
        <f t="shared" si="50"/>
        <v>#DIV/0!</v>
      </c>
    </row>
    <row r="305" spans="1:5" ht="15.75" thickBot="1" x14ac:dyDescent="0.3">
      <c r="A305" s="5" t="s">
        <v>22</v>
      </c>
      <c r="B305" s="736" t="s">
        <v>21</v>
      </c>
      <c r="C305" s="11">
        <f>C302/B302-1</f>
        <v>-0.45744680851063835</v>
      </c>
      <c r="D305" s="11">
        <f t="shared" si="50"/>
        <v>0.17647058823529416</v>
      </c>
      <c r="E305" s="11">
        <f t="shared" si="50"/>
        <v>8.3333333333333259E-2</v>
      </c>
    </row>
    <row r="306" spans="1:5" ht="15.75" thickBot="1" x14ac:dyDescent="0.3">
      <c r="A306" s="5" t="s">
        <v>23</v>
      </c>
      <c r="B306" s="736" t="s">
        <v>21</v>
      </c>
      <c r="C306" s="11" t="e">
        <f>C303/B303-1</f>
        <v>#DIV/0!</v>
      </c>
      <c r="D306" s="11" t="e">
        <f t="shared" si="50"/>
        <v>#DIV/0!</v>
      </c>
      <c r="E306" s="11" t="e">
        <f t="shared" si="50"/>
        <v>#DIV/0!</v>
      </c>
    </row>
    <row r="307" spans="1:5" ht="15.75" thickBot="1" x14ac:dyDescent="0.3">
      <c r="A307" s="1372" t="s">
        <v>362</v>
      </c>
      <c r="B307" s="1373"/>
      <c r="C307" s="1373"/>
      <c r="D307" s="1373"/>
      <c r="E307" s="1374"/>
    </row>
    <row r="308" spans="1:5" ht="12.75" customHeight="1" x14ac:dyDescent="0.25">
      <c r="A308" s="1254"/>
      <c r="B308" s="8">
        <v>2019</v>
      </c>
      <c r="C308" s="8">
        <v>2020</v>
      </c>
      <c r="D308" s="8">
        <v>2021</v>
      </c>
      <c r="E308" s="8">
        <v>2022</v>
      </c>
    </row>
    <row r="309" spans="1:5" ht="9" customHeight="1" thickBot="1" x14ac:dyDescent="0.3">
      <c r="A309" s="1255"/>
      <c r="B309" s="743" t="s">
        <v>8</v>
      </c>
      <c r="C309" s="743" t="s">
        <v>9</v>
      </c>
      <c r="D309" s="743" t="s">
        <v>9</v>
      </c>
      <c r="E309" s="743" t="s">
        <v>9</v>
      </c>
    </row>
    <row r="310" spans="1:5" ht="15.75" thickBot="1" x14ac:dyDescent="0.3">
      <c r="A310" s="50" t="s">
        <v>42</v>
      </c>
      <c r="B310" s="31">
        <f>B311+B312+B313+B314</f>
        <v>0</v>
      </c>
      <c r="C310" s="31">
        <f t="shared" ref="C310:E310" si="51">C311+C312+C313+C314</f>
        <v>0</v>
      </c>
      <c r="D310" s="31">
        <f t="shared" si="51"/>
        <v>0</v>
      </c>
      <c r="E310" s="31">
        <f t="shared" si="51"/>
        <v>0</v>
      </c>
    </row>
    <row r="311" spans="1:5" ht="15.75" thickBot="1" x14ac:dyDescent="0.3">
      <c r="A311" s="82" t="s">
        <v>279</v>
      </c>
      <c r="B311" s="31"/>
      <c r="C311" s="31"/>
      <c r="D311" s="31"/>
      <c r="E311" s="31"/>
    </row>
    <row r="312" spans="1:5" ht="15.75" thickBot="1" x14ac:dyDescent="0.3">
      <c r="A312" s="82" t="s">
        <v>294</v>
      </c>
      <c r="B312" s="31"/>
      <c r="C312" s="31"/>
      <c r="D312" s="31"/>
      <c r="E312" s="31"/>
    </row>
    <row r="313" spans="1:5" ht="15.75" thickBot="1" x14ac:dyDescent="0.3">
      <c r="A313" s="82" t="s">
        <v>295</v>
      </c>
      <c r="B313" s="31"/>
      <c r="C313" s="31"/>
      <c r="D313" s="31"/>
      <c r="E313" s="31"/>
    </row>
    <row r="314" spans="1:5" ht="15.75" thickBot="1" x14ac:dyDescent="0.3">
      <c r="A314" s="82" t="s">
        <v>296</v>
      </c>
      <c r="B314" s="31"/>
      <c r="C314" s="31"/>
      <c r="D314" s="31"/>
      <c r="E314" s="31"/>
    </row>
    <row r="315" spans="1:5" ht="15.75" thickBot="1" x14ac:dyDescent="0.3">
      <c r="A315" s="50" t="s">
        <v>43</v>
      </c>
      <c r="B315" s="278">
        <f>B316+B317+B318+B319</f>
        <v>188000</v>
      </c>
      <c r="C315" s="278">
        <f t="shared" ref="C315:E315" si="52">C316+C317+C318+C319</f>
        <v>102000</v>
      </c>
      <c r="D315" s="278">
        <f t="shared" si="52"/>
        <v>120000</v>
      </c>
      <c r="E315" s="278">
        <f t="shared" si="52"/>
        <v>130000</v>
      </c>
    </row>
    <row r="316" spans="1:5" ht="15.75" thickBot="1" x14ac:dyDescent="0.3">
      <c r="A316" s="82" t="s">
        <v>279</v>
      </c>
      <c r="B316" s="278"/>
      <c r="C316" s="31"/>
      <c r="D316" s="31"/>
      <c r="E316" s="31"/>
    </row>
    <row r="317" spans="1:5" ht="15.75" thickBot="1" x14ac:dyDescent="0.3">
      <c r="A317" s="82" t="s">
        <v>294</v>
      </c>
      <c r="B317" s="278">
        <v>165000</v>
      </c>
      <c r="C317" s="31">
        <v>90000</v>
      </c>
      <c r="D317" s="31">
        <v>110000</v>
      </c>
      <c r="E317" s="31">
        <v>110000</v>
      </c>
    </row>
    <row r="318" spans="1:5" ht="15.75" thickBot="1" x14ac:dyDescent="0.3">
      <c r="A318" s="82" t="s">
        <v>295</v>
      </c>
      <c r="B318" s="278"/>
      <c r="C318" s="31"/>
      <c r="D318" s="31"/>
      <c r="E318" s="31"/>
    </row>
    <row r="319" spans="1:5" ht="15.75" thickBot="1" x14ac:dyDescent="0.3">
      <c r="A319" s="82" t="s">
        <v>296</v>
      </c>
      <c r="B319" s="278">
        <v>23000</v>
      </c>
      <c r="C319" s="31">
        <v>12000</v>
      </c>
      <c r="D319" s="31">
        <v>10000</v>
      </c>
      <c r="E319" s="31">
        <v>20000</v>
      </c>
    </row>
    <row r="320" spans="1:5" ht="15.75" thickBot="1" x14ac:dyDescent="0.3">
      <c r="A320" s="55" t="s">
        <v>301</v>
      </c>
      <c r="B320" s="278">
        <f>B310+B315</f>
        <v>188000</v>
      </c>
      <c r="C320" s="278">
        <f t="shared" ref="C320:E320" si="53">C310+C315</f>
        <v>102000</v>
      </c>
      <c r="D320" s="278">
        <f t="shared" si="53"/>
        <v>120000</v>
      </c>
      <c r="E320" s="278">
        <f t="shared" si="53"/>
        <v>130000</v>
      </c>
    </row>
    <row r="321" spans="1:5" ht="25.5" customHeight="1" thickBot="1" x14ac:dyDescent="0.3">
      <c r="A321" s="590" t="s">
        <v>45</v>
      </c>
      <c r="B321" s="1375"/>
      <c r="C321" s="1376"/>
      <c r="D321" s="1376"/>
      <c r="E321" s="1377"/>
    </row>
    <row r="322" spans="1:5" ht="34.5" thickBot="1" x14ac:dyDescent="0.3">
      <c r="A322" s="272" t="s">
        <v>74</v>
      </c>
      <c r="B322" s="274" t="s">
        <v>1247</v>
      </c>
      <c r="C322" s="121" t="s">
        <v>289</v>
      </c>
      <c r="D322" s="120"/>
      <c r="E322" s="275"/>
    </row>
    <row r="323" spans="1:5" ht="37.5" customHeight="1" thickBot="1" x14ac:dyDescent="0.3">
      <c r="A323" s="5" t="s">
        <v>15</v>
      </c>
      <c r="B323" s="1247" t="s">
        <v>1248</v>
      </c>
      <c r="C323" s="1249"/>
      <c r="D323" s="1249"/>
      <c r="E323" s="1250"/>
    </row>
    <row r="324" spans="1:5" ht="15.75" thickBot="1" x14ac:dyDescent="0.3">
      <c r="A324" s="5" t="s">
        <v>16</v>
      </c>
      <c r="B324" s="1251"/>
      <c r="C324" s="1252"/>
      <c r="D324" s="1252"/>
      <c r="E324" s="1253"/>
    </row>
    <row r="325" spans="1:5" ht="12.75" customHeight="1" x14ac:dyDescent="0.25">
      <c r="A325" s="1254"/>
      <c r="B325" s="8">
        <v>2019</v>
      </c>
      <c r="C325" s="8">
        <v>2020</v>
      </c>
      <c r="D325" s="8">
        <v>2021</v>
      </c>
      <c r="E325" s="8">
        <v>2022</v>
      </c>
    </row>
    <row r="326" spans="1:5" ht="9" customHeight="1" thickBot="1" x14ac:dyDescent="0.3">
      <c r="A326" s="1255"/>
      <c r="B326" s="743" t="s">
        <v>8</v>
      </c>
      <c r="C326" s="743" t="s">
        <v>9</v>
      </c>
      <c r="D326" s="743" t="s">
        <v>9</v>
      </c>
      <c r="E326" s="743" t="s">
        <v>9</v>
      </c>
    </row>
    <row r="327" spans="1:5" ht="15.75" thickBot="1" x14ac:dyDescent="0.3">
      <c r="A327" s="5" t="s">
        <v>17</v>
      </c>
      <c r="B327" s="5"/>
      <c r="C327" s="5"/>
      <c r="D327" s="5"/>
      <c r="E327" s="5"/>
    </row>
    <row r="328" spans="1:5" ht="15.75" thickBot="1" x14ac:dyDescent="0.3">
      <c r="A328" s="5" t="s">
        <v>18</v>
      </c>
      <c r="B328" s="10">
        <f>B346</f>
        <v>0</v>
      </c>
      <c r="C328" s="10">
        <f t="shared" ref="C328:E328" si="54">C346</f>
        <v>38000</v>
      </c>
      <c r="D328" s="10">
        <f t="shared" si="54"/>
        <v>134000</v>
      </c>
      <c r="E328" s="10">
        <f t="shared" si="54"/>
        <v>134000</v>
      </c>
    </row>
    <row r="329" spans="1:5" ht="15.75" thickBot="1" x14ac:dyDescent="0.3">
      <c r="A329" s="5" t="s">
        <v>19</v>
      </c>
      <c r="B329" s="10" t="e">
        <f>B328/B327</f>
        <v>#DIV/0!</v>
      </c>
      <c r="C329" s="10" t="e">
        <f t="shared" ref="C329:E329" si="55">C328/C327</f>
        <v>#DIV/0!</v>
      </c>
      <c r="D329" s="10" t="e">
        <f t="shared" si="55"/>
        <v>#DIV/0!</v>
      </c>
      <c r="E329" s="10" t="e">
        <f t="shared" si="55"/>
        <v>#DIV/0!</v>
      </c>
    </row>
    <row r="330" spans="1:5" ht="15.75" thickBot="1" x14ac:dyDescent="0.3">
      <c r="A330" s="5" t="s">
        <v>20</v>
      </c>
      <c r="B330" s="736" t="s">
        <v>21</v>
      </c>
      <c r="C330" s="11" t="e">
        <f>C327/B327-1</f>
        <v>#DIV/0!</v>
      </c>
      <c r="D330" s="11" t="e">
        <f t="shared" ref="D330:E332" si="56">D327/C327-1</f>
        <v>#DIV/0!</v>
      </c>
      <c r="E330" s="11" t="e">
        <f t="shared" si="56"/>
        <v>#DIV/0!</v>
      </c>
    </row>
    <row r="331" spans="1:5" ht="15.75" thickBot="1" x14ac:dyDescent="0.3">
      <c r="A331" s="5" t="s">
        <v>22</v>
      </c>
      <c r="B331" s="736" t="s">
        <v>21</v>
      </c>
      <c r="C331" s="11" t="e">
        <f>C328/B328-1</f>
        <v>#DIV/0!</v>
      </c>
      <c r="D331" s="11">
        <f t="shared" si="56"/>
        <v>2.5263157894736841</v>
      </c>
      <c r="E331" s="11">
        <f t="shared" si="56"/>
        <v>0</v>
      </c>
    </row>
    <row r="332" spans="1:5" ht="15.75" thickBot="1" x14ac:dyDescent="0.3">
      <c r="A332" s="5" t="s">
        <v>23</v>
      </c>
      <c r="B332" s="736" t="s">
        <v>21</v>
      </c>
      <c r="C332" s="11" t="e">
        <f>C329/B329-1</f>
        <v>#DIV/0!</v>
      </c>
      <c r="D332" s="11" t="e">
        <f t="shared" si="56"/>
        <v>#DIV/0!</v>
      </c>
      <c r="E332" s="11" t="e">
        <f t="shared" si="56"/>
        <v>#DIV/0!</v>
      </c>
    </row>
    <row r="333" spans="1:5" ht="15.75" thickBot="1" x14ac:dyDescent="0.3">
      <c r="A333" s="1372" t="s">
        <v>162</v>
      </c>
      <c r="B333" s="1373"/>
      <c r="C333" s="1373"/>
      <c r="D333" s="1373"/>
      <c r="E333" s="1374"/>
    </row>
    <row r="334" spans="1:5" ht="12.75" customHeight="1" x14ac:dyDescent="0.25">
      <c r="A334" s="1254"/>
      <c r="B334" s="8">
        <v>2019</v>
      </c>
      <c r="C334" s="8">
        <v>2020</v>
      </c>
      <c r="D334" s="8">
        <v>2021</v>
      </c>
      <c r="E334" s="8">
        <v>2022</v>
      </c>
    </row>
    <row r="335" spans="1:5" ht="9" customHeight="1" thickBot="1" x14ac:dyDescent="0.3">
      <c r="A335" s="1255"/>
      <c r="B335" s="743" t="s">
        <v>8</v>
      </c>
      <c r="C335" s="743" t="s">
        <v>9</v>
      </c>
      <c r="D335" s="743" t="s">
        <v>9</v>
      </c>
      <c r="E335" s="743" t="s">
        <v>9</v>
      </c>
    </row>
    <row r="336" spans="1:5" ht="15.75" thickBot="1" x14ac:dyDescent="0.3">
      <c r="A336" s="50" t="s">
        <v>42</v>
      </c>
      <c r="B336" s="31">
        <f>B337+B338+B339+B340</f>
        <v>0</v>
      </c>
      <c r="C336" s="31">
        <f t="shared" ref="C336:E336" si="57">C337+C338+C339+C340</f>
        <v>0</v>
      </c>
      <c r="D336" s="31">
        <f t="shared" si="57"/>
        <v>0</v>
      </c>
      <c r="E336" s="31">
        <f t="shared" si="57"/>
        <v>0</v>
      </c>
    </row>
    <row r="337" spans="1:5" ht="15.75" thickBot="1" x14ac:dyDescent="0.3">
      <c r="A337" s="82" t="s">
        <v>279</v>
      </c>
      <c r="B337" s="31"/>
      <c r="C337" s="31"/>
      <c r="D337" s="31"/>
      <c r="E337" s="31"/>
    </row>
    <row r="338" spans="1:5" ht="15.75" thickBot="1" x14ac:dyDescent="0.3">
      <c r="A338" s="82" t="s">
        <v>294</v>
      </c>
      <c r="B338" s="31"/>
      <c r="C338" s="31"/>
      <c r="D338" s="31"/>
      <c r="E338" s="31"/>
    </row>
    <row r="339" spans="1:5" ht="15.75" thickBot="1" x14ac:dyDescent="0.3">
      <c r="A339" s="82" t="s">
        <v>295</v>
      </c>
      <c r="B339" s="31"/>
      <c r="C339" s="31"/>
      <c r="D339" s="31"/>
      <c r="E339" s="31"/>
    </row>
    <row r="340" spans="1:5" ht="15.75" thickBot="1" x14ac:dyDescent="0.3">
      <c r="A340" s="82" t="s">
        <v>296</v>
      </c>
      <c r="B340" s="31"/>
      <c r="C340" s="31"/>
      <c r="D340" s="31"/>
      <c r="E340" s="31"/>
    </row>
    <row r="341" spans="1:5" ht="15.75" thickBot="1" x14ac:dyDescent="0.3">
      <c r="A341" s="50" t="s">
        <v>43</v>
      </c>
      <c r="B341" s="278">
        <f>B342+B343+B344+B345</f>
        <v>0</v>
      </c>
      <c r="C341" s="278">
        <f t="shared" ref="C341:E341" si="58">C342+C343+C344+C345</f>
        <v>38000</v>
      </c>
      <c r="D341" s="278">
        <f t="shared" si="58"/>
        <v>134000</v>
      </c>
      <c r="E341" s="278">
        <f t="shared" si="58"/>
        <v>134000</v>
      </c>
    </row>
    <row r="342" spans="1:5" ht="15.75" thickBot="1" x14ac:dyDescent="0.3">
      <c r="A342" s="82" t="s">
        <v>279</v>
      </c>
      <c r="B342" s="278"/>
      <c r="C342" s="278"/>
      <c r="D342" s="278"/>
      <c r="E342" s="278"/>
    </row>
    <row r="343" spans="1:5" ht="15.75" thickBot="1" x14ac:dyDescent="0.3">
      <c r="A343" s="82" t="s">
        <v>294</v>
      </c>
      <c r="B343" s="278"/>
      <c r="C343" s="278">
        <v>30000</v>
      </c>
      <c r="D343" s="278">
        <v>120000</v>
      </c>
      <c r="E343" s="278">
        <v>120000</v>
      </c>
    </row>
    <row r="344" spans="1:5" ht="15.75" thickBot="1" x14ac:dyDescent="0.3">
      <c r="A344" s="82" t="s">
        <v>295</v>
      </c>
      <c r="B344" s="278"/>
      <c r="C344" s="278"/>
      <c r="D344" s="278"/>
      <c r="E344" s="278"/>
    </row>
    <row r="345" spans="1:5" ht="15.75" thickBot="1" x14ac:dyDescent="0.3">
      <c r="A345" s="82" t="s">
        <v>296</v>
      </c>
      <c r="B345" s="278"/>
      <c r="C345" s="278">
        <v>8000</v>
      </c>
      <c r="D345" s="278">
        <v>14000</v>
      </c>
      <c r="E345" s="278">
        <v>14000</v>
      </c>
    </row>
    <row r="346" spans="1:5" ht="15.75" thickBot="1" x14ac:dyDescent="0.3">
      <c r="A346" s="55" t="s">
        <v>53</v>
      </c>
      <c r="B346" s="278">
        <f>B336+B341</f>
        <v>0</v>
      </c>
      <c r="C346" s="278">
        <f t="shared" ref="C346:E346" si="59">C336+C341</f>
        <v>38000</v>
      </c>
      <c r="D346" s="278">
        <f t="shared" si="59"/>
        <v>134000</v>
      </c>
      <c r="E346" s="278">
        <f t="shared" si="59"/>
        <v>134000</v>
      </c>
    </row>
    <row r="347" spans="1:5" ht="15.75" thickBot="1" x14ac:dyDescent="0.3">
      <c r="A347" s="435"/>
      <c r="B347" s="51"/>
      <c r="C347" s="51"/>
      <c r="D347" s="51"/>
      <c r="E347" s="51"/>
    </row>
    <row r="348" spans="1:5" ht="27" customHeight="1" thickBot="1" x14ac:dyDescent="0.3">
      <c r="A348" s="757" t="s">
        <v>57</v>
      </c>
      <c r="B348" s="51">
        <f>+B222+B146+B68+B31+B171+B105+B328+B302+B276+B251+B196</f>
        <v>980000</v>
      </c>
      <c r="C348" s="51">
        <f t="shared" ref="C348:E348" si="60">+C222+C146+C68+C31+C171+C105+C328+C302+C276+C251+C196</f>
        <v>775000</v>
      </c>
      <c r="D348" s="51">
        <f t="shared" si="60"/>
        <v>860000</v>
      </c>
      <c r="E348" s="51">
        <f t="shared" si="60"/>
        <v>925000</v>
      </c>
    </row>
    <row r="349" spans="1:5" ht="24.75" thickBot="1" x14ac:dyDescent="0.3">
      <c r="A349" s="757" t="s">
        <v>58</v>
      </c>
      <c r="B349" s="51">
        <f>+B240+B214+B134+B97+B60+B346+B320+B294+B269+B189+B164</f>
        <v>1000000</v>
      </c>
      <c r="C349" s="51">
        <f t="shared" ref="C349:D349" si="61">+C240+C214+C134+C97+C60+C346+C320+C294+C269+C189+C164</f>
        <v>775000</v>
      </c>
      <c r="D349" s="51">
        <f t="shared" si="61"/>
        <v>860000</v>
      </c>
      <c r="E349" s="51">
        <f>E240+E214+E134+E97+E60+E346+E320+E294+E269+E189+E164</f>
        <v>925000</v>
      </c>
    </row>
    <row r="350" spans="1:5" ht="15.75" thickBot="1" x14ac:dyDescent="0.3">
      <c r="A350" s="50" t="s">
        <v>24</v>
      </c>
      <c r="B350" s="51">
        <f>B351+B352</f>
        <v>228000</v>
      </c>
      <c r="C350" s="51">
        <f t="shared" ref="C350:E350" si="62">C351+C352</f>
        <v>228000</v>
      </c>
      <c r="D350" s="51">
        <f t="shared" si="62"/>
        <v>228000</v>
      </c>
      <c r="E350" s="51">
        <f t="shared" si="62"/>
        <v>228000</v>
      </c>
    </row>
    <row r="351" spans="1:5" ht="15.75" thickBot="1" x14ac:dyDescent="0.3">
      <c r="A351" s="82" t="s">
        <v>279</v>
      </c>
      <c r="B351" s="278">
        <f t="shared" ref="B351:E352" si="63">B40+B77+B114</f>
        <v>228000</v>
      </c>
      <c r="C351" s="278">
        <f t="shared" si="63"/>
        <v>228000</v>
      </c>
      <c r="D351" s="278">
        <f t="shared" si="63"/>
        <v>228000</v>
      </c>
      <c r="E351" s="278">
        <f t="shared" si="63"/>
        <v>228000</v>
      </c>
    </row>
    <row r="352" spans="1:5" ht="15.75" thickBot="1" x14ac:dyDescent="0.3">
      <c r="A352" s="82" t="s">
        <v>302</v>
      </c>
      <c r="B352" s="278">
        <f t="shared" si="63"/>
        <v>0</v>
      </c>
      <c r="C352" s="278">
        <f t="shared" si="63"/>
        <v>0</v>
      </c>
      <c r="D352" s="278">
        <f t="shared" si="63"/>
        <v>0</v>
      </c>
      <c r="E352" s="278">
        <f t="shared" si="63"/>
        <v>0</v>
      </c>
    </row>
    <row r="353" spans="1:5" ht="24.75" thickBot="1" x14ac:dyDescent="0.3">
      <c r="A353" s="50" t="s">
        <v>25</v>
      </c>
      <c r="B353" s="51">
        <f>B354+B355</f>
        <v>29000</v>
      </c>
      <c r="C353" s="51">
        <f t="shared" ref="C353:E353" si="64">C354+C355</f>
        <v>29000</v>
      </c>
      <c r="D353" s="51">
        <f t="shared" si="64"/>
        <v>29000</v>
      </c>
      <c r="E353" s="51">
        <f t="shared" si="64"/>
        <v>29000</v>
      </c>
    </row>
    <row r="354" spans="1:5" ht="15.75" thickBot="1" x14ac:dyDescent="0.3">
      <c r="A354" s="82" t="s">
        <v>279</v>
      </c>
      <c r="B354" s="31">
        <f>B43+B80+B117</f>
        <v>29000</v>
      </c>
      <c r="C354" s="31">
        <f>C43+C80+C117</f>
        <v>29000</v>
      </c>
      <c r="D354" s="31">
        <f>D43+D80+D117</f>
        <v>29000</v>
      </c>
      <c r="E354" s="31">
        <f>E43+E80+E117</f>
        <v>29000</v>
      </c>
    </row>
    <row r="355" spans="1:5" ht="15.75" thickBot="1" x14ac:dyDescent="0.3">
      <c r="A355" s="82" t="s">
        <v>302</v>
      </c>
      <c r="B355" s="278">
        <f>B44+B81+B115</f>
        <v>0</v>
      </c>
      <c r="C355" s="278">
        <f>C44+C81+C115</f>
        <v>0</v>
      </c>
      <c r="D355" s="278">
        <f>D44+D81+D115</f>
        <v>0</v>
      </c>
      <c r="E355" s="278">
        <f>E44+E81+E115</f>
        <v>0</v>
      </c>
    </row>
    <row r="356" spans="1:5" ht="15.75" thickBot="1" x14ac:dyDescent="0.3">
      <c r="A356" s="50" t="s">
        <v>26</v>
      </c>
      <c r="B356" s="51">
        <f>B357+B358</f>
        <v>148000</v>
      </c>
      <c r="C356" s="51">
        <f t="shared" ref="C356:E356" si="65">C357+C358</f>
        <v>153000</v>
      </c>
      <c r="D356" s="51">
        <f t="shared" si="65"/>
        <v>158000</v>
      </c>
      <c r="E356" s="51">
        <f t="shared" si="65"/>
        <v>173000</v>
      </c>
    </row>
    <row r="357" spans="1:5" ht="15.75" thickBot="1" x14ac:dyDescent="0.3">
      <c r="A357" s="82" t="s">
        <v>279</v>
      </c>
      <c r="B357" s="278">
        <f t="shared" ref="B357:E358" si="66">B46+B83+B120</f>
        <v>148000</v>
      </c>
      <c r="C357" s="278">
        <f t="shared" si="66"/>
        <v>153000</v>
      </c>
      <c r="D357" s="278">
        <f t="shared" si="66"/>
        <v>158000</v>
      </c>
      <c r="E357" s="278">
        <f t="shared" si="66"/>
        <v>173000</v>
      </c>
    </row>
    <row r="358" spans="1:5" ht="15.75" thickBot="1" x14ac:dyDescent="0.3">
      <c r="A358" s="82" t="s">
        <v>302</v>
      </c>
      <c r="B358" s="278">
        <f t="shared" si="66"/>
        <v>0</v>
      </c>
      <c r="C358" s="278">
        <f t="shared" si="66"/>
        <v>0</v>
      </c>
      <c r="D358" s="278">
        <f t="shared" si="66"/>
        <v>0</v>
      </c>
      <c r="E358" s="278">
        <f t="shared" si="66"/>
        <v>0</v>
      </c>
    </row>
    <row r="359" spans="1:5" ht="15.75" thickBot="1" x14ac:dyDescent="0.3">
      <c r="A359" s="50" t="s">
        <v>27</v>
      </c>
      <c r="B359" s="51">
        <f>B360+B361</f>
        <v>0</v>
      </c>
      <c r="C359" s="51">
        <f t="shared" ref="C359:E359" si="67">C360+C361</f>
        <v>0</v>
      </c>
      <c r="D359" s="51">
        <f t="shared" si="67"/>
        <v>0</v>
      </c>
      <c r="E359" s="51">
        <f t="shared" si="67"/>
        <v>0</v>
      </c>
    </row>
    <row r="360" spans="1:5" ht="15.75" thickBot="1" x14ac:dyDescent="0.3">
      <c r="A360" s="82" t="s">
        <v>279</v>
      </c>
      <c r="B360" s="31">
        <f t="shared" ref="B360:E361" si="68">B49+B86+B123</f>
        <v>0</v>
      </c>
      <c r="C360" s="31">
        <f t="shared" si="68"/>
        <v>0</v>
      </c>
      <c r="D360" s="31">
        <f t="shared" si="68"/>
        <v>0</v>
      </c>
      <c r="E360" s="31">
        <f t="shared" si="68"/>
        <v>0</v>
      </c>
    </row>
    <row r="361" spans="1:5" ht="15.75" thickBot="1" x14ac:dyDescent="0.3">
      <c r="A361" s="82" t="s">
        <v>302</v>
      </c>
      <c r="B361" s="278">
        <f t="shared" si="68"/>
        <v>0</v>
      </c>
      <c r="C361" s="278">
        <f t="shared" si="68"/>
        <v>0</v>
      </c>
      <c r="D361" s="278">
        <f t="shared" si="68"/>
        <v>0</v>
      </c>
      <c r="E361" s="278">
        <f t="shared" si="68"/>
        <v>0</v>
      </c>
    </row>
    <row r="362" spans="1:5" ht="15.75" thickBot="1" x14ac:dyDescent="0.3">
      <c r="A362" s="50" t="s">
        <v>28</v>
      </c>
      <c r="B362" s="51">
        <f>B363+B364</f>
        <v>0</v>
      </c>
      <c r="C362" s="51">
        <f t="shared" ref="C362:E362" si="69">C363+C364</f>
        <v>0</v>
      </c>
      <c r="D362" s="51">
        <f t="shared" si="69"/>
        <v>0</v>
      </c>
      <c r="E362" s="51">
        <f t="shared" si="69"/>
        <v>0</v>
      </c>
    </row>
    <row r="363" spans="1:5" ht="15.75" thickBot="1" x14ac:dyDescent="0.3">
      <c r="A363" s="82" t="s">
        <v>279</v>
      </c>
      <c r="B363" s="31">
        <f t="shared" ref="B363:E364" si="70">B52+B89+B126</f>
        <v>0</v>
      </c>
      <c r="C363" s="31">
        <f t="shared" si="70"/>
        <v>0</v>
      </c>
      <c r="D363" s="31">
        <f t="shared" si="70"/>
        <v>0</v>
      </c>
      <c r="E363" s="31">
        <f t="shared" si="70"/>
        <v>0</v>
      </c>
    </row>
    <row r="364" spans="1:5" ht="15.75" thickBot="1" x14ac:dyDescent="0.3">
      <c r="A364" s="82" t="s">
        <v>302</v>
      </c>
      <c r="B364" s="278">
        <f t="shared" si="70"/>
        <v>0</v>
      </c>
      <c r="C364" s="278">
        <f t="shared" si="70"/>
        <v>0</v>
      </c>
      <c r="D364" s="278">
        <f t="shared" si="70"/>
        <v>0</v>
      </c>
      <c r="E364" s="278">
        <f t="shared" si="70"/>
        <v>0</v>
      </c>
    </row>
    <row r="365" spans="1:5" ht="15.75" thickBot="1" x14ac:dyDescent="0.3">
      <c r="A365" s="50" t="s">
        <v>29</v>
      </c>
      <c r="B365" s="51">
        <f>B366+B367</f>
        <v>65000</v>
      </c>
      <c r="C365" s="51">
        <f>C366+C367</f>
        <v>65000</v>
      </c>
      <c r="D365" s="51">
        <f t="shared" ref="D365:E365" si="71">D366+D367</f>
        <v>65000</v>
      </c>
      <c r="E365" s="51">
        <f t="shared" si="71"/>
        <v>65000</v>
      </c>
    </row>
    <row r="366" spans="1:5" ht="15.75" thickBot="1" x14ac:dyDescent="0.3">
      <c r="A366" s="82" t="s">
        <v>279</v>
      </c>
      <c r="B366" s="31">
        <f t="shared" ref="B366:E367" si="72">B55+B92+B129</f>
        <v>65000</v>
      </c>
      <c r="C366" s="31">
        <f t="shared" si="72"/>
        <v>65000</v>
      </c>
      <c r="D366" s="31">
        <f t="shared" si="72"/>
        <v>65000</v>
      </c>
      <c r="E366" s="31">
        <f t="shared" si="72"/>
        <v>65000</v>
      </c>
    </row>
    <row r="367" spans="1:5" ht="15.75" thickBot="1" x14ac:dyDescent="0.3">
      <c r="A367" s="82" t="s">
        <v>302</v>
      </c>
      <c r="B367" s="278">
        <f t="shared" si="72"/>
        <v>0</v>
      </c>
      <c r="C367" s="278">
        <f t="shared" si="72"/>
        <v>0</v>
      </c>
      <c r="D367" s="278">
        <f t="shared" si="72"/>
        <v>0</v>
      </c>
      <c r="E367" s="278">
        <f t="shared" si="72"/>
        <v>0</v>
      </c>
    </row>
    <row r="368" spans="1:5" ht="24.75" thickBot="1" x14ac:dyDescent="0.3">
      <c r="A368" s="50" t="s">
        <v>30</v>
      </c>
      <c r="B368" s="51">
        <f>B94+B57</f>
        <v>0</v>
      </c>
      <c r="C368" s="51">
        <f>C94+C57</f>
        <v>0</v>
      </c>
      <c r="D368" s="51">
        <f>D94+D57</f>
        <v>0</v>
      </c>
      <c r="E368" s="51">
        <f>E94+E57</f>
        <v>0</v>
      </c>
    </row>
    <row r="369" spans="1:5" ht="15.75" thickBot="1" x14ac:dyDescent="0.3">
      <c r="A369" s="82" t="s">
        <v>279</v>
      </c>
      <c r="B369" s="31">
        <f t="shared" ref="B369:E370" si="73">B58+B95+B132</f>
        <v>0</v>
      </c>
      <c r="C369" s="31">
        <f t="shared" si="73"/>
        <v>0</v>
      </c>
      <c r="D369" s="31">
        <f t="shared" si="73"/>
        <v>0</v>
      </c>
      <c r="E369" s="31">
        <f t="shared" si="73"/>
        <v>0</v>
      </c>
    </row>
    <row r="370" spans="1:5" ht="15.75" thickBot="1" x14ac:dyDescent="0.3">
      <c r="A370" s="82" t="s">
        <v>302</v>
      </c>
      <c r="B370" s="278">
        <f t="shared" si="73"/>
        <v>0</v>
      </c>
      <c r="C370" s="278">
        <f t="shared" si="73"/>
        <v>0</v>
      </c>
      <c r="D370" s="278">
        <f t="shared" si="73"/>
        <v>0</v>
      </c>
      <c r="E370" s="278">
        <f t="shared" si="73"/>
        <v>0</v>
      </c>
    </row>
    <row r="371" spans="1:5" ht="15.75" thickBot="1" x14ac:dyDescent="0.3">
      <c r="A371" s="50" t="s">
        <v>59</v>
      </c>
      <c r="B371" s="51">
        <f>B372+B373+B374+B375</f>
        <v>0</v>
      </c>
      <c r="C371" s="51">
        <f t="shared" ref="C371:E371" si="74">C372+C373+C374+C375</f>
        <v>0</v>
      </c>
      <c r="D371" s="51">
        <f t="shared" si="74"/>
        <v>0</v>
      </c>
      <c r="E371" s="51">
        <f t="shared" si="74"/>
        <v>0</v>
      </c>
    </row>
    <row r="372" spans="1:5" ht="15.75" thickBot="1" x14ac:dyDescent="0.3">
      <c r="A372" s="82" t="s">
        <v>279</v>
      </c>
      <c r="B372" s="31">
        <f>B155+B180+B205+B231+B260+B285+B311+B337</f>
        <v>0</v>
      </c>
      <c r="C372" s="31">
        <f t="shared" ref="C372:E375" si="75">C155+C180+C205+C231+C260+C285+C311+C337</f>
        <v>0</v>
      </c>
      <c r="D372" s="31">
        <f t="shared" si="75"/>
        <v>0</v>
      </c>
      <c r="E372" s="31">
        <f t="shared" si="75"/>
        <v>0</v>
      </c>
    </row>
    <row r="373" spans="1:5" ht="15.75" thickBot="1" x14ac:dyDescent="0.3">
      <c r="A373" s="82" t="s">
        <v>303</v>
      </c>
      <c r="B373" s="31">
        <f>B156+B181+B206+B232+B261+B286+B312+B338</f>
        <v>0</v>
      </c>
      <c r="C373" s="31">
        <f t="shared" si="75"/>
        <v>0</v>
      </c>
      <c r="D373" s="31">
        <f t="shared" si="75"/>
        <v>0</v>
      </c>
      <c r="E373" s="31">
        <f t="shared" si="75"/>
        <v>0</v>
      </c>
    </row>
    <row r="374" spans="1:5" ht="15.75" thickBot="1" x14ac:dyDescent="0.3">
      <c r="A374" s="82" t="s">
        <v>295</v>
      </c>
      <c r="B374" s="31">
        <f>B157+B182+B207+B233+B262+B287+B313+B339</f>
        <v>0</v>
      </c>
      <c r="C374" s="31">
        <f t="shared" si="75"/>
        <v>0</v>
      </c>
      <c r="D374" s="31">
        <f t="shared" si="75"/>
        <v>0</v>
      </c>
      <c r="E374" s="31">
        <f t="shared" si="75"/>
        <v>0</v>
      </c>
    </row>
    <row r="375" spans="1:5" ht="15.75" thickBot="1" x14ac:dyDescent="0.3">
      <c r="A375" s="82" t="s">
        <v>296</v>
      </c>
      <c r="B375" s="31">
        <f>B158+B183+B208+B234+B263+B288+B314+B340</f>
        <v>0</v>
      </c>
      <c r="C375" s="31">
        <f t="shared" si="75"/>
        <v>0</v>
      </c>
      <c r="D375" s="31">
        <f t="shared" si="75"/>
        <v>0</v>
      </c>
      <c r="E375" s="31">
        <f t="shared" si="75"/>
        <v>0</v>
      </c>
    </row>
    <row r="376" spans="1:5" ht="15.75" thickBot="1" x14ac:dyDescent="0.3">
      <c r="A376" s="50" t="s">
        <v>60</v>
      </c>
      <c r="B376" s="51">
        <f>B377+B378+B379+B380</f>
        <v>530000</v>
      </c>
      <c r="C376" s="51">
        <f t="shared" ref="C376:E376" si="76">C377+C378+C379+C380</f>
        <v>300000</v>
      </c>
      <c r="D376" s="51">
        <f t="shared" si="76"/>
        <v>380000</v>
      </c>
      <c r="E376" s="51">
        <f t="shared" si="76"/>
        <v>430000</v>
      </c>
    </row>
    <row r="377" spans="1:5" ht="15.75" thickBot="1" x14ac:dyDescent="0.3">
      <c r="A377" s="82" t="s">
        <v>279</v>
      </c>
      <c r="B377" s="31">
        <f>B160+B185+B210+B236+B265+B290+B316+B342</f>
        <v>157000</v>
      </c>
      <c r="C377" s="31">
        <f t="shared" ref="C377:E379" si="77">C160+C185+C210+C236+C265+C290+C316+C342</f>
        <v>71000</v>
      </c>
      <c r="D377" s="31">
        <f t="shared" si="77"/>
        <v>18000</v>
      </c>
      <c r="E377" s="31">
        <f t="shared" si="77"/>
        <v>59000</v>
      </c>
    </row>
    <row r="378" spans="1:5" ht="15.75" thickBot="1" x14ac:dyDescent="0.3">
      <c r="A378" s="82" t="s">
        <v>303</v>
      </c>
      <c r="B378" s="31">
        <f>B161+B186+B211+B237+B266+B291+B317+B343</f>
        <v>330000</v>
      </c>
      <c r="C378" s="31">
        <f t="shared" si="77"/>
        <v>200000</v>
      </c>
      <c r="D378" s="31">
        <f t="shared" si="77"/>
        <v>330000</v>
      </c>
      <c r="E378" s="31">
        <f t="shared" si="77"/>
        <v>330000</v>
      </c>
    </row>
    <row r="379" spans="1:5" ht="15.75" thickBot="1" x14ac:dyDescent="0.3">
      <c r="A379" s="82" t="s">
        <v>295</v>
      </c>
      <c r="B379" s="31">
        <f>B162+B187+B212+B238+B267+B292+B318+B344</f>
        <v>0</v>
      </c>
      <c r="C379" s="31">
        <f t="shared" si="77"/>
        <v>0</v>
      </c>
      <c r="D379" s="31">
        <f t="shared" si="77"/>
        <v>0</v>
      </c>
      <c r="E379" s="31">
        <f t="shared" si="77"/>
        <v>0</v>
      </c>
    </row>
    <row r="380" spans="1:5" ht="15.75" thickBot="1" x14ac:dyDescent="0.3">
      <c r="A380" s="82" t="s">
        <v>296</v>
      </c>
      <c r="B380" s="31">
        <f t="shared" ref="B380:E380" si="78">B163+B188+B213+B239+B268+B293+B319+B345</f>
        <v>43000</v>
      </c>
      <c r="C380" s="31">
        <f t="shared" si="78"/>
        <v>29000</v>
      </c>
      <c r="D380" s="31">
        <f t="shared" si="78"/>
        <v>32000</v>
      </c>
      <c r="E380" s="31">
        <f t="shared" si="78"/>
        <v>41000</v>
      </c>
    </row>
    <row r="381" spans="1:5" ht="15.75" thickBot="1" x14ac:dyDescent="0.3">
      <c r="A381" s="435" t="s">
        <v>32</v>
      </c>
      <c r="B381" s="51" t="str">
        <f>IF(B349-B348=0,0,"Error")</f>
        <v>Error</v>
      </c>
      <c r="C381" s="51">
        <f>IF(C349-C348=0,0,"Error")</f>
        <v>0</v>
      </c>
      <c r="D381" s="51">
        <f>IF(D349-D348=0,0,"Error")</f>
        <v>0</v>
      </c>
      <c r="E381" s="51">
        <f>IF(E349-E348=0,0,"Error")</f>
        <v>0</v>
      </c>
    </row>
  </sheetData>
  <mergeCells count="88">
    <mergeCell ref="B19:E19"/>
    <mergeCell ref="A1:E1"/>
    <mergeCell ref="A2:E2"/>
    <mergeCell ref="A3:E3"/>
    <mergeCell ref="A5:E5"/>
    <mergeCell ref="B6:E6"/>
    <mergeCell ref="B7:E7"/>
    <mergeCell ref="B8:E8"/>
    <mergeCell ref="A9:E9"/>
    <mergeCell ref="A10:E12"/>
    <mergeCell ref="B13:E13"/>
    <mergeCell ref="A14:A15"/>
    <mergeCell ref="B64:E64"/>
    <mergeCell ref="A20:E20"/>
    <mergeCell ref="A23:E23"/>
    <mergeCell ref="A24:E24"/>
    <mergeCell ref="B25:E25"/>
    <mergeCell ref="B26:E26"/>
    <mergeCell ref="B27:E27"/>
    <mergeCell ref="A28:A29"/>
    <mergeCell ref="A36:E36"/>
    <mergeCell ref="A37:A38"/>
    <mergeCell ref="B62:E62"/>
    <mergeCell ref="B63:E63"/>
    <mergeCell ref="B138:E138"/>
    <mergeCell ref="A65:A66"/>
    <mergeCell ref="A73:E73"/>
    <mergeCell ref="A74:A75"/>
    <mergeCell ref="B99:E99"/>
    <mergeCell ref="B100:E100"/>
    <mergeCell ref="B101:E101"/>
    <mergeCell ref="A102:A103"/>
    <mergeCell ref="A110:E110"/>
    <mergeCell ref="A111:A112"/>
    <mergeCell ref="A136:E136"/>
    <mergeCell ref="A137:E137"/>
    <mergeCell ref="D139:E139"/>
    <mergeCell ref="B140:E140"/>
    <mergeCell ref="B141:E141"/>
    <mergeCell ref="B142:E142"/>
    <mergeCell ref="A143:A144"/>
    <mergeCell ref="A201:E201"/>
    <mergeCell ref="A151:E151"/>
    <mergeCell ref="A152:A153"/>
    <mergeCell ref="D165:E165"/>
    <mergeCell ref="B166:E166"/>
    <mergeCell ref="B167:E167"/>
    <mergeCell ref="A168:A169"/>
    <mergeCell ref="A176:E176"/>
    <mergeCell ref="A177:A178"/>
    <mergeCell ref="B191:E191"/>
    <mergeCell ref="B192:E192"/>
    <mergeCell ref="A193:A194"/>
    <mergeCell ref="B245:E245"/>
    <mergeCell ref="B246:E246"/>
    <mergeCell ref="A202:A203"/>
    <mergeCell ref="B215:E215"/>
    <mergeCell ref="B217:E217"/>
    <mergeCell ref="B218:E218"/>
    <mergeCell ref="A219:A220"/>
    <mergeCell ref="A227:E227"/>
    <mergeCell ref="A228:A229"/>
    <mergeCell ref="A241:E241"/>
    <mergeCell ref="A242:E242"/>
    <mergeCell ref="B243:E243"/>
    <mergeCell ref="D244:E244"/>
    <mergeCell ref="B297:E297"/>
    <mergeCell ref="B247:E247"/>
    <mergeCell ref="A248:A249"/>
    <mergeCell ref="A256:E256"/>
    <mergeCell ref="A257:A258"/>
    <mergeCell ref="D270:E270"/>
    <mergeCell ref="B271:E271"/>
    <mergeCell ref="B272:E272"/>
    <mergeCell ref="A273:A274"/>
    <mergeCell ref="A281:E281"/>
    <mergeCell ref="A282:A283"/>
    <mergeCell ref="B295:E295"/>
    <mergeCell ref="B324:E324"/>
    <mergeCell ref="A325:A326"/>
    <mergeCell ref="A333:E333"/>
    <mergeCell ref="A334:A335"/>
    <mergeCell ref="B298:E298"/>
    <mergeCell ref="A299:A300"/>
    <mergeCell ref="A307:E307"/>
    <mergeCell ref="A308:A309"/>
    <mergeCell ref="B321:E321"/>
    <mergeCell ref="B323:E323"/>
  </mergeCells>
  <pageMargins left="0.7" right="0.7" top="0.75" bottom="0.75" header="0.3" footer="0.3"/>
  <pageSetup scale="9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79"/>
  <sheetViews>
    <sheetView topLeftCell="C1" zoomScale="170" zoomScaleNormal="170" workbookViewId="0">
      <selection activeCell="J9" sqref="J9"/>
    </sheetView>
  </sheetViews>
  <sheetFormatPr defaultRowHeight="15" x14ac:dyDescent="0.25"/>
  <cols>
    <col min="1" max="1" width="11" hidden="1" customWidth="1"/>
    <col min="2" max="2" width="12" hidden="1" customWidth="1"/>
    <col min="3" max="3" width="28.5703125" customWidth="1"/>
    <col min="4" max="4" width="12.42578125" customWidth="1"/>
    <col min="5" max="7" width="11.7109375" customWidth="1"/>
    <col min="10" max="10" width="11" customWidth="1"/>
    <col min="11" max="11" width="11" bestFit="1" customWidth="1"/>
  </cols>
  <sheetData>
    <row r="1" spans="2:9" x14ac:dyDescent="0.25">
      <c r="C1" s="1444" t="s">
        <v>179</v>
      </c>
      <c r="D1" s="1444"/>
      <c r="E1" s="1444"/>
      <c r="F1" s="1444"/>
      <c r="G1" s="1444"/>
      <c r="H1" s="1444"/>
      <c r="I1" s="1444"/>
    </row>
    <row r="2" spans="2:9" ht="18" customHeight="1" x14ac:dyDescent="0.25">
      <c r="B2" s="1444" t="s">
        <v>732</v>
      </c>
      <c r="C2" s="1444"/>
      <c r="D2" s="1444"/>
      <c r="E2" s="1444"/>
      <c r="F2" s="1444"/>
      <c r="G2" s="1444"/>
      <c r="H2" s="1444"/>
    </row>
    <row r="3" spans="2:9" ht="18" customHeight="1" x14ac:dyDescent="0.25">
      <c r="B3" s="796"/>
      <c r="C3" s="1306" t="s">
        <v>731</v>
      </c>
      <c r="D3" s="1306"/>
      <c r="E3" s="1306"/>
      <c r="F3" s="1306"/>
      <c r="G3" s="1306"/>
      <c r="H3" s="796"/>
    </row>
    <row r="4" spans="2:9" ht="15.75" thickBot="1" x14ac:dyDescent="0.3"/>
    <row r="5" spans="2:9" ht="15.75" thickBot="1" x14ac:dyDescent="0.3">
      <c r="C5" s="2" t="s">
        <v>0</v>
      </c>
      <c r="D5" s="1230" t="s">
        <v>179</v>
      </c>
      <c r="E5" s="1230"/>
      <c r="F5" s="1230"/>
      <c r="G5" s="1230"/>
    </row>
    <row r="6" spans="2:9" ht="15.75" thickBot="1" x14ac:dyDescent="0.3">
      <c r="C6" s="2" t="s">
        <v>1</v>
      </c>
      <c r="D6" s="1231" t="s">
        <v>180</v>
      </c>
      <c r="E6" s="1232"/>
      <c r="F6" s="1232"/>
      <c r="G6" s="1233"/>
    </row>
    <row r="7" spans="2:9" ht="15.75" thickBot="1" x14ac:dyDescent="0.3">
      <c r="C7" s="2" t="s">
        <v>3</v>
      </c>
      <c r="D7" s="1217" t="s">
        <v>729</v>
      </c>
      <c r="E7" s="1218"/>
      <c r="F7" s="1218"/>
      <c r="G7" s="1219"/>
    </row>
    <row r="8" spans="2:9" ht="15.75" thickBot="1" x14ac:dyDescent="0.3">
      <c r="C8" s="1234" t="s">
        <v>5</v>
      </c>
      <c r="D8" s="1235"/>
      <c r="E8" s="1235"/>
      <c r="F8" s="1235"/>
      <c r="G8" s="1236"/>
    </row>
    <row r="9" spans="2:9" ht="15.75" thickBot="1" x14ac:dyDescent="0.3">
      <c r="C9" s="1423" t="s">
        <v>181</v>
      </c>
      <c r="D9" s="1424"/>
      <c r="E9" s="1424"/>
      <c r="F9" s="1424"/>
      <c r="G9" s="1425"/>
    </row>
    <row r="10" spans="2:9" ht="36.75" customHeight="1" thickBot="1" x14ac:dyDescent="0.3">
      <c r="C10" s="1423"/>
      <c r="D10" s="1424"/>
      <c r="E10" s="1424"/>
      <c r="F10" s="1424"/>
      <c r="G10" s="1425"/>
    </row>
    <row r="11" spans="2:9" ht="15.75" thickBot="1" x14ac:dyDescent="0.3">
      <c r="C11" s="1423"/>
      <c r="D11" s="1424"/>
      <c r="E11" s="1424"/>
      <c r="F11" s="1424"/>
      <c r="G11" s="1425"/>
    </row>
    <row r="12" spans="2:9" ht="117.75" customHeight="1" thickBot="1" x14ac:dyDescent="0.3">
      <c r="C12" s="3" t="s">
        <v>6</v>
      </c>
      <c r="D12" s="1706" t="s">
        <v>663</v>
      </c>
      <c r="E12" s="1240"/>
      <c r="F12" s="1240"/>
      <c r="G12" s="1897"/>
    </row>
    <row r="13" spans="2:9" ht="23.25" customHeight="1" x14ac:dyDescent="0.25">
      <c r="C13" s="1254" t="s">
        <v>7</v>
      </c>
      <c r="D13" s="280">
        <v>2019</v>
      </c>
      <c r="E13" s="280">
        <v>2020</v>
      </c>
      <c r="F13" s="280">
        <v>2021</v>
      </c>
      <c r="G13" s="280">
        <v>2022</v>
      </c>
    </row>
    <row r="14" spans="2:9" ht="15.75" thickBot="1" x14ac:dyDescent="0.3">
      <c r="C14" s="1255"/>
      <c r="D14" s="277" t="s">
        <v>8</v>
      </c>
      <c r="E14" s="277" t="s">
        <v>9</v>
      </c>
      <c r="F14" s="277" t="s">
        <v>9</v>
      </c>
      <c r="G14" s="277" t="s">
        <v>9</v>
      </c>
    </row>
    <row r="15" spans="2:9" ht="23.25" thickBot="1" x14ac:dyDescent="0.3">
      <c r="C15" s="802" t="s">
        <v>246</v>
      </c>
      <c r="D15" s="4">
        <v>1</v>
      </c>
      <c r="E15" s="4">
        <v>1</v>
      </c>
      <c r="F15" s="4">
        <v>1</v>
      </c>
      <c r="G15" s="4">
        <v>1</v>
      </c>
    </row>
    <row r="16" spans="2:9" ht="50.25" customHeight="1" thickBot="1" x14ac:dyDescent="0.3">
      <c r="C16" s="6" t="s">
        <v>10</v>
      </c>
      <c r="D16" s="1427" t="s">
        <v>183</v>
      </c>
      <c r="E16" s="1428"/>
      <c r="F16" s="1428"/>
      <c r="G16" s="1429"/>
    </row>
    <row r="17" spans="3:13" ht="23.25" customHeight="1" thickBot="1" x14ac:dyDescent="0.3">
      <c r="C17" s="1247" t="s">
        <v>11</v>
      </c>
      <c r="D17" s="1249"/>
      <c r="E17" s="1249"/>
      <c r="F17" s="1249"/>
      <c r="G17" s="1250"/>
      <c r="J17" s="30"/>
      <c r="L17" s="30"/>
    </row>
    <row r="18" spans="3:13" ht="34.5" thickBot="1" x14ac:dyDescent="0.3">
      <c r="C18" s="90" t="s">
        <v>245</v>
      </c>
      <c r="D18" s="89">
        <v>1</v>
      </c>
      <c r="E18" s="89">
        <v>1</v>
      </c>
      <c r="F18" s="89">
        <v>1</v>
      </c>
      <c r="G18" s="89">
        <v>1</v>
      </c>
      <c r="I18" s="92"/>
    </row>
    <row r="19" spans="3:13" ht="23.25" thickBot="1" x14ac:dyDescent="0.3">
      <c r="C19" s="93" t="s">
        <v>182</v>
      </c>
      <c r="D19" s="99">
        <v>1</v>
      </c>
      <c r="E19" s="99">
        <v>1</v>
      </c>
      <c r="F19" s="99">
        <v>1</v>
      </c>
      <c r="G19" s="99">
        <v>1</v>
      </c>
    </row>
    <row r="20" spans="3:13" ht="15.75" thickBot="1" x14ac:dyDescent="0.3">
      <c r="C20" s="1291" t="s">
        <v>12</v>
      </c>
      <c r="D20" s="1292"/>
      <c r="E20" s="1292"/>
      <c r="F20" s="1292"/>
      <c r="G20" s="1293"/>
    </row>
    <row r="21" spans="3:13" ht="15.75" thickBot="1" x14ac:dyDescent="0.3">
      <c r="C21" s="1220" t="s">
        <v>13</v>
      </c>
      <c r="D21" s="1221"/>
      <c r="E21" s="1221"/>
      <c r="F21" s="1221"/>
      <c r="G21" s="1222"/>
    </row>
    <row r="22" spans="3:13" ht="30" customHeight="1" thickBot="1" x14ac:dyDescent="0.3">
      <c r="C22" s="7" t="s">
        <v>14</v>
      </c>
      <c r="D22" s="2155" t="s">
        <v>664</v>
      </c>
      <c r="E22" s="2002"/>
      <c r="F22" s="2002"/>
      <c r="G22" s="2003"/>
    </row>
    <row r="23" spans="3:13" ht="31.5" customHeight="1" thickBot="1" x14ac:dyDescent="0.3">
      <c r="C23" s="5" t="s">
        <v>15</v>
      </c>
      <c r="D23" s="1392" t="s">
        <v>665</v>
      </c>
      <c r="E23" s="1393"/>
      <c r="F23" s="1393"/>
      <c r="G23" s="1394"/>
    </row>
    <row r="24" spans="3:13" ht="15.75" thickBot="1" x14ac:dyDescent="0.3">
      <c r="C24" s="5" t="s">
        <v>16</v>
      </c>
      <c r="D24" s="1251" t="s">
        <v>666</v>
      </c>
      <c r="E24" s="1252"/>
      <c r="F24" s="1252"/>
      <c r="G24" s="1253"/>
    </row>
    <row r="25" spans="3:13" ht="12.75" customHeight="1" x14ac:dyDescent="0.25">
      <c r="C25" s="1254"/>
      <c r="D25" s="8">
        <v>2019</v>
      </c>
      <c r="E25" s="8">
        <v>2020</v>
      </c>
      <c r="F25" s="8">
        <v>2021</v>
      </c>
      <c r="G25" s="8">
        <v>2022</v>
      </c>
    </row>
    <row r="26" spans="3:13" ht="9" customHeight="1" thickBot="1" x14ac:dyDescent="0.3">
      <c r="C26" s="1255"/>
      <c r="D26" s="806" t="s">
        <v>8</v>
      </c>
      <c r="E26" s="806" t="s">
        <v>9</v>
      </c>
      <c r="F26" s="806" t="s">
        <v>9</v>
      </c>
      <c r="G26" s="806" t="s">
        <v>9</v>
      </c>
    </row>
    <row r="27" spans="3:13" ht="15.75" thickBot="1" x14ac:dyDescent="0.3">
      <c r="C27" s="5" t="s">
        <v>17</v>
      </c>
      <c r="D27" s="41">
        <v>65000</v>
      </c>
      <c r="E27" s="41">
        <v>65000</v>
      </c>
      <c r="F27" s="41">
        <v>65000</v>
      </c>
      <c r="G27" s="41">
        <v>65000</v>
      </c>
    </row>
    <row r="28" spans="3:13" ht="15.75" thickBot="1" x14ac:dyDescent="0.3">
      <c r="C28" s="5" t="s">
        <v>18</v>
      </c>
      <c r="D28" s="10">
        <f>D45</f>
        <v>46617</v>
      </c>
      <c r="E28" s="10">
        <f>E45</f>
        <v>47450</v>
      </c>
      <c r="F28" s="10">
        <f t="shared" ref="F28:G28" si="0">F45</f>
        <v>47450</v>
      </c>
      <c r="G28" s="10">
        <f t="shared" si="0"/>
        <v>47450</v>
      </c>
    </row>
    <row r="29" spans="3:13" ht="15.75" thickBot="1" x14ac:dyDescent="0.3">
      <c r="C29" s="5" t="s">
        <v>19</v>
      </c>
      <c r="D29" s="10">
        <f>D28/D27</f>
        <v>0.71718461538461542</v>
      </c>
      <c r="E29" s="10">
        <f t="shared" ref="E29:G29" si="1">E28/E27</f>
        <v>0.73</v>
      </c>
      <c r="F29" s="10">
        <f t="shared" si="1"/>
        <v>0.73</v>
      </c>
      <c r="G29" s="10">
        <f t="shared" si="1"/>
        <v>0.73</v>
      </c>
    </row>
    <row r="30" spans="3:13" ht="15.75" thickBot="1" x14ac:dyDescent="0.3">
      <c r="C30" s="5" t="s">
        <v>20</v>
      </c>
      <c r="D30" s="787" t="s">
        <v>21</v>
      </c>
      <c r="E30" s="11">
        <f>E27/D27-1</f>
        <v>0</v>
      </c>
      <c r="F30" s="11">
        <f t="shared" ref="F30:G32" si="2">F27/E27-1</f>
        <v>0</v>
      </c>
      <c r="G30" s="11">
        <f t="shared" si="2"/>
        <v>0</v>
      </c>
      <c r="I30" s="12"/>
      <c r="J30" s="12"/>
      <c r="K30" s="12"/>
      <c r="L30" s="12"/>
      <c r="M30" s="12"/>
    </row>
    <row r="31" spans="3:13" ht="15.75" thickBot="1" x14ac:dyDescent="0.3">
      <c r="C31" s="5" t="s">
        <v>22</v>
      </c>
      <c r="D31" s="787" t="s">
        <v>21</v>
      </c>
      <c r="E31" s="11">
        <f>E28/D28-1</f>
        <v>1.7869017740309356E-2</v>
      </c>
      <c r="F31" s="11">
        <f t="shared" si="2"/>
        <v>0</v>
      </c>
      <c r="G31" s="11">
        <f t="shared" si="2"/>
        <v>0</v>
      </c>
    </row>
    <row r="32" spans="3:13" ht="15.75" thickBot="1" x14ac:dyDescent="0.3">
      <c r="C32" s="5" t="s">
        <v>23</v>
      </c>
      <c r="D32" s="787" t="s">
        <v>21</v>
      </c>
      <c r="E32" s="11">
        <f>E29/D29-1</f>
        <v>1.7869017740309356E-2</v>
      </c>
      <c r="F32" s="11">
        <f t="shared" si="2"/>
        <v>0</v>
      </c>
      <c r="G32" s="11">
        <f t="shared" si="2"/>
        <v>0</v>
      </c>
    </row>
    <row r="33" spans="3:7" ht="15.75" thickBot="1" x14ac:dyDescent="0.3">
      <c r="C33" s="1256" t="s">
        <v>160</v>
      </c>
      <c r="D33" s="1257"/>
      <c r="E33" s="1257"/>
      <c r="F33" s="1257"/>
      <c r="G33" s="1258"/>
    </row>
    <row r="34" spans="3:7" ht="12.75" customHeight="1" x14ac:dyDescent="0.25">
      <c r="C34" s="1254"/>
      <c r="D34" s="8">
        <v>2019</v>
      </c>
      <c r="E34" s="8">
        <v>2020</v>
      </c>
      <c r="F34" s="8">
        <v>2021</v>
      </c>
      <c r="G34" s="8">
        <v>2022</v>
      </c>
    </row>
    <row r="35" spans="3:7" ht="9" customHeight="1" thickBot="1" x14ac:dyDescent="0.3">
      <c r="C35" s="1255"/>
      <c r="D35" s="806" t="s">
        <v>8</v>
      </c>
      <c r="E35" s="806" t="s">
        <v>9</v>
      </c>
      <c r="F35" s="806" t="s">
        <v>9</v>
      </c>
      <c r="G35" s="806" t="s">
        <v>9</v>
      </c>
    </row>
    <row r="36" spans="3:7" ht="15.75" thickBot="1" x14ac:dyDescent="0.3">
      <c r="C36" s="13" t="s">
        <v>24</v>
      </c>
      <c r="D36" s="14">
        <f>D37+D38</f>
        <v>26474</v>
      </c>
      <c r="E36" s="14">
        <f>E37+E38</f>
        <v>27000</v>
      </c>
      <c r="F36" s="14">
        <f t="shared" ref="F36:G36" si="3">F37+F38</f>
        <v>27000</v>
      </c>
      <c r="G36" s="14">
        <f t="shared" si="3"/>
        <v>27000</v>
      </c>
    </row>
    <row r="37" spans="3:7" ht="15.75" thickBot="1" x14ac:dyDescent="0.3">
      <c r="C37" s="26" t="s">
        <v>279</v>
      </c>
      <c r="D37" s="118">
        <v>26474</v>
      </c>
      <c r="E37" s="119">
        <v>27000</v>
      </c>
      <c r="F37" s="119">
        <v>27000</v>
      </c>
      <c r="G37" s="119">
        <v>27000</v>
      </c>
    </row>
    <row r="38" spans="3:7" ht="15.75" thickBot="1" x14ac:dyDescent="0.3">
      <c r="C38" s="26" t="s">
        <v>280</v>
      </c>
      <c r="D38" s="94"/>
      <c r="E38" s="94"/>
      <c r="F38" s="94"/>
      <c r="G38" s="94"/>
    </row>
    <row r="39" spans="3:7" ht="24.75" thickBot="1" x14ac:dyDescent="0.3">
      <c r="C39" s="13" t="s">
        <v>25</v>
      </c>
      <c r="D39" s="14">
        <f>D40+D41</f>
        <v>4554</v>
      </c>
      <c r="E39" s="14">
        <f>E40+E41</f>
        <v>4600</v>
      </c>
      <c r="F39" s="14">
        <f t="shared" ref="F39:G39" si="4">F40+F41</f>
        <v>4600</v>
      </c>
      <c r="G39" s="14">
        <f t="shared" si="4"/>
        <v>4600</v>
      </c>
    </row>
    <row r="40" spans="3:7" ht="15.75" thickBot="1" x14ac:dyDescent="0.3">
      <c r="C40" s="26" t="s">
        <v>279</v>
      </c>
      <c r="D40" s="15">
        <v>4554</v>
      </c>
      <c r="E40" s="14">
        <v>4600</v>
      </c>
      <c r="F40" s="14">
        <v>4600</v>
      </c>
      <c r="G40" s="14">
        <v>4600</v>
      </c>
    </row>
    <row r="41" spans="3:7" ht="15.75" thickBot="1" x14ac:dyDescent="0.3">
      <c r="C41" s="26" t="s">
        <v>280</v>
      </c>
      <c r="D41" s="15"/>
      <c r="E41" s="14"/>
      <c r="F41" s="14"/>
      <c r="G41" s="14"/>
    </row>
    <row r="42" spans="3:7" ht="15.75" thickBot="1" x14ac:dyDescent="0.3">
      <c r="C42" s="13" t="s">
        <v>26</v>
      </c>
      <c r="D42" s="14">
        <f>D43+D44</f>
        <v>15589</v>
      </c>
      <c r="E42" s="14">
        <f>E43+E44</f>
        <v>15850</v>
      </c>
      <c r="F42" s="14">
        <f t="shared" ref="F42:G42" si="5">F43+F44</f>
        <v>15850</v>
      </c>
      <c r="G42" s="14">
        <f t="shared" si="5"/>
        <v>15850</v>
      </c>
    </row>
    <row r="43" spans="3:7" ht="15.75" thickBot="1" x14ac:dyDescent="0.3">
      <c r="C43" s="26" t="s">
        <v>279</v>
      </c>
      <c r="D43" s="15">
        <v>15589</v>
      </c>
      <c r="E43" s="14">
        <f>-800+16650</f>
        <v>15850</v>
      </c>
      <c r="F43" s="14">
        <f>650+16000-800</f>
        <v>15850</v>
      </c>
      <c r="G43" s="14">
        <f>650+16000-800</f>
        <v>15850</v>
      </c>
    </row>
    <row r="44" spans="3:7" ht="15.75" thickBot="1" x14ac:dyDescent="0.3">
      <c r="C44" s="26" t="s">
        <v>280</v>
      </c>
      <c r="D44" s="15"/>
      <c r="E44" s="14"/>
      <c r="F44" s="14"/>
      <c r="G44" s="14"/>
    </row>
    <row r="45" spans="3:7" ht="15.75" thickBot="1" x14ac:dyDescent="0.3">
      <c r="C45" s="16" t="s">
        <v>31</v>
      </c>
      <c r="D45" s="15">
        <f>D42+D39+D36</f>
        <v>46617</v>
      </c>
      <c r="E45" s="15">
        <f>E42+E39+E36</f>
        <v>47450</v>
      </c>
      <c r="F45" s="15">
        <f t="shared" ref="F45:G45" si="6">F42+F39+F36</f>
        <v>47450</v>
      </c>
      <c r="G45" s="15">
        <f t="shared" si="6"/>
        <v>47450</v>
      </c>
    </row>
    <row r="46" spans="3:7" ht="15.75" thickBot="1" x14ac:dyDescent="0.3">
      <c r="C46" s="17" t="s">
        <v>32</v>
      </c>
      <c r="D46" s="18">
        <f>IF(D45-D28=0,0,"Error")</f>
        <v>0</v>
      </c>
      <c r="E46" s="18">
        <f>IF(E45-E28=0,0,"Error")</f>
        <v>0</v>
      </c>
      <c r="F46" s="18">
        <f>IF(F45-F28=0,0,"Error")</f>
        <v>0</v>
      </c>
      <c r="G46" s="18">
        <f>IF(G45-G28=0,0,"Error")</f>
        <v>0</v>
      </c>
    </row>
    <row r="47" spans="3:7" ht="15.75" thickBot="1" x14ac:dyDescent="0.3">
      <c r="C47" s="1220" t="s">
        <v>39</v>
      </c>
      <c r="D47" s="1221"/>
      <c r="E47" s="1221"/>
      <c r="F47" s="1221"/>
      <c r="G47" s="1222"/>
    </row>
    <row r="48" spans="3:7" ht="15.75" thickBot="1" x14ac:dyDescent="0.3">
      <c r="C48" s="1220" t="s">
        <v>40</v>
      </c>
      <c r="D48" s="1221"/>
      <c r="E48" s="1221"/>
      <c r="F48" s="1221"/>
      <c r="G48" s="1222"/>
    </row>
    <row r="49" spans="3:7" ht="15.75" thickBot="1" x14ac:dyDescent="0.3">
      <c r="C49" s="7" t="s">
        <v>667</v>
      </c>
      <c r="D49" s="1243" t="s">
        <v>553</v>
      </c>
      <c r="E49" s="1244"/>
      <c r="F49" s="1245"/>
      <c r="G49" s="1246"/>
    </row>
    <row r="50" spans="3:7" ht="35.25" customHeight="1" thickBot="1" x14ac:dyDescent="0.3">
      <c r="C50" s="7" t="s">
        <v>82</v>
      </c>
      <c r="D50" s="7" t="s">
        <v>639</v>
      </c>
      <c r="E50" s="100" t="s">
        <v>289</v>
      </c>
      <c r="F50" s="2153" t="s">
        <v>898</v>
      </c>
      <c r="G50" s="2154"/>
    </row>
    <row r="51" spans="3:7" ht="15.75" thickBot="1" x14ac:dyDescent="0.3">
      <c r="C51" s="110"/>
      <c r="D51" s="1243"/>
      <c r="E51" s="1277"/>
      <c r="F51" s="1245"/>
      <c r="G51" s="1246"/>
    </row>
    <row r="52" spans="3:7" ht="17.25" customHeight="1" thickBot="1" x14ac:dyDescent="0.3">
      <c r="C52" s="5" t="s">
        <v>15</v>
      </c>
      <c r="D52" s="1243" t="s">
        <v>899</v>
      </c>
      <c r="E52" s="1277"/>
      <c r="F52" s="1245"/>
      <c r="G52" s="1246"/>
    </row>
    <row r="53" spans="3:7" ht="15.75" thickBot="1" x14ac:dyDescent="0.3">
      <c r="C53" s="5" t="s">
        <v>16</v>
      </c>
      <c r="D53" s="1251" t="s">
        <v>345</v>
      </c>
      <c r="E53" s="1252"/>
      <c r="F53" s="1252"/>
      <c r="G53" s="1253"/>
    </row>
    <row r="54" spans="3:7" ht="12.75" customHeight="1" x14ac:dyDescent="0.25">
      <c r="C54" s="1254"/>
      <c r="D54" s="8">
        <v>2019</v>
      </c>
      <c r="E54" s="8">
        <v>2020</v>
      </c>
      <c r="F54" s="8">
        <v>2021</v>
      </c>
      <c r="G54" s="8">
        <v>2022</v>
      </c>
    </row>
    <row r="55" spans="3:7" ht="9" customHeight="1" thickBot="1" x14ac:dyDescent="0.3">
      <c r="C55" s="1255"/>
      <c r="D55" s="806" t="s">
        <v>8</v>
      </c>
      <c r="E55" s="806" t="s">
        <v>9</v>
      </c>
      <c r="F55" s="806" t="s">
        <v>9</v>
      </c>
      <c r="G55" s="806" t="s">
        <v>9</v>
      </c>
    </row>
    <row r="56" spans="3:7" ht="15.75" thickBot="1" x14ac:dyDescent="0.3">
      <c r="C56" s="5" t="s">
        <v>17</v>
      </c>
      <c r="D56" s="10">
        <v>2</v>
      </c>
      <c r="E56" s="959">
        <v>9</v>
      </c>
      <c r="F56" s="10">
        <v>9</v>
      </c>
      <c r="G56" s="10">
        <v>9</v>
      </c>
    </row>
    <row r="57" spans="3:7" ht="15.75" thickBot="1" x14ac:dyDescent="0.3">
      <c r="C57" s="5" t="s">
        <v>18</v>
      </c>
      <c r="D57" s="959">
        <f>D75</f>
        <v>1000</v>
      </c>
      <c r="E57" s="959">
        <f>E75</f>
        <v>3000</v>
      </c>
      <c r="F57" s="959">
        <f t="shared" ref="F57" si="7">F75</f>
        <v>3000</v>
      </c>
      <c r="G57" s="959">
        <f>G75</f>
        <v>3000</v>
      </c>
    </row>
    <row r="58" spans="3:7" ht="15.75" thickBot="1" x14ac:dyDescent="0.3">
      <c r="C58" s="5" t="s">
        <v>19</v>
      </c>
      <c r="D58" s="10">
        <f>D57/D56</f>
        <v>500</v>
      </c>
      <c r="E58" s="10">
        <f t="shared" ref="E58:G58" si="8">E57/E56</f>
        <v>333.33333333333331</v>
      </c>
      <c r="F58" s="10">
        <f t="shared" si="8"/>
        <v>333.33333333333331</v>
      </c>
      <c r="G58" s="10">
        <f t="shared" si="8"/>
        <v>333.33333333333331</v>
      </c>
    </row>
    <row r="59" spans="3:7" ht="15.75" thickBot="1" x14ac:dyDescent="0.3">
      <c r="C59" s="5" t="s">
        <v>20</v>
      </c>
      <c r="D59" s="787" t="s">
        <v>21</v>
      </c>
      <c r="E59" s="11">
        <f>E56/D56-1</f>
        <v>3.5</v>
      </c>
      <c r="F59" s="11">
        <f t="shared" ref="F59:G61" si="9">F56/E56-1</f>
        <v>0</v>
      </c>
      <c r="G59" s="11">
        <f t="shared" si="9"/>
        <v>0</v>
      </c>
    </row>
    <row r="60" spans="3:7" ht="15.75" thickBot="1" x14ac:dyDescent="0.3">
      <c r="C60" s="5" t="s">
        <v>22</v>
      </c>
      <c r="D60" s="787" t="s">
        <v>21</v>
      </c>
      <c r="E60" s="11">
        <f>E57/D57-1</f>
        <v>2</v>
      </c>
      <c r="F60" s="11">
        <f t="shared" si="9"/>
        <v>0</v>
      </c>
      <c r="G60" s="11">
        <f t="shared" si="9"/>
        <v>0</v>
      </c>
    </row>
    <row r="61" spans="3:7" ht="15.75" thickBot="1" x14ac:dyDescent="0.3">
      <c r="C61" s="5" t="s">
        <v>23</v>
      </c>
      <c r="D61" s="787" t="s">
        <v>21</v>
      </c>
      <c r="E61" s="11">
        <f>E58/D58-1</f>
        <v>-0.33333333333333337</v>
      </c>
      <c r="F61" s="11">
        <f t="shared" si="9"/>
        <v>0</v>
      </c>
      <c r="G61" s="11">
        <f t="shared" si="9"/>
        <v>0</v>
      </c>
    </row>
    <row r="62" spans="3:7" ht="15.75" thickBot="1" x14ac:dyDescent="0.3">
      <c r="C62" s="1256" t="s">
        <v>163</v>
      </c>
      <c r="D62" s="1257"/>
      <c r="E62" s="1257"/>
      <c r="F62" s="1257"/>
      <c r="G62" s="1258"/>
    </row>
    <row r="63" spans="3:7" ht="12.75" customHeight="1" x14ac:dyDescent="0.25">
      <c r="C63" s="1254"/>
      <c r="D63" s="8">
        <v>2018</v>
      </c>
      <c r="E63" s="8">
        <v>2019</v>
      </c>
      <c r="F63" s="8">
        <v>2020</v>
      </c>
      <c r="G63" s="8">
        <v>2021</v>
      </c>
    </row>
    <row r="64" spans="3:7" ht="9" customHeight="1" thickBot="1" x14ac:dyDescent="0.3">
      <c r="C64" s="1255"/>
      <c r="D64" s="806" t="s">
        <v>8</v>
      </c>
      <c r="E64" s="806" t="s">
        <v>9</v>
      </c>
      <c r="F64" s="806" t="s">
        <v>9</v>
      </c>
      <c r="G64" s="806" t="s">
        <v>9</v>
      </c>
    </row>
    <row r="65" spans="3:7" ht="15.75" thickBot="1" x14ac:dyDescent="0.3">
      <c r="C65" s="13" t="s">
        <v>42</v>
      </c>
      <c r="D65" s="14">
        <f>D66+D67+D68+D69</f>
        <v>0</v>
      </c>
      <c r="E65" s="14">
        <f t="shared" ref="E65:G65" si="10">E66+E67+E68+E69</f>
        <v>0</v>
      </c>
      <c r="F65" s="14">
        <f t="shared" si="10"/>
        <v>0</v>
      </c>
      <c r="G65" s="14">
        <f t="shared" si="10"/>
        <v>0</v>
      </c>
    </row>
    <row r="66" spans="3:7" ht="15.75" thickBot="1" x14ac:dyDescent="0.3">
      <c r="C66" s="26" t="s">
        <v>279</v>
      </c>
      <c r="D66" s="14"/>
      <c r="E66" s="14"/>
      <c r="F66" s="14"/>
      <c r="G66" s="14"/>
    </row>
    <row r="67" spans="3:7" ht="15.75" thickBot="1" x14ac:dyDescent="0.3">
      <c r="C67" s="26" t="s">
        <v>294</v>
      </c>
      <c r="D67" s="14"/>
      <c r="E67" s="14"/>
      <c r="F67" s="14"/>
      <c r="G67" s="14"/>
    </row>
    <row r="68" spans="3:7" ht="15.75" thickBot="1" x14ac:dyDescent="0.3">
      <c r="C68" s="26" t="s">
        <v>295</v>
      </c>
      <c r="D68" s="14"/>
      <c r="E68" s="14"/>
      <c r="F68" s="14"/>
      <c r="G68" s="14"/>
    </row>
    <row r="69" spans="3:7" ht="15.75" thickBot="1" x14ac:dyDescent="0.3">
      <c r="C69" s="26" t="s">
        <v>296</v>
      </c>
      <c r="D69" s="14"/>
      <c r="E69" s="14"/>
      <c r="F69" s="14"/>
      <c r="G69" s="14"/>
    </row>
    <row r="70" spans="3:7" ht="15.75" thickBot="1" x14ac:dyDescent="0.3">
      <c r="C70" s="13" t="s">
        <v>43</v>
      </c>
      <c r="D70" s="15">
        <f>D71+D72+D73+D74</f>
        <v>1000</v>
      </c>
      <c r="E70" s="15">
        <f t="shared" ref="E70:G70" si="11">E71+E72+E73+E74</f>
        <v>3000</v>
      </c>
      <c r="F70" s="15">
        <f t="shared" si="11"/>
        <v>3000</v>
      </c>
      <c r="G70" s="15">
        <f t="shared" si="11"/>
        <v>3000</v>
      </c>
    </row>
    <row r="71" spans="3:7" ht="15.75" thickBot="1" x14ac:dyDescent="0.3">
      <c r="C71" s="26" t="s">
        <v>279</v>
      </c>
      <c r="D71" s="15">
        <v>1000</v>
      </c>
      <c r="E71" s="14">
        <v>3000</v>
      </c>
      <c r="F71" s="14">
        <v>3000</v>
      </c>
      <c r="G71" s="14">
        <v>3000</v>
      </c>
    </row>
    <row r="72" spans="3:7" ht="15.75" thickBot="1" x14ac:dyDescent="0.3">
      <c r="C72" s="26" t="s">
        <v>294</v>
      </c>
      <c r="D72" s="15"/>
      <c r="E72" s="14"/>
      <c r="F72" s="14"/>
      <c r="G72" s="14"/>
    </row>
    <row r="73" spans="3:7" ht="15.75" thickBot="1" x14ac:dyDescent="0.3">
      <c r="C73" s="26" t="s">
        <v>295</v>
      </c>
      <c r="D73" s="15"/>
      <c r="E73" s="14"/>
      <c r="F73" s="14"/>
      <c r="G73" s="14"/>
    </row>
    <row r="74" spans="3:7" ht="15.75" thickBot="1" x14ac:dyDescent="0.3">
      <c r="C74" s="26" t="s">
        <v>296</v>
      </c>
      <c r="D74" s="15"/>
      <c r="E74" s="14"/>
      <c r="F74" s="14"/>
      <c r="G74" s="14"/>
    </row>
    <row r="75" spans="3:7" ht="15.75" thickBot="1" x14ac:dyDescent="0.3">
      <c r="C75" s="101" t="s">
        <v>31</v>
      </c>
      <c r="D75" s="15">
        <f>D65+D70</f>
        <v>1000</v>
      </c>
      <c r="E75" s="15">
        <f>E65+E70</f>
        <v>3000</v>
      </c>
      <c r="F75" s="15">
        <f t="shared" ref="F75:G75" si="12">F65+F70</f>
        <v>3000</v>
      </c>
      <c r="G75" s="15">
        <f t="shared" si="12"/>
        <v>3000</v>
      </c>
    </row>
    <row r="76" spans="3:7" ht="34.5" thickBot="1" x14ac:dyDescent="0.3">
      <c r="C76" s="7" t="s">
        <v>33</v>
      </c>
      <c r="D76" s="7" t="s">
        <v>403</v>
      </c>
      <c r="E76" s="100" t="s">
        <v>289</v>
      </c>
      <c r="F76" s="1245" t="s">
        <v>185</v>
      </c>
      <c r="G76" s="1246"/>
    </row>
    <row r="77" spans="3:7" ht="17.25" customHeight="1" thickBot="1" x14ac:dyDescent="0.3">
      <c r="C77" s="5" t="s">
        <v>15</v>
      </c>
      <c r="D77" s="1247" t="s">
        <v>668</v>
      </c>
      <c r="E77" s="1249"/>
      <c r="F77" s="1249"/>
      <c r="G77" s="1250"/>
    </row>
    <row r="78" spans="3:7" ht="15.75" thickBot="1" x14ac:dyDescent="0.3">
      <c r="C78" s="5" t="s">
        <v>16</v>
      </c>
      <c r="D78" s="1251" t="s">
        <v>590</v>
      </c>
      <c r="E78" s="1252"/>
      <c r="F78" s="1252"/>
      <c r="G78" s="1253"/>
    </row>
    <row r="79" spans="3:7" ht="12.75" customHeight="1" x14ac:dyDescent="0.25">
      <c r="C79" s="1254"/>
      <c r="D79" s="8">
        <v>2019</v>
      </c>
      <c r="E79" s="8">
        <v>2020</v>
      </c>
      <c r="F79" s="8">
        <v>2021</v>
      </c>
      <c r="G79" s="8">
        <v>2022</v>
      </c>
    </row>
    <row r="80" spans="3:7" ht="9" customHeight="1" thickBot="1" x14ac:dyDescent="0.3">
      <c r="C80" s="1255"/>
      <c r="D80" s="806" t="s">
        <v>8</v>
      </c>
      <c r="E80" s="806" t="s">
        <v>9</v>
      </c>
      <c r="F80" s="806" t="s">
        <v>9</v>
      </c>
      <c r="G80" s="806" t="s">
        <v>9</v>
      </c>
    </row>
    <row r="81" spans="3:13" ht="15.75" thickBot="1" x14ac:dyDescent="0.3">
      <c r="C81" s="5" t="s">
        <v>17</v>
      </c>
      <c r="D81" s="5"/>
      <c r="E81" s="5"/>
      <c r="F81" s="801">
        <v>0</v>
      </c>
      <c r="G81" s="801">
        <v>1</v>
      </c>
    </row>
    <row r="82" spans="3:13" ht="15.75" thickBot="1" x14ac:dyDescent="0.3">
      <c r="C82" s="5" t="s">
        <v>18</v>
      </c>
      <c r="D82" s="10">
        <f t="shared" ref="D82:E82" si="13">D100</f>
        <v>0</v>
      </c>
      <c r="E82" s="10">
        <f t="shared" si="13"/>
        <v>0</v>
      </c>
      <c r="F82" s="10">
        <f>F100</f>
        <v>756</v>
      </c>
      <c r="G82" s="10">
        <f>G100</f>
        <v>756</v>
      </c>
    </row>
    <row r="83" spans="3:13" ht="15.75" thickBot="1" x14ac:dyDescent="0.3">
      <c r="C83" s="5" t="s">
        <v>19</v>
      </c>
      <c r="D83" s="10" t="e">
        <f t="shared" ref="D83:G83" si="14">D82/D81</f>
        <v>#DIV/0!</v>
      </c>
      <c r="E83" s="10" t="e">
        <f t="shared" si="14"/>
        <v>#DIV/0!</v>
      </c>
      <c r="F83" s="10" t="e">
        <f t="shared" si="14"/>
        <v>#DIV/0!</v>
      </c>
      <c r="G83" s="10">
        <f t="shared" si="14"/>
        <v>756</v>
      </c>
    </row>
    <row r="84" spans="3:13" ht="15.75" thickBot="1" x14ac:dyDescent="0.3">
      <c r="C84" s="5" t="s">
        <v>20</v>
      </c>
      <c r="D84" s="787" t="s">
        <v>21</v>
      </c>
      <c r="E84" s="11" t="e">
        <f>E81/D81-1</f>
        <v>#DIV/0!</v>
      </c>
      <c r="F84" s="11" t="e">
        <f t="shared" ref="F84:G86" si="15">F81/E81-1</f>
        <v>#DIV/0!</v>
      </c>
      <c r="G84" s="11" t="e">
        <f t="shared" si="15"/>
        <v>#DIV/0!</v>
      </c>
      <c r="I84" s="12"/>
      <c r="J84" s="12"/>
      <c r="K84" s="12"/>
      <c r="L84" s="12"/>
      <c r="M84" s="12"/>
    </row>
    <row r="85" spans="3:13" ht="15.75" thickBot="1" x14ac:dyDescent="0.3">
      <c r="C85" s="5" t="s">
        <v>22</v>
      </c>
      <c r="D85" s="787" t="s">
        <v>21</v>
      </c>
      <c r="E85" s="11" t="e">
        <f>E82/D82-1</f>
        <v>#DIV/0!</v>
      </c>
      <c r="F85" s="11" t="e">
        <f t="shared" si="15"/>
        <v>#DIV/0!</v>
      </c>
      <c r="G85" s="11">
        <f t="shared" si="15"/>
        <v>0</v>
      </c>
    </row>
    <row r="86" spans="3:13" ht="15.75" thickBot="1" x14ac:dyDescent="0.3">
      <c r="C86" s="5" t="s">
        <v>23</v>
      </c>
      <c r="D86" s="787" t="s">
        <v>21</v>
      </c>
      <c r="E86" s="11" t="e">
        <f>E83/D83-1</f>
        <v>#DIV/0!</v>
      </c>
      <c r="F86" s="11" t="e">
        <f t="shared" si="15"/>
        <v>#DIV/0!</v>
      </c>
      <c r="G86" s="11" t="e">
        <f t="shared" si="15"/>
        <v>#DIV/0!</v>
      </c>
    </row>
    <row r="87" spans="3:13" ht="15.75" thickBot="1" x14ac:dyDescent="0.3">
      <c r="C87" s="1256" t="s">
        <v>215</v>
      </c>
      <c r="D87" s="1257"/>
      <c r="E87" s="1257"/>
      <c r="F87" s="1257"/>
      <c r="G87" s="1258"/>
    </row>
    <row r="88" spans="3:13" ht="12.75" customHeight="1" x14ac:dyDescent="0.25">
      <c r="C88" s="1254"/>
      <c r="D88" s="8">
        <v>2019</v>
      </c>
      <c r="E88" s="8">
        <v>2020</v>
      </c>
      <c r="F88" s="8">
        <v>2021</v>
      </c>
      <c r="G88" s="8">
        <v>2022</v>
      </c>
    </row>
    <row r="89" spans="3:13" ht="9" customHeight="1" thickBot="1" x14ac:dyDescent="0.3">
      <c r="C89" s="1255"/>
      <c r="D89" s="806" t="s">
        <v>8</v>
      </c>
      <c r="E89" s="806" t="s">
        <v>9</v>
      </c>
      <c r="F89" s="806" t="s">
        <v>9</v>
      </c>
      <c r="G89" s="806" t="s">
        <v>9</v>
      </c>
    </row>
    <row r="90" spans="3:13" ht="15.75" thickBot="1" x14ac:dyDescent="0.3">
      <c r="C90" s="13" t="s">
        <v>42</v>
      </c>
      <c r="D90" s="14">
        <f>D91+D92+D93+D94</f>
        <v>0</v>
      </c>
      <c r="E90" s="14">
        <f t="shared" ref="E90:G90" si="16">E91+E92+E93+E94</f>
        <v>0</v>
      </c>
      <c r="F90" s="14">
        <f t="shared" si="16"/>
        <v>0</v>
      </c>
      <c r="G90" s="14">
        <f t="shared" si="16"/>
        <v>0</v>
      </c>
    </row>
    <row r="91" spans="3:13" ht="15.75" thickBot="1" x14ac:dyDescent="0.3">
      <c r="C91" s="26" t="s">
        <v>279</v>
      </c>
      <c r="D91" s="14"/>
      <c r="E91" s="14"/>
      <c r="F91" s="14"/>
      <c r="G91" s="14"/>
    </row>
    <row r="92" spans="3:13" ht="15.75" thickBot="1" x14ac:dyDescent="0.3">
      <c r="C92" s="26" t="s">
        <v>294</v>
      </c>
      <c r="D92" s="14"/>
      <c r="E92" s="14"/>
      <c r="F92" s="14"/>
      <c r="G92" s="14"/>
    </row>
    <row r="93" spans="3:13" ht="15.75" thickBot="1" x14ac:dyDescent="0.3">
      <c r="C93" s="26" t="s">
        <v>295</v>
      </c>
      <c r="D93" s="14"/>
      <c r="E93" s="14"/>
      <c r="F93" s="14"/>
      <c r="G93" s="14"/>
    </row>
    <row r="94" spans="3:13" ht="15.75" thickBot="1" x14ac:dyDescent="0.3">
      <c r="C94" s="26" t="s">
        <v>296</v>
      </c>
      <c r="D94" s="14"/>
      <c r="E94" s="14"/>
      <c r="F94" s="14"/>
      <c r="G94" s="14"/>
    </row>
    <row r="95" spans="3:13" ht="15.75" thickBot="1" x14ac:dyDescent="0.3">
      <c r="C95" s="13" t="s">
        <v>43</v>
      </c>
      <c r="D95" s="15">
        <f>D96+D97+D98+D99</f>
        <v>0</v>
      </c>
      <c r="E95" s="15">
        <f t="shared" ref="E95:G95" si="17">E96+E97+E98+E99</f>
        <v>0</v>
      </c>
      <c r="F95" s="15">
        <f t="shared" si="17"/>
        <v>756</v>
      </c>
      <c r="G95" s="15">
        <f t="shared" si="17"/>
        <v>756</v>
      </c>
    </row>
    <row r="96" spans="3:13" ht="15.75" thickBot="1" x14ac:dyDescent="0.3">
      <c r="C96" s="237" t="s">
        <v>279</v>
      </c>
      <c r="D96" s="42"/>
      <c r="E96" s="43"/>
      <c r="F96" s="43">
        <v>756</v>
      </c>
      <c r="G96" s="43">
        <v>756</v>
      </c>
    </row>
    <row r="97" spans="3:7" ht="15.75" thickBot="1" x14ac:dyDescent="0.3">
      <c r="C97" s="26" t="s">
        <v>294</v>
      </c>
      <c r="D97" s="15"/>
      <c r="E97" s="14"/>
      <c r="F97" s="14"/>
      <c r="G97" s="14"/>
    </row>
    <row r="98" spans="3:7" ht="15.75" thickBot="1" x14ac:dyDescent="0.3">
      <c r="C98" s="26" t="s">
        <v>295</v>
      </c>
      <c r="D98" s="15"/>
      <c r="E98" s="14"/>
      <c r="F98" s="14"/>
      <c r="G98" s="14"/>
    </row>
    <row r="99" spans="3:7" ht="15.75" thickBot="1" x14ac:dyDescent="0.3">
      <c r="C99" s="26" t="s">
        <v>296</v>
      </c>
      <c r="D99" s="15"/>
      <c r="E99" s="14"/>
      <c r="F99" s="14"/>
      <c r="G99" s="14"/>
    </row>
    <row r="100" spans="3:7" ht="15.75" thickBot="1" x14ac:dyDescent="0.3">
      <c r="C100" s="101" t="s">
        <v>298</v>
      </c>
      <c r="D100" s="15">
        <f>D90+D95</f>
        <v>0</v>
      </c>
      <c r="E100" s="15">
        <f>E90+E95</f>
        <v>0</v>
      </c>
      <c r="F100" s="15">
        <f t="shared" ref="F100:G100" si="18">F90+F95</f>
        <v>756</v>
      </c>
      <c r="G100" s="15">
        <f t="shared" si="18"/>
        <v>756</v>
      </c>
    </row>
    <row r="101" spans="3:7" ht="15.75" thickBot="1" x14ac:dyDescent="0.3">
      <c r="C101" s="1220" t="s">
        <v>46</v>
      </c>
      <c r="D101" s="1221"/>
      <c r="E101" s="1221"/>
      <c r="F101" s="1221"/>
      <c r="G101" s="1222"/>
    </row>
    <row r="102" spans="3:7" ht="15.75" thickBot="1" x14ac:dyDescent="0.3">
      <c r="C102" s="1220" t="s">
        <v>47</v>
      </c>
      <c r="D102" s="1221"/>
      <c r="E102" s="1221"/>
      <c r="F102" s="1221"/>
      <c r="G102" s="1222"/>
    </row>
    <row r="103" spans="3:7" ht="15.75" thickBot="1" x14ac:dyDescent="0.3">
      <c r="C103" s="7" t="s">
        <v>669</v>
      </c>
      <c r="D103" s="1271" t="s">
        <v>670</v>
      </c>
      <c r="E103" s="1432"/>
      <c r="F103" s="1272"/>
      <c r="G103" s="1273"/>
    </row>
    <row r="104" spans="3:7" ht="42.75" customHeight="1" thickBot="1" x14ac:dyDescent="0.3">
      <c r="C104" s="7" t="s">
        <v>82</v>
      </c>
      <c r="D104" s="7" t="s">
        <v>671</v>
      </c>
      <c r="E104" s="100" t="s">
        <v>289</v>
      </c>
      <c r="F104" s="1245" t="s">
        <v>900</v>
      </c>
      <c r="G104" s="1246"/>
    </row>
    <row r="105" spans="3:7" ht="15.75" thickBot="1" x14ac:dyDescent="0.3">
      <c r="C105" s="110"/>
      <c r="D105" s="1243"/>
      <c r="E105" s="1277"/>
      <c r="F105" s="1245"/>
      <c r="G105" s="1246"/>
    </row>
    <row r="106" spans="3:7" ht="30.75" customHeight="1" thickBot="1" x14ac:dyDescent="0.3">
      <c r="C106" s="5" t="s">
        <v>15</v>
      </c>
      <c r="D106" s="2150" t="s">
        <v>901</v>
      </c>
      <c r="E106" s="2151"/>
      <c r="F106" s="2151"/>
      <c r="G106" s="2152"/>
    </row>
    <row r="107" spans="3:7" ht="17.25" customHeight="1" thickBot="1" x14ac:dyDescent="0.3">
      <c r="C107" s="246" t="s">
        <v>16</v>
      </c>
      <c r="D107" s="1243" t="s">
        <v>672</v>
      </c>
      <c r="E107" s="1277"/>
      <c r="F107" s="1245"/>
      <c r="G107" s="1246"/>
    </row>
    <row r="108" spans="3:7" ht="12.75" customHeight="1" x14ac:dyDescent="0.25">
      <c r="C108" s="1254"/>
      <c r="D108" s="8">
        <v>2019</v>
      </c>
      <c r="E108" s="8">
        <v>2020</v>
      </c>
      <c r="F108" s="8">
        <v>2021</v>
      </c>
      <c r="G108" s="8">
        <v>2022</v>
      </c>
    </row>
    <row r="109" spans="3:7" ht="9" customHeight="1" thickBot="1" x14ac:dyDescent="0.3">
      <c r="C109" s="1255"/>
      <c r="D109" s="806" t="s">
        <v>8</v>
      </c>
      <c r="E109" s="806" t="s">
        <v>9</v>
      </c>
      <c r="F109" s="806" t="s">
        <v>9</v>
      </c>
      <c r="G109" s="806" t="s">
        <v>9</v>
      </c>
    </row>
    <row r="110" spans="3:7" ht="15.75" thickBot="1" x14ac:dyDescent="0.3">
      <c r="C110" s="5" t="s">
        <v>17</v>
      </c>
      <c r="D110" s="10">
        <v>300</v>
      </c>
      <c r="E110" s="10">
        <v>300</v>
      </c>
      <c r="F110" s="10">
        <v>300</v>
      </c>
      <c r="G110" s="10">
        <v>300</v>
      </c>
    </row>
    <row r="111" spans="3:7" ht="15.75" thickBot="1" x14ac:dyDescent="0.3">
      <c r="C111" s="5" t="s">
        <v>18</v>
      </c>
      <c r="D111" s="10">
        <f>D129</f>
        <v>42255</v>
      </c>
      <c r="E111" s="10">
        <f t="shared" ref="E111:G111" si="19">E129</f>
        <v>29753</v>
      </c>
      <c r="F111" s="10">
        <f t="shared" si="19"/>
        <v>15000</v>
      </c>
      <c r="G111" s="10">
        <f t="shared" si="19"/>
        <v>15000</v>
      </c>
    </row>
    <row r="112" spans="3:7" ht="15.75" thickBot="1" x14ac:dyDescent="0.3">
      <c r="C112" s="5" t="s">
        <v>19</v>
      </c>
      <c r="D112" s="10">
        <f>D111/D110</f>
        <v>140.85</v>
      </c>
      <c r="E112" s="10">
        <f t="shared" ref="E112:G112" si="20">E111/E110</f>
        <v>99.176666666666662</v>
      </c>
      <c r="F112" s="10">
        <f t="shared" si="20"/>
        <v>50</v>
      </c>
      <c r="G112" s="10">
        <f t="shared" si="20"/>
        <v>50</v>
      </c>
    </row>
    <row r="113" spans="3:13" ht="15.75" thickBot="1" x14ac:dyDescent="0.3">
      <c r="C113" s="5" t="s">
        <v>20</v>
      </c>
      <c r="D113" s="787" t="s">
        <v>21</v>
      </c>
      <c r="E113" s="11">
        <f>E110/D110-1</f>
        <v>0</v>
      </c>
      <c r="F113" s="11">
        <f t="shared" ref="F113:G115" si="21">F110/E110-1</f>
        <v>0</v>
      </c>
      <c r="G113" s="11">
        <f t="shared" si="21"/>
        <v>0</v>
      </c>
      <c r="I113" s="12"/>
      <c r="J113" s="12"/>
      <c r="K113" s="12"/>
      <c r="L113" s="12"/>
      <c r="M113" s="12"/>
    </row>
    <row r="114" spans="3:13" ht="15.75" thickBot="1" x14ac:dyDescent="0.3">
      <c r="C114" s="5" t="s">
        <v>22</v>
      </c>
      <c r="D114" s="787" t="s">
        <v>21</v>
      </c>
      <c r="E114" s="11">
        <f>E111/D111-1</f>
        <v>-0.29587031120577445</v>
      </c>
      <c r="F114" s="11">
        <f t="shared" si="21"/>
        <v>-0.49584915806809393</v>
      </c>
      <c r="G114" s="11">
        <f t="shared" si="21"/>
        <v>0</v>
      </c>
    </row>
    <row r="115" spans="3:13" ht="15.75" thickBot="1" x14ac:dyDescent="0.3">
      <c r="C115" s="5" t="s">
        <v>23</v>
      </c>
      <c r="D115" s="787" t="s">
        <v>21</v>
      </c>
      <c r="E115" s="11">
        <f>E112/D112-1</f>
        <v>-0.29587031120577445</v>
      </c>
      <c r="F115" s="11">
        <f t="shared" si="21"/>
        <v>-0.49584915806809393</v>
      </c>
      <c r="G115" s="11">
        <f t="shared" si="21"/>
        <v>0</v>
      </c>
    </row>
    <row r="116" spans="3:13" ht="15.75" thickBot="1" x14ac:dyDescent="0.3">
      <c r="C116" s="1256" t="s">
        <v>163</v>
      </c>
      <c r="D116" s="1257"/>
      <c r="E116" s="1257"/>
      <c r="F116" s="1257"/>
      <c r="G116" s="1258"/>
    </row>
    <row r="117" spans="3:13" ht="12.75" customHeight="1" x14ac:dyDescent="0.25">
      <c r="C117" s="1254"/>
      <c r="D117" s="8">
        <v>2019</v>
      </c>
      <c r="E117" s="8">
        <v>2020</v>
      </c>
      <c r="F117" s="8">
        <v>2021</v>
      </c>
      <c r="G117" s="8">
        <v>2022</v>
      </c>
    </row>
    <row r="118" spans="3:13" ht="9" customHeight="1" thickBot="1" x14ac:dyDescent="0.3">
      <c r="C118" s="1255"/>
      <c r="D118" s="806" t="s">
        <v>8</v>
      </c>
      <c r="E118" s="806" t="s">
        <v>9</v>
      </c>
      <c r="F118" s="806" t="s">
        <v>9</v>
      </c>
      <c r="G118" s="806" t="s">
        <v>9</v>
      </c>
    </row>
    <row r="119" spans="3:13" ht="15.75" thickBot="1" x14ac:dyDescent="0.3">
      <c r="C119" s="13" t="s">
        <v>42</v>
      </c>
      <c r="D119" s="14">
        <f>D120+D121+D122+D123</f>
        <v>0</v>
      </c>
      <c r="E119" s="14">
        <f t="shared" ref="E119:G119" si="22">E120+E121+E122+E123</f>
        <v>0</v>
      </c>
      <c r="F119" s="14">
        <f t="shared" si="22"/>
        <v>0</v>
      </c>
      <c r="G119" s="14">
        <f t="shared" si="22"/>
        <v>0</v>
      </c>
    </row>
    <row r="120" spans="3:13" ht="15.75" thickBot="1" x14ac:dyDescent="0.3">
      <c r="C120" s="26" t="s">
        <v>279</v>
      </c>
      <c r="D120" s="14"/>
      <c r="E120" s="14"/>
      <c r="F120" s="14"/>
      <c r="G120" s="14"/>
    </row>
    <row r="121" spans="3:13" ht="15.75" thickBot="1" x14ac:dyDescent="0.3">
      <c r="C121" s="26" t="s">
        <v>294</v>
      </c>
      <c r="D121" s="14"/>
      <c r="E121" s="14"/>
      <c r="F121" s="14"/>
      <c r="G121" s="14"/>
    </row>
    <row r="122" spans="3:13" ht="15.75" thickBot="1" x14ac:dyDescent="0.3">
      <c r="C122" s="26" t="s">
        <v>295</v>
      </c>
      <c r="D122" s="14"/>
      <c r="E122" s="14"/>
      <c r="F122" s="14"/>
      <c r="G122" s="14"/>
    </row>
    <row r="123" spans="3:13" ht="15.75" thickBot="1" x14ac:dyDescent="0.3">
      <c r="C123" s="26" t="s">
        <v>296</v>
      </c>
      <c r="D123" s="14"/>
      <c r="E123" s="14"/>
      <c r="F123" s="14"/>
      <c r="G123" s="14"/>
    </row>
    <row r="124" spans="3:13" ht="15.75" thickBot="1" x14ac:dyDescent="0.3">
      <c r="C124" s="13" t="s">
        <v>43</v>
      </c>
      <c r="D124" s="15">
        <f>D125+D126+D127+D128</f>
        <v>42255</v>
      </c>
      <c r="E124" s="15">
        <f t="shared" ref="E124:G124" si="23">E125+E126+E127+E128</f>
        <v>29753</v>
      </c>
      <c r="F124" s="15">
        <f t="shared" si="23"/>
        <v>15000</v>
      </c>
      <c r="G124" s="15">
        <f t="shared" si="23"/>
        <v>15000</v>
      </c>
    </row>
    <row r="125" spans="3:13" ht="15.75" thickBot="1" x14ac:dyDescent="0.3">
      <c r="C125" s="26" t="s">
        <v>279</v>
      </c>
      <c r="D125" s="15">
        <v>42255</v>
      </c>
      <c r="E125" s="43">
        <f>-33000+62753</f>
        <v>29753</v>
      </c>
      <c r="F125" s="43">
        <v>15000</v>
      </c>
      <c r="G125" s="14">
        <v>15000</v>
      </c>
    </row>
    <row r="126" spans="3:13" ht="15.75" thickBot="1" x14ac:dyDescent="0.3">
      <c r="C126" s="26" t="s">
        <v>294</v>
      </c>
      <c r="D126" s="15"/>
      <c r="E126" s="14"/>
      <c r="F126" s="14"/>
      <c r="G126" s="14"/>
    </row>
    <row r="127" spans="3:13" ht="15.75" thickBot="1" x14ac:dyDescent="0.3">
      <c r="C127" s="26" t="s">
        <v>295</v>
      </c>
      <c r="D127" s="15"/>
      <c r="E127" s="14"/>
      <c r="F127" s="14"/>
      <c r="G127" s="14"/>
    </row>
    <row r="128" spans="3:13" ht="15.75" thickBot="1" x14ac:dyDescent="0.3">
      <c r="C128" s="26" t="s">
        <v>296</v>
      </c>
      <c r="D128" s="15"/>
      <c r="E128" s="14"/>
      <c r="F128" s="14"/>
      <c r="G128" s="14"/>
    </row>
    <row r="129" spans="3:13" ht="15.75" thickBot="1" x14ac:dyDescent="0.3">
      <c r="C129" s="101" t="s">
        <v>31</v>
      </c>
      <c r="D129" s="15">
        <f>D119+D124</f>
        <v>42255</v>
      </c>
      <c r="E129" s="15">
        <f>E119+E124</f>
        <v>29753</v>
      </c>
      <c r="F129" s="15">
        <f t="shared" ref="F129:G129" si="24">F119+F124</f>
        <v>15000</v>
      </c>
      <c r="G129" s="15">
        <f t="shared" si="24"/>
        <v>15000</v>
      </c>
    </row>
    <row r="130" spans="3:13" ht="25.5" customHeight="1" thickBot="1" x14ac:dyDescent="0.3">
      <c r="C130" s="107" t="s">
        <v>673</v>
      </c>
      <c r="D130" s="2149" t="s">
        <v>674</v>
      </c>
      <c r="E130" s="1272"/>
      <c r="F130" s="1272"/>
      <c r="G130" s="1273"/>
    </row>
    <row r="131" spans="3:13" ht="57" thickBot="1" x14ac:dyDescent="0.3">
      <c r="C131" s="7" t="s">
        <v>14</v>
      </c>
      <c r="D131" s="247" t="s">
        <v>184</v>
      </c>
      <c r="E131" s="102" t="s">
        <v>289</v>
      </c>
      <c r="F131" s="1245" t="s">
        <v>186</v>
      </c>
      <c r="G131" s="1246"/>
    </row>
    <row r="132" spans="3:13" ht="23.25" customHeight="1" thickBot="1" x14ac:dyDescent="0.3">
      <c r="C132" s="5" t="s">
        <v>15</v>
      </c>
      <c r="D132" s="1247" t="s">
        <v>675</v>
      </c>
      <c r="E132" s="1249"/>
      <c r="F132" s="1249"/>
      <c r="G132" s="1250"/>
    </row>
    <row r="133" spans="3:13" ht="15.75" thickBot="1" x14ac:dyDescent="0.3">
      <c r="C133" s="5" t="s">
        <v>16</v>
      </c>
      <c r="D133" s="1251" t="s">
        <v>243</v>
      </c>
      <c r="E133" s="1252"/>
      <c r="F133" s="1252"/>
      <c r="G133" s="1253"/>
    </row>
    <row r="134" spans="3:13" ht="12.75" customHeight="1" x14ac:dyDescent="0.25">
      <c r="C134" s="1254"/>
      <c r="D134" s="8">
        <v>2019</v>
      </c>
      <c r="E134" s="8">
        <v>2020</v>
      </c>
      <c r="F134" s="8">
        <v>2021</v>
      </c>
      <c r="G134" s="8">
        <v>2022</v>
      </c>
    </row>
    <row r="135" spans="3:13" ht="9" customHeight="1" thickBot="1" x14ac:dyDescent="0.3">
      <c r="C135" s="1255"/>
      <c r="D135" s="806" t="s">
        <v>8</v>
      </c>
      <c r="E135" s="806" t="s">
        <v>9</v>
      </c>
      <c r="F135" s="806" t="s">
        <v>9</v>
      </c>
      <c r="G135" s="806" t="s">
        <v>9</v>
      </c>
    </row>
    <row r="136" spans="3:13" ht="15.75" thickBot="1" x14ac:dyDescent="0.3">
      <c r="C136" s="5" t="s">
        <v>17</v>
      </c>
      <c r="D136" s="787">
        <v>1</v>
      </c>
      <c r="E136" s="787">
        <v>1</v>
      </c>
      <c r="F136" s="787">
        <v>1</v>
      </c>
      <c r="G136" s="787">
        <v>1</v>
      </c>
    </row>
    <row r="137" spans="3:13" ht="15.75" thickBot="1" x14ac:dyDescent="0.3">
      <c r="C137" s="5" t="s">
        <v>18</v>
      </c>
      <c r="D137" s="10">
        <f>D155</f>
        <v>39747</v>
      </c>
      <c r="E137" s="10">
        <f t="shared" ref="E137:G137" si="25">E155</f>
        <v>39747</v>
      </c>
      <c r="F137" s="10">
        <f t="shared" si="25"/>
        <v>39744</v>
      </c>
      <c r="G137" s="10">
        <f t="shared" si="25"/>
        <v>39744</v>
      </c>
    </row>
    <row r="138" spans="3:13" ht="15.75" thickBot="1" x14ac:dyDescent="0.3">
      <c r="C138" s="5" t="s">
        <v>19</v>
      </c>
      <c r="D138" s="10">
        <f>D137/D136</f>
        <v>39747</v>
      </c>
      <c r="E138" s="10">
        <f t="shared" ref="E138:G138" si="26">E137/E136</f>
        <v>39747</v>
      </c>
      <c r="F138" s="10">
        <f t="shared" si="26"/>
        <v>39744</v>
      </c>
      <c r="G138" s="10">
        <f t="shared" si="26"/>
        <v>39744</v>
      </c>
    </row>
    <row r="139" spans="3:13" ht="15.75" thickBot="1" x14ac:dyDescent="0.3">
      <c r="C139" s="5" t="s">
        <v>20</v>
      </c>
      <c r="D139" s="787" t="s">
        <v>21</v>
      </c>
      <c r="E139" s="11">
        <f>E136/D136-1</f>
        <v>0</v>
      </c>
      <c r="F139" s="11">
        <f t="shared" ref="F139:G141" si="27">F136/E136-1</f>
        <v>0</v>
      </c>
      <c r="G139" s="11">
        <f t="shared" si="27"/>
        <v>0</v>
      </c>
      <c r="I139" s="12"/>
      <c r="J139" s="12"/>
      <c r="K139" s="12"/>
      <c r="L139" s="12"/>
      <c r="M139" s="12"/>
    </row>
    <row r="140" spans="3:13" ht="15.75" thickBot="1" x14ac:dyDescent="0.3">
      <c r="C140" s="5" t="s">
        <v>22</v>
      </c>
      <c r="D140" s="787" t="s">
        <v>21</v>
      </c>
      <c r="E140" s="11">
        <f>E137/D137-1</f>
        <v>0</v>
      </c>
      <c r="F140" s="11">
        <f t="shared" si="27"/>
        <v>-7.5477394520295782E-5</v>
      </c>
      <c r="G140" s="11">
        <f t="shared" si="27"/>
        <v>0</v>
      </c>
    </row>
    <row r="141" spans="3:13" ht="15.75" thickBot="1" x14ac:dyDescent="0.3">
      <c r="C141" s="5" t="s">
        <v>23</v>
      </c>
      <c r="D141" s="787" t="s">
        <v>21</v>
      </c>
      <c r="E141" s="11">
        <f>E138/D138-1</f>
        <v>0</v>
      </c>
      <c r="F141" s="11">
        <f t="shared" si="27"/>
        <v>-7.5477394520295782E-5</v>
      </c>
      <c r="G141" s="11">
        <f t="shared" si="27"/>
        <v>0</v>
      </c>
    </row>
    <row r="142" spans="3:13" ht="15.75" thickBot="1" x14ac:dyDescent="0.3">
      <c r="C142" s="1256" t="s">
        <v>160</v>
      </c>
      <c r="D142" s="1257"/>
      <c r="E142" s="1257"/>
      <c r="F142" s="1257"/>
      <c r="G142" s="1258"/>
    </row>
    <row r="143" spans="3:13" ht="12.75" customHeight="1" x14ac:dyDescent="0.25">
      <c r="C143" s="1254"/>
      <c r="D143" s="8">
        <v>2019</v>
      </c>
      <c r="E143" s="8">
        <v>2020</v>
      </c>
      <c r="F143" s="8">
        <v>2021</v>
      </c>
      <c r="G143" s="8">
        <v>2022</v>
      </c>
    </row>
    <row r="144" spans="3:13" ht="9" customHeight="1" thickBot="1" x14ac:dyDescent="0.3">
      <c r="C144" s="1255"/>
      <c r="D144" s="806" t="s">
        <v>8</v>
      </c>
      <c r="E144" s="806" t="s">
        <v>9</v>
      </c>
      <c r="F144" s="806" t="s">
        <v>9</v>
      </c>
      <c r="G144" s="806" t="s">
        <v>9</v>
      </c>
    </row>
    <row r="145" spans="3:9" ht="15.75" thickBot="1" x14ac:dyDescent="0.3">
      <c r="C145" s="13" t="s">
        <v>42</v>
      </c>
      <c r="D145" s="14">
        <f>D146+D147+D148+D149</f>
        <v>0</v>
      </c>
      <c r="E145" s="14">
        <f t="shared" ref="E145:G145" si="28">E146+E147+E148+E149</f>
        <v>0</v>
      </c>
      <c r="F145" s="14">
        <f t="shared" si="28"/>
        <v>0</v>
      </c>
      <c r="G145" s="14">
        <f t="shared" si="28"/>
        <v>0</v>
      </c>
    </row>
    <row r="146" spans="3:9" ht="15.75" thickBot="1" x14ac:dyDescent="0.3">
      <c r="C146" s="26" t="s">
        <v>279</v>
      </c>
      <c r="D146" s="14">
        <v>0</v>
      </c>
      <c r="E146" s="14">
        <v>0</v>
      </c>
      <c r="F146" s="14">
        <v>0</v>
      </c>
      <c r="G146" s="14">
        <v>0</v>
      </c>
    </row>
    <row r="147" spans="3:9" ht="15.75" thickBot="1" x14ac:dyDescent="0.3">
      <c r="C147" s="26" t="s">
        <v>294</v>
      </c>
      <c r="D147" s="14"/>
      <c r="E147" s="14"/>
      <c r="F147" s="14"/>
      <c r="G147" s="14"/>
    </row>
    <row r="148" spans="3:9" ht="15.75" thickBot="1" x14ac:dyDescent="0.3">
      <c r="C148" s="26" t="s">
        <v>295</v>
      </c>
      <c r="D148" s="14"/>
      <c r="E148" s="14"/>
      <c r="F148" s="14"/>
      <c r="G148" s="14"/>
    </row>
    <row r="149" spans="3:9" ht="15.75" thickBot="1" x14ac:dyDescent="0.3">
      <c r="C149" s="26" t="s">
        <v>296</v>
      </c>
      <c r="D149" s="14"/>
      <c r="E149" s="14"/>
      <c r="F149" s="14"/>
      <c r="G149" s="14"/>
    </row>
    <row r="150" spans="3:9" ht="15.75" thickBot="1" x14ac:dyDescent="0.3">
      <c r="C150" s="13" t="s">
        <v>43</v>
      </c>
      <c r="D150" s="15">
        <f>D151+D152+D153+D154</f>
        <v>39747</v>
      </c>
      <c r="E150" s="15">
        <f t="shared" ref="E150:G150" si="29">E151+E152+E153+E154</f>
        <v>39747</v>
      </c>
      <c r="F150" s="15">
        <f t="shared" si="29"/>
        <v>39744</v>
      </c>
      <c r="G150" s="15">
        <f t="shared" si="29"/>
        <v>39744</v>
      </c>
    </row>
    <row r="151" spans="3:9" ht="15.75" thickBot="1" x14ac:dyDescent="0.3">
      <c r="C151" s="26" t="s">
        <v>279</v>
      </c>
      <c r="D151" s="15">
        <v>39747</v>
      </c>
      <c r="E151" s="15">
        <v>39747</v>
      </c>
      <c r="F151" s="15">
        <f>-3+39747</f>
        <v>39744</v>
      </c>
      <c r="G151" s="15">
        <f>-3+39747</f>
        <v>39744</v>
      </c>
    </row>
    <row r="152" spans="3:9" ht="15.75" thickBot="1" x14ac:dyDescent="0.3">
      <c r="C152" s="26" t="s">
        <v>294</v>
      </c>
      <c r="D152" s="15"/>
      <c r="E152" s="15"/>
      <c r="F152" s="15"/>
      <c r="G152" s="15"/>
    </row>
    <row r="153" spans="3:9" ht="15.75" thickBot="1" x14ac:dyDescent="0.3">
      <c r="C153" s="26" t="s">
        <v>295</v>
      </c>
      <c r="D153" s="15"/>
      <c r="E153" s="15"/>
      <c r="F153" s="15"/>
      <c r="G153" s="15"/>
    </row>
    <row r="154" spans="3:9" ht="15.75" thickBot="1" x14ac:dyDescent="0.3">
      <c r="C154" s="26" t="s">
        <v>296</v>
      </c>
      <c r="D154" s="15"/>
      <c r="E154" s="15"/>
      <c r="F154" s="15"/>
      <c r="G154" s="15"/>
    </row>
    <row r="155" spans="3:9" ht="15.75" thickBot="1" x14ac:dyDescent="0.3">
      <c r="C155" s="16" t="s">
        <v>31</v>
      </c>
      <c r="D155" s="15">
        <f>D145+D150</f>
        <v>39747</v>
      </c>
      <c r="E155" s="15">
        <f t="shared" ref="E155:G155" si="30">E145+E150</f>
        <v>39747</v>
      </c>
      <c r="F155" s="15">
        <f t="shared" si="30"/>
        <v>39744</v>
      </c>
      <c r="G155" s="15">
        <f t="shared" si="30"/>
        <v>39744</v>
      </c>
    </row>
    <row r="156" spans="3:9" ht="15.75" thickBot="1" x14ac:dyDescent="0.3">
      <c r="C156" s="20"/>
      <c r="D156" s="21"/>
      <c r="E156" s="21"/>
      <c r="F156" s="21"/>
      <c r="G156" s="21"/>
    </row>
    <row r="157" spans="3:9" ht="27" customHeight="1" thickBot="1" x14ac:dyDescent="0.3">
      <c r="C157" s="6" t="s">
        <v>57</v>
      </c>
      <c r="D157" s="22">
        <f>D137+D111+D82+D57+D28</f>
        <v>129619</v>
      </c>
      <c r="E157" s="22">
        <f>E137+E111+E82+E57+E28</f>
        <v>119950</v>
      </c>
      <c r="F157" s="22">
        <f t="shared" ref="F157:G157" si="31">F137+F111+F82+F57+F28</f>
        <v>105950</v>
      </c>
      <c r="G157" s="22">
        <f t="shared" si="31"/>
        <v>105950</v>
      </c>
    </row>
    <row r="158" spans="3:9" ht="24.75" thickBot="1" x14ac:dyDescent="0.3">
      <c r="C158" s="6" t="s">
        <v>58</v>
      </c>
      <c r="D158" s="22">
        <f>D159+D162+D165+D168+D173</f>
        <v>129619</v>
      </c>
      <c r="E158" s="22">
        <f>E159+E162+E165+E168+E173</f>
        <v>119950</v>
      </c>
      <c r="F158" s="22">
        <f t="shared" ref="F158:G158" si="32">F159+F162+F165+F168+F173</f>
        <v>105950</v>
      </c>
      <c r="G158" s="22">
        <f t="shared" si="32"/>
        <v>105950</v>
      </c>
      <c r="H158" s="12"/>
      <c r="I158" s="12"/>
    </row>
    <row r="159" spans="3:9" ht="15.75" thickBot="1" x14ac:dyDescent="0.3">
      <c r="C159" s="13" t="s">
        <v>24</v>
      </c>
      <c r="D159" s="36">
        <f>D160+D161</f>
        <v>26474</v>
      </c>
      <c r="E159" s="36">
        <f>E160+E161</f>
        <v>27000</v>
      </c>
      <c r="F159" s="36">
        <f t="shared" ref="F159:G159" si="33">F160+F161</f>
        <v>27000</v>
      </c>
      <c r="G159" s="36">
        <f t="shared" si="33"/>
        <v>27000</v>
      </c>
    </row>
    <row r="160" spans="3:9" ht="15.75" thickBot="1" x14ac:dyDescent="0.3">
      <c r="C160" s="26" t="s">
        <v>279</v>
      </c>
      <c r="D160" s="15">
        <f t="shared" ref="D160:G161" si="34">D37</f>
        <v>26474</v>
      </c>
      <c r="E160" s="15">
        <f t="shared" si="34"/>
        <v>27000</v>
      </c>
      <c r="F160" s="15">
        <f t="shared" si="34"/>
        <v>27000</v>
      </c>
      <c r="G160" s="15">
        <f t="shared" si="34"/>
        <v>27000</v>
      </c>
    </row>
    <row r="161" spans="3:9" ht="15.75" thickBot="1" x14ac:dyDescent="0.3">
      <c r="C161" s="26" t="s">
        <v>302</v>
      </c>
      <c r="D161" s="15">
        <f t="shared" si="34"/>
        <v>0</v>
      </c>
      <c r="E161" s="15">
        <f t="shared" si="34"/>
        <v>0</v>
      </c>
      <c r="F161" s="15">
        <f t="shared" si="34"/>
        <v>0</v>
      </c>
      <c r="G161" s="15">
        <f t="shared" si="34"/>
        <v>0</v>
      </c>
    </row>
    <row r="162" spans="3:9" ht="24.75" thickBot="1" x14ac:dyDescent="0.3">
      <c r="C162" s="13" t="s">
        <v>25</v>
      </c>
      <c r="D162" s="36">
        <f>D163+D164</f>
        <v>4554</v>
      </c>
      <c r="E162" s="36">
        <f t="shared" ref="E162:G162" si="35">E163+E164</f>
        <v>4600</v>
      </c>
      <c r="F162" s="36">
        <f t="shared" si="35"/>
        <v>4600</v>
      </c>
      <c r="G162" s="36">
        <f t="shared" si="35"/>
        <v>4600</v>
      </c>
    </row>
    <row r="163" spans="3:9" ht="15.75" thickBot="1" x14ac:dyDescent="0.3">
      <c r="C163" s="26" t="s">
        <v>279</v>
      </c>
      <c r="D163" s="14">
        <f>D40</f>
        <v>4554</v>
      </c>
      <c r="E163" s="14">
        <f t="shared" ref="E163:G164" si="36">E40</f>
        <v>4600</v>
      </c>
      <c r="F163" s="14">
        <f t="shared" si="36"/>
        <v>4600</v>
      </c>
      <c r="G163" s="14">
        <f t="shared" si="36"/>
        <v>4600</v>
      </c>
    </row>
    <row r="164" spans="3:9" ht="15.75" thickBot="1" x14ac:dyDescent="0.3">
      <c r="C164" s="26" t="s">
        <v>302</v>
      </c>
      <c r="D164" s="15">
        <f>D41</f>
        <v>0</v>
      </c>
      <c r="E164" s="15">
        <f t="shared" si="36"/>
        <v>0</v>
      </c>
      <c r="F164" s="15">
        <f t="shared" si="36"/>
        <v>0</v>
      </c>
      <c r="G164" s="15">
        <f t="shared" si="36"/>
        <v>0</v>
      </c>
    </row>
    <row r="165" spans="3:9" ht="15.75" thickBot="1" x14ac:dyDescent="0.3">
      <c r="C165" s="13" t="s">
        <v>26</v>
      </c>
      <c r="D165" s="36">
        <f>D166+D167</f>
        <v>15589</v>
      </c>
      <c r="E165" s="36">
        <f t="shared" ref="E165:G165" si="37">E166+E167</f>
        <v>15850</v>
      </c>
      <c r="F165" s="36">
        <f t="shared" si="37"/>
        <v>15850</v>
      </c>
      <c r="G165" s="36">
        <f t="shared" si="37"/>
        <v>15850</v>
      </c>
      <c r="H165" s="12"/>
      <c r="I165" s="12"/>
    </row>
    <row r="166" spans="3:9" ht="15.75" thickBot="1" x14ac:dyDescent="0.3">
      <c r="C166" s="26" t="s">
        <v>279</v>
      </c>
      <c r="D166" s="15">
        <f>D43</f>
        <v>15589</v>
      </c>
      <c r="E166" s="15">
        <f t="shared" ref="E166:G167" si="38">E43</f>
        <v>15850</v>
      </c>
      <c r="F166" s="15">
        <f t="shared" si="38"/>
        <v>15850</v>
      </c>
      <c r="G166" s="15">
        <f t="shared" si="38"/>
        <v>15850</v>
      </c>
    </row>
    <row r="167" spans="3:9" ht="15.75" thickBot="1" x14ac:dyDescent="0.3">
      <c r="C167" s="26" t="s">
        <v>302</v>
      </c>
      <c r="D167" s="15">
        <f>D44</f>
        <v>0</v>
      </c>
      <c r="E167" s="15">
        <f t="shared" si="38"/>
        <v>0</v>
      </c>
      <c r="F167" s="15">
        <f t="shared" si="38"/>
        <v>0</v>
      </c>
      <c r="G167" s="15">
        <f t="shared" si="38"/>
        <v>0</v>
      </c>
    </row>
    <row r="168" spans="3:9" ht="15.75" thickBot="1" x14ac:dyDescent="0.3">
      <c r="C168" s="13" t="s">
        <v>59</v>
      </c>
      <c r="D168" s="36">
        <f>D169+D170+D171+D172</f>
        <v>0</v>
      </c>
      <c r="E168" s="36">
        <f t="shared" ref="E168:G168" si="39">E169+E170+E171+E172</f>
        <v>0</v>
      </c>
      <c r="F168" s="36">
        <f t="shared" si="39"/>
        <v>0</v>
      </c>
      <c r="G168" s="36">
        <f t="shared" si="39"/>
        <v>0</v>
      </c>
    </row>
    <row r="169" spans="3:9" ht="15.75" thickBot="1" x14ac:dyDescent="0.3">
      <c r="C169" s="26" t="s">
        <v>279</v>
      </c>
      <c r="D169" s="14">
        <f>D66+D91+D120+D146</f>
        <v>0</v>
      </c>
      <c r="E169" s="14">
        <f>E66+E91+E120+E146</f>
        <v>0</v>
      </c>
      <c r="F169" s="14">
        <f t="shared" ref="F169:G169" si="40">F66+F91+F120+F146</f>
        <v>0</v>
      </c>
      <c r="G169" s="14">
        <f t="shared" si="40"/>
        <v>0</v>
      </c>
    </row>
    <row r="170" spans="3:9" ht="15.75" thickBot="1" x14ac:dyDescent="0.3">
      <c r="C170" s="26" t="s">
        <v>303</v>
      </c>
      <c r="D170" s="14">
        <f>D67+D92+D121+D147</f>
        <v>0</v>
      </c>
      <c r="E170" s="14">
        <f t="shared" ref="E170:G172" si="41">E67+E92+E121+E147</f>
        <v>0</v>
      </c>
      <c r="F170" s="14">
        <f t="shared" si="41"/>
        <v>0</v>
      </c>
      <c r="G170" s="14">
        <f t="shared" si="41"/>
        <v>0</v>
      </c>
    </row>
    <row r="171" spans="3:9" ht="15.75" thickBot="1" x14ac:dyDescent="0.3">
      <c r="C171" s="26" t="s">
        <v>295</v>
      </c>
      <c r="D171" s="14">
        <f>D68+D93+D122+D148</f>
        <v>0</v>
      </c>
      <c r="E171" s="14">
        <f t="shared" si="41"/>
        <v>0</v>
      </c>
      <c r="F171" s="14">
        <f t="shared" si="41"/>
        <v>0</v>
      </c>
      <c r="G171" s="14">
        <f t="shared" si="41"/>
        <v>0</v>
      </c>
    </row>
    <row r="172" spans="3:9" ht="15.75" thickBot="1" x14ac:dyDescent="0.3">
      <c r="C172" s="26" t="s">
        <v>296</v>
      </c>
      <c r="D172" s="14">
        <f>D69+D94+D123+D149</f>
        <v>0</v>
      </c>
      <c r="E172" s="14">
        <f t="shared" si="41"/>
        <v>0</v>
      </c>
      <c r="F172" s="14">
        <f t="shared" si="41"/>
        <v>0</v>
      </c>
      <c r="G172" s="14">
        <f t="shared" si="41"/>
        <v>0</v>
      </c>
    </row>
    <row r="173" spans="3:9" ht="15.75" thickBot="1" x14ac:dyDescent="0.3">
      <c r="C173" s="13" t="s">
        <v>60</v>
      </c>
      <c r="D173" s="36">
        <f>D174+D175+D176+D177</f>
        <v>83002</v>
      </c>
      <c r="E173" s="36">
        <f t="shared" ref="E173:G173" si="42">E174+E175+E176+E177</f>
        <v>72500</v>
      </c>
      <c r="F173" s="36">
        <f t="shared" si="42"/>
        <v>58500</v>
      </c>
      <c r="G173" s="36">
        <f t="shared" si="42"/>
        <v>58500</v>
      </c>
    </row>
    <row r="174" spans="3:9" ht="15.75" thickBot="1" x14ac:dyDescent="0.3">
      <c r="C174" s="26" t="s">
        <v>279</v>
      </c>
      <c r="D174" s="14">
        <f>D71+D96+D125+D151</f>
        <v>83002</v>
      </c>
      <c r="E174" s="14">
        <f>E71+E96+E125+E151</f>
        <v>72500</v>
      </c>
      <c r="F174" s="43">
        <f>F71+F96+F125+F151+F146</f>
        <v>58500</v>
      </c>
      <c r="G174" s="43">
        <f t="shared" ref="G174" si="43">G71+G96+G125+G151+G146</f>
        <v>58500</v>
      </c>
    </row>
    <row r="175" spans="3:9" ht="15.75" thickBot="1" x14ac:dyDescent="0.3">
      <c r="C175" s="26" t="s">
        <v>303</v>
      </c>
      <c r="D175" s="14">
        <f>D72+D97+D126+D152</f>
        <v>0</v>
      </c>
      <c r="E175" s="14">
        <f t="shared" ref="E175:G177" si="44">E72+E97+E126+E152</f>
        <v>0</v>
      </c>
      <c r="F175" s="14">
        <f t="shared" si="44"/>
        <v>0</v>
      </c>
      <c r="G175" s="14">
        <f t="shared" si="44"/>
        <v>0</v>
      </c>
    </row>
    <row r="176" spans="3:9" ht="15.75" thickBot="1" x14ac:dyDescent="0.3">
      <c r="C176" s="26" t="s">
        <v>295</v>
      </c>
      <c r="D176" s="14">
        <f>D73+D98+D127+D153</f>
        <v>0</v>
      </c>
      <c r="E176" s="14">
        <f t="shared" si="44"/>
        <v>0</v>
      </c>
      <c r="F176" s="14">
        <f t="shared" si="44"/>
        <v>0</v>
      </c>
      <c r="G176" s="14">
        <f t="shared" si="44"/>
        <v>0</v>
      </c>
    </row>
    <row r="177" spans="3:7" ht="15.75" thickBot="1" x14ac:dyDescent="0.3">
      <c r="C177" s="26" t="s">
        <v>296</v>
      </c>
      <c r="D177" s="14">
        <f>D74+D99+D128+D154</f>
        <v>0</v>
      </c>
      <c r="E177" s="14">
        <f t="shared" si="44"/>
        <v>0</v>
      </c>
      <c r="F177" s="14">
        <f t="shared" si="44"/>
        <v>0</v>
      </c>
      <c r="G177" s="14">
        <f t="shared" si="44"/>
        <v>0</v>
      </c>
    </row>
    <row r="178" spans="3:7" ht="15.75" thickBot="1" x14ac:dyDescent="0.3">
      <c r="C178" s="17" t="s">
        <v>32</v>
      </c>
      <c r="D178" s="18">
        <f>IF(D158-D157=0,0,"Error")</f>
        <v>0</v>
      </c>
      <c r="E178" s="18">
        <f>IF(E158-E157=0,0,"Error")</f>
        <v>0</v>
      </c>
      <c r="F178" s="18">
        <f>IF(F158-F157=0,0,"Error")</f>
        <v>0</v>
      </c>
      <c r="G178" s="18">
        <f>IF(G158-G157=0,0,"Error")</f>
        <v>0</v>
      </c>
    </row>
    <row r="179" spans="3:7" x14ac:dyDescent="0.25">
      <c r="C179" s="28"/>
      <c r="D179" s="29"/>
      <c r="E179" s="29"/>
      <c r="F179" s="29"/>
      <c r="G179" s="29"/>
    </row>
  </sheetData>
  <mergeCells count="53">
    <mergeCell ref="C8:G8"/>
    <mergeCell ref="B2:H2"/>
    <mergeCell ref="C3:G3"/>
    <mergeCell ref="D5:G5"/>
    <mergeCell ref="D6:G6"/>
    <mergeCell ref="D7:G7"/>
    <mergeCell ref="C33:G33"/>
    <mergeCell ref="C9:G11"/>
    <mergeCell ref="D12:G12"/>
    <mergeCell ref="C13:C14"/>
    <mergeCell ref="D16:G16"/>
    <mergeCell ref="C17:G17"/>
    <mergeCell ref="C20:G20"/>
    <mergeCell ref="C21:G21"/>
    <mergeCell ref="D22:G22"/>
    <mergeCell ref="D23:G23"/>
    <mergeCell ref="D24:G24"/>
    <mergeCell ref="C25:C26"/>
    <mergeCell ref="D105:G105"/>
    <mergeCell ref="D106:G106"/>
    <mergeCell ref="F76:G76"/>
    <mergeCell ref="C34:C35"/>
    <mergeCell ref="C47:G47"/>
    <mergeCell ref="C48:G48"/>
    <mergeCell ref="D49:G49"/>
    <mergeCell ref="F50:G50"/>
    <mergeCell ref="D51:G51"/>
    <mergeCell ref="D52:G52"/>
    <mergeCell ref="D53:G53"/>
    <mergeCell ref="C54:C55"/>
    <mergeCell ref="C62:G62"/>
    <mergeCell ref="C63:C64"/>
    <mergeCell ref="C88:C89"/>
    <mergeCell ref="C101:G101"/>
    <mergeCell ref="C102:G102"/>
    <mergeCell ref="D103:G103"/>
    <mergeCell ref="F104:G104"/>
    <mergeCell ref="C1:I1"/>
    <mergeCell ref="D133:G133"/>
    <mergeCell ref="C134:C135"/>
    <mergeCell ref="C142:G142"/>
    <mergeCell ref="C143:C144"/>
    <mergeCell ref="C108:C109"/>
    <mergeCell ref="C116:G116"/>
    <mergeCell ref="C117:C118"/>
    <mergeCell ref="D130:G130"/>
    <mergeCell ref="F131:G131"/>
    <mergeCell ref="D132:G132"/>
    <mergeCell ref="D107:G107"/>
    <mergeCell ref="D77:G77"/>
    <mergeCell ref="D78:G78"/>
    <mergeCell ref="C79:C80"/>
    <mergeCell ref="C87:G87"/>
  </mergeCells>
  <pageMargins left="0.25" right="0.25"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4"/>
  <sheetViews>
    <sheetView zoomScale="170" zoomScaleNormal="170" workbookViewId="0">
      <selection activeCell="I7" sqref="I7"/>
    </sheetView>
  </sheetViews>
  <sheetFormatPr defaultRowHeight="15" x14ac:dyDescent="0.25"/>
  <cols>
    <col min="1" max="1" width="9.140625" customWidth="1"/>
    <col min="2" max="2" width="28.5703125" customWidth="1"/>
    <col min="3" max="5" width="11.7109375" customWidth="1"/>
    <col min="6" max="6" width="12.42578125" customWidth="1"/>
    <col min="7" max="7" width="4.85546875" customWidth="1"/>
    <col min="8" max="8" width="3.140625" customWidth="1"/>
    <col min="9" max="9" width="11" customWidth="1"/>
    <col min="10" max="10" width="11" bestFit="1" customWidth="1"/>
  </cols>
  <sheetData>
    <row r="1" spans="1:12" x14ac:dyDescent="0.25">
      <c r="B1" s="1305" t="s">
        <v>1741</v>
      </c>
      <c r="C1" s="1305"/>
      <c r="D1" s="1305"/>
      <c r="E1" s="1305"/>
      <c r="F1" s="1305"/>
    </row>
    <row r="2" spans="1:12" ht="18" customHeight="1" x14ac:dyDescent="0.25">
      <c r="A2" s="1"/>
      <c r="B2" s="1305" t="s">
        <v>750</v>
      </c>
      <c r="C2" s="1305"/>
      <c r="D2" s="1305"/>
      <c r="E2" s="1305"/>
      <c r="F2" s="1305"/>
      <c r="G2" s="1"/>
    </row>
    <row r="3" spans="1:12" ht="18" customHeight="1" x14ac:dyDescent="0.25">
      <c r="A3" s="796"/>
      <c r="B3" s="1306"/>
      <c r="C3" s="1306"/>
      <c r="D3" s="1306"/>
      <c r="E3" s="1306"/>
      <c r="F3" s="1306"/>
      <c r="G3" s="796"/>
    </row>
    <row r="4" spans="1:12" ht="15.75" thickBot="1" x14ac:dyDescent="0.3"/>
    <row r="5" spans="1:12" ht="15.75" thickBot="1" x14ac:dyDescent="0.3">
      <c r="B5" s="2" t="s">
        <v>0</v>
      </c>
      <c r="C5" s="2165" t="s">
        <v>187</v>
      </c>
      <c r="D5" s="2165"/>
      <c r="E5" s="2165"/>
      <c r="F5" s="2165"/>
    </row>
    <row r="6" spans="1:12" ht="15.75" thickBot="1" x14ac:dyDescent="0.3">
      <c r="B6" s="2" t="s">
        <v>1</v>
      </c>
      <c r="C6" s="2166" t="s">
        <v>180</v>
      </c>
      <c r="D6" s="2167"/>
      <c r="E6" s="2167"/>
      <c r="F6" s="2168"/>
    </row>
    <row r="7" spans="1:12" ht="15.75" thickBot="1" x14ac:dyDescent="0.3">
      <c r="B7" s="2" t="s">
        <v>3</v>
      </c>
      <c r="C7" s="2169" t="s">
        <v>729</v>
      </c>
      <c r="D7" s="2170"/>
      <c r="E7" s="2170"/>
      <c r="F7" s="2171"/>
    </row>
    <row r="8" spans="1:12" ht="15.75" thickBot="1" x14ac:dyDescent="0.3">
      <c r="B8" s="1234" t="s">
        <v>5</v>
      </c>
      <c r="C8" s="1235"/>
      <c r="D8" s="1235"/>
      <c r="E8" s="1235"/>
      <c r="F8" s="1236"/>
    </row>
    <row r="9" spans="1:12" ht="15.75" thickBot="1" x14ac:dyDescent="0.3">
      <c r="B9" s="2164" t="s">
        <v>242</v>
      </c>
      <c r="C9" s="1424"/>
      <c r="D9" s="1424"/>
      <c r="E9" s="1424"/>
      <c r="F9" s="1425"/>
    </row>
    <row r="10" spans="1:12" ht="14.25" customHeight="1" thickBot="1" x14ac:dyDescent="0.3">
      <c r="B10" s="1423"/>
      <c r="C10" s="1424"/>
      <c r="D10" s="1424"/>
      <c r="E10" s="1424"/>
      <c r="F10" s="1425"/>
    </row>
    <row r="11" spans="1:12" ht="15.75" thickBot="1" x14ac:dyDescent="0.3">
      <c r="A11" s="49"/>
      <c r="B11" s="1423"/>
      <c r="C11" s="1424"/>
      <c r="D11" s="1424"/>
      <c r="E11" s="1424"/>
      <c r="F11" s="1425"/>
    </row>
    <row r="12" spans="1:12" ht="43.5" customHeight="1" thickBot="1" x14ac:dyDescent="0.3">
      <c r="A12" s="49"/>
      <c r="B12" s="3" t="s">
        <v>647</v>
      </c>
      <c r="C12" s="2062" t="s">
        <v>648</v>
      </c>
      <c r="D12" s="2063"/>
      <c r="E12" s="2063"/>
      <c r="F12" s="2064"/>
      <c r="I12" s="489"/>
      <c r="J12" s="490"/>
      <c r="K12" s="490"/>
      <c r="L12" s="490"/>
    </row>
    <row r="13" spans="1:12" ht="23.25" customHeight="1" thickBot="1" x14ac:dyDescent="0.3">
      <c r="A13" s="49"/>
      <c r="B13" s="90" t="s">
        <v>649</v>
      </c>
      <c r="C13" s="240">
        <v>2019</v>
      </c>
      <c r="D13" s="240">
        <v>2020</v>
      </c>
      <c r="E13" s="240">
        <v>2021</v>
      </c>
      <c r="F13" s="240">
        <v>2022</v>
      </c>
    </row>
    <row r="14" spans="1:12" ht="79.5" customHeight="1" thickBot="1" x14ac:dyDescent="0.3">
      <c r="A14" s="49"/>
      <c r="B14" s="5" t="s">
        <v>1360</v>
      </c>
      <c r="C14" s="241">
        <v>0.75</v>
      </c>
      <c r="D14" s="242" t="s">
        <v>650</v>
      </c>
      <c r="E14" s="242" t="s">
        <v>650</v>
      </c>
      <c r="F14" s="242" t="s">
        <v>650</v>
      </c>
    </row>
    <row r="15" spans="1:12" ht="90" customHeight="1" thickBot="1" x14ac:dyDescent="0.3">
      <c r="A15" s="49"/>
      <c r="B15" s="6" t="s">
        <v>651</v>
      </c>
      <c r="C15" s="2062" t="s">
        <v>652</v>
      </c>
      <c r="D15" s="2063"/>
      <c r="E15" s="2063"/>
      <c r="F15" s="2064"/>
    </row>
    <row r="16" spans="1:12" ht="23.25" customHeight="1" thickBot="1" x14ac:dyDescent="0.3">
      <c r="B16" s="1247" t="s">
        <v>653</v>
      </c>
      <c r="C16" s="1249"/>
      <c r="D16" s="1249"/>
      <c r="E16" s="1249"/>
      <c r="F16" s="1250"/>
      <c r="I16" s="30"/>
      <c r="K16" s="30"/>
    </row>
    <row r="17" spans="1:12" ht="15.75" thickBot="1" x14ac:dyDescent="0.3">
      <c r="B17" s="90"/>
      <c r="C17" s="240">
        <v>2019</v>
      </c>
      <c r="D17" s="240">
        <v>2020</v>
      </c>
      <c r="E17" s="240">
        <v>2021</v>
      </c>
      <c r="F17" s="240">
        <v>2022</v>
      </c>
      <c r="H17" s="92"/>
    </row>
    <row r="18" spans="1:12" ht="24.75" customHeight="1" thickBot="1" x14ac:dyDescent="0.3">
      <c r="B18" s="243" t="s">
        <v>654</v>
      </c>
      <c r="C18" s="244" t="s">
        <v>1361</v>
      </c>
      <c r="D18" s="855">
        <v>1</v>
      </c>
      <c r="E18" s="855">
        <v>1</v>
      </c>
      <c r="F18" s="855">
        <v>1</v>
      </c>
      <c r="G18" s="49"/>
      <c r="H18" s="92"/>
    </row>
    <row r="19" spans="1:12" ht="43.5" customHeight="1" thickBot="1" x14ac:dyDescent="0.3">
      <c r="A19" s="856"/>
      <c r="B19" s="243" t="s">
        <v>655</v>
      </c>
      <c r="C19" s="244">
        <v>0.6</v>
      </c>
      <c r="D19" s="245" t="s">
        <v>66</v>
      </c>
      <c r="E19" s="245" t="s">
        <v>66</v>
      </c>
      <c r="F19" s="245" t="s">
        <v>66</v>
      </c>
      <c r="G19" s="49"/>
      <c r="H19" s="92"/>
    </row>
    <row r="20" spans="1:12" ht="15.75" thickBot="1" x14ac:dyDescent="0.3">
      <c r="B20" s="1291" t="s">
        <v>656</v>
      </c>
      <c r="C20" s="1883"/>
      <c r="D20" s="1883"/>
      <c r="E20" s="1883"/>
      <c r="F20" s="1293"/>
    </row>
    <row r="21" spans="1:12" ht="15.75" thickBot="1" x14ac:dyDescent="0.3">
      <c r="B21" s="1220" t="s">
        <v>907</v>
      </c>
      <c r="C21" s="1221"/>
      <c r="D21" s="1221"/>
      <c r="E21" s="1221"/>
      <c r="F21" s="1222"/>
    </row>
    <row r="22" spans="1:12" ht="18.75" customHeight="1" thickBot="1" x14ac:dyDescent="0.3">
      <c r="B22" s="7" t="s">
        <v>657</v>
      </c>
      <c r="C22" s="1247" t="s">
        <v>658</v>
      </c>
      <c r="D22" s="1252"/>
      <c r="E22" s="1252"/>
      <c r="F22" s="1253"/>
      <c r="J22" s="439"/>
    </row>
    <row r="23" spans="1:12" ht="31.5" customHeight="1" thickBot="1" x14ac:dyDescent="0.3">
      <c r="B23" s="5" t="s">
        <v>15</v>
      </c>
      <c r="C23" s="1850" t="s">
        <v>659</v>
      </c>
      <c r="D23" s="1851"/>
      <c r="E23" s="1851"/>
      <c r="F23" s="1852"/>
    </row>
    <row r="24" spans="1:12" ht="28.5" customHeight="1" thickBot="1" x14ac:dyDescent="0.3">
      <c r="B24" s="5" t="s">
        <v>16</v>
      </c>
      <c r="C24" s="1247" t="s">
        <v>588</v>
      </c>
      <c r="D24" s="1249"/>
      <c r="E24" s="1249"/>
      <c r="F24" s="1250"/>
    </row>
    <row r="25" spans="1:12" ht="12.75" customHeight="1" x14ac:dyDescent="0.25">
      <c r="B25" s="1254"/>
      <c r="C25" s="8">
        <v>2019</v>
      </c>
      <c r="D25" s="8">
        <v>2020</v>
      </c>
      <c r="E25" s="8">
        <v>2021</v>
      </c>
      <c r="F25" s="8">
        <v>2022</v>
      </c>
    </row>
    <row r="26" spans="1:12" ht="12.75" customHeight="1" thickBot="1" x14ac:dyDescent="0.3">
      <c r="B26" s="1255"/>
      <c r="C26" s="806" t="s">
        <v>8</v>
      </c>
      <c r="D26" s="806" t="s">
        <v>9</v>
      </c>
      <c r="E26" s="806" t="s">
        <v>9</v>
      </c>
      <c r="F26" s="806" t="s">
        <v>9</v>
      </c>
    </row>
    <row r="27" spans="1:12" ht="15.75" thickBot="1" x14ac:dyDescent="0.3">
      <c r="B27" s="5" t="s">
        <v>17</v>
      </c>
      <c r="C27" s="10">
        <v>2850</v>
      </c>
      <c r="D27" s="10">
        <v>2900</v>
      </c>
      <c r="E27" s="10">
        <v>3040</v>
      </c>
      <c r="F27" s="10">
        <v>3050</v>
      </c>
    </row>
    <row r="28" spans="1:12" ht="15.75" thickBot="1" x14ac:dyDescent="0.3">
      <c r="B28" s="5" t="s">
        <v>18</v>
      </c>
      <c r="C28" s="10">
        <f>C57</f>
        <v>48882</v>
      </c>
      <c r="D28" s="10">
        <f>D57</f>
        <v>48782</v>
      </c>
      <c r="E28" s="10">
        <f t="shared" ref="E28:F28" si="0">E57</f>
        <v>48782</v>
      </c>
      <c r="F28" s="10">
        <f t="shared" si="0"/>
        <v>48882</v>
      </c>
      <c r="J28" s="439"/>
    </row>
    <row r="29" spans="1:12" ht="15.75" thickBot="1" x14ac:dyDescent="0.3">
      <c r="B29" s="5" t="s">
        <v>19</v>
      </c>
      <c r="C29" s="10">
        <f>C28/C27</f>
        <v>17.151578947368421</v>
      </c>
      <c r="D29" s="10">
        <f t="shared" ref="D29:F29" si="1">D28/D27</f>
        <v>16.821379310344827</v>
      </c>
      <c r="E29" s="10">
        <f t="shared" si="1"/>
        <v>16.046710526315788</v>
      </c>
      <c r="F29" s="10">
        <f t="shared" si="1"/>
        <v>16.026885245901639</v>
      </c>
    </row>
    <row r="30" spans="1:12" ht="15.75" thickBot="1" x14ac:dyDescent="0.3">
      <c r="B30" s="5" t="s">
        <v>20</v>
      </c>
      <c r="C30" s="787" t="s">
        <v>21</v>
      </c>
      <c r="D30" s="11">
        <f>D27/C27-1</f>
        <v>1.7543859649122862E-2</v>
      </c>
      <c r="E30" s="11">
        <f t="shared" ref="E30:F32" si="2">E27/D27-1</f>
        <v>4.8275862068965614E-2</v>
      </c>
      <c r="F30" s="11">
        <f t="shared" si="2"/>
        <v>3.2894736842106198E-3</v>
      </c>
      <c r="H30" s="12"/>
      <c r="I30" s="12"/>
      <c r="J30" s="12"/>
      <c r="K30" s="12"/>
      <c r="L30" s="12"/>
    </row>
    <row r="31" spans="1:12" ht="15.75" thickBot="1" x14ac:dyDescent="0.3">
      <c r="B31" s="5" t="s">
        <v>22</v>
      </c>
      <c r="C31" s="787" t="s">
        <v>21</v>
      </c>
      <c r="D31" s="11">
        <f>D28/C28-1</f>
        <v>-2.0457428092139907E-3</v>
      </c>
      <c r="E31" s="11">
        <f t="shared" si="2"/>
        <v>0</v>
      </c>
      <c r="F31" s="11">
        <f t="shared" si="2"/>
        <v>2.0499364519699359E-3</v>
      </c>
    </row>
    <row r="32" spans="1:12" ht="15.75" thickBot="1" x14ac:dyDescent="0.3">
      <c r="B32" s="5" t="s">
        <v>23</v>
      </c>
      <c r="C32" s="787" t="s">
        <v>21</v>
      </c>
      <c r="D32" s="11">
        <f>D29/C29-1</f>
        <v>-1.9251850691813788E-2</v>
      </c>
      <c r="E32" s="11">
        <f t="shared" si="2"/>
        <v>-4.6052631578947456E-2</v>
      </c>
      <c r="F32" s="11">
        <f t="shared" si="2"/>
        <v>-1.2354731757413528E-3</v>
      </c>
    </row>
    <row r="33" spans="2:6" ht="15.75" thickBot="1" x14ac:dyDescent="0.3">
      <c r="B33" s="1256" t="s">
        <v>660</v>
      </c>
      <c r="C33" s="1257"/>
      <c r="D33" s="1257"/>
      <c r="E33" s="1257"/>
      <c r="F33" s="1258"/>
    </row>
    <row r="34" spans="2:6" ht="12.75" customHeight="1" x14ac:dyDescent="0.25">
      <c r="B34" s="1254"/>
      <c r="C34" s="8">
        <v>2019</v>
      </c>
      <c r="D34" s="8">
        <v>2020</v>
      </c>
      <c r="E34" s="8">
        <v>2021</v>
      </c>
      <c r="F34" s="8">
        <v>2022</v>
      </c>
    </row>
    <row r="35" spans="2:6" ht="12.75" customHeight="1" thickBot="1" x14ac:dyDescent="0.3">
      <c r="B35" s="1255"/>
      <c r="C35" s="806" t="s">
        <v>8</v>
      </c>
      <c r="D35" s="806" t="s">
        <v>9</v>
      </c>
      <c r="E35" s="806" t="s">
        <v>9</v>
      </c>
      <c r="F35" s="806" t="s">
        <v>9</v>
      </c>
    </row>
    <row r="36" spans="2:6" ht="15.75" thickBot="1" x14ac:dyDescent="0.3">
      <c r="B36" s="13" t="s">
        <v>24</v>
      </c>
      <c r="C36" s="14">
        <f>C37</f>
        <v>29924</v>
      </c>
      <c r="D36" s="14">
        <f>D37</f>
        <v>29924</v>
      </c>
      <c r="E36" s="14">
        <f>E37</f>
        <v>29924</v>
      </c>
      <c r="F36" s="14">
        <f>F37</f>
        <v>29924</v>
      </c>
    </row>
    <row r="37" spans="2:6" ht="15.75" thickBot="1" x14ac:dyDescent="0.3">
      <c r="B37" s="26" t="s">
        <v>279</v>
      </c>
      <c r="C37" s="15">
        <v>29924</v>
      </c>
      <c r="D37" s="15">
        <v>29924</v>
      </c>
      <c r="E37" s="15">
        <v>29924</v>
      </c>
      <c r="F37" s="15">
        <v>29924</v>
      </c>
    </row>
    <row r="38" spans="2:6" ht="15.75" thickBot="1" x14ac:dyDescent="0.3">
      <c r="B38" s="26" t="s">
        <v>280</v>
      </c>
      <c r="C38" s="15"/>
      <c r="D38" s="27"/>
      <c r="E38" s="27"/>
      <c r="F38" s="27"/>
    </row>
    <row r="39" spans="2:6" ht="24.75" thickBot="1" x14ac:dyDescent="0.3">
      <c r="B39" s="13" t="s">
        <v>25</v>
      </c>
      <c r="C39" s="14">
        <f>C40</f>
        <v>4769</v>
      </c>
      <c r="D39" s="14">
        <f>D40</f>
        <v>4769</v>
      </c>
      <c r="E39" s="14">
        <f t="shared" ref="E39:F39" si="3">E40</f>
        <v>4769</v>
      </c>
      <c r="F39" s="14">
        <f t="shared" si="3"/>
        <v>4769</v>
      </c>
    </row>
    <row r="40" spans="2:6" ht="15.75" thickBot="1" x14ac:dyDescent="0.3">
      <c r="B40" s="26" t="s">
        <v>279</v>
      </c>
      <c r="C40" s="14">
        <v>4769</v>
      </c>
      <c r="D40" s="14">
        <v>4769</v>
      </c>
      <c r="E40" s="14">
        <v>4769</v>
      </c>
      <c r="F40" s="14">
        <v>4769</v>
      </c>
    </row>
    <row r="41" spans="2:6" ht="15.75" thickBot="1" x14ac:dyDescent="0.3">
      <c r="B41" s="26" t="s">
        <v>280</v>
      </c>
      <c r="C41" s="15"/>
      <c r="D41" s="14"/>
      <c r="E41" s="14"/>
      <c r="F41" s="14"/>
    </row>
    <row r="42" spans="2:6" ht="15.75" thickBot="1" x14ac:dyDescent="0.3">
      <c r="B42" s="13" t="s">
        <v>26</v>
      </c>
      <c r="C42" s="14">
        <f>C43</f>
        <v>14189</v>
      </c>
      <c r="D42" s="14">
        <f t="shared" ref="D42:F42" si="4">D43</f>
        <v>14089</v>
      </c>
      <c r="E42" s="14">
        <f t="shared" si="4"/>
        <v>14089</v>
      </c>
      <c r="F42" s="14">
        <f t="shared" si="4"/>
        <v>14189</v>
      </c>
    </row>
    <row r="43" spans="2:6" ht="15.75" thickBot="1" x14ac:dyDescent="0.3">
      <c r="B43" s="26" t="s">
        <v>279</v>
      </c>
      <c r="C43" s="14">
        <v>14189</v>
      </c>
      <c r="D43" s="14">
        <v>14089</v>
      </c>
      <c r="E43" s="14">
        <v>14089</v>
      </c>
      <c r="F43" s="14">
        <v>14189</v>
      </c>
    </row>
    <row r="44" spans="2:6" ht="15.75" thickBot="1" x14ac:dyDescent="0.3">
      <c r="B44" s="26" t="s">
        <v>280</v>
      </c>
      <c r="C44" s="15"/>
      <c r="D44" s="14"/>
      <c r="E44" s="14"/>
      <c r="F44" s="14"/>
    </row>
    <row r="45" spans="2:6" ht="15.75" thickBot="1" x14ac:dyDescent="0.3">
      <c r="B45" s="13" t="s">
        <v>27</v>
      </c>
      <c r="C45" s="15">
        <v>0</v>
      </c>
      <c r="D45" s="14">
        <v>0</v>
      </c>
      <c r="E45" s="14">
        <v>0</v>
      </c>
      <c r="F45" s="14">
        <v>0</v>
      </c>
    </row>
    <row r="46" spans="2:6" ht="15.75" thickBot="1" x14ac:dyDescent="0.3">
      <c r="B46" s="26" t="s">
        <v>279</v>
      </c>
      <c r="C46" s="15"/>
      <c r="D46" s="14"/>
      <c r="E46" s="14"/>
      <c r="F46" s="14"/>
    </row>
    <row r="47" spans="2:6" ht="15.75" thickBot="1" x14ac:dyDescent="0.3">
      <c r="B47" s="26" t="s">
        <v>280</v>
      </c>
      <c r="C47" s="15"/>
      <c r="D47" s="14"/>
      <c r="E47" s="14"/>
      <c r="F47" s="14"/>
    </row>
    <row r="48" spans="2:6" ht="15.75" thickBot="1" x14ac:dyDescent="0.3">
      <c r="B48" s="13" t="s">
        <v>28</v>
      </c>
      <c r="C48" s="15">
        <v>0</v>
      </c>
      <c r="D48" s="14">
        <v>0</v>
      </c>
      <c r="E48" s="14">
        <v>0</v>
      </c>
      <c r="F48" s="14">
        <v>0</v>
      </c>
    </row>
    <row r="49" spans="1:13" ht="15.75" thickBot="1" x14ac:dyDescent="0.3">
      <c r="B49" s="26" t="s">
        <v>279</v>
      </c>
      <c r="C49" s="15"/>
      <c r="D49" s="14"/>
      <c r="E49" s="14"/>
      <c r="F49" s="14"/>
    </row>
    <row r="50" spans="1:13" ht="15.75" thickBot="1" x14ac:dyDescent="0.3">
      <c r="B50" s="26" t="s">
        <v>280</v>
      </c>
      <c r="C50" s="15"/>
      <c r="D50" s="14"/>
      <c r="E50" s="14"/>
      <c r="F50" s="14"/>
    </row>
    <row r="51" spans="1:13" ht="15.75" thickBot="1" x14ac:dyDescent="0.3">
      <c r="B51" s="13" t="s">
        <v>29</v>
      </c>
      <c r="C51" s="15">
        <v>0</v>
      </c>
      <c r="D51" s="14">
        <v>0</v>
      </c>
      <c r="E51" s="14">
        <v>0</v>
      </c>
      <c r="F51" s="14">
        <v>0</v>
      </c>
    </row>
    <row r="52" spans="1:13" ht="15.75" thickBot="1" x14ac:dyDescent="0.3">
      <c r="B52" s="26" t="s">
        <v>279</v>
      </c>
      <c r="C52" s="15"/>
      <c r="D52" s="14"/>
      <c r="E52" s="14"/>
      <c r="F52" s="14"/>
    </row>
    <row r="53" spans="1:13" ht="15.75" thickBot="1" x14ac:dyDescent="0.3">
      <c r="B53" s="26" t="s">
        <v>280</v>
      </c>
      <c r="C53" s="15"/>
      <c r="D53" s="14"/>
      <c r="E53" s="14"/>
      <c r="F53" s="14"/>
    </row>
    <row r="54" spans="1:13" ht="24.75" thickBot="1" x14ac:dyDescent="0.3">
      <c r="B54" s="13" t="s">
        <v>30</v>
      </c>
      <c r="C54" s="15">
        <v>0</v>
      </c>
      <c r="D54" s="14">
        <v>0</v>
      </c>
      <c r="E54" s="14">
        <f>D54*1.03*0.99</f>
        <v>0</v>
      </c>
      <c r="F54" s="14">
        <f>E54*1.03*0.99</f>
        <v>0</v>
      </c>
      <c r="I54" s="95"/>
    </row>
    <row r="55" spans="1:13" ht="15.75" thickBot="1" x14ac:dyDescent="0.3">
      <c r="B55" s="26" t="s">
        <v>279</v>
      </c>
      <c r="C55" s="15"/>
      <c r="D55" s="40"/>
      <c r="E55" s="40"/>
      <c r="F55" s="40"/>
      <c r="K55" s="96"/>
      <c r="L55" s="96"/>
      <c r="M55" s="96"/>
    </row>
    <row r="56" spans="1:13" ht="15.75" thickBot="1" x14ac:dyDescent="0.3">
      <c r="B56" s="26" t="s">
        <v>280</v>
      </c>
      <c r="C56" s="15"/>
      <c r="D56" s="97"/>
      <c r="E56" s="40"/>
      <c r="F56" s="40"/>
    </row>
    <row r="57" spans="1:13" ht="15.75" thickBot="1" x14ac:dyDescent="0.3">
      <c r="B57" s="16" t="s">
        <v>301</v>
      </c>
      <c r="C57" s="15">
        <f>C54+C51+C48+C45+C42+C39+C36</f>
        <v>48882</v>
      </c>
      <c r="D57" s="15">
        <f t="shared" ref="D57:F57" si="5">D54+D51+D48+D45+D42+D39+D36</f>
        <v>48782</v>
      </c>
      <c r="E57" s="15">
        <f t="shared" si="5"/>
        <v>48782</v>
      </c>
      <c r="F57" s="15">
        <f t="shared" si="5"/>
        <v>48882</v>
      </c>
    </row>
    <row r="58" spans="1:13" ht="15.75" thickBot="1" x14ac:dyDescent="0.3">
      <c r="B58" s="17" t="s">
        <v>32</v>
      </c>
      <c r="C58" s="18">
        <f>IF(C57-C28=0,0,"Error")</f>
        <v>0</v>
      </c>
      <c r="D58" s="18">
        <f>IF(D57-D28=0,0,"Error")</f>
        <v>0</v>
      </c>
      <c r="E58" s="18">
        <f>IF(E57-E28=0,0,"Error")</f>
        <v>0</v>
      </c>
      <c r="F58" s="18">
        <f>IF(F57-F28=0,0,"Error")</f>
        <v>0</v>
      </c>
    </row>
    <row r="59" spans="1:13" ht="15.75" thickBot="1" x14ac:dyDescent="0.3">
      <c r="B59" s="1220" t="s">
        <v>39</v>
      </c>
      <c r="C59" s="1221"/>
      <c r="D59" s="1221"/>
      <c r="E59" s="1221"/>
      <c r="F59" s="1222"/>
    </row>
    <row r="60" spans="1:13" ht="15.75" thickBot="1" x14ac:dyDescent="0.3">
      <c r="B60" s="1220" t="s">
        <v>40</v>
      </c>
      <c r="C60" s="1221"/>
      <c r="D60" s="1221"/>
      <c r="E60" s="1221"/>
      <c r="F60" s="1222"/>
    </row>
    <row r="61" spans="1:13" ht="15.75" thickBot="1" x14ac:dyDescent="0.3">
      <c r="B61" s="7" t="s">
        <v>56</v>
      </c>
      <c r="C61" s="1372" t="s">
        <v>908</v>
      </c>
      <c r="D61" s="1373"/>
      <c r="E61" s="1373"/>
      <c r="F61" s="1374"/>
    </row>
    <row r="62" spans="1:13" ht="35.25" customHeight="1" thickBot="1" x14ac:dyDescent="0.3">
      <c r="A62" s="857"/>
      <c r="B62" s="7" t="s">
        <v>14</v>
      </c>
      <c r="C62" s="7" t="s">
        <v>823</v>
      </c>
      <c r="D62" s="100" t="s">
        <v>909</v>
      </c>
      <c r="E62" s="1272" t="s">
        <v>241</v>
      </c>
      <c r="F62" s="1273"/>
      <c r="J62" s="439"/>
    </row>
    <row r="63" spans="1:13" ht="17.25" customHeight="1" thickBot="1" x14ac:dyDescent="0.3">
      <c r="B63" s="5" t="s">
        <v>15</v>
      </c>
      <c r="C63" s="1372" t="s">
        <v>910</v>
      </c>
      <c r="D63" s="1373"/>
      <c r="E63" s="1373"/>
      <c r="F63" s="1374"/>
    </row>
    <row r="64" spans="1:13" ht="15.75" thickBot="1" x14ac:dyDescent="0.3">
      <c r="B64" s="5" t="s">
        <v>16</v>
      </c>
      <c r="C64" s="1251" t="s">
        <v>547</v>
      </c>
      <c r="D64" s="1252"/>
      <c r="E64" s="1252"/>
      <c r="F64" s="1253"/>
    </row>
    <row r="65" spans="1:12" ht="12.75" customHeight="1" x14ac:dyDescent="0.25">
      <c r="B65" s="1254"/>
      <c r="C65" s="8">
        <v>2019</v>
      </c>
      <c r="D65" s="8">
        <v>2020</v>
      </c>
      <c r="E65" s="8">
        <v>2021</v>
      </c>
      <c r="F65" s="8">
        <v>2022</v>
      </c>
    </row>
    <row r="66" spans="1:12" ht="14.25" customHeight="1" thickBot="1" x14ac:dyDescent="0.3">
      <c r="B66" s="1255"/>
      <c r="C66" s="806" t="s">
        <v>8</v>
      </c>
      <c r="D66" s="806" t="s">
        <v>9</v>
      </c>
      <c r="E66" s="806" t="s">
        <v>9</v>
      </c>
      <c r="F66" s="806" t="s">
        <v>9</v>
      </c>
    </row>
    <row r="67" spans="1:12" ht="15.75" thickBot="1" x14ac:dyDescent="0.3">
      <c r="B67" s="5" t="s">
        <v>17</v>
      </c>
      <c r="C67" s="5"/>
      <c r="D67" s="5"/>
      <c r="E67" s="5"/>
      <c r="F67" s="5"/>
      <c r="J67" s="439"/>
    </row>
    <row r="68" spans="1:12" ht="15.75" thickBot="1" x14ac:dyDescent="0.3">
      <c r="B68" s="5" t="s">
        <v>18</v>
      </c>
      <c r="C68" s="10">
        <f>C77</f>
        <v>400</v>
      </c>
      <c r="D68" s="10">
        <f>D77</f>
        <v>0</v>
      </c>
      <c r="E68" s="10">
        <f t="shared" ref="E68" si="6">E77</f>
        <v>500</v>
      </c>
      <c r="F68" s="10">
        <f>F77</f>
        <v>1500</v>
      </c>
    </row>
    <row r="69" spans="1:12" ht="15.75" thickBot="1" x14ac:dyDescent="0.3">
      <c r="B69" s="5" t="s">
        <v>19</v>
      </c>
      <c r="C69" s="10" t="e">
        <f>C68/C67</f>
        <v>#DIV/0!</v>
      </c>
      <c r="D69" s="10" t="e">
        <f>D68/D67</f>
        <v>#DIV/0!</v>
      </c>
      <c r="E69" s="10" t="e">
        <f>E68/E67</f>
        <v>#DIV/0!</v>
      </c>
      <c r="F69" s="10" t="e">
        <f>F68/F67</f>
        <v>#DIV/0!</v>
      </c>
    </row>
    <row r="70" spans="1:12" ht="15.75" thickBot="1" x14ac:dyDescent="0.3">
      <c r="B70" s="5" t="s">
        <v>20</v>
      </c>
      <c r="C70" s="787" t="s">
        <v>21</v>
      </c>
      <c r="D70" s="11" t="e">
        <f t="shared" ref="D70:F72" si="7">D67/C67-1</f>
        <v>#DIV/0!</v>
      </c>
      <c r="E70" s="11" t="e">
        <f t="shared" si="7"/>
        <v>#DIV/0!</v>
      </c>
      <c r="F70" s="11" t="e">
        <f t="shared" si="7"/>
        <v>#DIV/0!</v>
      </c>
      <c r="H70" s="12"/>
      <c r="I70" s="12"/>
      <c r="J70" s="12"/>
      <c r="K70" s="12"/>
      <c r="L70" s="12"/>
    </row>
    <row r="71" spans="1:12" ht="15.75" thickBot="1" x14ac:dyDescent="0.3">
      <c r="B71" s="5" t="s">
        <v>22</v>
      </c>
      <c r="C71" s="787" t="s">
        <v>21</v>
      </c>
      <c r="D71" s="11">
        <f t="shared" si="7"/>
        <v>-1</v>
      </c>
      <c r="E71" s="11" t="e">
        <f t="shared" si="7"/>
        <v>#DIV/0!</v>
      </c>
      <c r="F71" s="11">
        <f t="shared" si="7"/>
        <v>2</v>
      </c>
      <c r="J71" s="439"/>
    </row>
    <row r="72" spans="1:12" ht="15.75" thickBot="1" x14ac:dyDescent="0.3">
      <c r="B72" s="5" t="s">
        <v>23</v>
      </c>
      <c r="C72" s="787" t="s">
        <v>21</v>
      </c>
      <c r="D72" s="11" t="e">
        <f>D69/C69-1</f>
        <v>#DIV/0!</v>
      </c>
      <c r="E72" s="11" t="e">
        <f t="shared" si="7"/>
        <v>#DIV/0!</v>
      </c>
      <c r="F72" s="11" t="e">
        <f t="shared" si="7"/>
        <v>#DIV/0!</v>
      </c>
    </row>
    <row r="73" spans="1:12" ht="15.75" thickBot="1" x14ac:dyDescent="0.3">
      <c r="B73" s="1256" t="s">
        <v>160</v>
      </c>
      <c r="C73" s="1257"/>
      <c r="D73" s="1257"/>
      <c r="E73" s="1257"/>
      <c r="F73" s="1258"/>
    </row>
    <row r="74" spans="1:12" ht="12.75" customHeight="1" x14ac:dyDescent="0.25">
      <c r="B74" s="1254"/>
      <c r="C74" s="8">
        <v>2019</v>
      </c>
      <c r="D74" s="8">
        <v>2020</v>
      </c>
      <c r="E74" s="8">
        <v>2021</v>
      </c>
      <c r="F74" s="8">
        <v>2022</v>
      </c>
    </row>
    <row r="75" spans="1:12" ht="9" customHeight="1" thickBot="1" x14ac:dyDescent="0.3">
      <c r="B75" s="1255"/>
      <c r="C75" s="806" t="s">
        <v>8</v>
      </c>
      <c r="D75" s="806" t="s">
        <v>9</v>
      </c>
      <c r="E75" s="806" t="s">
        <v>9</v>
      </c>
      <c r="F75" s="806" t="s">
        <v>9</v>
      </c>
    </row>
    <row r="76" spans="1:12" ht="15.75" thickBot="1" x14ac:dyDescent="0.3">
      <c r="B76" s="13" t="s">
        <v>42</v>
      </c>
      <c r="C76" s="14"/>
      <c r="D76" s="14"/>
      <c r="E76" s="14"/>
      <c r="F76" s="14"/>
    </row>
    <row r="77" spans="1:12" ht="15.75" thickBot="1" x14ac:dyDescent="0.3">
      <c r="B77" s="13" t="s">
        <v>43</v>
      </c>
      <c r="C77" s="278">
        <v>400</v>
      </c>
      <c r="D77" s="31">
        <v>0</v>
      </c>
      <c r="E77" s="31">
        <v>500</v>
      </c>
      <c r="F77" s="31">
        <v>1500</v>
      </c>
    </row>
    <row r="78" spans="1:12" ht="15.75" thickBot="1" x14ac:dyDescent="0.3">
      <c r="B78" s="491" t="s">
        <v>31</v>
      </c>
      <c r="C78" s="492">
        <f>C77+C76</f>
        <v>400</v>
      </c>
      <c r="D78" s="492">
        <f t="shared" ref="D78:F78" si="8">D77+D76</f>
        <v>0</v>
      </c>
      <c r="E78" s="492">
        <f t="shared" si="8"/>
        <v>500</v>
      </c>
      <c r="F78" s="492">
        <f t="shared" si="8"/>
        <v>1500</v>
      </c>
    </row>
    <row r="79" spans="1:12" ht="15.75" thickBot="1" x14ac:dyDescent="0.3">
      <c r="B79" s="7" t="s">
        <v>56</v>
      </c>
      <c r="C79" s="2161" t="s">
        <v>911</v>
      </c>
      <c r="D79" s="2162"/>
      <c r="E79" s="2162"/>
      <c r="F79" s="2163"/>
    </row>
    <row r="80" spans="1:12" ht="35.25" customHeight="1" thickBot="1" x14ac:dyDescent="0.3">
      <c r="A80" s="857"/>
      <c r="B80" s="7" t="s">
        <v>72</v>
      </c>
      <c r="C80" s="7" t="s">
        <v>912</v>
      </c>
      <c r="D80" s="100" t="s">
        <v>909</v>
      </c>
      <c r="E80" s="1272" t="s">
        <v>913</v>
      </c>
      <c r="F80" s="1246"/>
      <c r="J80" s="439"/>
    </row>
    <row r="81" spans="2:12" ht="17.25" customHeight="1" thickBot="1" x14ac:dyDescent="0.3">
      <c r="B81" s="5" t="s">
        <v>15</v>
      </c>
      <c r="C81" s="1372" t="s">
        <v>914</v>
      </c>
      <c r="D81" s="1373"/>
      <c r="E81" s="1373"/>
      <c r="F81" s="1374"/>
    </row>
    <row r="82" spans="2:12" ht="15.75" thickBot="1" x14ac:dyDescent="0.3">
      <c r="B82" s="5" t="s">
        <v>16</v>
      </c>
      <c r="C82" s="1251" t="s">
        <v>547</v>
      </c>
      <c r="D82" s="1252"/>
      <c r="E82" s="1252"/>
      <c r="F82" s="1253"/>
    </row>
    <row r="83" spans="2:12" ht="12.75" customHeight="1" x14ac:dyDescent="0.25">
      <c r="B83" s="1254"/>
      <c r="C83" s="8">
        <v>2019</v>
      </c>
      <c r="D83" s="8">
        <v>2020</v>
      </c>
      <c r="E83" s="8">
        <v>2021</v>
      </c>
      <c r="F83" s="8">
        <v>2022</v>
      </c>
    </row>
    <row r="84" spans="2:12" ht="14.25" customHeight="1" thickBot="1" x14ac:dyDescent="0.3">
      <c r="B84" s="1255"/>
      <c r="C84" s="806" t="s">
        <v>8</v>
      </c>
      <c r="D84" s="806" t="s">
        <v>9</v>
      </c>
      <c r="E84" s="806" t="s">
        <v>9</v>
      </c>
      <c r="F84" s="806" t="s">
        <v>9</v>
      </c>
    </row>
    <row r="85" spans="2:12" ht="15.75" thickBot="1" x14ac:dyDescent="0.3">
      <c r="B85" s="5" t="s">
        <v>17</v>
      </c>
      <c r="C85" s="787">
        <v>3</v>
      </c>
      <c r="D85" s="5"/>
      <c r="E85" s="5"/>
      <c r="F85" s="5"/>
      <c r="J85" s="439"/>
    </row>
    <row r="86" spans="2:12" ht="15.75" thickBot="1" x14ac:dyDescent="0.3">
      <c r="B86" s="5" t="s">
        <v>18</v>
      </c>
      <c r="C86" s="10">
        <f>C95</f>
        <v>500</v>
      </c>
      <c r="D86" s="10">
        <f t="shared" ref="D86:E86" si="9">D95</f>
        <v>0</v>
      </c>
      <c r="E86" s="10">
        <f t="shared" si="9"/>
        <v>0</v>
      </c>
      <c r="F86" s="10">
        <f>F95</f>
        <v>0</v>
      </c>
    </row>
    <row r="87" spans="2:12" ht="15.75" thickBot="1" x14ac:dyDescent="0.3">
      <c r="B87" s="5" t="s">
        <v>19</v>
      </c>
      <c r="C87" s="10">
        <f>C86/C85</f>
        <v>166.66666666666666</v>
      </c>
      <c r="D87" s="10" t="e">
        <f>D86/D85</f>
        <v>#DIV/0!</v>
      </c>
      <c r="E87" s="10" t="e">
        <f>E86/E85</f>
        <v>#DIV/0!</v>
      </c>
      <c r="F87" s="10" t="e">
        <f>F86/F85</f>
        <v>#DIV/0!</v>
      </c>
    </row>
    <row r="88" spans="2:12" ht="15.75" thickBot="1" x14ac:dyDescent="0.3">
      <c r="B88" s="5" t="s">
        <v>20</v>
      </c>
      <c r="C88" s="787" t="s">
        <v>21</v>
      </c>
      <c r="D88" s="11">
        <f t="shared" ref="D88:F90" si="10">D85/C85-1</f>
        <v>-1</v>
      </c>
      <c r="E88" s="11" t="e">
        <f t="shared" si="10"/>
        <v>#DIV/0!</v>
      </c>
      <c r="F88" s="11" t="e">
        <f t="shared" si="10"/>
        <v>#DIV/0!</v>
      </c>
      <c r="H88" s="12"/>
      <c r="I88" s="12"/>
      <c r="J88" s="12"/>
      <c r="K88" s="12"/>
      <c r="L88" s="12"/>
    </row>
    <row r="89" spans="2:12" ht="15.75" thickBot="1" x14ac:dyDescent="0.3">
      <c r="B89" s="5" t="s">
        <v>22</v>
      </c>
      <c r="C89" s="787" t="s">
        <v>21</v>
      </c>
      <c r="D89" s="11">
        <f t="shared" si="10"/>
        <v>-1</v>
      </c>
      <c r="E89" s="11" t="e">
        <f t="shared" si="10"/>
        <v>#DIV/0!</v>
      </c>
      <c r="F89" s="11" t="e">
        <f t="shared" si="10"/>
        <v>#DIV/0!</v>
      </c>
      <c r="J89" s="439"/>
    </row>
    <row r="90" spans="2:12" ht="15.75" thickBot="1" x14ac:dyDescent="0.3">
      <c r="B90" s="5" t="s">
        <v>23</v>
      </c>
      <c r="C90" s="787" t="s">
        <v>21</v>
      </c>
      <c r="D90" s="11" t="e">
        <f>D87/C87-1</f>
        <v>#DIV/0!</v>
      </c>
      <c r="E90" s="11" t="e">
        <f t="shared" si="10"/>
        <v>#DIV/0!</v>
      </c>
      <c r="F90" s="11" t="e">
        <f t="shared" si="10"/>
        <v>#DIV/0!</v>
      </c>
    </row>
    <row r="91" spans="2:12" ht="15.75" thickBot="1" x14ac:dyDescent="0.3">
      <c r="B91" s="1256" t="s">
        <v>216</v>
      </c>
      <c r="C91" s="1257"/>
      <c r="D91" s="1257"/>
      <c r="E91" s="1257"/>
      <c r="F91" s="1258"/>
    </row>
    <row r="92" spans="2:12" ht="12.75" customHeight="1" x14ac:dyDescent="0.25">
      <c r="B92" s="1254"/>
      <c r="C92" s="8">
        <v>2019</v>
      </c>
      <c r="D92" s="8">
        <v>2020</v>
      </c>
      <c r="E92" s="8">
        <v>2021</v>
      </c>
      <c r="F92" s="8">
        <v>2022</v>
      </c>
    </row>
    <row r="93" spans="2:12" ht="9" customHeight="1" thickBot="1" x14ac:dyDescent="0.3">
      <c r="B93" s="1255"/>
      <c r="C93" s="806" t="s">
        <v>8</v>
      </c>
      <c r="D93" s="806" t="s">
        <v>9</v>
      </c>
      <c r="E93" s="806" t="s">
        <v>9</v>
      </c>
      <c r="F93" s="806" t="s">
        <v>9</v>
      </c>
    </row>
    <row r="94" spans="2:12" ht="15.75" thickBot="1" x14ac:dyDescent="0.3">
      <c r="B94" s="13" t="s">
        <v>42</v>
      </c>
      <c r="C94" s="14"/>
      <c r="D94" s="14"/>
      <c r="E94" s="14"/>
      <c r="F94" s="14"/>
    </row>
    <row r="95" spans="2:12" ht="15.75" thickBot="1" x14ac:dyDescent="0.3">
      <c r="B95" s="13" t="s">
        <v>43</v>
      </c>
      <c r="C95" s="278">
        <v>500</v>
      </c>
      <c r="D95" s="31">
        <v>0</v>
      </c>
      <c r="E95" s="31">
        <v>0</v>
      </c>
      <c r="F95" s="31">
        <v>0</v>
      </c>
    </row>
    <row r="96" spans="2:12" ht="15.75" thickBot="1" x14ac:dyDescent="0.3">
      <c r="B96" s="491" t="s">
        <v>34</v>
      </c>
      <c r="C96" s="492">
        <f>C95+C94</f>
        <v>500</v>
      </c>
      <c r="D96" s="492">
        <f t="shared" ref="D96:F96" si="11">D95+D94</f>
        <v>0</v>
      </c>
      <c r="E96" s="492">
        <f t="shared" si="11"/>
        <v>0</v>
      </c>
      <c r="F96" s="492">
        <f t="shared" si="11"/>
        <v>0</v>
      </c>
    </row>
    <row r="97" spans="1:12" ht="15.75" thickBot="1" x14ac:dyDescent="0.3">
      <c r="B97" s="7" t="s">
        <v>56</v>
      </c>
      <c r="C97" s="2161" t="s">
        <v>915</v>
      </c>
      <c r="D97" s="2162"/>
      <c r="E97" s="2162"/>
      <c r="F97" s="2163"/>
    </row>
    <row r="98" spans="1:12" ht="36.75" customHeight="1" thickBot="1" x14ac:dyDescent="0.3">
      <c r="A98" s="857"/>
      <c r="B98" s="7" t="s">
        <v>299</v>
      </c>
      <c r="C98" s="7" t="s">
        <v>916</v>
      </c>
      <c r="D98" s="100" t="s">
        <v>909</v>
      </c>
      <c r="E98" s="1272" t="s">
        <v>917</v>
      </c>
      <c r="F98" s="1246"/>
      <c r="J98" s="439"/>
    </row>
    <row r="99" spans="1:12" ht="17.25" customHeight="1" thickBot="1" x14ac:dyDescent="0.3">
      <c r="B99" s="5" t="s">
        <v>15</v>
      </c>
      <c r="C99" s="2161" t="s">
        <v>918</v>
      </c>
      <c r="D99" s="2162"/>
      <c r="E99" s="2162"/>
      <c r="F99" s="2163"/>
    </row>
    <row r="100" spans="1:12" ht="15.75" thickBot="1" x14ac:dyDescent="0.3">
      <c r="B100" s="5" t="s">
        <v>16</v>
      </c>
      <c r="C100" s="1251" t="s">
        <v>547</v>
      </c>
      <c r="D100" s="1252"/>
      <c r="E100" s="1252"/>
      <c r="F100" s="1253"/>
    </row>
    <row r="101" spans="1:12" ht="12.75" customHeight="1" x14ac:dyDescent="0.25">
      <c r="B101" s="1254"/>
      <c r="C101" s="8">
        <v>2019</v>
      </c>
      <c r="D101" s="8">
        <v>2020</v>
      </c>
      <c r="E101" s="8">
        <v>2021</v>
      </c>
      <c r="F101" s="8">
        <v>2022</v>
      </c>
    </row>
    <row r="102" spans="1:12" ht="14.25" customHeight="1" thickBot="1" x14ac:dyDescent="0.3">
      <c r="B102" s="1255"/>
      <c r="C102" s="806" t="s">
        <v>8</v>
      </c>
      <c r="D102" s="806" t="s">
        <v>9</v>
      </c>
      <c r="E102" s="806" t="s">
        <v>9</v>
      </c>
      <c r="F102" s="806" t="s">
        <v>9</v>
      </c>
    </row>
    <row r="103" spans="1:12" ht="15.75" thickBot="1" x14ac:dyDescent="0.3">
      <c r="B103" s="5" t="s">
        <v>17</v>
      </c>
      <c r="C103" s="5"/>
      <c r="D103" s="5"/>
      <c r="E103" s="5"/>
      <c r="F103" s="5"/>
      <c r="J103" s="439"/>
    </row>
    <row r="104" spans="1:12" ht="15.75" thickBot="1" x14ac:dyDescent="0.3">
      <c r="B104" s="5" t="s">
        <v>18</v>
      </c>
      <c r="C104" s="10">
        <f>C113</f>
        <v>2500</v>
      </c>
      <c r="D104" s="10">
        <f t="shared" ref="D104:E104" si="12">D113</f>
        <v>0</v>
      </c>
      <c r="E104" s="10">
        <f t="shared" si="12"/>
        <v>0</v>
      </c>
      <c r="F104" s="10">
        <f>F113</f>
        <v>0</v>
      </c>
    </row>
    <row r="105" spans="1:12" ht="15.75" thickBot="1" x14ac:dyDescent="0.3">
      <c r="B105" s="5" t="s">
        <v>19</v>
      </c>
      <c r="C105" s="10" t="e">
        <f>C104/C103</f>
        <v>#DIV/0!</v>
      </c>
      <c r="D105" s="10" t="e">
        <f>D104/D103</f>
        <v>#DIV/0!</v>
      </c>
      <c r="E105" s="10" t="e">
        <f>E104/E103</f>
        <v>#DIV/0!</v>
      </c>
      <c r="F105" s="10" t="e">
        <f>F104/F103</f>
        <v>#DIV/0!</v>
      </c>
    </row>
    <row r="106" spans="1:12" ht="15.75" thickBot="1" x14ac:dyDescent="0.3">
      <c r="B106" s="5" t="s">
        <v>20</v>
      </c>
      <c r="C106" s="787" t="s">
        <v>21</v>
      </c>
      <c r="D106" s="11" t="e">
        <f t="shared" ref="D106:F108" si="13">D103/C103-1</f>
        <v>#DIV/0!</v>
      </c>
      <c r="E106" s="11" t="e">
        <f t="shared" si="13"/>
        <v>#DIV/0!</v>
      </c>
      <c r="F106" s="11" t="e">
        <f t="shared" si="13"/>
        <v>#DIV/0!</v>
      </c>
      <c r="H106" s="12"/>
      <c r="I106" s="12"/>
      <c r="J106" s="12"/>
      <c r="K106" s="12"/>
      <c r="L106" s="12"/>
    </row>
    <row r="107" spans="1:12" ht="15.75" thickBot="1" x14ac:dyDescent="0.3">
      <c r="B107" s="5" t="s">
        <v>22</v>
      </c>
      <c r="C107" s="787" t="s">
        <v>21</v>
      </c>
      <c r="D107" s="11">
        <f t="shared" si="13"/>
        <v>-1</v>
      </c>
      <c r="E107" s="11" t="e">
        <f t="shared" si="13"/>
        <v>#DIV/0!</v>
      </c>
      <c r="F107" s="11" t="e">
        <f t="shared" si="13"/>
        <v>#DIV/0!</v>
      </c>
      <c r="J107" s="439"/>
    </row>
    <row r="108" spans="1:12" ht="15.75" thickBot="1" x14ac:dyDescent="0.3">
      <c r="B108" s="5" t="s">
        <v>23</v>
      </c>
      <c r="C108" s="787" t="s">
        <v>21</v>
      </c>
      <c r="D108" s="11" t="e">
        <f>D105/C105-1</f>
        <v>#DIV/0!</v>
      </c>
      <c r="E108" s="11" t="e">
        <f t="shared" si="13"/>
        <v>#DIV/0!</v>
      </c>
      <c r="F108" s="11" t="e">
        <f t="shared" si="13"/>
        <v>#DIV/0!</v>
      </c>
    </row>
    <row r="109" spans="1:12" ht="15.75" thickBot="1" x14ac:dyDescent="0.3">
      <c r="B109" s="1256" t="s">
        <v>213</v>
      </c>
      <c r="C109" s="1257"/>
      <c r="D109" s="1257"/>
      <c r="E109" s="1257"/>
      <c r="F109" s="1258"/>
    </row>
    <row r="110" spans="1:12" ht="12.75" customHeight="1" x14ac:dyDescent="0.25">
      <c r="B110" s="1254"/>
      <c r="C110" s="8">
        <v>2019</v>
      </c>
      <c r="D110" s="8">
        <v>2020</v>
      </c>
      <c r="E110" s="8">
        <v>2021</v>
      </c>
      <c r="F110" s="8">
        <v>2022</v>
      </c>
    </row>
    <row r="111" spans="1:12" ht="9" customHeight="1" thickBot="1" x14ac:dyDescent="0.3">
      <c r="B111" s="1255"/>
      <c r="C111" s="806" t="s">
        <v>8</v>
      </c>
      <c r="D111" s="806" t="s">
        <v>9</v>
      </c>
      <c r="E111" s="806" t="s">
        <v>9</v>
      </c>
      <c r="F111" s="806" t="s">
        <v>9</v>
      </c>
    </row>
    <row r="112" spans="1:12" ht="15.75" thickBot="1" x14ac:dyDescent="0.3">
      <c r="B112" s="13" t="s">
        <v>42</v>
      </c>
      <c r="C112" s="14"/>
      <c r="D112" s="14"/>
      <c r="E112" s="14"/>
      <c r="F112" s="14"/>
    </row>
    <row r="113" spans="1:12" ht="15.75" thickBot="1" x14ac:dyDescent="0.3">
      <c r="B113" s="13" t="s">
        <v>43</v>
      </c>
      <c r="C113" s="278">
        <v>2500</v>
      </c>
      <c r="D113" s="31">
        <v>0</v>
      </c>
      <c r="E113" s="31">
        <v>0</v>
      </c>
      <c r="F113" s="31">
        <v>0</v>
      </c>
    </row>
    <row r="114" spans="1:12" ht="15.75" thickBot="1" x14ac:dyDescent="0.3">
      <c r="B114" s="491" t="s">
        <v>36</v>
      </c>
      <c r="C114" s="492">
        <f>C113+C112</f>
        <v>2500</v>
      </c>
      <c r="D114" s="492">
        <f t="shared" ref="D114:F114" si="14">D113+D112</f>
        <v>0</v>
      </c>
      <c r="E114" s="492">
        <f t="shared" si="14"/>
        <v>0</v>
      </c>
      <c r="F114" s="492">
        <f t="shared" si="14"/>
        <v>0</v>
      </c>
    </row>
    <row r="115" spans="1:12" ht="15.75" thickBot="1" x14ac:dyDescent="0.3">
      <c r="B115" s="7" t="s">
        <v>56</v>
      </c>
      <c r="C115" s="2161" t="s">
        <v>919</v>
      </c>
      <c r="D115" s="2162"/>
      <c r="E115" s="2162"/>
      <c r="F115" s="2163"/>
    </row>
    <row r="116" spans="1:12" ht="35.25" customHeight="1" thickBot="1" x14ac:dyDescent="0.3">
      <c r="A116" s="857"/>
      <c r="B116" s="7" t="s">
        <v>549</v>
      </c>
      <c r="C116" s="7" t="s">
        <v>920</v>
      </c>
      <c r="D116" s="100" t="s">
        <v>909</v>
      </c>
      <c r="E116" s="1272" t="s">
        <v>921</v>
      </c>
      <c r="F116" s="1246"/>
      <c r="J116" s="439"/>
    </row>
    <row r="117" spans="1:12" ht="17.25" customHeight="1" thickBot="1" x14ac:dyDescent="0.3">
      <c r="B117" s="5" t="s">
        <v>15</v>
      </c>
      <c r="C117" s="2161" t="s">
        <v>919</v>
      </c>
      <c r="D117" s="2162"/>
      <c r="E117" s="2162"/>
      <c r="F117" s="2163"/>
    </row>
    <row r="118" spans="1:12" ht="15.75" thickBot="1" x14ac:dyDescent="0.3">
      <c r="B118" s="5" t="s">
        <v>16</v>
      </c>
      <c r="C118" s="1251" t="s">
        <v>547</v>
      </c>
      <c r="D118" s="1252"/>
      <c r="E118" s="1252"/>
      <c r="F118" s="1253"/>
    </row>
    <row r="119" spans="1:12" ht="12.75" customHeight="1" x14ac:dyDescent="0.25">
      <c r="B119" s="1254"/>
      <c r="C119" s="8">
        <v>2019</v>
      </c>
      <c r="D119" s="8">
        <v>2020</v>
      </c>
      <c r="E119" s="8">
        <v>2021</v>
      </c>
      <c r="F119" s="8">
        <v>2022</v>
      </c>
    </row>
    <row r="120" spans="1:12" ht="14.25" customHeight="1" thickBot="1" x14ac:dyDescent="0.3">
      <c r="B120" s="1255"/>
      <c r="C120" s="806" t="s">
        <v>8</v>
      </c>
      <c r="D120" s="806" t="s">
        <v>9</v>
      </c>
      <c r="E120" s="806" t="s">
        <v>9</v>
      </c>
      <c r="F120" s="806" t="s">
        <v>9</v>
      </c>
    </row>
    <row r="121" spans="1:12" ht="15.75" thickBot="1" x14ac:dyDescent="0.3">
      <c r="B121" s="5" t="s">
        <v>17</v>
      </c>
      <c r="C121" s="5"/>
      <c r="D121" s="5"/>
      <c r="E121" s="5"/>
      <c r="F121" s="5"/>
      <c r="J121" s="439"/>
    </row>
    <row r="122" spans="1:12" ht="15.75" thickBot="1" x14ac:dyDescent="0.3">
      <c r="B122" s="5" t="s">
        <v>18</v>
      </c>
      <c r="C122" s="10">
        <f>C131</f>
        <v>9400</v>
      </c>
      <c r="D122" s="10">
        <f t="shared" ref="D122:E122" si="15">D131</f>
        <v>0</v>
      </c>
      <c r="E122" s="10">
        <f t="shared" si="15"/>
        <v>0</v>
      </c>
      <c r="F122" s="10">
        <f>F131</f>
        <v>0</v>
      </c>
    </row>
    <row r="123" spans="1:12" ht="15.75" thickBot="1" x14ac:dyDescent="0.3">
      <c r="B123" s="5" t="s">
        <v>19</v>
      </c>
      <c r="C123" s="10" t="e">
        <f>C122/C121</f>
        <v>#DIV/0!</v>
      </c>
      <c r="D123" s="10" t="e">
        <f>D122/D121</f>
        <v>#DIV/0!</v>
      </c>
      <c r="E123" s="10" t="e">
        <f>E122/E121</f>
        <v>#DIV/0!</v>
      </c>
      <c r="F123" s="10" t="e">
        <f>F122/F121</f>
        <v>#DIV/0!</v>
      </c>
    </row>
    <row r="124" spans="1:12" ht="15.75" thickBot="1" x14ac:dyDescent="0.3">
      <c r="B124" s="5" t="s">
        <v>20</v>
      </c>
      <c r="C124" s="787" t="s">
        <v>21</v>
      </c>
      <c r="D124" s="11" t="e">
        <f t="shared" ref="D124:F126" si="16">D121/C121-1</f>
        <v>#DIV/0!</v>
      </c>
      <c r="E124" s="11" t="e">
        <f t="shared" si="16"/>
        <v>#DIV/0!</v>
      </c>
      <c r="F124" s="11" t="e">
        <f t="shared" si="16"/>
        <v>#DIV/0!</v>
      </c>
      <c r="H124" s="12"/>
      <c r="I124" s="12"/>
      <c r="J124" s="12"/>
      <c r="K124" s="12"/>
      <c r="L124" s="12"/>
    </row>
    <row r="125" spans="1:12" ht="15.75" thickBot="1" x14ac:dyDescent="0.3">
      <c r="B125" s="5" t="s">
        <v>22</v>
      </c>
      <c r="C125" s="787" t="s">
        <v>21</v>
      </c>
      <c r="D125" s="11">
        <f t="shared" si="16"/>
        <v>-1</v>
      </c>
      <c r="E125" s="11" t="e">
        <f t="shared" si="16"/>
        <v>#DIV/0!</v>
      </c>
      <c r="F125" s="11" t="e">
        <f t="shared" si="16"/>
        <v>#DIV/0!</v>
      </c>
      <c r="J125" s="439"/>
    </row>
    <row r="126" spans="1:12" ht="15.75" thickBot="1" x14ac:dyDescent="0.3">
      <c r="B126" s="5" t="s">
        <v>23</v>
      </c>
      <c r="C126" s="787" t="s">
        <v>21</v>
      </c>
      <c r="D126" s="11" t="e">
        <f>D123/C123-1</f>
        <v>#DIV/0!</v>
      </c>
      <c r="E126" s="11" t="e">
        <f t="shared" si="16"/>
        <v>#DIV/0!</v>
      </c>
      <c r="F126" s="11" t="e">
        <f t="shared" si="16"/>
        <v>#DIV/0!</v>
      </c>
    </row>
    <row r="127" spans="1:12" ht="15.75" thickBot="1" x14ac:dyDescent="0.3">
      <c r="B127" s="1256" t="s">
        <v>229</v>
      </c>
      <c r="C127" s="1257"/>
      <c r="D127" s="1257"/>
      <c r="E127" s="1257"/>
      <c r="F127" s="1258"/>
    </row>
    <row r="128" spans="1:12" ht="12.75" customHeight="1" x14ac:dyDescent="0.25">
      <c r="B128" s="1254"/>
      <c r="C128" s="8">
        <v>2019</v>
      </c>
      <c r="D128" s="8">
        <v>2020</v>
      </c>
      <c r="E128" s="8">
        <v>2021</v>
      </c>
      <c r="F128" s="8">
        <v>2022</v>
      </c>
    </row>
    <row r="129" spans="1:12" ht="9" customHeight="1" thickBot="1" x14ac:dyDescent="0.3">
      <c r="B129" s="1255"/>
      <c r="C129" s="806" t="s">
        <v>8</v>
      </c>
      <c r="D129" s="806" t="s">
        <v>9</v>
      </c>
      <c r="E129" s="806" t="s">
        <v>9</v>
      </c>
      <c r="F129" s="806" t="s">
        <v>9</v>
      </c>
    </row>
    <row r="130" spans="1:12" ht="15.75" thickBot="1" x14ac:dyDescent="0.3">
      <c r="B130" s="13" t="s">
        <v>42</v>
      </c>
      <c r="C130" s="14"/>
      <c r="D130" s="14"/>
      <c r="E130" s="14"/>
      <c r="F130" s="14"/>
    </row>
    <row r="131" spans="1:12" ht="15.75" thickBot="1" x14ac:dyDescent="0.3">
      <c r="B131" s="13" t="s">
        <v>43</v>
      </c>
      <c r="C131" s="278">
        <v>9400</v>
      </c>
      <c r="D131" s="31">
        <v>0</v>
      </c>
      <c r="E131" s="31">
        <v>0</v>
      </c>
      <c r="F131" s="31">
        <v>0</v>
      </c>
    </row>
    <row r="132" spans="1:12" ht="15.75" thickBot="1" x14ac:dyDescent="0.3">
      <c r="B132" s="491" t="s">
        <v>38</v>
      </c>
      <c r="C132" s="492">
        <f>C131+C130</f>
        <v>9400</v>
      </c>
      <c r="D132" s="492">
        <f t="shared" ref="D132:F132" si="17">D131+D130</f>
        <v>0</v>
      </c>
      <c r="E132" s="492">
        <f t="shared" si="17"/>
        <v>0</v>
      </c>
      <c r="F132" s="492">
        <f t="shared" si="17"/>
        <v>0</v>
      </c>
    </row>
    <row r="133" spans="1:12" ht="15.75" thickBot="1" x14ac:dyDescent="0.3">
      <c r="B133" s="7" t="s">
        <v>56</v>
      </c>
      <c r="C133" s="2161" t="s">
        <v>922</v>
      </c>
      <c r="D133" s="2162"/>
      <c r="E133" s="2162"/>
      <c r="F133" s="2163"/>
    </row>
    <row r="134" spans="1:12" ht="36" customHeight="1" thickBot="1" x14ac:dyDescent="0.3">
      <c r="A134" s="857"/>
      <c r="B134" s="7" t="s">
        <v>551</v>
      </c>
      <c r="C134" s="7" t="s">
        <v>923</v>
      </c>
      <c r="D134" s="100" t="s">
        <v>909</v>
      </c>
      <c r="E134" s="1272" t="s">
        <v>924</v>
      </c>
      <c r="F134" s="1246"/>
      <c r="J134" s="439"/>
    </row>
    <row r="135" spans="1:12" ht="25.5" customHeight="1" thickBot="1" x14ac:dyDescent="0.3">
      <c r="B135" s="5" t="s">
        <v>15</v>
      </c>
      <c r="C135" s="2161" t="s">
        <v>925</v>
      </c>
      <c r="D135" s="2162"/>
      <c r="E135" s="2162"/>
      <c r="F135" s="2163"/>
    </row>
    <row r="136" spans="1:12" ht="15.75" thickBot="1" x14ac:dyDescent="0.3">
      <c r="B136" s="5" t="s">
        <v>16</v>
      </c>
      <c r="C136" s="1251" t="s">
        <v>547</v>
      </c>
      <c r="D136" s="1252"/>
      <c r="E136" s="1252"/>
      <c r="F136" s="1253"/>
    </row>
    <row r="137" spans="1:12" ht="12.75" customHeight="1" x14ac:dyDescent="0.25">
      <c r="B137" s="1254"/>
      <c r="C137" s="8">
        <v>2019</v>
      </c>
      <c r="D137" s="8">
        <v>2020</v>
      </c>
      <c r="E137" s="8">
        <v>2021</v>
      </c>
      <c r="F137" s="8">
        <v>2022</v>
      </c>
    </row>
    <row r="138" spans="1:12" ht="14.25" customHeight="1" thickBot="1" x14ac:dyDescent="0.3">
      <c r="B138" s="1255"/>
      <c r="C138" s="806" t="s">
        <v>8</v>
      </c>
      <c r="D138" s="806" t="s">
        <v>9</v>
      </c>
      <c r="E138" s="806" t="s">
        <v>9</v>
      </c>
      <c r="F138" s="806" t="s">
        <v>9</v>
      </c>
    </row>
    <row r="139" spans="1:12" ht="15.75" thickBot="1" x14ac:dyDescent="0.3">
      <c r="B139" s="5" t="s">
        <v>17</v>
      </c>
      <c r="C139" s="5"/>
      <c r="D139" s="5"/>
      <c r="E139" s="5"/>
      <c r="F139" s="5"/>
      <c r="J139" s="439"/>
    </row>
    <row r="140" spans="1:12" ht="15.75" thickBot="1" x14ac:dyDescent="0.3">
      <c r="B140" s="5" t="s">
        <v>18</v>
      </c>
      <c r="C140" s="10">
        <f>C149</f>
        <v>350</v>
      </c>
      <c r="D140" s="10">
        <f t="shared" ref="D140:E140" si="18">D149</f>
        <v>0</v>
      </c>
      <c r="E140" s="10">
        <f t="shared" si="18"/>
        <v>0</v>
      </c>
      <c r="F140" s="10">
        <f>F149</f>
        <v>0</v>
      </c>
    </row>
    <row r="141" spans="1:12" ht="15.75" thickBot="1" x14ac:dyDescent="0.3">
      <c r="B141" s="5" t="s">
        <v>19</v>
      </c>
      <c r="C141" s="10" t="e">
        <f>C140/C139</f>
        <v>#DIV/0!</v>
      </c>
      <c r="D141" s="10" t="e">
        <f>D140/D139</f>
        <v>#DIV/0!</v>
      </c>
      <c r="E141" s="10" t="e">
        <f>E140/E139</f>
        <v>#DIV/0!</v>
      </c>
      <c r="F141" s="10" t="e">
        <f>F140/F139</f>
        <v>#DIV/0!</v>
      </c>
    </row>
    <row r="142" spans="1:12" ht="15.75" thickBot="1" x14ac:dyDescent="0.3">
      <c r="B142" s="5" t="s">
        <v>20</v>
      </c>
      <c r="C142" s="787" t="s">
        <v>21</v>
      </c>
      <c r="D142" s="11" t="e">
        <f t="shared" ref="D142:F144" si="19">D139/C139-1</f>
        <v>#DIV/0!</v>
      </c>
      <c r="E142" s="11" t="e">
        <f t="shared" si="19"/>
        <v>#DIV/0!</v>
      </c>
      <c r="F142" s="11" t="e">
        <f t="shared" si="19"/>
        <v>#DIV/0!</v>
      </c>
      <c r="H142" s="12"/>
      <c r="I142" s="12"/>
      <c r="J142" s="12"/>
      <c r="K142" s="12"/>
      <c r="L142" s="12"/>
    </row>
    <row r="143" spans="1:12" ht="15.75" thickBot="1" x14ac:dyDescent="0.3">
      <c r="B143" s="5" t="s">
        <v>22</v>
      </c>
      <c r="C143" s="787" t="s">
        <v>21</v>
      </c>
      <c r="D143" s="11">
        <f t="shared" si="19"/>
        <v>-1</v>
      </c>
      <c r="E143" s="11" t="e">
        <f t="shared" si="19"/>
        <v>#DIV/0!</v>
      </c>
      <c r="F143" s="11" t="e">
        <f t="shared" si="19"/>
        <v>#DIV/0!</v>
      </c>
      <c r="J143" s="439"/>
    </row>
    <row r="144" spans="1:12" ht="15.75" thickBot="1" x14ac:dyDescent="0.3">
      <c r="B144" s="5" t="s">
        <v>23</v>
      </c>
      <c r="C144" s="787" t="s">
        <v>21</v>
      </c>
      <c r="D144" s="11" t="e">
        <f>D141/C141-1</f>
        <v>#DIV/0!</v>
      </c>
      <c r="E144" s="11" t="e">
        <f t="shared" si="19"/>
        <v>#DIV/0!</v>
      </c>
      <c r="F144" s="11" t="e">
        <f t="shared" si="19"/>
        <v>#DIV/0!</v>
      </c>
    </row>
    <row r="145" spans="1:6" ht="15.75" thickBot="1" x14ac:dyDescent="0.3">
      <c r="B145" s="1256" t="s">
        <v>228</v>
      </c>
      <c r="C145" s="1257"/>
      <c r="D145" s="1257"/>
      <c r="E145" s="1257"/>
      <c r="F145" s="1258"/>
    </row>
    <row r="146" spans="1:6" ht="12.75" customHeight="1" x14ac:dyDescent="0.25">
      <c r="B146" s="1254"/>
      <c r="C146" s="8">
        <v>2019</v>
      </c>
      <c r="D146" s="8">
        <v>2020</v>
      </c>
      <c r="E146" s="8">
        <v>2021</v>
      </c>
      <c r="F146" s="8">
        <v>2022</v>
      </c>
    </row>
    <row r="147" spans="1:6" ht="9" customHeight="1" thickBot="1" x14ac:dyDescent="0.3">
      <c r="B147" s="1255"/>
      <c r="C147" s="806" t="s">
        <v>8</v>
      </c>
      <c r="D147" s="806" t="s">
        <v>9</v>
      </c>
      <c r="E147" s="806" t="s">
        <v>9</v>
      </c>
      <c r="F147" s="806" t="s">
        <v>9</v>
      </c>
    </row>
    <row r="148" spans="1:6" ht="15.75" thickBot="1" x14ac:dyDescent="0.3">
      <c r="B148" s="13" t="s">
        <v>42</v>
      </c>
      <c r="C148" s="14"/>
      <c r="D148" s="14"/>
      <c r="E148" s="14"/>
      <c r="F148" s="14"/>
    </row>
    <row r="149" spans="1:6" ht="15.75" thickBot="1" x14ac:dyDescent="0.3">
      <c r="B149" s="13" t="s">
        <v>43</v>
      </c>
      <c r="C149" s="278">
        <v>350</v>
      </c>
      <c r="D149" s="31">
        <v>0</v>
      </c>
      <c r="E149" s="31">
        <v>0</v>
      </c>
      <c r="F149" s="31">
        <v>0</v>
      </c>
    </row>
    <row r="150" spans="1:6" ht="15.75" thickBot="1" x14ac:dyDescent="0.3">
      <c r="B150" s="16" t="s">
        <v>71</v>
      </c>
      <c r="C150" s="15">
        <f>C149+C148</f>
        <v>350</v>
      </c>
      <c r="D150" s="15">
        <f t="shared" ref="D150:F150" si="20">D149+D148</f>
        <v>0</v>
      </c>
      <c r="E150" s="15">
        <f t="shared" si="20"/>
        <v>0</v>
      </c>
      <c r="F150" s="15">
        <f t="shared" si="20"/>
        <v>0</v>
      </c>
    </row>
    <row r="151" spans="1:6" ht="15.75" thickBot="1" x14ac:dyDescent="0.3">
      <c r="B151" s="1220" t="s">
        <v>46</v>
      </c>
      <c r="C151" s="1221"/>
      <c r="D151" s="1221"/>
      <c r="E151" s="1221"/>
      <c r="F151" s="1222"/>
    </row>
    <row r="152" spans="1:6" ht="15.75" thickBot="1" x14ac:dyDescent="0.3">
      <c r="B152" s="1220" t="s">
        <v>47</v>
      </c>
      <c r="C152" s="1221"/>
      <c r="D152" s="1221"/>
      <c r="E152" s="1221"/>
      <c r="F152" s="1222"/>
    </row>
    <row r="153" spans="1:6" ht="15.75" thickBot="1" x14ac:dyDescent="0.3">
      <c r="B153" s="19" t="s">
        <v>45</v>
      </c>
      <c r="C153" s="1372" t="s">
        <v>240</v>
      </c>
      <c r="D153" s="1373"/>
      <c r="E153" s="1373"/>
      <c r="F153" s="1374"/>
    </row>
    <row r="154" spans="1:6" ht="21" customHeight="1" thickBot="1" x14ac:dyDescent="0.3">
      <c r="A154" s="857"/>
      <c r="B154" s="7" t="s">
        <v>14</v>
      </c>
      <c r="C154" s="102" t="s">
        <v>926</v>
      </c>
      <c r="D154" s="2159" t="s">
        <v>289</v>
      </c>
      <c r="E154" s="2160"/>
      <c r="F154" s="791" t="s">
        <v>661</v>
      </c>
    </row>
    <row r="155" spans="1:6" ht="17.25" customHeight="1" thickBot="1" x14ac:dyDescent="0.3">
      <c r="B155" s="5" t="s">
        <v>15</v>
      </c>
      <c r="C155" s="1372" t="s">
        <v>240</v>
      </c>
      <c r="D155" s="1373"/>
      <c r="E155" s="1373"/>
      <c r="F155" s="1374"/>
    </row>
    <row r="156" spans="1:6" ht="15.75" thickBot="1" x14ac:dyDescent="0.3">
      <c r="B156" s="5" t="s">
        <v>16</v>
      </c>
      <c r="C156" s="1251" t="s">
        <v>239</v>
      </c>
      <c r="D156" s="1252"/>
      <c r="E156" s="1252"/>
      <c r="F156" s="1253"/>
    </row>
    <row r="157" spans="1:6" ht="12.75" customHeight="1" x14ac:dyDescent="0.25">
      <c r="B157" s="1254"/>
      <c r="C157" s="8">
        <v>2019</v>
      </c>
      <c r="D157" s="8">
        <v>2020</v>
      </c>
      <c r="E157" s="8">
        <v>2021</v>
      </c>
      <c r="F157" s="8">
        <v>2022</v>
      </c>
    </row>
    <row r="158" spans="1:6" ht="9" customHeight="1" thickBot="1" x14ac:dyDescent="0.3">
      <c r="B158" s="1255"/>
      <c r="C158" s="806" t="s">
        <v>8</v>
      </c>
      <c r="D158" s="806" t="s">
        <v>9</v>
      </c>
      <c r="E158" s="806" t="s">
        <v>9</v>
      </c>
      <c r="F158" s="806" t="s">
        <v>9</v>
      </c>
    </row>
    <row r="159" spans="1:6" ht="15.75" thickBot="1" x14ac:dyDescent="0.3">
      <c r="B159" s="5" t="s">
        <v>17</v>
      </c>
      <c r="C159" s="10">
        <v>1</v>
      </c>
      <c r="D159" s="10">
        <v>0</v>
      </c>
      <c r="E159" s="10">
        <v>0</v>
      </c>
      <c r="F159" s="10">
        <v>0</v>
      </c>
    </row>
    <row r="160" spans="1:6" ht="15.75" thickBot="1" x14ac:dyDescent="0.3">
      <c r="B160" s="5" t="s">
        <v>18</v>
      </c>
      <c r="C160" s="10">
        <f>C170</f>
        <v>2350</v>
      </c>
      <c r="D160" s="10">
        <f t="shared" ref="D160:E160" si="21">D170</f>
        <v>0</v>
      </c>
      <c r="E160" s="10">
        <f t="shared" si="21"/>
        <v>0</v>
      </c>
      <c r="F160" s="10">
        <v>0</v>
      </c>
    </row>
    <row r="161" spans="1:12" ht="15.75" thickBot="1" x14ac:dyDescent="0.3">
      <c r="B161" s="5" t="s">
        <v>19</v>
      </c>
      <c r="C161" s="10">
        <f>C160/C159</f>
        <v>2350</v>
      </c>
      <c r="D161" s="10" t="e">
        <f t="shared" ref="D161:F161" si="22">D160/D159</f>
        <v>#DIV/0!</v>
      </c>
      <c r="E161" s="10" t="e">
        <f t="shared" si="22"/>
        <v>#DIV/0!</v>
      </c>
      <c r="F161" s="10" t="e">
        <f t="shared" si="22"/>
        <v>#DIV/0!</v>
      </c>
    </row>
    <row r="162" spans="1:12" ht="15.75" thickBot="1" x14ac:dyDescent="0.3">
      <c r="B162" s="5" t="s">
        <v>20</v>
      </c>
      <c r="C162" s="787" t="s">
        <v>21</v>
      </c>
      <c r="D162" s="11">
        <f>D159/C159-1</f>
        <v>-1</v>
      </c>
      <c r="E162" s="11" t="e">
        <f t="shared" ref="E162:F164" si="23">E159/D159-1</f>
        <v>#DIV/0!</v>
      </c>
      <c r="F162" s="11" t="e">
        <f t="shared" si="23"/>
        <v>#DIV/0!</v>
      </c>
      <c r="H162" s="12"/>
      <c r="I162" s="12"/>
      <c r="J162" s="12"/>
      <c r="K162" s="12"/>
      <c r="L162" s="12"/>
    </row>
    <row r="163" spans="1:12" ht="15.75" thickBot="1" x14ac:dyDescent="0.3">
      <c r="B163" s="5" t="s">
        <v>22</v>
      </c>
      <c r="C163" s="787" t="s">
        <v>21</v>
      </c>
      <c r="D163" s="11">
        <f>D160/C160-1</f>
        <v>-1</v>
      </c>
      <c r="E163" s="11" t="e">
        <f t="shared" si="23"/>
        <v>#DIV/0!</v>
      </c>
      <c r="F163" s="11" t="e">
        <f t="shared" si="23"/>
        <v>#DIV/0!</v>
      </c>
    </row>
    <row r="164" spans="1:12" ht="15.75" thickBot="1" x14ac:dyDescent="0.3">
      <c r="B164" s="5" t="s">
        <v>23</v>
      </c>
      <c r="C164" s="787" t="s">
        <v>21</v>
      </c>
      <c r="D164" s="11" t="e">
        <f>D161/C161-1</f>
        <v>#DIV/0!</v>
      </c>
      <c r="E164" s="11" t="e">
        <f t="shared" si="23"/>
        <v>#DIV/0!</v>
      </c>
      <c r="F164" s="11" t="e">
        <f t="shared" si="23"/>
        <v>#DIV/0!</v>
      </c>
    </row>
    <row r="165" spans="1:12" ht="15.75" thickBot="1" x14ac:dyDescent="0.3">
      <c r="B165" s="1256" t="s">
        <v>160</v>
      </c>
      <c r="C165" s="1257"/>
      <c r="D165" s="1257"/>
      <c r="E165" s="1257"/>
      <c r="F165" s="1258"/>
    </row>
    <row r="166" spans="1:12" ht="12.75" customHeight="1" x14ac:dyDescent="0.25">
      <c r="B166" s="1254"/>
      <c r="C166" s="8">
        <v>2019</v>
      </c>
      <c r="D166" s="8">
        <v>2020</v>
      </c>
      <c r="E166" s="8">
        <v>2021</v>
      </c>
      <c r="F166" s="8">
        <v>2022</v>
      </c>
    </row>
    <row r="167" spans="1:12" ht="9" customHeight="1" thickBot="1" x14ac:dyDescent="0.3">
      <c r="B167" s="1255"/>
      <c r="C167" s="806" t="s">
        <v>8</v>
      </c>
      <c r="D167" s="8" t="s">
        <v>9</v>
      </c>
      <c r="E167" s="806" t="s">
        <v>9</v>
      </c>
      <c r="F167" s="806" t="s">
        <v>9</v>
      </c>
    </row>
    <row r="168" spans="1:12" ht="15.75" thickBot="1" x14ac:dyDescent="0.3">
      <c r="B168" s="13" t="s">
        <v>42</v>
      </c>
      <c r="C168" s="493"/>
      <c r="D168" s="494"/>
      <c r="E168" s="14"/>
      <c r="F168" s="14"/>
    </row>
    <row r="169" spans="1:12" ht="15.75" thickBot="1" x14ac:dyDescent="0.3">
      <c r="B169" s="13" t="s">
        <v>43</v>
      </c>
      <c r="C169" s="15">
        <v>2350</v>
      </c>
      <c r="D169" s="31">
        <v>0</v>
      </c>
      <c r="E169" s="14">
        <v>0</v>
      </c>
      <c r="F169" s="14">
        <v>0</v>
      </c>
    </row>
    <row r="170" spans="1:12" ht="15.75" thickBot="1" x14ac:dyDescent="0.3">
      <c r="B170" s="491" t="s">
        <v>31</v>
      </c>
      <c r="C170" s="492">
        <f>C169+C168</f>
        <v>2350</v>
      </c>
      <c r="D170" s="495">
        <f t="shared" ref="D170:F170" si="24">D169+D168</f>
        <v>0</v>
      </c>
      <c r="E170" s="492">
        <f t="shared" si="24"/>
        <v>0</v>
      </c>
      <c r="F170" s="492">
        <f t="shared" si="24"/>
        <v>0</v>
      </c>
    </row>
    <row r="171" spans="1:12" ht="15.75" thickBot="1" x14ac:dyDescent="0.3">
      <c r="B171" s="19" t="s">
        <v>45</v>
      </c>
      <c r="C171" s="2156" t="s">
        <v>927</v>
      </c>
      <c r="D171" s="2157"/>
      <c r="E171" s="1277"/>
      <c r="F171" s="2158"/>
    </row>
    <row r="172" spans="1:12" ht="36.75" customHeight="1" thickBot="1" x14ac:dyDescent="0.3">
      <c r="A172" s="857"/>
      <c r="B172" s="7" t="s">
        <v>72</v>
      </c>
      <c r="C172" s="247" t="s">
        <v>928</v>
      </c>
      <c r="D172" s="112" t="s">
        <v>909</v>
      </c>
      <c r="E172" s="105"/>
      <c r="F172" s="496" t="s">
        <v>929</v>
      </c>
    </row>
    <row r="173" spans="1:12" ht="17.25" customHeight="1" thickBot="1" x14ac:dyDescent="0.3">
      <c r="B173" s="5" t="s">
        <v>15</v>
      </c>
      <c r="C173" s="2156" t="s">
        <v>927</v>
      </c>
      <c r="D173" s="2157"/>
      <c r="E173" s="1277"/>
      <c r="F173" s="2158"/>
    </row>
    <row r="174" spans="1:12" ht="15.75" thickBot="1" x14ac:dyDescent="0.3">
      <c r="B174" s="5" t="s">
        <v>16</v>
      </c>
      <c r="C174" s="1251" t="s">
        <v>662</v>
      </c>
      <c r="D174" s="1252"/>
      <c r="E174" s="1252"/>
      <c r="F174" s="1253"/>
    </row>
    <row r="175" spans="1:12" ht="12.75" customHeight="1" x14ac:dyDescent="0.25">
      <c r="B175" s="1254"/>
      <c r="C175" s="8">
        <v>2019</v>
      </c>
      <c r="D175" s="8">
        <v>2020</v>
      </c>
      <c r="E175" s="8">
        <v>2021</v>
      </c>
      <c r="F175" s="8">
        <v>2022</v>
      </c>
    </row>
    <row r="176" spans="1:12" ht="9" customHeight="1" thickBot="1" x14ac:dyDescent="0.3">
      <c r="B176" s="1255"/>
      <c r="C176" s="806" t="s">
        <v>8</v>
      </c>
      <c r="D176" s="806" t="s">
        <v>9</v>
      </c>
      <c r="E176" s="806" t="s">
        <v>9</v>
      </c>
      <c r="F176" s="806" t="s">
        <v>9</v>
      </c>
    </row>
    <row r="177" spans="1:12" ht="15.75" thickBot="1" x14ac:dyDescent="0.3">
      <c r="B177" s="5" t="s">
        <v>17</v>
      </c>
      <c r="C177" s="10"/>
      <c r="D177" s="10"/>
      <c r="E177" s="10"/>
      <c r="F177" s="10"/>
    </row>
    <row r="178" spans="1:12" ht="15.75" thickBot="1" x14ac:dyDescent="0.3">
      <c r="B178" s="5" t="s">
        <v>18</v>
      </c>
      <c r="C178" s="10">
        <f>C188</f>
        <v>1700</v>
      </c>
      <c r="D178" s="10">
        <f t="shared" ref="D178:F178" si="25">D188</f>
        <v>0</v>
      </c>
      <c r="E178" s="10">
        <f t="shared" si="25"/>
        <v>0</v>
      </c>
      <c r="F178" s="10">
        <f t="shared" si="25"/>
        <v>0</v>
      </c>
    </row>
    <row r="179" spans="1:12" ht="15.75" thickBot="1" x14ac:dyDescent="0.3">
      <c r="B179" s="5" t="s">
        <v>19</v>
      </c>
      <c r="C179" s="10" t="e">
        <f>C178/C177</f>
        <v>#DIV/0!</v>
      </c>
      <c r="D179" s="10" t="e">
        <f t="shared" ref="D179:F179" si="26">D178/D177</f>
        <v>#DIV/0!</v>
      </c>
      <c r="E179" s="10" t="e">
        <f t="shared" si="26"/>
        <v>#DIV/0!</v>
      </c>
      <c r="F179" s="10" t="e">
        <f t="shared" si="26"/>
        <v>#DIV/0!</v>
      </c>
    </row>
    <row r="180" spans="1:12" ht="15.75" thickBot="1" x14ac:dyDescent="0.3">
      <c r="B180" s="5" t="s">
        <v>20</v>
      </c>
      <c r="C180" s="787" t="s">
        <v>21</v>
      </c>
      <c r="D180" s="11" t="e">
        <f>D177/C177-1</f>
        <v>#DIV/0!</v>
      </c>
      <c r="E180" s="11" t="e">
        <f t="shared" ref="E180:F182" si="27">E177/D177-1</f>
        <v>#DIV/0!</v>
      </c>
      <c r="F180" s="11" t="e">
        <f t="shared" si="27"/>
        <v>#DIV/0!</v>
      </c>
      <c r="H180" s="12"/>
      <c r="I180" s="12"/>
      <c r="J180" s="12"/>
      <c r="K180" s="12"/>
      <c r="L180" s="12"/>
    </row>
    <row r="181" spans="1:12" ht="15.75" thickBot="1" x14ac:dyDescent="0.3">
      <c r="B181" s="5" t="s">
        <v>22</v>
      </c>
      <c r="C181" s="787" t="s">
        <v>21</v>
      </c>
      <c r="D181" s="11">
        <f>D178/C178-1</f>
        <v>-1</v>
      </c>
      <c r="E181" s="11" t="e">
        <f t="shared" si="27"/>
        <v>#DIV/0!</v>
      </c>
      <c r="F181" s="11" t="e">
        <f t="shared" si="27"/>
        <v>#DIV/0!</v>
      </c>
    </row>
    <row r="182" spans="1:12" ht="15.75" thickBot="1" x14ac:dyDescent="0.3">
      <c r="B182" s="5" t="s">
        <v>23</v>
      </c>
      <c r="C182" s="787" t="s">
        <v>21</v>
      </c>
      <c r="D182" s="11" t="e">
        <f>D179/C179-1</f>
        <v>#DIV/0!</v>
      </c>
      <c r="E182" s="11" t="e">
        <f t="shared" si="27"/>
        <v>#DIV/0!</v>
      </c>
      <c r="F182" s="11" t="e">
        <f t="shared" si="27"/>
        <v>#DIV/0!</v>
      </c>
    </row>
    <row r="183" spans="1:12" ht="15.75" thickBot="1" x14ac:dyDescent="0.3">
      <c r="B183" s="1256" t="s">
        <v>216</v>
      </c>
      <c r="C183" s="1257"/>
      <c r="D183" s="1257"/>
      <c r="E183" s="1257"/>
      <c r="F183" s="1258"/>
    </row>
    <row r="184" spans="1:12" ht="12.75" customHeight="1" x14ac:dyDescent="0.25">
      <c r="B184" s="1254"/>
      <c r="C184" s="8">
        <v>2019</v>
      </c>
      <c r="D184" s="8">
        <v>2020</v>
      </c>
      <c r="E184" s="8">
        <v>2021</v>
      </c>
      <c r="F184" s="8">
        <v>2022</v>
      </c>
    </row>
    <row r="185" spans="1:12" ht="9" customHeight="1" thickBot="1" x14ac:dyDescent="0.3">
      <c r="B185" s="1255"/>
      <c r="C185" s="806" t="s">
        <v>8</v>
      </c>
      <c r="D185" s="806" t="s">
        <v>9</v>
      </c>
      <c r="E185" s="806" t="s">
        <v>9</v>
      </c>
      <c r="F185" s="806" t="s">
        <v>9</v>
      </c>
    </row>
    <row r="186" spans="1:12" ht="15.75" thickBot="1" x14ac:dyDescent="0.3">
      <c r="B186" s="13" t="s">
        <v>42</v>
      </c>
      <c r="C186" s="14">
        <v>1700</v>
      </c>
      <c r="D186" s="14">
        <v>0</v>
      </c>
      <c r="E186" s="14"/>
      <c r="F186" s="14"/>
    </row>
    <row r="187" spans="1:12" ht="15.75" thickBot="1" x14ac:dyDescent="0.3">
      <c r="B187" s="13" t="s">
        <v>43</v>
      </c>
      <c r="C187" s="15">
        <v>0</v>
      </c>
      <c r="D187" s="14">
        <v>0</v>
      </c>
      <c r="E187" s="14">
        <v>0</v>
      </c>
      <c r="F187" s="14">
        <v>0</v>
      </c>
    </row>
    <row r="188" spans="1:12" ht="15.75" thickBot="1" x14ac:dyDescent="0.3">
      <c r="B188" s="101" t="s">
        <v>34</v>
      </c>
      <c r="C188" s="15">
        <f>C187+C186</f>
        <v>1700</v>
      </c>
      <c r="D188" s="57">
        <f t="shared" ref="D188:F188" si="28">D187+D186</f>
        <v>0</v>
      </c>
      <c r="E188" s="38">
        <f t="shared" si="28"/>
        <v>0</v>
      </c>
      <c r="F188" s="57">
        <f t="shared" si="28"/>
        <v>0</v>
      </c>
    </row>
    <row r="189" spans="1:12" ht="35.25" customHeight="1" thickBot="1" x14ac:dyDescent="0.3">
      <c r="B189" s="19" t="s">
        <v>45</v>
      </c>
      <c r="C189" s="1372" t="s">
        <v>930</v>
      </c>
      <c r="D189" s="1249"/>
      <c r="E189" s="1249"/>
      <c r="F189" s="1250"/>
    </row>
    <row r="190" spans="1:12" ht="45.75" thickBot="1" x14ac:dyDescent="0.3">
      <c r="A190" s="857"/>
      <c r="B190" s="7" t="s">
        <v>299</v>
      </c>
      <c r="C190" s="247" t="s">
        <v>931</v>
      </c>
      <c r="D190" s="112" t="s">
        <v>909</v>
      </c>
      <c r="E190" s="105"/>
      <c r="F190" s="496" t="s">
        <v>929</v>
      </c>
    </row>
    <row r="191" spans="1:12" ht="17.25" customHeight="1" thickBot="1" x14ac:dyDescent="0.3">
      <c r="B191" s="5" t="s">
        <v>15</v>
      </c>
      <c r="C191" s="1372" t="s">
        <v>931</v>
      </c>
      <c r="D191" s="1248"/>
      <c r="E191" s="1249"/>
      <c r="F191" s="1250"/>
    </row>
    <row r="192" spans="1:12" ht="15.75" thickBot="1" x14ac:dyDescent="0.3">
      <c r="B192" s="5" t="s">
        <v>16</v>
      </c>
      <c r="C192" s="1251" t="s">
        <v>239</v>
      </c>
      <c r="D192" s="1252"/>
      <c r="E192" s="1252"/>
      <c r="F192" s="1253"/>
    </row>
    <row r="193" spans="2:12" ht="12.75" customHeight="1" x14ac:dyDescent="0.25">
      <c r="B193" s="1254"/>
      <c r="C193" s="8">
        <v>2019</v>
      </c>
      <c r="D193" s="8">
        <v>2020</v>
      </c>
      <c r="E193" s="8">
        <v>2021</v>
      </c>
      <c r="F193" s="8">
        <v>2022</v>
      </c>
    </row>
    <row r="194" spans="2:12" ht="9" customHeight="1" thickBot="1" x14ac:dyDescent="0.3">
      <c r="B194" s="1255"/>
      <c r="C194" s="806" t="s">
        <v>8</v>
      </c>
      <c r="D194" s="806" t="s">
        <v>9</v>
      </c>
      <c r="E194" s="806" t="s">
        <v>9</v>
      </c>
      <c r="F194" s="806" t="s">
        <v>9</v>
      </c>
    </row>
    <row r="195" spans="2:12" ht="15.75" thickBot="1" x14ac:dyDescent="0.3">
      <c r="B195" s="5" t="s">
        <v>17</v>
      </c>
      <c r="C195" s="10"/>
      <c r="D195" s="10"/>
      <c r="E195" s="10"/>
      <c r="F195" s="10"/>
    </row>
    <row r="196" spans="2:12" ht="15.75" thickBot="1" x14ac:dyDescent="0.3">
      <c r="B196" s="5" t="s">
        <v>18</v>
      </c>
      <c r="C196" s="10">
        <f>C206</f>
        <v>0</v>
      </c>
      <c r="D196" s="10">
        <f t="shared" ref="D196:F196" si="29">D206</f>
        <v>22000</v>
      </c>
      <c r="E196" s="10">
        <f t="shared" si="29"/>
        <v>6000</v>
      </c>
      <c r="F196" s="10">
        <f t="shared" si="29"/>
        <v>5000</v>
      </c>
    </row>
    <row r="197" spans="2:12" ht="15.75" thickBot="1" x14ac:dyDescent="0.3">
      <c r="B197" s="5" t="s">
        <v>19</v>
      </c>
      <c r="C197" s="10" t="e">
        <f>C196/C195</f>
        <v>#DIV/0!</v>
      </c>
      <c r="D197" s="10" t="e">
        <f t="shared" ref="D197:F197" si="30">D196/D195</f>
        <v>#DIV/0!</v>
      </c>
      <c r="E197" s="10" t="e">
        <f t="shared" si="30"/>
        <v>#DIV/0!</v>
      </c>
      <c r="F197" s="10" t="e">
        <f t="shared" si="30"/>
        <v>#DIV/0!</v>
      </c>
    </row>
    <row r="198" spans="2:12" ht="15.75" thickBot="1" x14ac:dyDescent="0.3">
      <c r="B198" s="5" t="s">
        <v>20</v>
      </c>
      <c r="C198" s="787" t="s">
        <v>21</v>
      </c>
      <c r="D198" s="11" t="e">
        <f>D195/C195-1</f>
        <v>#DIV/0!</v>
      </c>
      <c r="E198" s="11" t="e">
        <f t="shared" ref="E198:F200" si="31">E195/D195-1</f>
        <v>#DIV/0!</v>
      </c>
      <c r="F198" s="11" t="e">
        <f t="shared" si="31"/>
        <v>#DIV/0!</v>
      </c>
      <c r="H198" s="12"/>
      <c r="I198" s="12"/>
      <c r="J198" s="12"/>
      <c r="K198" s="12"/>
      <c r="L198" s="12"/>
    </row>
    <row r="199" spans="2:12" ht="15.75" thickBot="1" x14ac:dyDescent="0.3">
      <c r="B199" s="5" t="s">
        <v>22</v>
      </c>
      <c r="C199" s="787" t="s">
        <v>21</v>
      </c>
      <c r="D199" s="11" t="e">
        <f>D196/C196-1</f>
        <v>#DIV/0!</v>
      </c>
      <c r="E199" s="11">
        <f t="shared" si="31"/>
        <v>-0.72727272727272729</v>
      </c>
      <c r="F199" s="11">
        <f t="shared" si="31"/>
        <v>-0.16666666666666663</v>
      </c>
    </row>
    <row r="200" spans="2:12" ht="15.75" thickBot="1" x14ac:dyDescent="0.3">
      <c r="B200" s="5" t="s">
        <v>23</v>
      </c>
      <c r="C200" s="787" t="s">
        <v>21</v>
      </c>
      <c r="D200" s="11" t="e">
        <f>D197/C197-1</f>
        <v>#DIV/0!</v>
      </c>
      <c r="E200" s="11" t="e">
        <f t="shared" si="31"/>
        <v>#DIV/0!</v>
      </c>
      <c r="F200" s="11" t="e">
        <f t="shared" si="31"/>
        <v>#DIV/0!</v>
      </c>
    </row>
    <row r="201" spans="2:12" ht="15.75" thickBot="1" x14ac:dyDescent="0.3">
      <c r="B201" s="1256" t="s">
        <v>213</v>
      </c>
      <c r="C201" s="1257"/>
      <c r="D201" s="1257"/>
      <c r="E201" s="1257"/>
      <c r="F201" s="1258"/>
    </row>
    <row r="202" spans="2:12" ht="12.75" customHeight="1" x14ac:dyDescent="0.25">
      <c r="B202" s="1254"/>
      <c r="C202" s="8">
        <v>2019</v>
      </c>
      <c r="D202" s="8">
        <v>2020</v>
      </c>
      <c r="E202" s="8">
        <v>2021</v>
      </c>
      <c r="F202" s="8">
        <v>2022</v>
      </c>
    </row>
    <row r="203" spans="2:12" ht="13.5" customHeight="1" thickBot="1" x14ac:dyDescent="0.3">
      <c r="B203" s="1255"/>
      <c r="C203" s="806" t="s">
        <v>8</v>
      </c>
      <c r="D203" s="806" t="s">
        <v>9</v>
      </c>
      <c r="E203" s="806" t="s">
        <v>9</v>
      </c>
      <c r="F203" s="806" t="s">
        <v>9</v>
      </c>
    </row>
    <row r="204" spans="2:12" ht="15.75" thickBot="1" x14ac:dyDescent="0.3">
      <c r="B204" s="13" t="s">
        <v>42</v>
      </c>
      <c r="C204" s="14">
        <v>0</v>
      </c>
      <c r="D204" s="14">
        <v>0</v>
      </c>
      <c r="E204" s="14"/>
      <c r="F204" s="14"/>
    </row>
    <row r="205" spans="2:12" ht="15.75" thickBot="1" x14ac:dyDescent="0.3">
      <c r="B205" s="13" t="s">
        <v>43</v>
      </c>
      <c r="C205" s="15">
        <v>0</v>
      </c>
      <c r="D205" s="14">
        <v>22000</v>
      </c>
      <c r="E205" s="14">
        <v>6000</v>
      </c>
      <c r="F205" s="14">
        <v>5000</v>
      </c>
    </row>
    <row r="206" spans="2:12" ht="15.75" thickBot="1" x14ac:dyDescent="0.3">
      <c r="B206" s="101" t="s">
        <v>36</v>
      </c>
      <c r="C206" s="15">
        <f>C205+C204</f>
        <v>0</v>
      </c>
      <c r="D206" s="57">
        <f t="shared" ref="D206:F206" si="32">D205+D204</f>
        <v>22000</v>
      </c>
      <c r="E206" s="14">
        <f t="shared" si="32"/>
        <v>6000</v>
      </c>
      <c r="F206" s="57">
        <f t="shared" si="32"/>
        <v>5000</v>
      </c>
    </row>
    <row r="207" spans="2:12" ht="18" customHeight="1" thickBot="1" x14ac:dyDescent="0.3">
      <c r="B207" s="20"/>
      <c r="C207" s="21"/>
      <c r="D207" s="21"/>
      <c r="E207" s="21"/>
      <c r="F207" s="21"/>
    </row>
    <row r="208" spans="2:12" ht="27" customHeight="1" thickBot="1" x14ac:dyDescent="0.3">
      <c r="B208" s="6" t="s">
        <v>57</v>
      </c>
      <c r="C208" s="22">
        <f>C188+C170+C57+C78+C150+C132+C114+C96</f>
        <v>66082</v>
      </c>
      <c r="D208" s="22">
        <f>D188+D170+D57+D78+D150+D132+D114+D96+D206</f>
        <v>70782</v>
      </c>
      <c r="E208" s="22">
        <f>E188+E170+E57+E78+E150+E132+E114+E96+E206</f>
        <v>55282</v>
      </c>
      <c r="F208" s="22">
        <f>F188+F170+F57+F78+F150+F132+F114+F96+F206</f>
        <v>55382</v>
      </c>
    </row>
    <row r="209" spans="2:10" ht="24.75" thickBot="1" x14ac:dyDescent="0.3">
      <c r="B209" s="6" t="s">
        <v>58</v>
      </c>
      <c r="C209" s="22">
        <f>C210+C213+C216+C231+C232</f>
        <v>66082</v>
      </c>
      <c r="D209" s="22">
        <f t="shared" ref="D209:E209" si="33">D210+D213+D216+D231+D232</f>
        <v>70782</v>
      </c>
      <c r="E209" s="22">
        <f t="shared" si="33"/>
        <v>55282</v>
      </c>
      <c r="F209" s="22">
        <f>F210+F213+F216+F231+F232</f>
        <v>55382</v>
      </c>
      <c r="H209" s="12"/>
      <c r="I209" s="12"/>
      <c r="J209" s="12"/>
    </row>
    <row r="210" spans="2:10" ht="15.75" thickBot="1" x14ac:dyDescent="0.3">
      <c r="B210" s="13" t="s">
        <v>24</v>
      </c>
      <c r="C210" s="36">
        <f t="shared" ref="C210:F225" si="34">C36</f>
        <v>29924</v>
      </c>
      <c r="D210" s="36">
        <f t="shared" si="34"/>
        <v>29924</v>
      </c>
      <c r="E210" s="36">
        <f t="shared" si="34"/>
        <v>29924</v>
      </c>
      <c r="F210" s="36">
        <f t="shared" si="34"/>
        <v>29924</v>
      </c>
      <c r="H210" s="12"/>
      <c r="I210" s="12"/>
      <c r="J210" s="439"/>
    </row>
    <row r="211" spans="2:10" ht="15.75" thickBot="1" x14ac:dyDescent="0.3">
      <c r="B211" s="26" t="s">
        <v>279</v>
      </c>
      <c r="C211" s="15">
        <f>C37</f>
        <v>29924</v>
      </c>
      <c r="D211" s="15">
        <f t="shared" si="34"/>
        <v>29924</v>
      </c>
      <c r="E211" s="15">
        <f t="shared" si="34"/>
        <v>29924</v>
      </c>
      <c r="F211" s="15">
        <f t="shared" si="34"/>
        <v>29924</v>
      </c>
      <c r="I211" s="12"/>
    </row>
    <row r="212" spans="2:10" ht="15.75" thickBot="1" x14ac:dyDescent="0.3">
      <c r="B212" s="26" t="s">
        <v>302</v>
      </c>
      <c r="C212" s="15">
        <f t="shared" si="34"/>
        <v>0</v>
      </c>
      <c r="D212" s="15">
        <f t="shared" si="34"/>
        <v>0</v>
      </c>
      <c r="E212" s="15">
        <f t="shared" si="34"/>
        <v>0</v>
      </c>
      <c r="F212" s="15">
        <f t="shared" si="34"/>
        <v>0</v>
      </c>
      <c r="I212" s="12"/>
    </row>
    <row r="213" spans="2:10" ht="24.75" thickBot="1" x14ac:dyDescent="0.3">
      <c r="B213" s="13" t="s">
        <v>25</v>
      </c>
      <c r="C213" s="36">
        <f t="shared" si="34"/>
        <v>4769</v>
      </c>
      <c r="D213" s="36">
        <f t="shared" si="34"/>
        <v>4769</v>
      </c>
      <c r="E213" s="36">
        <f t="shared" si="34"/>
        <v>4769</v>
      </c>
      <c r="F213" s="36">
        <f t="shared" si="34"/>
        <v>4769</v>
      </c>
    </row>
    <row r="214" spans="2:10" ht="15.75" thickBot="1" x14ac:dyDescent="0.3">
      <c r="B214" s="26" t="s">
        <v>279</v>
      </c>
      <c r="C214" s="14">
        <f t="shared" si="34"/>
        <v>4769</v>
      </c>
      <c r="D214" s="14">
        <f t="shared" si="34"/>
        <v>4769</v>
      </c>
      <c r="E214" s="14">
        <f t="shared" si="34"/>
        <v>4769</v>
      </c>
      <c r="F214" s="14">
        <f t="shared" si="34"/>
        <v>4769</v>
      </c>
      <c r="I214" s="12"/>
      <c r="J214" s="12"/>
    </row>
    <row r="215" spans="2:10" ht="15.75" thickBot="1" x14ac:dyDescent="0.3">
      <c r="B215" s="26" t="s">
        <v>302</v>
      </c>
      <c r="C215" s="15">
        <f t="shared" si="34"/>
        <v>0</v>
      </c>
      <c r="D215" s="15">
        <f t="shared" si="34"/>
        <v>0</v>
      </c>
      <c r="E215" s="15">
        <f t="shared" si="34"/>
        <v>0</v>
      </c>
      <c r="F215" s="15">
        <f t="shared" si="34"/>
        <v>0</v>
      </c>
      <c r="I215" s="12"/>
    </row>
    <row r="216" spans="2:10" ht="15.75" thickBot="1" x14ac:dyDescent="0.3">
      <c r="B216" s="13" t="s">
        <v>26</v>
      </c>
      <c r="C216" s="36">
        <f t="shared" si="34"/>
        <v>14189</v>
      </c>
      <c r="D216" s="36">
        <f t="shared" si="34"/>
        <v>14089</v>
      </c>
      <c r="E216" s="36">
        <f t="shared" si="34"/>
        <v>14089</v>
      </c>
      <c r="F216" s="36">
        <f t="shared" si="34"/>
        <v>14189</v>
      </c>
      <c r="I216" s="12"/>
      <c r="J216" s="12"/>
    </row>
    <row r="217" spans="2:10" ht="15.75" thickBot="1" x14ac:dyDescent="0.3">
      <c r="B217" s="26" t="s">
        <v>279</v>
      </c>
      <c r="C217" s="15">
        <f t="shared" si="34"/>
        <v>14189</v>
      </c>
      <c r="D217" s="15">
        <f t="shared" si="34"/>
        <v>14089</v>
      </c>
      <c r="E217" s="15">
        <f t="shared" si="34"/>
        <v>14089</v>
      </c>
      <c r="F217" s="15">
        <f t="shared" si="34"/>
        <v>14189</v>
      </c>
    </row>
    <row r="218" spans="2:10" ht="15.75" thickBot="1" x14ac:dyDescent="0.3">
      <c r="B218" s="26" t="s">
        <v>302</v>
      </c>
      <c r="C218" s="15">
        <f t="shared" si="34"/>
        <v>0</v>
      </c>
      <c r="D218" s="15">
        <f t="shared" si="34"/>
        <v>0</v>
      </c>
      <c r="E218" s="15">
        <f t="shared" si="34"/>
        <v>0</v>
      </c>
      <c r="F218" s="15">
        <f t="shared" si="34"/>
        <v>0</v>
      </c>
    </row>
    <row r="219" spans="2:10" ht="15.75" thickBot="1" x14ac:dyDescent="0.3">
      <c r="B219" s="13" t="s">
        <v>27</v>
      </c>
      <c r="C219" s="36">
        <f t="shared" si="34"/>
        <v>0</v>
      </c>
      <c r="D219" s="36">
        <f t="shared" si="34"/>
        <v>0</v>
      </c>
      <c r="E219" s="36">
        <f t="shared" si="34"/>
        <v>0</v>
      </c>
      <c r="F219" s="36">
        <f t="shared" si="34"/>
        <v>0</v>
      </c>
    </row>
    <row r="220" spans="2:10" ht="15.75" thickBot="1" x14ac:dyDescent="0.3">
      <c r="B220" s="26" t="s">
        <v>279</v>
      </c>
      <c r="C220" s="14">
        <f t="shared" si="34"/>
        <v>0</v>
      </c>
      <c r="D220" s="14">
        <f t="shared" si="34"/>
        <v>0</v>
      </c>
      <c r="E220" s="14">
        <f t="shared" si="34"/>
        <v>0</v>
      </c>
      <c r="F220" s="14">
        <f t="shared" si="34"/>
        <v>0</v>
      </c>
    </row>
    <row r="221" spans="2:10" ht="15.75" thickBot="1" x14ac:dyDescent="0.3">
      <c r="B221" s="26" t="s">
        <v>302</v>
      </c>
      <c r="C221" s="14">
        <f t="shared" si="34"/>
        <v>0</v>
      </c>
      <c r="D221" s="14">
        <f t="shared" si="34"/>
        <v>0</v>
      </c>
      <c r="E221" s="14">
        <f t="shared" si="34"/>
        <v>0</v>
      </c>
      <c r="F221" s="14">
        <f t="shared" si="34"/>
        <v>0</v>
      </c>
    </row>
    <row r="222" spans="2:10" ht="15.75" thickBot="1" x14ac:dyDescent="0.3">
      <c r="B222" s="13" t="s">
        <v>28</v>
      </c>
      <c r="C222" s="14">
        <f t="shared" si="34"/>
        <v>0</v>
      </c>
      <c r="D222" s="14">
        <f t="shared" si="34"/>
        <v>0</v>
      </c>
      <c r="E222" s="14">
        <f t="shared" si="34"/>
        <v>0</v>
      </c>
      <c r="F222" s="14">
        <f t="shared" si="34"/>
        <v>0</v>
      </c>
    </row>
    <row r="223" spans="2:10" ht="15.75" thickBot="1" x14ac:dyDescent="0.3">
      <c r="B223" s="26" t="s">
        <v>279</v>
      </c>
      <c r="C223" s="14">
        <f t="shared" si="34"/>
        <v>0</v>
      </c>
      <c r="D223" s="14">
        <f t="shared" si="34"/>
        <v>0</v>
      </c>
      <c r="E223" s="14">
        <f t="shared" si="34"/>
        <v>0</v>
      </c>
      <c r="F223" s="14">
        <f t="shared" si="34"/>
        <v>0</v>
      </c>
    </row>
    <row r="224" spans="2:10" ht="15.75" thickBot="1" x14ac:dyDescent="0.3">
      <c r="B224" s="26" t="s">
        <v>302</v>
      </c>
      <c r="C224" s="14">
        <f t="shared" si="34"/>
        <v>0</v>
      </c>
      <c r="D224" s="14">
        <f t="shared" si="34"/>
        <v>0</v>
      </c>
      <c r="E224" s="14">
        <f t="shared" si="34"/>
        <v>0</v>
      </c>
      <c r="F224" s="14">
        <f t="shared" si="34"/>
        <v>0</v>
      </c>
    </row>
    <row r="225" spans="2:13" ht="15.75" thickBot="1" x14ac:dyDescent="0.3">
      <c r="B225" s="13" t="s">
        <v>29</v>
      </c>
      <c r="C225" s="14">
        <f t="shared" si="34"/>
        <v>0</v>
      </c>
      <c r="D225" s="14">
        <f t="shared" si="34"/>
        <v>0</v>
      </c>
      <c r="E225" s="14">
        <f t="shared" si="34"/>
        <v>0</v>
      </c>
      <c r="F225" s="14">
        <f t="shared" si="34"/>
        <v>0</v>
      </c>
      <c r="I225" s="497"/>
      <c r="J225" s="497"/>
      <c r="K225" s="497"/>
      <c r="L225" s="497"/>
      <c r="M225" s="497"/>
    </row>
    <row r="226" spans="2:13" ht="15.75" thickBot="1" x14ac:dyDescent="0.3">
      <c r="B226" s="26" t="s">
        <v>279</v>
      </c>
      <c r="C226" s="14">
        <f t="shared" ref="C226:F230" si="35">C52</f>
        <v>0</v>
      </c>
      <c r="D226" s="14">
        <f t="shared" si="35"/>
        <v>0</v>
      </c>
      <c r="E226" s="14">
        <f t="shared" si="35"/>
        <v>0</v>
      </c>
      <c r="F226" s="14">
        <f t="shared" si="35"/>
        <v>0</v>
      </c>
      <c r="I226" s="497"/>
      <c r="J226" s="497"/>
      <c r="K226" s="497"/>
      <c r="L226" s="497"/>
      <c r="M226" s="497"/>
    </row>
    <row r="227" spans="2:13" ht="15.75" thickBot="1" x14ac:dyDescent="0.3">
      <c r="B227" s="26" t="s">
        <v>302</v>
      </c>
      <c r="C227" s="14">
        <f t="shared" si="35"/>
        <v>0</v>
      </c>
      <c r="D227" s="14">
        <f t="shared" si="35"/>
        <v>0</v>
      </c>
      <c r="E227" s="14">
        <f t="shared" si="35"/>
        <v>0</v>
      </c>
      <c r="F227" s="14">
        <f t="shared" si="35"/>
        <v>0</v>
      </c>
      <c r="I227" s="497"/>
      <c r="J227" s="497"/>
      <c r="K227" s="497"/>
      <c r="L227" s="497"/>
      <c r="M227" s="497"/>
    </row>
    <row r="228" spans="2:13" ht="16.5" customHeight="1" thickBot="1" x14ac:dyDescent="0.3">
      <c r="B228" s="13" t="s">
        <v>30</v>
      </c>
      <c r="C228" s="14">
        <f t="shared" si="35"/>
        <v>0</v>
      </c>
      <c r="D228" s="14">
        <f t="shared" si="35"/>
        <v>0</v>
      </c>
      <c r="E228" s="14">
        <f t="shared" si="35"/>
        <v>0</v>
      </c>
      <c r="F228" s="14">
        <f t="shared" si="35"/>
        <v>0</v>
      </c>
      <c r="I228" s="497"/>
      <c r="J228" s="497"/>
      <c r="K228" s="497"/>
      <c r="L228" s="497"/>
      <c r="M228" s="497"/>
    </row>
    <row r="229" spans="2:13" ht="15.75" thickBot="1" x14ac:dyDescent="0.3">
      <c r="B229" s="26" t="s">
        <v>279</v>
      </c>
      <c r="C229" s="14">
        <f t="shared" si="35"/>
        <v>0</v>
      </c>
      <c r="D229" s="14">
        <f t="shared" si="35"/>
        <v>0</v>
      </c>
      <c r="E229" s="14">
        <f t="shared" si="35"/>
        <v>0</v>
      </c>
      <c r="F229" s="14">
        <f t="shared" si="35"/>
        <v>0</v>
      </c>
    </row>
    <row r="230" spans="2:13" ht="15.75" thickBot="1" x14ac:dyDescent="0.3">
      <c r="B230" s="26" t="s">
        <v>302</v>
      </c>
      <c r="C230" s="14">
        <f t="shared" si="35"/>
        <v>0</v>
      </c>
      <c r="D230" s="14">
        <f t="shared" si="35"/>
        <v>0</v>
      </c>
      <c r="E230" s="14">
        <f t="shared" si="35"/>
        <v>0</v>
      </c>
      <c r="F230" s="14">
        <f t="shared" si="35"/>
        <v>0</v>
      </c>
    </row>
    <row r="231" spans="2:13" ht="15.75" thickBot="1" x14ac:dyDescent="0.3">
      <c r="B231" s="13" t="s">
        <v>59</v>
      </c>
      <c r="C231" s="36">
        <f>C76+C168+C186</f>
        <v>1700</v>
      </c>
      <c r="D231" s="36">
        <f t="shared" ref="D231:F231" si="36">D76+D168+D186</f>
        <v>0</v>
      </c>
      <c r="E231" s="36">
        <f t="shared" si="36"/>
        <v>0</v>
      </c>
      <c r="F231" s="36">
        <f t="shared" si="36"/>
        <v>0</v>
      </c>
    </row>
    <row r="232" spans="2:13" ht="15.75" thickBot="1" x14ac:dyDescent="0.3">
      <c r="B232" s="13" t="s">
        <v>60</v>
      </c>
      <c r="C232" s="36">
        <f>C169+C187+C77+C95+C113+C131+C149</f>
        <v>15500</v>
      </c>
      <c r="D232" s="36">
        <f>D169+D187+D77+D95+D113+D131+D149+D205</f>
        <v>22000</v>
      </c>
      <c r="E232" s="36">
        <f>E169+E187+E77+E95+E113+E131+E149+E205</f>
        <v>6500</v>
      </c>
      <c r="F232" s="36">
        <f>F169+F187+F77+F95+F113+F131+F149+F206</f>
        <v>6500</v>
      </c>
    </row>
    <row r="233" spans="2:13" ht="15.75" thickBot="1" x14ac:dyDescent="0.3">
      <c r="B233" s="17" t="s">
        <v>32</v>
      </c>
      <c r="C233" s="18">
        <f>IF(C209-C208=0,0,"Error")</f>
        <v>0</v>
      </c>
      <c r="D233" s="18">
        <f>IF(D209-D208=0,0,"Error")</f>
        <v>0</v>
      </c>
      <c r="E233" s="18">
        <f t="shared" ref="E233:F233" si="37">IF(E209-E208=0,0,"Error")</f>
        <v>0</v>
      </c>
      <c r="F233" s="18">
        <f t="shared" si="37"/>
        <v>0</v>
      </c>
    </row>
    <row r="234" spans="2:13" x14ac:dyDescent="0.25">
      <c r="B234" s="28"/>
      <c r="C234" s="29"/>
      <c r="D234" s="29"/>
      <c r="E234" s="29"/>
      <c r="F234" s="29"/>
    </row>
  </sheetData>
  <mergeCells count="77">
    <mergeCell ref="B8:F8"/>
    <mergeCell ref="B2:F2"/>
    <mergeCell ref="B3:F3"/>
    <mergeCell ref="C5:F5"/>
    <mergeCell ref="C6:F6"/>
    <mergeCell ref="C7:F7"/>
    <mergeCell ref="B34:B35"/>
    <mergeCell ref="B9:F11"/>
    <mergeCell ref="C12:F12"/>
    <mergeCell ref="C15:F15"/>
    <mergeCell ref="B16:F16"/>
    <mergeCell ref="B20:F20"/>
    <mergeCell ref="B21:F21"/>
    <mergeCell ref="C22:F22"/>
    <mergeCell ref="C23:F23"/>
    <mergeCell ref="C24:F24"/>
    <mergeCell ref="B25:B26"/>
    <mergeCell ref="B33:F33"/>
    <mergeCell ref="C81:F81"/>
    <mergeCell ref="B59:F59"/>
    <mergeCell ref="B60:F60"/>
    <mergeCell ref="C61:F61"/>
    <mergeCell ref="E62:F62"/>
    <mergeCell ref="C63:F63"/>
    <mergeCell ref="C64:F64"/>
    <mergeCell ref="B65:B66"/>
    <mergeCell ref="B73:F73"/>
    <mergeCell ref="B74:B75"/>
    <mergeCell ref="C79:F79"/>
    <mergeCell ref="E80:F80"/>
    <mergeCell ref="C115:F115"/>
    <mergeCell ref="C82:F82"/>
    <mergeCell ref="B83:B84"/>
    <mergeCell ref="B91:F91"/>
    <mergeCell ref="B92:B93"/>
    <mergeCell ref="C97:F97"/>
    <mergeCell ref="E98:F98"/>
    <mergeCell ref="C99:F99"/>
    <mergeCell ref="C100:F100"/>
    <mergeCell ref="B101:B102"/>
    <mergeCell ref="B109:F109"/>
    <mergeCell ref="B110:B111"/>
    <mergeCell ref="B166:B167"/>
    <mergeCell ref="C171:F171"/>
    <mergeCell ref="B145:F145"/>
    <mergeCell ref="E116:F116"/>
    <mergeCell ref="C117:F117"/>
    <mergeCell ref="C118:F118"/>
    <mergeCell ref="B119:B120"/>
    <mergeCell ref="B127:F127"/>
    <mergeCell ref="B128:B129"/>
    <mergeCell ref="C133:F133"/>
    <mergeCell ref="E134:F134"/>
    <mergeCell ref="C135:F135"/>
    <mergeCell ref="C136:F136"/>
    <mergeCell ref="B137:B138"/>
    <mergeCell ref="D154:E154"/>
    <mergeCell ref="C155:F155"/>
    <mergeCell ref="C156:F156"/>
    <mergeCell ref="B157:B158"/>
    <mergeCell ref="B165:F165"/>
    <mergeCell ref="B1:F1"/>
    <mergeCell ref="C192:F192"/>
    <mergeCell ref="B193:B194"/>
    <mergeCell ref="B201:F201"/>
    <mergeCell ref="B202:B203"/>
    <mergeCell ref="C174:F174"/>
    <mergeCell ref="B175:B176"/>
    <mergeCell ref="B183:F183"/>
    <mergeCell ref="B184:B185"/>
    <mergeCell ref="C189:F189"/>
    <mergeCell ref="C191:F191"/>
    <mergeCell ref="C173:F173"/>
    <mergeCell ref="B146:B147"/>
    <mergeCell ref="B151:F151"/>
    <mergeCell ref="B152:F152"/>
    <mergeCell ref="C153:F153"/>
  </mergeCells>
  <pageMargins left="0.53" right="0.61" top="0.43" bottom="0.6" header="0.22"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48"/>
  <sheetViews>
    <sheetView topLeftCell="B1" zoomScaleNormal="100" workbookViewId="0">
      <selection activeCell="I8" sqref="I8"/>
    </sheetView>
  </sheetViews>
  <sheetFormatPr defaultRowHeight="15" x14ac:dyDescent="0.25"/>
  <cols>
    <col min="1" max="1" width="11" hidden="1" customWidth="1"/>
    <col min="2" max="3" width="18.28515625" customWidth="1"/>
    <col min="4" max="4" width="17.140625" customWidth="1"/>
    <col min="5" max="5" width="17" customWidth="1"/>
    <col min="6" max="6" width="13.28515625" customWidth="1"/>
    <col min="7" max="7" width="21.42578125" customWidth="1"/>
    <col min="9" max="9" width="18.42578125" customWidth="1"/>
    <col min="10" max="10" width="11" customWidth="1"/>
    <col min="11" max="11" width="11" bestFit="1" customWidth="1"/>
  </cols>
  <sheetData>
    <row r="1" spans="1:8" x14ac:dyDescent="0.25">
      <c r="B1" s="1421" t="s">
        <v>1742</v>
      </c>
      <c r="C1" s="1421"/>
      <c r="D1" s="1421"/>
      <c r="E1" s="1421"/>
      <c r="F1" s="1421"/>
      <c r="G1" s="1421"/>
      <c r="H1" s="1421"/>
    </row>
    <row r="2" spans="1:8" ht="18" customHeight="1" x14ac:dyDescent="0.25">
      <c r="A2" s="1421" t="s">
        <v>750</v>
      </c>
      <c r="B2" s="1421"/>
      <c r="C2" s="1421"/>
      <c r="D2" s="1421"/>
      <c r="E2" s="1421"/>
      <c r="F2" s="1421"/>
      <c r="G2" s="1421"/>
      <c r="H2" s="1"/>
    </row>
    <row r="3" spans="1:8" x14ac:dyDescent="0.25">
      <c r="A3" s="796"/>
      <c r="B3" s="1306" t="s">
        <v>731</v>
      </c>
      <c r="C3" s="1306"/>
      <c r="D3" s="1306"/>
      <c r="E3" s="1306"/>
      <c r="F3" s="1306"/>
      <c r="G3" s="796"/>
    </row>
    <row r="4" spans="1:8" ht="15.75" thickBot="1" x14ac:dyDescent="0.3"/>
    <row r="5" spans="1:8" ht="26.25" thickBot="1" x14ac:dyDescent="0.3">
      <c r="B5" s="2" t="s">
        <v>0</v>
      </c>
      <c r="C5" s="1230" t="s">
        <v>260</v>
      </c>
      <c r="D5" s="1230"/>
      <c r="E5" s="1230"/>
      <c r="F5" s="1230"/>
    </row>
    <row r="6" spans="1:8" ht="15.75" thickBot="1" x14ac:dyDescent="0.3">
      <c r="B6" s="2" t="s">
        <v>1</v>
      </c>
      <c r="C6" s="1231" t="s">
        <v>259</v>
      </c>
      <c r="D6" s="1232"/>
      <c r="E6" s="1232"/>
      <c r="F6" s="1233"/>
    </row>
    <row r="7" spans="1:8" ht="26.25" thickBot="1" x14ac:dyDescent="0.3">
      <c r="B7" s="2" t="s">
        <v>3</v>
      </c>
      <c r="C7" s="1217" t="s">
        <v>729</v>
      </c>
      <c r="D7" s="1218"/>
      <c r="E7" s="1218"/>
      <c r="F7" s="1219"/>
    </row>
    <row r="8" spans="1:8" ht="81.75" customHeight="1" thickBot="1" x14ac:dyDescent="0.3">
      <c r="B8" s="1234" t="s">
        <v>5</v>
      </c>
      <c r="C8" s="1235"/>
      <c r="D8" s="1235"/>
      <c r="E8" s="1235"/>
      <c r="F8" s="1236"/>
    </row>
    <row r="9" spans="1:8" ht="82.5" customHeight="1" thickBot="1" x14ac:dyDescent="0.3">
      <c r="B9" s="1423" t="s">
        <v>690</v>
      </c>
      <c r="C9" s="1424"/>
      <c r="D9" s="1424"/>
      <c r="E9" s="1424"/>
      <c r="F9" s="1425"/>
    </row>
    <row r="10" spans="1:8" ht="23.25" customHeight="1" thickBot="1" x14ac:dyDescent="0.3">
      <c r="B10" s="1423"/>
      <c r="C10" s="1424"/>
      <c r="D10" s="1424"/>
      <c r="E10" s="1424"/>
      <c r="F10" s="1425"/>
    </row>
    <row r="11" spans="1:8" ht="15.75" thickBot="1" x14ac:dyDescent="0.3">
      <c r="B11" s="1423"/>
      <c r="C11" s="1424"/>
      <c r="D11" s="1424"/>
      <c r="E11" s="1424"/>
      <c r="F11" s="1425"/>
    </row>
    <row r="12" spans="1:8" ht="26.25" thickBot="1" x14ac:dyDescent="0.3">
      <c r="B12" s="3" t="s">
        <v>6</v>
      </c>
      <c r="C12" s="2177" t="s">
        <v>691</v>
      </c>
      <c r="D12" s="2178"/>
      <c r="E12" s="2178"/>
      <c r="F12" s="2179"/>
    </row>
    <row r="13" spans="1:8" x14ac:dyDescent="0.25">
      <c r="B13" s="1254" t="s">
        <v>692</v>
      </c>
      <c r="C13" s="280">
        <v>2019</v>
      </c>
      <c r="D13" s="280">
        <v>2020</v>
      </c>
      <c r="E13" s="280">
        <v>2021</v>
      </c>
      <c r="F13" s="280">
        <v>2022</v>
      </c>
    </row>
    <row r="14" spans="1:8" ht="15.75" thickBot="1" x14ac:dyDescent="0.3">
      <c r="B14" s="1255"/>
      <c r="C14" s="277" t="s">
        <v>8</v>
      </c>
      <c r="D14" s="277" t="s">
        <v>9</v>
      </c>
      <c r="E14" s="277" t="s">
        <v>9</v>
      </c>
      <c r="F14" s="277" t="s">
        <v>9</v>
      </c>
    </row>
    <row r="15" spans="1:8" ht="33.75" customHeight="1" thickBot="1" x14ac:dyDescent="0.3">
      <c r="B15" s="789" t="s">
        <v>258</v>
      </c>
      <c r="C15" s="263">
        <v>0.2</v>
      </c>
      <c r="D15" s="89" t="s">
        <v>80</v>
      </c>
      <c r="E15" s="89" t="s">
        <v>80</v>
      </c>
      <c r="F15" s="89" t="s">
        <v>80</v>
      </c>
    </row>
    <row r="16" spans="1:8" ht="32.25" customHeight="1" thickBot="1" x14ac:dyDescent="0.3">
      <c r="B16" s="5" t="s">
        <v>257</v>
      </c>
      <c r="C16" s="264">
        <v>1</v>
      </c>
      <c r="D16" s="89" t="s">
        <v>80</v>
      </c>
      <c r="E16" s="89" t="s">
        <v>80</v>
      </c>
      <c r="F16" s="89" t="s">
        <v>80</v>
      </c>
    </row>
    <row r="17" spans="2:13" ht="15.75" thickBot="1" x14ac:dyDescent="0.3">
      <c r="B17" s="5"/>
      <c r="C17" s="265"/>
      <c r="D17" s="89"/>
      <c r="E17" s="89"/>
      <c r="F17" s="89"/>
    </row>
    <row r="18" spans="2:13" ht="24.75" thickBot="1" x14ac:dyDescent="0.3">
      <c r="B18" s="6" t="s">
        <v>10</v>
      </c>
      <c r="C18" s="1427" t="s">
        <v>693</v>
      </c>
      <c r="D18" s="1428"/>
      <c r="E18" s="1428"/>
      <c r="F18" s="1429"/>
    </row>
    <row r="19" spans="2:13" ht="15.75" thickBot="1" x14ac:dyDescent="0.3">
      <c r="B19" s="1247" t="s">
        <v>11</v>
      </c>
      <c r="C19" s="1249"/>
      <c r="D19" s="1249"/>
      <c r="E19" s="1249"/>
      <c r="F19" s="1250"/>
    </row>
    <row r="20" spans="2:13" ht="23.25" thickBot="1" x14ac:dyDescent="0.3">
      <c r="B20" s="5" t="s">
        <v>694</v>
      </c>
      <c r="C20" s="266">
        <v>55</v>
      </c>
      <c r="D20" s="89" t="s">
        <v>135</v>
      </c>
      <c r="E20" s="89" t="s">
        <v>135</v>
      </c>
      <c r="F20" s="89" t="s">
        <v>135</v>
      </c>
    </row>
    <row r="21" spans="2:13" ht="23.25" thickBot="1" x14ac:dyDescent="0.3">
      <c r="B21" s="5" t="s">
        <v>255</v>
      </c>
      <c r="C21" s="267">
        <v>3</v>
      </c>
      <c r="D21" s="89" t="s">
        <v>254</v>
      </c>
      <c r="E21" s="89" t="s">
        <v>254</v>
      </c>
      <c r="F21" s="89" t="s">
        <v>254</v>
      </c>
    </row>
    <row r="22" spans="2:13" ht="43.5" customHeight="1" thickBot="1" x14ac:dyDescent="0.3">
      <c r="B22" s="93" t="s">
        <v>695</v>
      </c>
      <c r="C22" s="268">
        <v>160</v>
      </c>
      <c r="D22" s="89" t="s">
        <v>135</v>
      </c>
      <c r="E22" s="89" t="s">
        <v>135</v>
      </c>
      <c r="F22" s="89" t="s">
        <v>135</v>
      </c>
    </row>
    <row r="23" spans="2:13" ht="15.75" thickBot="1" x14ac:dyDescent="0.3">
      <c r="B23" s="1291" t="s">
        <v>12</v>
      </c>
      <c r="C23" s="1292"/>
      <c r="D23" s="1292"/>
      <c r="E23" s="1292"/>
      <c r="F23" s="1293"/>
    </row>
    <row r="24" spans="2:13" ht="12.75" customHeight="1" thickBot="1" x14ac:dyDescent="0.3">
      <c r="B24" s="1220" t="s">
        <v>13</v>
      </c>
      <c r="C24" s="1221"/>
      <c r="D24" s="1221"/>
      <c r="E24" s="1221"/>
      <c r="F24" s="1222"/>
    </row>
    <row r="25" spans="2:13" ht="12" customHeight="1" thickBot="1" x14ac:dyDescent="0.3">
      <c r="B25" s="7" t="s">
        <v>14</v>
      </c>
      <c r="C25" s="1284" t="s">
        <v>696</v>
      </c>
      <c r="D25" s="1279"/>
      <c r="E25" s="1279"/>
      <c r="F25" s="1280"/>
    </row>
    <row r="26" spans="2:13" ht="33" customHeight="1" thickBot="1" x14ac:dyDescent="0.3">
      <c r="B26" s="5" t="s">
        <v>15</v>
      </c>
      <c r="C26" s="2172" t="s">
        <v>697</v>
      </c>
      <c r="D26" s="2173"/>
      <c r="E26" s="2173"/>
      <c r="F26" s="2174"/>
    </row>
    <row r="27" spans="2:13" ht="15.75" thickBot="1" x14ac:dyDescent="0.3">
      <c r="B27" s="5" t="s">
        <v>16</v>
      </c>
      <c r="C27" s="1251" t="s">
        <v>698</v>
      </c>
      <c r="D27" s="1252"/>
      <c r="E27" s="1252"/>
      <c r="F27" s="1253"/>
    </row>
    <row r="28" spans="2:13" x14ac:dyDescent="0.25">
      <c r="B28" s="1254"/>
      <c r="C28" s="8">
        <v>2019</v>
      </c>
      <c r="D28" s="8">
        <v>2020</v>
      </c>
      <c r="E28" s="8">
        <v>2021</v>
      </c>
      <c r="F28" s="8">
        <v>2022</v>
      </c>
    </row>
    <row r="29" spans="2:13" ht="15.75" thickBot="1" x14ac:dyDescent="0.3">
      <c r="B29" s="1255"/>
      <c r="C29" s="806" t="s">
        <v>8</v>
      </c>
      <c r="D29" s="806" t="s">
        <v>9</v>
      </c>
      <c r="E29" s="806" t="s">
        <v>9</v>
      </c>
      <c r="F29" s="806" t="s">
        <v>9</v>
      </c>
      <c r="I29" s="12"/>
      <c r="J29" s="12"/>
      <c r="K29" s="12"/>
      <c r="L29" s="12"/>
      <c r="M29" s="12"/>
    </row>
    <row r="30" spans="2:13" ht="15.75" thickBot="1" x14ac:dyDescent="0.3">
      <c r="B30" s="5" t="s">
        <v>17</v>
      </c>
      <c r="C30" s="926">
        <v>2900</v>
      </c>
      <c r="D30" s="926">
        <v>3000</v>
      </c>
      <c r="E30" s="926">
        <v>3000</v>
      </c>
      <c r="F30" s="926">
        <v>3000</v>
      </c>
    </row>
    <row r="31" spans="2:13" ht="15.75" thickBot="1" x14ac:dyDescent="0.3">
      <c r="B31" s="5" t="s">
        <v>18</v>
      </c>
      <c r="C31" s="10">
        <f>C60</f>
        <v>81935</v>
      </c>
      <c r="D31" s="10">
        <f t="shared" ref="D31:F31" si="0">D60</f>
        <v>58800</v>
      </c>
      <c r="E31" s="10">
        <f t="shared" si="0"/>
        <v>59300</v>
      </c>
      <c r="F31" s="10">
        <f t="shared" si="0"/>
        <v>59800</v>
      </c>
    </row>
    <row r="32" spans="2:13" ht="26.25" customHeight="1" thickBot="1" x14ac:dyDescent="0.3">
      <c r="B32" s="5" t="s">
        <v>19</v>
      </c>
      <c r="C32" s="10">
        <f>C31/C30</f>
        <v>28.25344827586207</v>
      </c>
      <c r="D32" s="10">
        <f t="shared" ref="D32:F32" si="1">D31/D30</f>
        <v>19.600000000000001</v>
      </c>
      <c r="E32" s="10">
        <f t="shared" si="1"/>
        <v>19.766666666666666</v>
      </c>
      <c r="F32" s="10">
        <f t="shared" si="1"/>
        <v>19.933333333333334</v>
      </c>
    </row>
    <row r="33" spans="2:6" ht="21" customHeight="1" thickBot="1" x14ac:dyDescent="0.3">
      <c r="B33" s="5" t="s">
        <v>20</v>
      </c>
      <c r="C33" s="787" t="s">
        <v>21</v>
      </c>
      <c r="D33" s="11">
        <f>D30/C30-1</f>
        <v>3.4482758620689724E-2</v>
      </c>
      <c r="E33" s="11">
        <f t="shared" ref="E33:F35" si="2">E30/D30-1</f>
        <v>0</v>
      </c>
      <c r="F33" s="11">
        <f t="shared" si="2"/>
        <v>0</v>
      </c>
    </row>
    <row r="34" spans="2:6" ht="21" customHeight="1" thickBot="1" x14ac:dyDescent="0.3">
      <c r="B34" s="5" t="s">
        <v>22</v>
      </c>
      <c r="C34" s="787" t="s">
        <v>21</v>
      </c>
      <c r="D34" s="11">
        <f>D31/C31-1</f>
        <v>-0.28235796668090563</v>
      </c>
      <c r="E34" s="11">
        <f t="shared" si="2"/>
        <v>8.5034013605442826E-3</v>
      </c>
      <c r="F34" s="11">
        <f t="shared" si="2"/>
        <v>8.4317032040472917E-3</v>
      </c>
    </row>
    <row r="35" spans="2:6" ht="23.25" thickBot="1" x14ac:dyDescent="0.3">
      <c r="B35" s="5" t="s">
        <v>23</v>
      </c>
      <c r="C35" s="787" t="s">
        <v>21</v>
      </c>
      <c r="D35" s="11">
        <f>D32/C32-1</f>
        <v>-0.30627936779154208</v>
      </c>
      <c r="E35" s="11">
        <f t="shared" si="2"/>
        <v>8.5034013605440606E-3</v>
      </c>
      <c r="F35" s="11">
        <f t="shared" si="2"/>
        <v>8.4317032040472917E-3</v>
      </c>
    </row>
    <row r="36" spans="2:6" ht="15.75" thickBot="1" x14ac:dyDescent="0.3">
      <c r="B36" s="1256" t="s">
        <v>160</v>
      </c>
      <c r="C36" s="1257"/>
      <c r="D36" s="1257"/>
      <c r="E36" s="1257"/>
      <c r="F36" s="1258"/>
    </row>
    <row r="37" spans="2:6" x14ac:dyDescent="0.25">
      <c r="B37" s="1254"/>
      <c r="C37" s="8">
        <v>2019</v>
      </c>
      <c r="D37" s="8">
        <v>2020</v>
      </c>
      <c r="E37" s="8">
        <v>2021</v>
      </c>
      <c r="F37" s="8">
        <v>2022</v>
      </c>
    </row>
    <row r="38" spans="2:6" ht="15.75" thickBot="1" x14ac:dyDescent="0.3">
      <c r="B38" s="1255"/>
      <c r="C38" s="806" t="s">
        <v>8</v>
      </c>
      <c r="D38" s="806" t="s">
        <v>9</v>
      </c>
      <c r="E38" s="806" t="s">
        <v>9</v>
      </c>
      <c r="F38" s="806" t="s">
        <v>9</v>
      </c>
    </row>
    <row r="39" spans="2:6" ht="15.75" thickBot="1" x14ac:dyDescent="0.3">
      <c r="B39" s="13" t="s">
        <v>24</v>
      </c>
      <c r="C39" s="14">
        <f>C40</f>
        <v>42350</v>
      </c>
      <c r="D39" s="14">
        <f>D40</f>
        <v>44000</v>
      </c>
      <c r="E39" s="14">
        <f>E40</f>
        <v>44000</v>
      </c>
      <c r="F39" s="14">
        <f>F40</f>
        <v>44000</v>
      </c>
    </row>
    <row r="40" spans="2:6" ht="15.75" thickBot="1" x14ac:dyDescent="0.3">
      <c r="B40" s="26" t="s">
        <v>279</v>
      </c>
      <c r="C40" s="14">
        <v>42350</v>
      </c>
      <c r="D40" s="14">
        <v>44000</v>
      </c>
      <c r="E40" s="14">
        <v>44000</v>
      </c>
      <c r="F40" s="14">
        <v>44000</v>
      </c>
    </row>
    <row r="41" spans="2:6" ht="15.75" thickBot="1" x14ac:dyDescent="0.3">
      <c r="B41" s="26" t="s">
        <v>280</v>
      </c>
      <c r="C41" s="15"/>
      <c r="D41" s="27"/>
      <c r="E41" s="27"/>
      <c r="F41" s="27"/>
    </row>
    <row r="42" spans="2:6" ht="36.75" thickBot="1" x14ac:dyDescent="0.3">
      <c r="B42" s="13" t="s">
        <v>25</v>
      </c>
      <c r="C42" s="14">
        <f>C43</f>
        <v>5150</v>
      </c>
      <c r="D42" s="14">
        <f>D43</f>
        <v>7300</v>
      </c>
      <c r="E42" s="14">
        <f>E43</f>
        <v>7300</v>
      </c>
      <c r="F42" s="14">
        <f>F43</f>
        <v>7300</v>
      </c>
    </row>
    <row r="43" spans="2:6" ht="15.75" thickBot="1" x14ac:dyDescent="0.3">
      <c r="B43" s="26" t="s">
        <v>279</v>
      </c>
      <c r="C43" s="14">
        <v>5150</v>
      </c>
      <c r="D43" s="14">
        <v>7300</v>
      </c>
      <c r="E43" s="14">
        <v>7300</v>
      </c>
      <c r="F43" s="14">
        <v>7300</v>
      </c>
    </row>
    <row r="44" spans="2:6" ht="15.75" thickBot="1" x14ac:dyDescent="0.3">
      <c r="B44" s="26" t="s">
        <v>280</v>
      </c>
      <c r="C44" s="15"/>
      <c r="D44" s="14"/>
      <c r="E44" s="14"/>
      <c r="F44" s="14"/>
    </row>
    <row r="45" spans="2:6" ht="24.75" thickBot="1" x14ac:dyDescent="0.3">
      <c r="B45" s="13" t="s">
        <v>26</v>
      </c>
      <c r="C45" s="14">
        <f t="shared" ref="C45:F45" si="3">C46</f>
        <v>34350</v>
      </c>
      <c r="D45" s="14">
        <f t="shared" si="3"/>
        <v>7500</v>
      </c>
      <c r="E45" s="14">
        <f t="shared" si="3"/>
        <v>8000</v>
      </c>
      <c r="F45" s="14">
        <f t="shared" si="3"/>
        <v>8500</v>
      </c>
    </row>
    <row r="46" spans="2:6" ht="15.75" thickBot="1" x14ac:dyDescent="0.3">
      <c r="B46" s="26" t="s">
        <v>279</v>
      </c>
      <c r="C46" s="15">
        <v>34350</v>
      </c>
      <c r="D46" s="14">
        <v>7500</v>
      </c>
      <c r="E46" s="14">
        <v>8000</v>
      </c>
      <c r="F46" s="14">
        <v>8500</v>
      </c>
    </row>
    <row r="47" spans="2:6" ht="15.75" thickBot="1" x14ac:dyDescent="0.3">
      <c r="B47" s="26" t="s">
        <v>280</v>
      </c>
      <c r="C47" s="15"/>
      <c r="D47" s="14"/>
      <c r="E47" s="14"/>
      <c r="F47" s="14"/>
    </row>
    <row r="48" spans="2:6" ht="17.25" customHeight="1" thickBot="1" x14ac:dyDescent="0.3">
      <c r="B48" s="13" t="s">
        <v>27</v>
      </c>
      <c r="C48" s="15"/>
      <c r="D48" s="14"/>
      <c r="E48" s="14"/>
      <c r="F48" s="14"/>
    </row>
    <row r="49" spans="2:13" ht="15.75" thickBot="1" x14ac:dyDescent="0.3">
      <c r="B49" s="26" t="s">
        <v>279</v>
      </c>
      <c r="C49" s="15"/>
      <c r="D49" s="14"/>
      <c r="E49" s="14"/>
      <c r="F49" s="14"/>
    </row>
    <row r="50" spans="2:13" ht="12.75" customHeight="1" thickBot="1" x14ac:dyDescent="0.3">
      <c r="B50" s="26" t="s">
        <v>280</v>
      </c>
      <c r="C50" s="15"/>
      <c r="D50" s="14"/>
      <c r="E50" s="14"/>
      <c r="F50" s="14"/>
    </row>
    <row r="51" spans="2:13" ht="9" customHeight="1" thickBot="1" x14ac:dyDescent="0.3">
      <c r="B51" s="13" t="s">
        <v>28</v>
      </c>
      <c r="C51" s="15"/>
      <c r="D51" s="14"/>
      <c r="E51" s="14"/>
      <c r="F51" s="14"/>
    </row>
    <row r="52" spans="2:13" ht="15.75" thickBot="1" x14ac:dyDescent="0.3">
      <c r="B52" s="26" t="s">
        <v>279</v>
      </c>
      <c r="C52" s="15"/>
      <c r="D52" s="14"/>
      <c r="E52" s="14"/>
      <c r="F52" s="14"/>
    </row>
    <row r="53" spans="2:13" ht="15.75" thickBot="1" x14ac:dyDescent="0.3">
      <c r="B53" s="26" t="s">
        <v>280</v>
      </c>
      <c r="C53" s="15"/>
      <c r="D53" s="14"/>
      <c r="E53" s="14"/>
      <c r="F53" s="14"/>
    </row>
    <row r="54" spans="2:13" ht="24.75" thickBot="1" x14ac:dyDescent="0.3">
      <c r="B54" s="13" t="s">
        <v>29</v>
      </c>
      <c r="C54" s="15"/>
      <c r="D54" s="14"/>
      <c r="E54" s="14"/>
      <c r="F54" s="14"/>
    </row>
    <row r="55" spans="2:13" ht="15.75" thickBot="1" x14ac:dyDescent="0.3">
      <c r="B55" s="26" t="s">
        <v>279</v>
      </c>
      <c r="C55" s="15"/>
      <c r="D55" s="14"/>
      <c r="E55" s="14"/>
      <c r="F55" s="14"/>
      <c r="I55" s="12"/>
      <c r="J55" s="12"/>
      <c r="K55" s="12"/>
      <c r="L55" s="12"/>
      <c r="M55" s="12"/>
    </row>
    <row r="56" spans="2:13" ht="15.75" thickBot="1" x14ac:dyDescent="0.3">
      <c r="B56" s="26" t="s">
        <v>280</v>
      </c>
      <c r="C56" s="15"/>
      <c r="D56" s="14"/>
      <c r="E56" s="14"/>
      <c r="F56" s="14"/>
    </row>
    <row r="57" spans="2:13" ht="24.75" thickBot="1" x14ac:dyDescent="0.3">
      <c r="B57" s="13" t="s">
        <v>30</v>
      </c>
      <c r="C57" s="15">
        <f>C58</f>
        <v>85</v>
      </c>
      <c r="D57" s="14">
        <v>0</v>
      </c>
      <c r="E57" s="14">
        <f>D57*1.03*0.99</f>
        <v>0</v>
      </c>
      <c r="F57" s="14">
        <f>E57*1.03*0.99</f>
        <v>0</v>
      </c>
    </row>
    <row r="58" spans="2:13" ht="15.75" customHeight="1" thickBot="1" x14ac:dyDescent="0.3">
      <c r="B58" s="26" t="s">
        <v>279</v>
      </c>
      <c r="C58" s="15">
        <v>85</v>
      </c>
      <c r="D58" s="40"/>
      <c r="E58" s="40"/>
      <c r="F58" s="40"/>
    </row>
    <row r="59" spans="2:13" ht="12.75" customHeight="1" thickBot="1" x14ac:dyDescent="0.3">
      <c r="B59" s="26" t="s">
        <v>280</v>
      </c>
      <c r="C59" s="15"/>
      <c r="D59" s="97"/>
      <c r="E59" s="40"/>
      <c r="F59" s="40"/>
    </row>
    <row r="60" spans="2:13" ht="9" customHeight="1" thickBot="1" x14ac:dyDescent="0.3">
      <c r="B60" s="16" t="s">
        <v>31</v>
      </c>
      <c r="C60" s="15">
        <f>C57+C54+C51+C48+C45+C42+C39</f>
        <v>81935</v>
      </c>
      <c r="D60" s="15">
        <f t="shared" ref="D60:F60" si="4">D57+D54+D51+D48+D45+D42+D39</f>
        <v>58800</v>
      </c>
      <c r="E60" s="15">
        <f t="shared" si="4"/>
        <v>59300</v>
      </c>
      <c r="F60" s="15">
        <f t="shared" si="4"/>
        <v>59800</v>
      </c>
    </row>
    <row r="61" spans="2:13" ht="15.75" thickBot="1" x14ac:dyDescent="0.3">
      <c r="B61" s="17" t="s">
        <v>32</v>
      </c>
      <c r="C61" s="18">
        <f>IF(C60-C31=0,0,"Error")</f>
        <v>0</v>
      </c>
      <c r="D61" s="18">
        <f>IF(D60-D31=0,0,"Error")</f>
        <v>0</v>
      </c>
      <c r="E61" s="18">
        <f>IF(E60-E31=0,0,"Error")</f>
        <v>0</v>
      </c>
      <c r="F61" s="18">
        <f>IF(F60-F31=0,0,"Error")</f>
        <v>0</v>
      </c>
    </row>
    <row r="62" spans="2:13" ht="15.75" thickBot="1" x14ac:dyDescent="0.3">
      <c r="B62" s="1220" t="s">
        <v>39</v>
      </c>
      <c r="C62" s="1221"/>
      <c r="D62" s="1221"/>
      <c r="E62" s="1221"/>
      <c r="F62" s="1222"/>
    </row>
    <row r="63" spans="2:13" ht="15.75" thickBot="1" x14ac:dyDescent="0.3">
      <c r="B63" s="1220" t="s">
        <v>40</v>
      </c>
      <c r="C63" s="1221"/>
      <c r="D63" s="1221"/>
      <c r="E63" s="1221"/>
      <c r="F63" s="1222"/>
    </row>
    <row r="64" spans="2:13" ht="15" customHeight="1" thickBot="1" x14ac:dyDescent="0.3">
      <c r="B64" s="7" t="s">
        <v>56</v>
      </c>
      <c r="C64" s="1243" t="s">
        <v>699</v>
      </c>
      <c r="D64" s="1244"/>
      <c r="E64" s="1245"/>
      <c r="F64" s="1246"/>
    </row>
    <row r="65" spans="2:6" ht="34.5" thickBot="1" x14ac:dyDescent="0.3">
      <c r="B65" s="7" t="s">
        <v>82</v>
      </c>
      <c r="C65" s="159" t="s">
        <v>700</v>
      </c>
      <c r="D65" s="100" t="s">
        <v>289</v>
      </c>
      <c r="E65" s="2175" t="s">
        <v>972</v>
      </c>
      <c r="F65" s="2176"/>
    </row>
    <row r="66" spans="2:6" ht="15.75" thickBot="1" x14ac:dyDescent="0.3">
      <c r="B66" s="110"/>
      <c r="C66" s="1243"/>
      <c r="D66" s="1277"/>
      <c r="E66" s="1245"/>
      <c r="F66" s="1246"/>
    </row>
    <row r="67" spans="2:6" ht="23.25" customHeight="1" thickBot="1" x14ac:dyDescent="0.3">
      <c r="B67" s="5" t="s">
        <v>15</v>
      </c>
      <c r="C67" s="1247" t="s">
        <v>256</v>
      </c>
      <c r="D67" s="1249"/>
      <c r="E67" s="1249"/>
      <c r="F67" s="1250"/>
    </row>
    <row r="68" spans="2:6" ht="12.75" customHeight="1" thickBot="1" x14ac:dyDescent="0.3">
      <c r="B68" s="5" t="s">
        <v>16</v>
      </c>
      <c r="C68" s="1251" t="s">
        <v>547</v>
      </c>
      <c r="D68" s="1252"/>
      <c r="E68" s="1252"/>
      <c r="F68" s="1253"/>
    </row>
    <row r="69" spans="2:6" ht="26.25" customHeight="1" x14ac:dyDescent="0.25">
      <c r="B69" s="1254"/>
      <c r="C69" s="8">
        <v>2019</v>
      </c>
      <c r="D69" s="8">
        <v>2020</v>
      </c>
      <c r="E69" s="8">
        <v>2021</v>
      </c>
      <c r="F69" s="8">
        <v>2022</v>
      </c>
    </row>
    <row r="70" spans="2:6" ht="26.25" customHeight="1" thickBot="1" x14ac:dyDescent="0.3">
      <c r="B70" s="1255"/>
      <c r="C70" s="806" t="s">
        <v>8</v>
      </c>
      <c r="D70" s="806" t="s">
        <v>9</v>
      </c>
      <c r="E70" s="806" t="s">
        <v>9</v>
      </c>
      <c r="F70" s="806" t="s">
        <v>9</v>
      </c>
    </row>
    <row r="71" spans="2:6" ht="22.5" customHeight="1" thickBot="1" x14ac:dyDescent="0.3">
      <c r="B71" s="5" t="s">
        <v>17</v>
      </c>
      <c r="C71" s="10">
        <v>13</v>
      </c>
      <c r="D71" s="10">
        <v>39</v>
      </c>
      <c r="E71" s="10">
        <v>13</v>
      </c>
      <c r="F71" s="10">
        <v>13</v>
      </c>
    </row>
    <row r="72" spans="2:6" ht="15.75" customHeight="1" thickBot="1" x14ac:dyDescent="0.3">
      <c r="B72" s="5" t="s">
        <v>18</v>
      </c>
      <c r="C72" s="10">
        <f>C85</f>
        <v>1000</v>
      </c>
      <c r="D72" s="10">
        <f t="shared" ref="D72:F72" si="5">D85</f>
        <v>3000</v>
      </c>
      <c r="E72" s="10">
        <f t="shared" si="5"/>
        <v>1000</v>
      </c>
      <c r="F72" s="10">
        <f t="shared" si="5"/>
        <v>1000</v>
      </c>
    </row>
    <row r="73" spans="2:6" ht="23.25" thickBot="1" x14ac:dyDescent="0.3">
      <c r="B73" s="5" t="s">
        <v>19</v>
      </c>
      <c r="C73" s="10">
        <f>C72/C71</f>
        <v>76.92307692307692</v>
      </c>
      <c r="D73" s="10">
        <f t="shared" ref="D73:F73" si="6">D72/D71</f>
        <v>76.92307692307692</v>
      </c>
      <c r="E73" s="10">
        <f t="shared" si="6"/>
        <v>76.92307692307692</v>
      </c>
      <c r="F73" s="10">
        <f t="shared" si="6"/>
        <v>76.92307692307692</v>
      </c>
    </row>
    <row r="74" spans="2:6" ht="15.75" customHeight="1" thickBot="1" x14ac:dyDescent="0.3">
      <c r="B74" s="5" t="s">
        <v>20</v>
      </c>
      <c r="C74" s="787" t="s">
        <v>21</v>
      </c>
      <c r="D74" s="11">
        <f>D71/C71-1</f>
        <v>2</v>
      </c>
      <c r="E74" s="11">
        <f t="shared" ref="E74:F76" si="7">E71/D71-1</f>
        <v>-0.66666666666666674</v>
      </c>
      <c r="F74" s="11">
        <f t="shared" si="7"/>
        <v>0</v>
      </c>
    </row>
    <row r="75" spans="2:6" ht="23.25" thickBot="1" x14ac:dyDescent="0.3">
      <c r="B75" s="5" t="s">
        <v>22</v>
      </c>
      <c r="C75" s="787" t="s">
        <v>21</v>
      </c>
      <c r="D75" s="11">
        <f>D72/C72-1</f>
        <v>2</v>
      </c>
      <c r="E75" s="11">
        <f t="shared" si="7"/>
        <v>-0.66666666666666674</v>
      </c>
      <c r="F75" s="11">
        <f t="shared" si="7"/>
        <v>0</v>
      </c>
    </row>
    <row r="76" spans="2:6" ht="23.25" thickBot="1" x14ac:dyDescent="0.3">
      <c r="B76" s="5" t="s">
        <v>23</v>
      </c>
      <c r="C76" s="787" t="s">
        <v>21</v>
      </c>
      <c r="D76" s="11">
        <f>D73/C73-1</f>
        <v>0</v>
      </c>
      <c r="E76" s="11">
        <f t="shared" si="7"/>
        <v>0</v>
      </c>
      <c r="F76" s="11">
        <f t="shared" si="7"/>
        <v>0</v>
      </c>
    </row>
    <row r="77" spans="2:6" ht="15.75" thickBot="1" x14ac:dyDescent="0.3">
      <c r="B77" s="1256" t="s">
        <v>352</v>
      </c>
      <c r="C77" s="1257"/>
      <c r="D77" s="1257"/>
      <c r="E77" s="1257"/>
      <c r="F77" s="1258"/>
    </row>
    <row r="78" spans="2:6" x14ac:dyDescent="0.25">
      <c r="B78" s="1254"/>
      <c r="C78" s="8">
        <v>2019</v>
      </c>
      <c r="D78" s="8">
        <v>2020</v>
      </c>
      <c r="E78" s="8">
        <v>2021</v>
      </c>
      <c r="F78" s="8">
        <v>2022</v>
      </c>
    </row>
    <row r="79" spans="2:6" ht="15.75" thickBot="1" x14ac:dyDescent="0.3">
      <c r="B79" s="1255"/>
      <c r="C79" s="806" t="s">
        <v>8</v>
      </c>
      <c r="D79" s="806" t="s">
        <v>9</v>
      </c>
      <c r="E79" s="806" t="s">
        <v>9</v>
      </c>
      <c r="F79" s="806" t="s">
        <v>9</v>
      </c>
    </row>
    <row r="80" spans="2:6" ht="12.75" customHeight="1" thickBot="1" x14ac:dyDescent="0.3">
      <c r="B80" s="13" t="s">
        <v>42</v>
      </c>
      <c r="C80" s="14"/>
      <c r="D80" s="14"/>
      <c r="E80" s="14"/>
      <c r="F80" s="14"/>
    </row>
    <row r="81" spans="2:7" ht="9" customHeight="1" thickBot="1" x14ac:dyDescent="0.3">
      <c r="B81" s="26" t="s">
        <v>279</v>
      </c>
      <c r="C81" s="14"/>
      <c r="D81" s="14"/>
      <c r="E81" s="14"/>
      <c r="F81" s="14"/>
    </row>
    <row r="82" spans="2:7" ht="15.75" thickBot="1" x14ac:dyDescent="0.3">
      <c r="B82" s="26" t="s">
        <v>303</v>
      </c>
      <c r="C82" s="15"/>
      <c r="D82" s="27"/>
      <c r="E82" s="27"/>
      <c r="F82" s="27"/>
    </row>
    <row r="83" spans="2:7" ht="15.75" thickBot="1" x14ac:dyDescent="0.3">
      <c r="B83" s="26" t="s">
        <v>295</v>
      </c>
      <c r="C83" s="14"/>
      <c r="D83" s="14"/>
      <c r="E83" s="14"/>
      <c r="F83" s="14"/>
    </row>
    <row r="84" spans="2:7" ht="15.75" customHeight="1" thickBot="1" x14ac:dyDescent="0.3">
      <c r="B84" s="26" t="s">
        <v>296</v>
      </c>
      <c r="C84" s="15"/>
      <c r="D84" s="27"/>
      <c r="E84" s="27"/>
      <c r="F84" s="27"/>
    </row>
    <row r="85" spans="2:7" ht="24.75" thickBot="1" x14ac:dyDescent="0.3">
      <c r="B85" s="13" t="s">
        <v>43</v>
      </c>
      <c r="C85" s="15">
        <f>C86+C87+C88+C89</f>
        <v>1000</v>
      </c>
      <c r="D85" s="15">
        <f t="shared" ref="D85:F85" si="8">D86+D87+D88+D89</f>
        <v>3000</v>
      </c>
      <c r="E85" s="15">
        <f t="shared" si="8"/>
        <v>1000</v>
      </c>
      <c r="F85" s="15">
        <f t="shared" si="8"/>
        <v>1000</v>
      </c>
    </row>
    <row r="86" spans="2:7" ht="15.75" thickBot="1" x14ac:dyDescent="0.3">
      <c r="B86" s="26" t="s">
        <v>279</v>
      </c>
      <c r="C86" s="14">
        <v>1000</v>
      </c>
      <c r="D86" s="14">
        <v>3000</v>
      </c>
      <c r="E86" s="14">
        <v>1000</v>
      </c>
      <c r="F86" s="14">
        <v>1000</v>
      </c>
    </row>
    <row r="87" spans="2:7" ht="15.75" thickBot="1" x14ac:dyDescent="0.3">
      <c r="B87" s="26" t="s">
        <v>303</v>
      </c>
      <c r="C87" s="15"/>
      <c r="D87" s="27"/>
      <c r="E87" s="27"/>
      <c r="F87" s="27"/>
    </row>
    <row r="88" spans="2:7" ht="15.75" thickBot="1" x14ac:dyDescent="0.3">
      <c r="B88" s="26" t="s">
        <v>295</v>
      </c>
      <c r="C88" s="14"/>
      <c r="D88" s="14"/>
      <c r="E88" s="14"/>
      <c r="F88" s="14"/>
    </row>
    <row r="89" spans="2:7" ht="15.75" thickBot="1" x14ac:dyDescent="0.3">
      <c r="B89" s="26" t="s">
        <v>296</v>
      </c>
      <c r="C89" s="15"/>
      <c r="D89" s="27"/>
      <c r="E89" s="27"/>
      <c r="F89" s="27"/>
    </row>
    <row r="90" spans="2:7" ht="24.75" thickBot="1" x14ac:dyDescent="0.3">
      <c r="B90" s="16" t="s">
        <v>31</v>
      </c>
      <c r="C90" s="15">
        <v>1000</v>
      </c>
      <c r="D90" s="15">
        <v>1000</v>
      </c>
      <c r="E90" s="15">
        <v>1000</v>
      </c>
      <c r="F90" s="15">
        <v>1000</v>
      </c>
    </row>
    <row r="91" spans="2:7" ht="23.25" hidden="1" thickBot="1" x14ac:dyDescent="0.3">
      <c r="B91" s="107" t="s">
        <v>45</v>
      </c>
      <c r="C91" s="1243"/>
      <c r="D91" s="1245"/>
      <c r="E91" s="1245"/>
      <c r="F91" s="1246"/>
    </row>
    <row r="92" spans="2:7" ht="50.25" customHeight="1" thickBot="1" x14ac:dyDescent="0.3">
      <c r="B92" s="6" t="s">
        <v>57</v>
      </c>
      <c r="C92" s="22">
        <f>C72+C31</f>
        <v>82935</v>
      </c>
      <c r="D92" s="22">
        <f>D72+D31</f>
        <v>61800</v>
      </c>
      <c r="E92" s="22">
        <f>E72+E31</f>
        <v>60300</v>
      </c>
      <c r="F92" s="22">
        <f>F72+F31</f>
        <v>60800</v>
      </c>
    </row>
    <row r="93" spans="2:7" ht="58.5" customHeight="1" thickBot="1" x14ac:dyDescent="0.3">
      <c r="B93" s="6" t="s">
        <v>58</v>
      </c>
      <c r="C93" s="22">
        <f>C94+C97+C100+C103+C106+C109+C112+C115+C120</f>
        <v>82935</v>
      </c>
      <c r="D93" s="22">
        <f t="shared" ref="D93:F93" si="9">D94+D97+D100+D103+D106+D109+D112+D115+D120</f>
        <v>61800</v>
      </c>
      <c r="E93" s="22">
        <f t="shared" si="9"/>
        <v>60300</v>
      </c>
      <c r="F93" s="22">
        <f t="shared" si="9"/>
        <v>60800</v>
      </c>
    </row>
    <row r="94" spans="2:7" ht="15.75" thickBot="1" x14ac:dyDescent="0.3">
      <c r="B94" s="13" t="s">
        <v>24</v>
      </c>
      <c r="C94" s="36">
        <f>C95+C96</f>
        <v>42350</v>
      </c>
      <c r="D94" s="51">
        <f t="shared" ref="D94:F94" si="10">D95+D96</f>
        <v>44000</v>
      </c>
      <c r="E94" s="51">
        <f>E95+E96</f>
        <v>44000</v>
      </c>
      <c r="F94" s="51">
        <f t="shared" si="10"/>
        <v>44000</v>
      </c>
      <c r="G94" s="12"/>
    </row>
    <row r="95" spans="2:7" ht="15.75" thickBot="1" x14ac:dyDescent="0.3">
      <c r="B95" s="26" t="s">
        <v>279</v>
      </c>
      <c r="C95" s="15">
        <f>C40</f>
        <v>42350</v>
      </c>
      <c r="D95" s="15">
        <f>D40</f>
        <v>44000</v>
      </c>
      <c r="E95" s="15">
        <f>E40</f>
        <v>44000</v>
      </c>
      <c r="F95" s="15">
        <f>F40</f>
        <v>44000</v>
      </c>
    </row>
    <row r="96" spans="2:7" ht="24.75" customHeight="1" thickBot="1" x14ac:dyDescent="0.3">
      <c r="B96" s="26" t="s">
        <v>302</v>
      </c>
      <c r="C96" s="15">
        <f>C41</f>
        <v>0</v>
      </c>
      <c r="D96" s="15">
        <f t="shared" ref="D96:F96" si="11">D41</f>
        <v>0</v>
      </c>
      <c r="E96" s="15">
        <f t="shared" si="11"/>
        <v>0</v>
      </c>
      <c r="F96" s="15">
        <f t="shared" si="11"/>
        <v>0</v>
      </c>
    </row>
    <row r="97" spans="2:7" ht="15.75" customHeight="1" thickBot="1" x14ac:dyDescent="0.3">
      <c r="B97" s="13" t="s">
        <v>25</v>
      </c>
      <c r="C97" s="36">
        <f>C98+C99</f>
        <v>5150</v>
      </c>
      <c r="D97" s="36">
        <f t="shared" ref="D97:F97" si="12">D98+D99</f>
        <v>7300</v>
      </c>
      <c r="E97" s="36">
        <f t="shared" si="12"/>
        <v>7300</v>
      </c>
      <c r="F97" s="36">
        <f t="shared" si="12"/>
        <v>7300</v>
      </c>
      <c r="G97" s="12"/>
    </row>
    <row r="98" spans="2:7" ht="15.75" thickBot="1" x14ac:dyDescent="0.3">
      <c r="B98" s="26" t="s">
        <v>279</v>
      </c>
      <c r="C98" s="14">
        <f t="shared" ref="C98:F99" si="13">C43</f>
        <v>5150</v>
      </c>
      <c r="D98" s="14">
        <f t="shared" si="13"/>
        <v>7300</v>
      </c>
      <c r="E98" s="14">
        <v>7300</v>
      </c>
      <c r="F98" s="14">
        <v>7300</v>
      </c>
    </row>
    <row r="99" spans="2:7" ht="15.75" thickBot="1" x14ac:dyDescent="0.3">
      <c r="B99" s="26" t="s">
        <v>302</v>
      </c>
      <c r="C99" s="15">
        <f t="shared" si="13"/>
        <v>0</v>
      </c>
      <c r="D99" s="15">
        <f t="shared" si="13"/>
        <v>0</v>
      </c>
      <c r="E99" s="15">
        <f t="shared" si="13"/>
        <v>0</v>
      </c>
      <c r="F99" s="15">
        <f t="shared" si="13"/>
        <v>0</v>
      </c>
    </row>
    <row r="100" spans="2:7" ht="24.75" thickBot="1" x14ac:dyDescent="0.3">
      <c r="B100" s="13" t="s">
        <v>26</v>
      </c>
      <c r="C100" s="36">
        <f>C101+C102</f>
        <v>34350</v>
      </c>
      <c r="D100" s="36">
        <f t="shared" ref="D100:F100" si="14">D101+D102</f>
        <v>7500</v>
      </c>
      <c r="E100" s="36">
        <f t="shared" si="14"/>
        <v>8000</v>
      </c>
      <c r="F100" s="36">
        <f t="shared" si="14"/>
        <v>8500</v>
      </c>
    </row>
    <row r="101" spans="2:7" ht="15.75" thickBot="1" x14ac:dyDescent="0.3">
      <c r="B101" s="26" t="s">
        <v>279</v>
      </c>
      <c r="C101" s="15">
        <f t="shared" ref="C101:E102" si="15">C46</f>
        <v>34350</v>
      </c>
      <c r="D101" s="15">
        <f t="shared" si="15"/>
        <v>7500</v>
      </c>
      <c r="E101" s="15">
        <f t="shared" si="15"/>
        <v>8000</v>
      </c>
      <c r="F101" s="15">
        <v>8500</v>
      </c>
    </row>
    <row r="102" spans="2:7" ht="15.75" thickBot="1" x14ac:dyDescent="0.3">
      <c r="B102" s="26" t="s">
        <v>302</v>
      </c>
      <c r="C102" s="15">
        <f t="shared" si="15"/>
        <v>0</v>
      </c>
      <c r="D102" s="15">
        <f t="shared" si="15"/>
        <v>0</v>
      </c>
      <c r="E102" s="15">
        <f t="shared" si="15"/>
        <v>0</v>
      </c>
      <c r="F102" s="15">
        <f>F47</f>
        <v>0</v>
      </c>
    </row>
    <row r="103" spans="2:7" ht="15.75" thickBot="1" x14ac:dyDescent="0.3">
      <c r="B103" s="13" t="s">
        <v>27</v>
      </c>
      <c r="C103" s="36">
        <f>C104+C105</f>
        <v>0</v>
      </c>
      <c r="D103" s="36">
        <f t="shared" ref="D103:F103" si="16">D104+D105</f>
        <v>0</v>
      </c>
      <c r="E103" s="36">
        <f t="shared" si="16"/>
        <v>0</v>
      </c>
      <c r="F103" s="36">
        <f t="shared" si="16"/>
        <v>0</v>
      </c>
    </row>
    <row r="104" spans="2:7" ht="15.75" thickBot="1" x14ac:dyDescent="0.3">
      <c r="B104" s="26" t="s">
        <v>279</v>
      </c>
      <c r="C104" s="14">
        <f t="shared" ref="C104:F105" si="17">C49</f>
        <v>0</v>
      </c>
      <c r="D104" s="14">
        <f t="shared" si="17"/>
        <v>0</v>
      </c>
      <c r="E104" s="14">
        <f t="shared" si="17"/>
        <v>0</v>
      </c>
      <c r="F104" s="14">
        <f t="shared" si="17"/>
        <v>0</v>
      </c>
    </row>
    <row r="105" spans="2:7" ht="15.75" customHeight="1" thickBot="1" x14ac:dyDescent="0.3">
      <c r="B105" s="26" t="s">
        <v>302</v>
      </c>
      <c r="C105" s="14">
        <f t="shared" si="17"/>
        <v>0</v>
      </c>
      <c r="D105" s="14">
        <f t="shared" si="17"/>
        <v>0</v>
      </c>
      <c r="E105" s="14">
        <f t="shared" si="17"/>
        <v>0</v>
      </c>
      <c r="F105" s="14">
        <f t="shared" si="17"/>
        <v>0</v>
      </c>
    </row>
    <row r="106" spans="2:7" ht="24.75" thickBot="1" x14ac:dyDescent="0.3">
      <c r="B106" s="13" t="s">
        <v>28</v>
      </c>
      <c r="C106" s="36">
        <f>C107+C108</f>
        <v>0</v>
      </c>
      <c r="D106" s="36">
        <f t="shared" ref="D106:F106" si="18">D107+D108</f>
        <v>0</v>
      </c>
      <c r="E106" s="36">
        <f t="shared" si="18"/>
        <v>0</v>
      </c>
      <c r="F106" s="36">
        <f t="shared" si="18"/>
        <v>0</v>
      </c>
    </row>
    <row r="107" spans="2:7" ht="15.75" thickBot="1" x14ac:dyDescent="0.3">
      <c r="B107" s="26" t="s">
        <v>279</v>
      </c>
      <c r="C107" s="14">
        <f>C52</f>
        <v>0</v>
      </c>
      <c r="D107" s="14">
        <f>D52</f>
        <v>0</v>
      </c>
      <c r="E107" s="14">
        <f t="shared" ref="E107:F107" si="19">E52</f>
        <v>0</v>
      </c>
      <c r="F107" s="14">
        <f t="shared" si="19"/>
        <v>0</v>
      </c>
    </row>
    <row r="108" spans="2:7" ht="15.75" thickBot="1" x14ac:dyDescent="0.3">
      <c r="B108" s="26" t="s">
        <v>302</v>
      </c>
      <c r="C108" s="14">
        <f t="shared" ref="C108:F114" si="20">C53</f>
        <v>0</v>
      </c>
      <c r="D108" s="14">
        <f t="shared" si="20"/>
        <v>0</v>
      </c>
      <c r="E108" s="14">
        <f t="shared" si="20"/>
        <v>0</v>
      </c>
      <c r="F108" s="14">
        <f t="shared" si="20"/>
        <v>0</v>
      </c>
    </row>
    <row r="109" spans="2:7" ht="24.75" thickBot="1" x14ac:dyDescent="0.3">
      <c r="B109" s="13" t="s">
        <v>29</v>
      </c>
      <c r="C109" s="14">
        <f t="shared" si="20"/>
        <v>0</v>
      </c>
      <c r="D109" s="14">
        <f t="shared" si="20"/>
        <v>0</v>
      </c>
      <c r="E109" s="14">
        <f t="shared" si="20"/>
        <v>0</v>
      </c>
      <c r="F109" s="14">
        <f t="shared" si="20"/>
        <v>0</v>
      </c>
    </row>
    <row r="110" spans="2:7" ht="15.75" thickBot="1" x14ac:dyDescent="0.3">
      <c r="B110" s="26" t="s">
        <v>279</v>
      </c>
      <c r="C110" s="14">
        <f t="shared" si="20"/>
        <v>0</v>
      </c>
      <c r="D110" s="14">
        <f t="shared" si="20"/>
        <v>0</v>
      </c>
      <c r="E110" s="14">
        <f t="shared" si="20"/>
        <v>0</v>
      </c>
      <c r="F110" s="14">
        <f t="shared" si="20"/>
        <v>0</v>
      </c>
    </row>
    <row r="111" spans="2:7" ht="15.75" thickBot="1" x14ac:dyDescent="0.3">
      <c r="B111" s="26" t="s">
        <v>302</v>
      </c>
      <c r="C111" s="14">
        <f t="shared" si="20"/>
        <v>0</v>
      </c>
      <c r="D111" s="14">
        <f t="shared" si="20"/>
        <v>0</v>
      </c>
      <c r="E111" s="14">
        <f t="shared" si="20"/>
        <v>0</v>
      </c>
      <c r="F111" s="14">
        <f t="shared" si="20"/>
        <v>0</v>
      </c>
    </row>
    <row r="112" spans="2:7" ht="20.25" customHeight="1" thickBot="1" x14ac:dyDescent="0.3">
      <c r="B112" s="13" t="s">
        <v>30</v>
      </c>
      <c r="C112" s="14">
        <f t="shared" si="20"/>
        <v>85</v>
      </c>
      <c r="D112" s="14">
        <f t="shared" si="20"/>
        <v>0</v>
      </c>
      <c r="E112" s="14">
        <f t="shared" si="20"/>
        <v>0</v>
      </c>
      <c r="F112" s="14">
        <f t="shared" si="20"/>
        <v>0</v>
      </c>
    </row>
    <row r="113" spans="2:8" ht="15.75" thickBot="1" x14ac:dyDescent="0.3">
      <c r="B113" s="26" t="s">
        <v>279</v>
      </c>
      <c r="C113" s="14">
        <f t="shared" si="20"/>
        <v>85</v>
      </c>
      <c r="D113" s="14">
        <f t="shared" si="20"/>
        <v>0</v>
      </c>
      <c r="E113" s="14">
        <f t="shared" si="20"/>
        <v>0</v>
      </c>
      <c r="F113" s="14">
        <f t="shared" si="20"/>
        <v>0</v>
      </c>
    </row>
    <row r="114" spans="2:8" ht="15.75" thickBot="1" x14ac:dyDescent="0.3">
      <c r="B114" s="26" t="s">
        <v>302</v>
      </c>
      <c r="C114" s="14">
        <f t="shared" si="20"/>
        <v>0</v>
      </c>
      <c r="D114" s="14">
        <f t="shared" si="20"/>
        <v>0</v>
      </c>
      <c r="E114" s="14">
        <f t="shared" si="20"/>
        <v>0</v>
      </c>
      <c r="F114" s="14">
        <f t="shared" si="20"/>
        <v>0</v>
      </c>
    </row>
    <row r="115" spans="2:8" ht="24.75" thickBot="1" x14ac:dyDescent="0.3">
      <c r="B115" s="13" t="s">
        <v>59</v>
      </c>
      <c r="C115" s="14">
        <f>C80</f>
        <v>0</v>
      </c>
      <c r="D115" s="14">
        <f t="shared" ref="D115:F115" si="21">D80</f>
        <v>0</v>
      </c>
      <c r="E115" s="14">
        <f t="shared" si="21"/>
        <v>0</v>
      </c>
      <c r="F115" s="14">
        <f t="shared" si="21"/>
        <v>0</v>
      </c>
    </row>
    <row r="116" spans="2:8" ht="15" customHeight="1" thickBot="1" x14ac:dyDescent="0.3">
      <c r="B116" s="26" t="s">
        <v>279</v>
      </c>
      <c r="C116" s="14">
        <v>0</v>
      </c>
      <c r="D116" s="14">
        <v>0</v>
      </c>
      <c r="E116" s="14">
        <v>0</v>
      </c>
      <c r="F116" s="14">
        <v>0</v>
      </c>
    </row>
    <row r="117" spans="2:8" ht="15.75" customHeight="1" thickBot="1" x14ac:dyDescent="0.3">
      <c r="B117" s="26" t="s">
        <v>303</v>
      </c>
      <c r="C117" s="15"/>
      <c r="D117" s="27"/>
      <c r="E117" s="27"/>
      <c r="F117" s="27"/>
    </row>
    <row r="118" spans="2:8" ht="19.5" customHeight="1" thickBot="1" x14ac:dyDescent="0.3">
      <c r="B118" s="26" t="s">
        <v>295</v>
      </c>
      <c r="C118" s="14"/>
      <c r="D118" s="14"/>
      <c r="E118" s="14"/>
      <c r="F118" s="14"/>
    </row>
    <row r="119" spans="2:8" ht="15.75" thickBot="1" x14ac:dyDescent="0.3">
      <c r="B119" s="26" t="s">
        <v>296</v>
      </c>
      <c r="C119" s="15"/>
      <c r="D119" s="27"/>
      <c r="E119" s="27"/>
      <c r="F119" s="27"/>
      <c r="H119" s="927"/>
    </row>
    <row r="120" spans="2:8" ht="24.75" thickBot="1" x14ac:dyDescent="0.3">
      <c r="B120" s="13" t="s">
        <v>60</v>
      </c>
      <c r="C120" s="14">
        <v>1000</v>
      </c>
      <c r="D120" s="14">
        <f>D121</f>
        <v>3000</v>
      </c>
      <c r="E120" s="14">
        <f t="shared" ref="E120:F120" si="22">E121</f>
        <v>1000</v>
      </c>
      <c r="F120" s="14">
        <f t="shared" si="22"/>
        <v>1000</v>
      </c>
      <c r="H120" s="927"/>
    </row>
    <row r="121" spans="2:8" ht="39.75" customHeight="1" thickBot="1" x14ac:dyDescent="0.3">
      <c r="B121" s="26" t="s">
        <v>279</v>
      </c>
      <c r="C121" s="14">
        <v>1000</v>
      </c>
      <c r="D121" s="14">
        <v>3000</v>
      </c>
      <c r="E121" s="14">
        <v>1000</v>
      </c>
      <c r="F121" s="14">
        <v>1000</v>
      </c>
      <c r="H121" s="928"/>
    </row>
    <row r="122" spans="2:8" ht="40.5" customHeight="1" thickBot="1" x14ac:dyDescent="0.3">
      <c r="B122" s="26" t="s">
        <v>303</v>
      </c>
      <c r="C122" s="15"/>
      <c r="D122" s="27"/>
      <c r="E122" s="27"/>
      <c r="F122" s="27"/>
    </row>
    <row r="123" spans="2:8" ht="28.5" customHeight="1" thickBot="1" x14ac:dyDescent="0.3">
      <c r="B123" s="26" t="s">
        <v>295</v>
      </c>
      <c r="C123" s="14"/>
      <c r="D123" s="14"/>
      <c r="E123" s="14"/>
      <c r="F123" s="14"/>
    </row>
    <row r="124" spans="2:8" ht="15.75" thickBot="1" x14ac:dyDescent="0.3">
      <c r="B124" s="26" t="s">
        <v>296</v>
      </c>
      <c r="C124" s="15"/>
      <c r="D124" s="27"/>
      <c r="E124" s="27"/>
      <c r="F124" s="27"/>
    </row>
    <row r="125" spans="2:8" ht="15.75" thickBot="1" x14ac:dyDescent="0.3">
      <c r="B125" s="17" t="s">
        <v>32</v>
      </c>
      <c r="C125" s="18">
        <f>IF(C93-C92=0,0,"Error")</f>
        <v>0</v>
      </c>
      <c r="D125" s="18">
        <f>IF(D93-D92=0,0,"Error")</f>
        <v>0</v>
      </c>
      <c r="E125" s="18">
        <f>IF(E93-E92=0,0,"Error")</f>
        <v>0</v>
      </c>
      <c r="F125" s="18">
        <f>IF(F93-F92=0,0,"Error")</f>
        <v>0</v>
      </c>
    </row>
    <row r="126" spans="2:8" x14ac:dyDescent="0.25">
      <c r="B126" s="28"/>
      <c r="C126" s="29"/>
      <c r="D126" s="29"/>
      <c r="E126" s="29"/>
      <c r="F126" s="29"/>
    </row>
    <row r="144" spans="1:2" x14ac:dyDescent="0.25">
      <c r="A144" s="1866"/>
      <c r="B144" s="324"/>
    </row>
    <row r="145" spans="1:2" x14ac:dyDescent="0.25">
      <c r="A145" s="1866"/>
      <c r="B145" s="324"/>
    </row>
    <row r="146" spans="1:2" x14ac:dyDescent="0.25">
      <c r="A146" s="1866"/>
      <c r="B146" s="324"/>
    </row>
    <row r="148" spans="1:2" ht="42" customHeight="1" x14ac:dyDescent="0.25"/>
  </sheetData>
  <mergeCells count="32">
    <mergeCell ref="B19:F19"/>
    <mergeCell ref="B8:F8"/>
    <mergeCell ref="B9:F11"/>
    <mergeCell ref="C12:F12"/>
    <mergeCell ref="B13:B14"/>
    <mergeCell ref="C18:F18"/>
    <mergeCell ref="A2:G2"/>
    <mergeCell ref="B3:F3"/>
    <mergeCell ref="C5:F5"/>
    <mergeCell ref="C6:F6"/>
    <mergeCell ref="C7:F7"/>
    <mergeCell ref="B62:F62"/>
    <mergeCell ref="B63:F63"/>
    <mergeCell ref="C64:F64"/>
    <mergeCell ref="E65:F65"/>
    <mergeCell ref="B23:F23"/>
    <mergeCell ref="B1:H1"/>
    <mergeCell ref="A144:A146"/>
    <mergeCell ref="C67:F67"/>
    <mergeCell ref="C68:F68"/>
    <mergeCell ref="B69:B70"/>
    <mergeCell ref="B77:F77"/>
    <mergeCell ref="B78:B79"/>
    <mergeCell ref="C91:F91"/>
    <mergeCell ref="C66:F66"/>
    <mergeCell ref="B24:F24"/>
    <mergeCell ref="C25:F25"/>
    <mergeCell ref="C26:F26"/>
    <mergeCell ref="C27:F27"/>
    <mergeCell ref="B28:B29"/>
    <mergeCell ref="B36:F36"/>
    <mergeCell ref="B37:B38"/>
  </mergeCells>
  <printOptions horizontalCentered="1" verticalCentered="1"/>
  <pageMargins left="0.7" right="0.7" top="0.75" bottom="0.75" header="0.3" footer="0.3"/>
  <pageSetup scale="85" orientation="landscape" r:id="rId1"/>
  <rowBreaks count="2" manualBreakCount="2">
    <brk id="43" max="16383" man="1"/>
    <brk id="7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84"/>
  <sheetViews>
    <sheetView topLeftCell="B1" zoomScale="130" zoomScaleNormal="130" workbookViewId="0">
      <selection activeCell="K8" sqref="K8"/>
    </sheetView>
  </sheetViews>
  <sheetFormatPr defaultRowHeight="15" x14ac:dyDescent="0.25"/>
  <cols>
    <col min="1" max="1" width="12" hidden="1" customWidth="1"/>
    <col min="2" max="2" width="28.5703125" customWidth="1"/>
    <col min="3" max="6" width="11.7109375" customWidth="1"/>
    <col min="9" max="9" width="11" customWidth="1"/>
    <col min="10" max="10" width="11" bestFit="1" customWidth="1"/>
  </cols>
  <sheetData>
    <row r="1" spans="1:8" x14ac:dyDescent="0.25">
      <c r="B1" s="1444" t="s">
        <v>1743</v>
      </c>
      <c r="C1" s="1444"/>
      <c r="D1" s="1444"/>
      <c r="E1" s="1444"/>
      <c r="F1" s="1444"/>
      <c r="G1" s="1444"/>
      <c r="H1" s="1444"/>
    </row>
    <row r="2" spans="1:8" ht="18" customHeight="1" x14ac:dyDescent="0.25">
      <c r="A2" s="1444" t="s">
        <v>750</v>
      </c>
      <c r="B2" s="1444"/>
      <c r="C2" s="1444"/>
      <c r="D2" s="1444"/>
      <c r="E2" s="1444"/>
      <c r="F2" s="1444"/>
      <c r="G2" s="1444"/>
    </row>
    <row r="3" spans="1:8" ht="18" customHeight="1" x14ac:dyDescent="0.25">
      <c r="A3" s="796"/>
      <c r="B3" s="1306" t="s">
        <v>731</v>
      </c>
      <c r="C3" s="1306"/>
      <c r="D3" s="1306"/>
      <c r="E3" s="1306"/>
      <c r="F3" s="1306"/>
      <c r="G3" s="796"/>
    </row>
    <row r="4" spans="1:8" ht="15.75" thickBot="1" x14ac:dyDescent="0.3"/>
    <row r="5" spans="1:8" ht="15.75" thickBot="1" x14ac:dyDescent="0.3">
      <c r="B5" s="2" t="s">
        <v>0</v>
      </c>
      <c r="C5" s="1230" t="s">
        <v>251</v>
      </c>
      <c r="D5" s="1230"/>
      <c r="E5" s="1230"/>
      <c r="F5" s="1230"/>
    </row>
    <row r="6" spans="1:8" ht="15.75" thickBot="1" x14ac:dyDescent="0.3">
      <c r="B6" s="2" t="s">
        <v>1</v>
      </c>
      <c r="C6" s="1231" t="s">
        <v>189</v>
      </c>
      <c r="D6" s="1232"/>
      <c r="E6" s="1232"/>
      <c r="F6" s="1233"/>
    </row>
    <row r="7" spans="1:8" ht="15.75" thickBot="1" x14ac:dyDescent="0.3">
      <c r="B7" s="2" t="s">
        <v>3</v>
      </c>
      <c r="C7" s="1217" t="s">
        <v>729</v>
      </c>
      <c r="D7" s="1218"/>
      <c r="E7" s="1218"/>
      <c r="F7" s="1219"/>
    </row>
    <row r="8" spans="1:8" ht="15.75" thickBot="1" x14ac:dyDescent="0.3">
      <c r="B8" s="1234" t="s">
        <v>5</v>
      </c>
      <c r="C8" s="1235"/>
      <c r="D8" s="1235"/>
      <c r="E8" s="1235"/>
      <c r="F8" s="1236"/>
    </row>
    <row r="9" spans="1:8" ht="15.75" thickBot="1" x14ac:dyDescent="0.3">
      <c r="B9" s="1423" t="s">
        <v>1022</v>
      </c>
      <c r="C9" s="1424"/>
      <c r="D9" s="1424"/>
      <c r="E9" s="1424"/>
      <c r="F9" s="1425"/>
    </row>
    <row r="10" spans="1:8" ht="36.75" customHeight="1" thickBot="1" x14ac:dyDescent="0.3">
      <c r="B10" s="1423"/>
      <c r="C10" s="1424"/>
      <c r="D10" s="1424"/>
      <c r="E10" s="1424"/>
      <c r="F10" s="1425"/>
    </row>
    <row r="11" spans="1:8" ht="21.75" customHeight="1" thickBot="1" x14ac:dyDescent="0.3">
      <c r="B11" s="1423"/>
      <c r="C11" s="1424"/>
      <c r="D11" s="1424"/>
      <c r="E11" s="1424"/>
      <c r="F11" s="1425"/>
    </row>
    <row r="12" spans="1:8" ht="65.25" customHeight="1" thickBot="1" x14ac:dyDescent="0.3">
      <c r="B12" s="3" t="s">
        <v>6</v>
      </c>
      <c r="C12" s="1240" t="s">
        <v>1023</v>
      </c>
      <c r="D12" s="1241"/>
      <c r="E12" s="1241"/>
      <c r="F12" s="1242"/>
    </row>
    <row r="13" spans="1:8" ht="23.25" customHeight="1" x14ac:dyDescent="0.25">
      <c r="B13" s="1254" t="s">
        <v>7</v>
      </c>
      <c r="C13" s="280">
        <v>2019</v>
      </c>
      <c r="D13" s="280">
        <v>2020</v>
      </c>
      <c r="E13" s="280">
        <v>2021</v>
      </c>
      <c r="F13" s="280">
        <v>2022</v>
      </c>
    </row>
    <row r="14" spans="1:8" ht="15.75" thickBot="1" x14ac:dyDescent="0.3">
      <c r="B14" s="1255"/>
      <c r="C14" s="277" t="s">
        <v>8</v>
      </c>
      <c r="D14" s="277" t="s">
        <v>9</v>
      </c>
      <c r="E14" s="277" t="s">
        <v>9</v>
      </c>
      <c r="F14" s="277" t="s">
        <v>9</v>
      </c>
    </row>
    <row r="15" spans="1:8" ht="18.75" customHeight="1" thickBot="1" x14ac:dyDescent="0.3">
      <c r="B15" s="5" t="s">
        <v>1024</v>
      </c>
      <c r="C15" s="91">
        <v>424</v>
      </c>
      <c r="D15" s="91">
        <v>441</v>
      </c>
      <c r="E15" s="91">
        <v>511</v>
      </c>
      <c r="F15" s="91">
        <v>543</v>
      </c>
    </row>
    <row r="16" spans="1:8" ht="34.5" thickBot="1" x14ac:dyDescent="0.3">
      <c r="B16" s="5" t="s">
        <v>250</v>
      </c>
      <c r="C16" s="89" t="s">
        <v>1025</v>
      </c>
      <c r="D16" s="89" t="s">
        <v>1026</v>
      </c>
      <c r="E16" s="89" t="s">
        <v>1027</v>
      </c>
      <c r="F16" s="89" t="s">
        <v>1028</v>
      </c>
    </row>
    <row r="17" spans="2:11" ht="23.25" thickBot="1" x14ac:dyDescent="0.3">
      <c r="B17" s="5" t="s">
        <v>1029</v>
      </c>
      <c r="C17" s="89">
        <v>0.74</v>
      </c>
      <c r="D17" s="89">
        <v>0.77</v>
      </c>
      <c r="E17" s="89">
        <v>0.79</v>
      </c>
      <c r="F17" s="89">
        <v>0.8</v>
      </c>
    </row>
    <row r="18" spans="2:11" ht="32.25" customHeight="1" thickBot="1" x14ac:dyDescent="0.3">
      <c r="B18" s="6" t="s">
        <v>10</v>
      </c>
      <c r="C18" s="1427" t="s">
        <v>190</v>
      </c>
      <c r="D18" s="1428"/>
      <c r="E18" s="1428"/>
      <c r="F18" s="1429"/>
    </row>
    <row r="19" spans="2:11" ht="23.25" customHeight="1" thickBot="1" x14ac:dyDescent="0.3">
      <c r="B19" s="1247" t="s">
        <v>11</v>
      </c>
      <c r="C19" s="1249"/>
      <c r="D19" s="1249"/>
      <c r="E19" s="1249"/>
      <c r="F19" s="1250"/>
      <c r="I19" s="30"/>
      <c r="K19" s="30"/>
    </row>
    <row r="20" spans="2:11" ht="27" customHeight="1" thickBot="1" x14ac:dyDescent="0.3">
      <c r="B20" s="66" t="s">
        <v>1030</v>
      </c>
      <c r="C20" s="581">
        <v>9</v>
      </c>
      <c r="D20" s="582">
        <v>11</v>
      </c>
      <c r="E20" s="582">
        <v>13</v>
      </c>
      <c r="F20" s="582">
        <v>15</v>
      </c>
      <c r="H20" s="92"/>
    </row>
    <row r="21" spans="2:11" ht="34.5" thickBot="1" x14ac:dyDescent="0.3">
      <c r="B21" s="66" t="s">
        <v>1031</v>
      </c>
      <c r="C21" s="581">
        <v>6</v>
      </c>
      <c r="D21" s="582">
        <v>11</v>
      </c>
      <c r="E21" s="582">
        <v>16</v>
      </c>
      <c r="F21" s="582">
        <v>21</v>
      </c>
      <c r="H21" s="92"/>
    </row>
    <row r="22" spans="2:11" ht="27" customHeight="1" thickBot="1" x14ac:dyDescent="0.3">
      <c r="B22" s="59" t="s">
        <v>1032</v>
      </c>
      <c r="C22" s="508">
        <v>1</v>
      </c>
      <c r="D22" s="956">
        <v>1</v>
      </c>
      <c r="E22" s="956">
        <v>1</v>
      </c>
      <c r="F22" s="956">
        <v>1</v>
      </c>
      <c r="H22" s="92"/>
    </row>
    <row r="23" spans="2:11" ht="34.5" thickBot="1" x14ac:dyDescent="0.3">
      <c r="B23" s="66" t="s">
        <v>249</v>
      </c>
      <c r="C23" s="581" t="s">
        <v>1033</v>
      </c>
      <c r="D23" s="52" t="s">
        <v>1034</v>
      </c>
      <c r="E23" s="52" t="s">
        <v>248</v>
      </c>
      <c r="F23" s="52" t="s">
        <v>248</v>
      </c>
      <c r="H23" s="92"/>
    </row>
    <row r="24" spans="2:11" ht="27" customHeight="1" thickBot="1" x14ac:dyDescent="0.3">
      <c r="B24" s="66" t="s">
        <v>1035</v>
      </c>
      <c r="C24" s="581">
        <v>310</v>
      </c>
      <c r="D24" s="582">
        <v>360</v>
      </c>
      <c r="E24" s="582">
        <v>400</v>
      </c>
      <c r="F24" s="582">
        <v>450</v>
      </c>
      <c r="H24" s="92"/>
    </row>
    <row r="25" spans="2:11" ht="30.75" customHeight="1" thickBot="1" x14ac:dyDescent="0.3">
      <c r="B25" s="59" t="s">
        <v>1459</v>
      </c>
      <c r="C25" s="508" t="s">
        <v>1460</v>
      </c>
      <c r="D25" s="508" t="s">
        <v>1460</v>
      </c>
      <c r="E25" s="508" t="s">
        <v>1460</v>
      </c>
      <c r="F25" s="508" t="s">
        <v>1460</v>
      </c>
    </row>
    <row r="26" spans="2:11" ht="24" customHeight="1" thickBot="1" x14ac:dyDescent="0.3">
      <c r="B26" s="1291" t="s">
        <v>12</v>
      </c>
      <c r="C26" s="1292"/>
      <c r="D26" s="1292"/>
      <c r="E26" s="1292"/>
      <c r="F26" s="1293"/>
    </row>
    <row r="27" spans="2:11" ht="15.75" thickBot="1" x14ac:dyDescent="0.3">
      <c r="B27" s="1220" t="s">
        <v>13</v>
      </c>
      <c r="C27" s="1221"/>
      <c r="D27" s="1221"/>
      <c r="E27" s="1221"/>
      <c r="F27" s="1222"/>
    </row>
    <row r="28" spans="2:11" ht="18.75" customHeight="1" thickBot="1" x14ac:dyDescent="0.3">
      <c r="B28" s="7" t="s">
        <v>14</v>
      </c>
      <c r="C28" s="1284" t="s">
        <v>1036</v>
      </c>
      <c r="D28" s="1279"/>
      <c r="E28" s="1279"/>
      <c r="F28" s="1280"/>
    </row>
    <row r="29" spans="2:11" ht="31.5" customHeight="1" thickBot="1" x14ac:dyDescent="0.3">
      <c r="B29" s="5" t="s">
        <v>15</v>
      </c>
      <c r="C29" s="1392" t="s">
        <v>1037</v>
      </c>
      <c r="D29" s="1393"/>
      <c r="E29" s="1393"/>
      <c r="F29" s="1394"/>
    </row>
    <row r="30" spans="2:11" ht="15.75" thickBot="1" x14ac:dyDescent="0.3">
      <c r="B30" s="5" t="s">
        <v>16</v>
      </c>
      <c r="C30" s="1251" t="s">
        <v>1038</v>
      </c>
      <c r="D30" s="1252"/>
      <c r="E30" s="1252"/>
      <c r="F30" s="1253"/>
    </row>
    <row r="31" spans="2:11" ht="12.75" customHeight="1" x14ac:dyDescent="0.25">
      <c r="B31" s="1254"/>
      <c r="C31" s="8">
        <v>2019</v>
      </c>
      <c r="D31" s="8">
        <v>2020</v>
      </c>
      <c r="E31" s="8">
        <v>2021</v>
      </c>
      <c r="F31" s="8">
        <v>2022</v>
      </c>
    </row>
    <row r="32" spans="2:11" ht="9" customHeight="1" thickBot="1" x14ac:dyDescent="0.3">
      <c r="B32" s="1255"/>
      <c r="C32" s="806" t="s">
        <v>8</v>
      </c>
      <c r="D32" s="806" t="s">
        <v>9</v>
      </c>
      <c r="E32" s="806" t="s">
        <v>9</v>
      </c>
      <c r="F32" s="806" t="s">
        <v>9</v>
      </c>
    </row>
    <row r="33" spans="2:12" ht="15.75" thickBot="1" x14ac:dyDescent="0.3">
      <c r="B33" s="5" t="s">
        <v>17</v>
      </c>
      <c r="C33" s="41">
        <v>1</v>
      </c>
      <c r="D33" s="41">
        <v>1</v>
      </c>
      <c r="E33" s="41">
        <v>1</v>
      </c>
      <c r="F33" s="41">
        <v>1</v>
      </c>
    </row>
    <row r="34" spans="2:12" ht="15.75" thickBot="1" x14ac:dyDescent="0.3">
      <c r="B34" s="5" t="s">
        <v>18</v>
      </c>
      <c r="C34" s="10">
        <v>155360</v>
      </c>
      <c r="D34" s="10">
        <v>155712</v>
      </c>
      <c r="E34" s="10">
        <v>156742</v>
      </c>
      <c r="F34" s="10">
        <v>157242</v>
      </c>
    </row>
    <row r="35" spans="2:12" ht="15.75" thickBot="1" x14ac:dyDescent="0.3">
      <c r="B35" s="5" t="s">
        <v>19</v>
      </c>
      <c r="C35" s="10">
        <f>C34/C33</f>
        <v>155360</v>
      </c>
      <c r="D35" s="10">
        <f t="shared" ref="D35:F35" si="0">D34/D33</f>
        <v>155712</v>
      </c>
      <c r="E35" s="10">
        <f t="shared" si="0"/>
        <v>156742</v>
      </c>
      <c r="F35" s="10">
        <f t="shared" si="0"/>
        <v>157242</v>
      </c>
    </row>
    <row r="36" spans="2:12" ht="15.75" thickBot="1" x14ac:dyDescent="0.3">
      <c r="B36" s="5" t="s">
        <v>20</v>
      </c>
      <c r="C36" s="787" t="s">
        <v>21</v>
      </c>
      <c r="D36" s="11">
        <f>D33/C33-1</f>
        <v>0</v>
      </c>
      <c r="E36" s="11">
        <f t="shared" ref="E36:F38" si="1">E33/D33-1</f>
        <v>0</v>
      </c>
      <c r="F36" s="11">
        <f t="shared" si="1"/>
        <v>0</v>
      </c>
      <c r="H36" s="12"/>
      <c r="I36" s="12"/>
      <c r="J36" s="12"/>
      <c r="K36" s="12"/>
      <c r="L36" s="12"/>
    </row>
    <row r="37" spans="2:12" ht="15.75" thickBot="1" x14ac:dyDescent="0.3">
      <c r="B37" s="5" t="s">
        <v>22</v>
      </c>
      <c r="C37" s="787" t="s">
        <v>21</v>
      </c>
      <c r="D37" s="11">
        <f>D34/C34-1</f>
        <v>2.2657054582904124E-3</v>
      </c>
      <c r="E37" s="11">
        <f t="shared" si="1"/>
        <v>6.6147759967118969E-3</v>
      </c>
      <c r="F37" s="11">
        <f t="shared" si="1"/>
        <v>3.1899554682217612E-3</v>
      </c>
    </row>
    <row r="38" spans="2:12" ht="15.75" thickBot="1" x14ac:dyDescent="0.3">
      <c r="B38" s="5" t="s">
        <v>23</v>
      </c>
      <c r="C38" s="787" t="s">
        <v>21</v>
      </c>
      <c r="D38" s="11">
        <f>D35/C35-1</f>
        <v>2.2657054582904124E-3</v>
      </c>
      <c r="E38" s="11">
        <f t="shared" si="1"/>
        <v>6.6147759967118969E-3</v>
      </c>
      <c r="F38" s="11">
        <f t="shared" si="1"/>
        <v>3.1899554682217612E-3</v>
      </c>
    </row>
    <row r="39" spans="2:12" ht="15.75" thickBot="1" x14ac:dyDescent="0.3">
      <c r="B39" s="1256" t="s">
        <v>160</v>
      </c>
      <c r="C39" s="1257"/>
      <c r="D39" s="1257"/>
      <c r="E39" s="1257"/>
      <c r="F39" s="1258"/>
    </row>
    <row r="40" spans="2:12" ht="12.75" customHeight="1" x14ac:dyDescent="0.25">
      <c r="B40" s="1254"/>
      <c r="C40" s="8">
        <v>2019</v>
      </c>
      <c r="D40" s="8">
        <v>2020</v>
      </c>
      <c r="E40" s="8">
        <v>2021</v>
      </c>
      <c r="F40" s="8">
        <v>2022</v>
      </c>
    </row>
    <row r="41" spans="2:12" ht="9" customHeight="1" thickBot="1" x14ac:dyDescent="0.3">
      <c r="B41" s="1255"/>
      <c r="C41" s="806" t="s">
        <v>8</v>
      </c>
      <c r="D41" s="806" t="s">
        <v>9</v>
      </c>
      <c r="E41" s="806" t="s">
        <v>9</v>
      </c>
      <c r="F41" s="806" t="s">
        <v>9</v>
      </c>
    </row>
    <row r="42" spans="2:12" ht="15.75" thickBot="1" x14ac:dyDescent="0.3">
      <c r="B42" s="13" t="s">
        <v>24</v>
      </c>
      <c r="C42" s="14">
        <f>C43+C44</f>
        <v>116541</v>
      </c>
      <c r="D42" s="14">
        <f>D43+D44</f>
        <v>116541</v>
      </c>
      <c r="E42" s="14">
        <f t="shared" ref="E42:F42" si="2">E43+E44</f>
        <v>116541</v>
      </c>
      <c r="F42" s="14">
        <f t="shared" si="2"/>
        <v>116541</v>
      </c>
    </row>
    <row r="43" spans="2:12" ht="15.75" thickBot="1" x14ac:dyDescent="0.3">
      <c r="B43" s="26" t="s">
        <v>279</v>
      </c>
      <c r="C43" s="278">
        <v>116541</v>
      </c>
      <c r="D43" s="278">
        <v>116541</v>
      </c>
      <c r="E43" s="278">
        <v>116541</v>
      </c>
      <c r="F43" s="278">
        <v>116541</v>
      </c>
    </row>
    <row r="44" spans="2:12" ht="15.75" thickBot="1" x14ac:dyDescent="0.3">
      <c r="B44" s="26" t="s">
        <v>280</v>
      </c>
      <c r="C44" s="15"/>
      <c r="D44" s="15"/>
      <c r="E44" s="15"/>
      <c r="F44" s="15"/>
    </row>
    <row r="45" spans="2:12" ht="24.75" thickBot="1" x14ac:dyDescent="0.3">
      <c r="B45" s="13" t="s">
        <v>25</v>
      </c>
      <c r="C45" s="14">
        <f>C46+C47</f>
        <v>18819</v>
      </c>
      <c r="D45" s="14">
        <f>D46+D47</f>
        <v>18819</v>
      </c>
      <c r="E45" s="14">
        <f t="shared" ref="E45:F45" si="3">E46+E47</f>
        <v>18819</v>
      </c>
      <c r="F45" s="14">
        <f t="shared" si="3"/>
        <v>18819</v>
      </c>
    </row>
    <row r="46" spans="2:12" ht="15.75" thickBot="1" x14ac:dyDescent="0.3">
      <c r="B46" s="26" t="s">
        <v>279</v>
      </c>
      <c r="C46" s="278">
        <v>18819</v>
      </c>
      <c r="D46" s="278">
        <v>18819</v>
      </c>
      <c r="E46" s="278">
        <v>18819</v>
      </c>
      <c r="F46" s="278">
        <v>18819</v>
      </c>
      <c r="I46" s="12"/>
    </row>
    <row r="47" spans="2:12" ht="15.75" thickBot="1" x14ac:dyDescent="0.3">
      <c r="B47" s="26" t="s">
        <v>280</v>
      </c>
      <c r="C47" s="15"/>
      <c r="D47" s="14"/>
      <c r="E47" s="14"/>
      <c r="F47" s="14"/>
      <c r="I47" s="12"/>
    </row>
    <row r="48" spans="2:12" ht="15.75" thickBot="1" x14ac:dyDescent="0.3">
      <c r="B48" s="13" t="s">
        <v>26</v>
      </c>
      <c r="C48" s="15">
        <f>C49+C50</f>
        <v>20000</v>
      </c>
      <c r="D48" s="14">
        <f>D49+D50</f>
        <v>20352</v>
      </c>
      <c r="E48" s="14">
        <f t="shared" ref="E48:F48" si="4">E49+E50</f>
        <v>21382</v>
      </c>
      <c r="F48" s="14">
        <f t="shared" si="4"/>
        <v>21882</v>
      </c>
    </row>
    <row r="49" spans="2:13" ht="15.75" thickBot="1" x14ac:dyDescent="0.3">
      <c r="B49" s="26" t="s">
        <v>279</v>
      </c>
      <c r="C49" s="278">
        <v>20000</v>
      </c>
      <c r="D49" s="14">
        <v>20352</v>
      </c>
      <c r="E49" s="31">
        <v>21382</v>
      </c>
      <c r="F49" s="31">
        <v>21882</v>
      </c>
    </row>
    <row r="50" spans="2:13" ht="15.75" thickBot="1" x14ac:dyDescent="0.3">
      <c r="B50" s="26" t="s">
        <v>280</v>
      </c>
      <c r="C50" s="15"/>
      <c r="D50" s="14"/>
      <c r="E50" s="14"/>
      <c r="F50" s="14"/>
    </row>
    <row r="51" spans="2:13" ht="15.75" thickBot="1" x14ac:dyDescent="0.3">
      <c r="B51" s="13" t="s">
        <v>27</v>
      </c>
      <c r="C51" s="15"/>
      <c r="D51" s="14"/>
      <c r="E51" s="14"/>
      <c r="F51" s="14"/>
    </row>
    <row r="52" spans="2:13" ht="15.75" thickBot="1" x14ac:dyDescent="0.3">
      <c r="B52" s="26" t="s">
        <v>279</v>
      </c>
      <c r="C52" s="15"/>
      <c r="D52" s="14"/>
      <c r="E52" s="14"/>
      <c r="F52" s="14"/>
    </row>
    <row r="53" spans="2:13" ht="15.75" thickBot="1" x14ac:dyDescent="0.3">
      <c r="B53" s="26" t="s">
        <v>280</v>
      </c>
      <c r="C53" s="15"/>
      <c r="D53" s="14"/>
      <c r="E53" s="14"/>
      <c r="F53" s="14"/>
    </row>
    <row r="54" spans="2:13" ht="15.75" thickBot="1" x14ac:dyDescent="0.3">
      <c r="B54" s="13" t="s">
        <v>28</v>
      </c>
      <c r="C54" s="15"/>
      <c r="D54" s="14"/>
      <c r="E54" s="14"/>
      <c r="F54" s="14"/>
    </row>
    <row r="55" spans="2:13" ht="15.75" thickBot="1" x14ac:dyDescent="0.3">
      <c r="B55" s="26" t="s">
        <v>279</v>
      </c>
      <c r="C55" s="15"/>
      <c r="D55" s="14"/>
      <c r="E55" s="14"/>
      <c r="F55" s="14"/>
    </row>
    <row r="56" spans="2:13" ht="15.75" thickBot="1" x14ac:dyDescent="0.3">
      <c r="B56" s="26" t="s">
        <v>280</v>
      </c>
      <c r="C56" s="15"/>
      <c r="D56" s="14"/>
      <c r="E56" s="14"/>
      <c r="F56" s="14"/>
    </row>
    <row r="57" spans="2:13" ht="15.75" thickBot="1" x14ac:dyDescent="0.3">
      <c r="B57" s="13" t="s">
        <v>29</v>
      </c>
      <c r="C57" s="15">
        <f>C58+C59</f>
        <v>0</v>
      </c>
      <c r="D57" s="14">
        <f t="shared" ref="D57:F57" si="5">D58+D59</f>
        <v>0</v>
      </c>
      <c r="E57" s="14">
        <f t="shared" si="5"/>
        <v>0</v>
      </c>
      <c r="F57" s="14">
        <f t="shared" si="5"/>
        <v>0</v>
      </c>
    </row>
    <row r="58" spans="2:13" ht="15.75" thickBot="1" x14ac:dyDescent="0.3">
      <c r="B58" s="26" t="s">
        <v>279</v>
      </c>
      <c r="C58" s="278"/>
      <c r="D58" s="14">
        <v>0</v>
      </c>
      <c r="E58" s="31">
        <v>0</v>
      </c>
      <c r="F58" s="31">
        <v>0</v>
      </c>
    </row>
    <row r="59" spans="2:13" ht="15.75" thickBot="1" x14ac:dyDescent="0.3">
      <c r="B59" s="26" t="s">
        <v>280</v>
      </c>
      <c r="C59" s="15"/>
      <c r="D59" s="14"/>
      <c r="E59" s="14"/>
      <c r="F59" s="14"/>
    </row>
    <row r="60" spans="2:13" ht="24.75" thickBot="1" x14ac:dyDescent="0.3">
      <c r="B60" s="13" t="s">
        <v>30</v>
      </c>
      <c r="C60" s="15">
        <v>0</v>
      </c>
      <c r="D60" s="14">
        <v>0</v>
      </c>
      <c r="E60" s="14">
        <f>D60*1.03*0.99</f>
        <v>0</v>
      </c>
      <c r="F60" s="14">
        <f>E60*1.03*0.99</f>
        <v>0</v>
      </c>
      <c r="I60" s="95"/>
    </row>
    <row r="61" spans="2:13" ht="15.75" thickBot="1" x14ac:dyDescent="0.3">
      <c r="B61" s="26" t="s">
        <v>279</v>
      </c>
      <c r="C61" s="15"/>
      <c r="D61" s="40"/>
      <c r="E61" s="40"/>
      <c r="F61" s="40"/>
      <c r="K61" s="96"/>
      <c r="L61" s="96"/>
      <c r="M61" s="96"/>
    </row>
    <row r="62" spans="2:13" ht="15.75" thickBot="1" x14ac:dyDescent="0.3">
      <c r="B62" s="26" t="s">
        <v>280</v>
      </c>
      <c r="C62" s="15"/>
      <c r="D62" s="97"/>
      <c r="E62" s="40"/>
      <c r="F62" s="40"/>
    </row>
    <row r="63" spans="2:13" ht="15.75" thickBot="1" x14ac:dyDescent="0.3">
      <c r="B63" s="16" t="s">
        <v>31</v>
      </c>
      <c r="C63" s="15">
        <f>C60+C57+C54+C51+C48+C45+C42</f>
        <v>155360</v>
      </c>
      <c r="D63" s="15">
        <f>D60+D57+D54+D51+D48+D45+D42</f>
        <v>155712</v>
      </c>
      <c r="E63" s="15">
        <f t="shared" ref="E63:F63" si="6">E60+E57+E54+E51+E48+E45+E42</f>
        <v>156742</v>
      </c>
      <c r="F63" s="15">
        <f t="shared" si="6"/>
        <v>157242</v>
      </c>
    </row>
    <row r="64" spans="2:13" ht="15.75" thickBot="1" x14ac:dyDescent="0.3">
      <c r="B64" s="17" t="s">
        <v>32</v>
      </c>
      <c r="C64" s="18">
        <f>IF(C63-C34=0,0,"Error")</f>
        <v>0</v>
      </c>
      <c r="D64" s="18">
        <f>IF(D63-D34=0,0,"Error")</f>
        <v>0</v>
      </c>
      <c r="E64" s="18">
        <f>IF(E63-E34=0,0,"Error")</f>
        <v>0</v>
      </c>
      <c r="F64" s="18">
        <f>IF(F63-F34=0,0,"Error")</f>
        <v>0</v>
      </c>
    </row>
    <row r="65" spans="2:6" ht="15.75" hidden="1" thickBot="1" x14ac:dyDescent="0.3">
      <c r="B65" s="37" t="s">
        <v>327</v>
      </c>
      <c r="C65" s="1278"/>
      <c r="D65" s="1279"/>
      <c r="E65" s="1279"/>
      <c r="F65" s="1280"/>
    </row>
    <row r="66" spans="2:6" ht="26.25" hidden="1" customHeight="1" thickBot="1" x14ac:dyDescent="0.3">
      <c r="B66" s="5" t="s">
        <v>15</v>
      </c>
      <c r="C66" s="1247"/>
      <c r="D66" s="1249"/>
      <c r="E66" s="1249"/>
      <c r="F66" s="1250"/>
    </row>
    <row r="67" spans="2:6" ht="15.75" hidden="1" thickBot="1" x14ac:dyDescent="0.3">
      <c r="B67" s="5" t="s">
        <v>16</v>
      </c>
      <c r="C67" s="1251"/>
      <c r="D67" s="1252"/>
      <c r="E67" s="1252"/>
      <c r="F67" s="1253"/>
    </row>
    <row r="68" spans="2:6" ht="12.75" hidden="1" customHeight="1" x14ac:dyDescent="0.25">
      <c r="B68" s="1254"/>
      <c r="C68" s="8">
        <v>2018</v>
      </c>
      <c r="D68" s="8">
        <v>2019</v>
      </c>
      <c r="E68" s="8">
        <v>2020</v>
      </c>
      <c r="F68" s="8">
        <v>2021</v>
      </c>
    </row>
    <row r="69" spans="2:6" ht="9" hidden="1" customHeight="1" thickBot="1" x14ac:dyDescent="0.3">
      <c r="B69" s="1255"/>
      <c r="C69" s="806" t="s">
        <v>8</v>
      </c>
      <c r="D69" s="806" t="s">
        <v>9</v>
      </c>
      <c r="E69" s="806" t="s">
        <v>9</v>
      </c>
      <c r="F69" s="806" t="s">
        <v>9</v>
      </c>
    </row>
    <row r="70" spans="2:6" ht="15.75" hidden="1" thickBot="1" x14ac:dyDescent="0.3">
      <c r="B70" s="5" t="s">
        <v>17</v>
      </c>
      <c r="C70" s="5"/>
      <c r="D70" s="5"/>
      <c r="E70" s="5"/>
      <c r="F70" s="5"/>
    </row>
    <row r="71" spans="2:6" ht="15.75" hidden="1" thickBot="1" x14ac:dyDescent="0.3">
      <c r="B71" s="5" t="s">
        <v>18</v>
      </c>
      <c r="C71" s="10">
        <f>C100</f>
        <v>0</v>
      </c>
      <c r="D71" s="10">
        <f t="shared" ref="D71:F71" si="7">D100</f>
        <v>0</v>
      </c>
      <c r="E71" s="10">
        <f t="shared" si="7"/>
        <v>0</v>
      </c>
      <c r="F71" s="10">
        <f t="shared" si="7"/>
        <v>0</v>
      </c>
    </row>
    <row r="72" spans="2:6" ht="15.75" hidden="1" thickBot="1" x14ac:dyDescent="0.3">
      <c r="B72" s="5" t="s">
        <v>19</v>
      </c>
      <c r="C72" s="10" t="e">
        <f>C71/C70</f>
        <v>#DIV/0!</v>
      </c>
      <c r="D72" s="10" t="e">
        <f>D71/D70</f>
        <v>#DIV/0!</v>
      </c>
      <c r="E72" s="10" t="e">
        <f>E71/E70</f>
        <v>#DIV/0!</v>
      </c>
      <c r="F72" s="10" t="e">
        <f>F71/F70</f>
        <v>#DIV/0!</v>
      </c>
    </row>
    <row r="73" spans="2:6" ht="15.75" hidden="1" thickBot="1" x14ac:dyDescent="0.3">
      <c r="B73" s="5" t="s">
        <v>20</v>
      </c>
      <c r="C73" s="787"/>
      <c r="D73" s="11" t="e">
        <f>D70/C70-1</f>
        <v>#DIV/0!</v>
      </c>
      <c r="E73" s="11" t="e">
        <f>E70/D70-1</f>
        <v>#DIV/0!</v>
      </c>
      <c r="F73" s="11" t="e">
        <f>F70/E70-1</f>
        <v>#DIV/0!</v>
      </c>
    </row>
    <row r="74" spans="2:6" ht="15.75" hidden="1" thickBot="1" x14ac:dyDescent="0.3">
      <c r="B74" s="5" t="s">
        <v>22</v>
      </c>
      <c r="C74" s="787"/>
      <c r="D74" s="11" t="e">
        <f>D71/C71-1</f>
        <v>#DIV/0!</v>
      </c>
      <c r="E74" s="11" t="e">
        <f t="shared" ref="E74:F75" si="8">E71/D71-1</f>
        <v>#DIV/0!</v>
      </c>
      <c r="F74" s="11" t="e">
        <f t="shared" si="8"/>
        <v>#DIV/0!</v>
      </c>
    </row>
    <row r="75" spans="2:6" ht="15.75" hidden="1" thickBot="1" x14ac:dyDescent="0.3">
      <c r="B75" s="5" t="s">
        <v>23</v>
      </c>
      <c r="C75" s="787"/>
      <c r="D75" s="11" t="e">
        <f>D72/C72-1</f>
        <v>#DIV/0!</v>
      </c>
      <c r="E75" s="11" t="e">
        <f t="shared" si="8"/>
        <v>#DIV/0!</v>
      </c>
      <c r="F75" s="11" t="e">
        <f t="shared" si="8"/>
        <v>#DIV/0!</v>
      </c>
    </row>
    <row r="76" spans="2:6" ht="24.75" hidden="1" customHeight="1" thickBot="1" x14ac:dyDescent="0.3">
      <c r="B76" s="1256" t="s">
        <v>212</v>
      </c>
      <c r="C76" s="1257"/>
      <c r="D76" s="1257"/>
      <c r="E76" s="1257"/>
      <c r="F76" s="1258"/>
    </row>
    <row r="77" spans="2:6" ht="12.75" hidden="1" customHeight="1" x14ac:dyDescent="0.25">
      <c r="B77" s="1254"/>
      <c r="C77" s="8">
        <v>2018</v>
      </c>
      <c r="D77" s="8">
        <v>2019</v>
      </c>
      <c r="E77" s="8">
        <v>2020</v>
      </c>
      <c r="F77" s="8">
        <v>2021</v>
      </c>
    </row>
    <row r="78" spans="2:6" ht="9" hidden="1" customHeight="1" thickBot="1" x14ac:dyDescent="0.3">
      <c r="B78" s="1255"/>
      <c r="C78" s="806" t="s">
        <v>8</v>
      </c>
      <c r="D78" s="806" t="s">
        <v>9</v>
      </c>
      <c r="E78" s="806" t="s">
        <v>9</v>
      </c>
      <c r="F78" s="806" t="s">
        <v>9</v>
      </c>
    </row>
    <row r="79" spans="2:6" ht="24.75" hidden="1" customHeight="1" thickBot="1" x14ac:dyDescent="0.3">
      <c r="B79" s="13" t="s">
        <v>24</v>
      </c>
      <c r="C79" s="14"/>
      <c r="D79" s="14"/>
      <c r="E79" s="14"/>
      <c r="F79" s="14"/>
    </row>
    <row r="80" spans="2:6" ht="38.25" hidden="1" customHeight="1" thickBot="1" x14ac:dyDescent="0.3">
      <c r="B80" s="26" t="s">
        <v>279</v>
      </c>
      <c r="C80" s="15"/>
      <c r="D80" s="27"/>
      <c r="E80" s="27"/>
      <c r="F80" s="27"/>
    </row>
    <row r="81" spans="2:6" ht="24.75" hidden="1" customHeight="1" thickBot="1" x14ac:dyDescent="0.3">
      <c r="B81" s="26" t="s">
        <v>280</v>
      </c>
      <c r="C81" s="15"/>
      <c r="D81" s="27"/>
      <c r="E81" s="27"/>
      <c r="F81" s="27"/>
    </row>
    <row r="82" spans="2:6" ht="24.75" hidden="1" customHeight="1" thickBot="1" x14ac:dyDescent="0.3">
      <c r="B82" s="13" t="s">
        <v>25</v>
      </c>
      <c r="C82" s="14"/>
      <c r="D82" s="14"/>
      <c r="E82" s="14"/>
      <c r="F82" s="14"/>
    </row>
    <row r="83" spans="2:6" ht="15.75" hidden="1" thickBot="1" x14ac:dyDescent="0.3">
      <c r="B83" s="26" t="s">
        <v>279</v>
      </c>
      <c r="C83" s="15"/>
      <c r="D83" s="14"/>
      <c r="E83" s="14"/>
      <c r="F83" s="14"/>
    </row>
    <row r="84" spans="2:6" ht="15.75" hidden="1" thickBot="1" x14ac:dyDescent="0.3">
      <c r="B84" s="26" t="s">
        <v>280</v>
      </c>
      <c r="C84" s="15"/>
      <c r="D84" s="14"/>
      <c r="E84" s="14"/>
      <c r="F84" s="14"/>
    </row>
    <row r="85" spans="2:6" ht="24.75" hidden="1" customHeight="1" thickBot="1" x14ac:dyDescent="0.3">
      <c r="B85" s="13" t="s">
        <v>26</v>
      </c>
      <c r="C85" s="15">
        <v>0</v>
      </c>
      <c r="D85" s="14">
        <v>0</v>
      </c>
      <c r="E85" s="14">
        <v>0</v>
      </c>
      <c r="F85" s="14">
        <v>0</v>
      </c>
    </row>
    <row r="86" spans="2:6" ht="15.75" hidden="1" thickBot="1" x14ac:dyDescent="0.3">
      <c r="B86" s="26" t="s">
        <v>279</v>
      </c>
      <c r="C86" s="15"/>
      <c r="D86" s="14"/>
      <c r="E86" s="14"/>
      <c r="F86" s="14"/>
    </row>
    <row r="87" spans="2:6" ht="15.75" hidden="1" thickBot="1" x14ac:dyDescent="0.3">
      <c r="B87" s="26" t="s">
        <v>280</v>
      </c>
      <c r="C87" s="15"/>
      <c r="D87" s="14"/>
      <c r="E87" s="14"/>
      <c r="F87" s="14"/>
    </row>
    <row r="88" spans="2:6" ht="15.75" hidden="1" thickBot="1" x14ac:dyDescent="0.3">
      <c r="B88" s="13" t="s">
        <v>27</v>
      </c>
      <c r="C88" s="15"/>
      <c r="D88" s="14"/>
      <c r="E88" s="14"/>
      <c r="F88" s="14"/>
    </row>
    <row r="89" spans="2:6" ht="15.75" hidden="1" thickBot="1" x14ac:dyDescent="0.3">
      <c r="B89" s="26" t="s">
        <v>279</v>
      </c>
      <c r="C89" s="15"/>
      <c r="D89" s="14"/>
      <c r="E89" s="14"/>
      <c r="F89" s="14"/>
    </row>
    <row r="90" spans="2:6" ht="15.75" hidden="1" thickBot="1" x14ac:dyDescent="0.3">
      <c r="B90" s="26" t="s">
        <v>280</v>
      </c>
      <c r="C90" s="15"/>
      <c r="D90" s="14"/>
      <c r="E90" s="14"/>
      <c r="F90" s="14"/>
    </row>
    <row r="91" spans="2:6" ht="15.75" hidden="1" thickBot="1" x14ac:dyDescent="0.3">
      <c r="B91" s="13" t="s">
        <v>28</v>
      </c>
      <c r="C91" s="15"/>
      <c r="D91" s="14"/>
      <c r="E91" s="14"/>
      <c r="F91" s="14"/>
    </row>
    <row r="92" spans="2:6" ht="15.75" hidden="1" thickBot="1" x14ac:dyDescent="0.3">
      <c r="B92" s="26" t="s">
        <v>279</v>
      </c>
      <c r="C92" s="15"/>
      <c r="D92" s="14"/>
      <c r="E92" s="14"/>
      <c r="F92" s="14"/>
    </row>
    <row r="93" spans="2:6" ht="15.75" hidden="1" thickBot="1" x14ac:dyDescent="0.3">
      <c r="B93" s="26" t="s">
        <v>280</v>
      </c>
      <c r="C93" s="15"/>
      <c r="D93" s="14"/>
      <c r="E93" s="14"/>
      <c r="F93" s="14"/>
    </row>
    <row r="94" spans="2:6" ht="15.75" hidden="1" thickBot="1" x14ac:dyDescent="0.3">
      <c r="B94" s="13" t="s">
        <v>29</v>
      </c>
      <c r="C94" s="15"/>
      <c r="D94" s="14"/>
      <c r="E94" s="14"/>
      <c r="F94" s="14"/>
    </row>
    <row r="95" spans="2:6" ht="15.75" hidden="1" thickBot="1" x14ac:dyDescent="0.3">
      <c r="B95" s="26" t="s">
        <v>279</v>
      </c>
      <c r="C95" s="15"/>
      <c r="D95" s="14"/>
      <c r="E95" s="14"/>
      <c r="F95" s="14"/>
    </row>
    <row r="96" spans="2:6" ht="15.75" hidden="1" thickBot="1" x14ac:dyDescent="0.3">
      <c r="B96" s="26" t="s">
        <v>280</v>
      </c>
      <c r="C96" s="15"/>
      <c r="D96" s="14"/>
      <c r="E96" s="14"/>
      <c r="F96" s="14"/>
    </row>
    <row r="97" spans="2:6" ht="24.75" hidden="1" thickBot="1" x14ac:dyDescent="0.3">
      <c r="B97" s="13" t="s">
        <v>30</v>
      </c>
      <c r="C97" s="15"/>
      <c r="D97" s="14"/>
      <c r="E97" s="14"/>
      <c r="F97" s="14"/>
    </row>
    <row r="98" spans="2:6" ht="15.75" hidden="1" thickBot="1" x14ac:dyDescent="0.3">
      <c r="B98" s="26" t="s">
        <v>279</v>
      </c>
      <c r="C98" s="15"/>
      <c r="D98" s="14"/>
      <c r="E98" s="14"/>
      <c r="F98" s="14"/>
    </row>
    <row r="99" spans="2:6" ht="15.75" hidden="1" thickBot="1" x14ac:dyDescent="0.3">
      <c r="B99" s="26" t="s">
        <v>280</v>
      </c>
      <c r="C99" s="15"/>
      <c r="D99" s="14"/>
      <c r="E99" s="14"/>
      <c r="F99" s="14"/>
    </row>
    <row r="100" spans="2:6" ht="15.75" hidden="1" thickBot="1" x14ac:dyDescent="0.3">
      <c r="B100" s="35" t="s">
        <v>53</v>
      </c>
      <c r="C100" s="15">
        <f>C97+C94+C91+C88+C85+C82+C79</f>
        <v>0</v>
      </c>
      <c r="D100" s="15">
        <f t="shared" ref="D100:F100" si="9">D97+D94+D91+D88+D85+D82+D79</f>
        <v>0</v>
      </c>
      <c r="E100" s="15">
        <f t="shared" si="9"/>
        <v>0</v>
      </c>
      <c r="F100" s="15">
        <f t="shared" si="9"/>
        <v>0</v>
      </c>
    </row>
    <row r="101" spans="2:6" ht="17.25" hidden="1" customHeight="1" thickBot="1" x14ac:dyDescent="0.3">
      <c r="B101" s="17" t="s">
        <v>32</v>
      </c>
      <c r="C101" s="18">
        <f>IF(C100-C71=0,0,"Error")</f>
        <v>0</v>
      </c>
      <c r="D101" s="18">
        <f>IF(D100-D71=0,0,"Error")</f>
        <v>0</v>
      </c>
      <c r="E101" s="18">
        <f>IF(E100-E71=0,0,"Error")</f>
        <v>0</v>
      </c>
      <c r="F101" s="18">
        <f>IF(F100-F71=0,0,"Error")</f>
        <v>0</v>
      </c>
    </row>
    <row r="102" spans="2:6" ht="15.75" hidden="1" thickBot="1" x14ac:dyDescent="0.3">
      <c r="B102" s="37" t="s">
        <v>328</v>
      </c>
      <c r="C102" s="1278"/>
      <c r="D102" s="1279"/>
      <c r="E102" s="1279"/>
      <c r="F102" s="1280"/>
    </row>
    <row r="103" spans="2:6" ht="26.25" hidden="1" customHeight="1" thickBot="1" x14ac:dyDescent="0.3">
      <c r="B103" s="5" t="s">
        <v>15</v>
      </c>
      <c r="C103" s="1247"/>
      <c r="D103" s="1249"/>
      <c r="E103" s="1249"/>
      <c r="F103" s="1250"/>
    </row>
    <row r="104" spans="2:6" ht="15.75" hidden="1" thickBot="1" x14ac:dyDescent="0.3">
      <c r="B104" s="5" t="s">
        <v>16</v>
      </c>
      <c r="C104" s="1251"/>
      <c r="D104" s="1252"/>
      <c r="E104" s="1252"/>
      <c r="F104" s="1253"/>
    </row>
    <row r="105" spans="2:6" ht="12.75" hidden="1" customHeight="1" x14ac:dyDescent="0.25">
      <c r="B105" s="1254"/>
      <c r="C105" s="8">
        <v>2018</v>
      </c>
      <c r="D105" s="8">
        <v>2019</v>
      </c>
      <c r="E105" s="8">
        <v>2020</v>
      </c>
      <c r="F105" s="8">
        <v>2021</v>
      </c>
    </row>
    <row r="106" spans="2:6" ht="9" hidden="1" customHeight="1" thickBot="1" x14ac:dyDescent="0.3">
      <c r="B106" s="1255"/>
      <c r="C106" s="806" t="s">
        <v>8</v>
      </c>
      <c r="D106" s="806" t="s">
        <v>9</v>
      </c>
      <c r="E106" s="806" t="s">
        <v>9</v>
      </c>
      <c r="F106" s="806" t="s">
        <v>9</v>
      </c>
    </row>
    <row r="107" spans="2:6" ht="15.75" hidden="1" thickBot="1" x14ac:dyDescent="0.3">
      <c r="B107" s="5" t="s">
        <v>17</v>
      </c>
      <c r="C107" s="41"/>
      <c r="D107" s="41"/>
      <c r="E107" s="41"/>
      <c r="F107" s="41"/>
    </row>
    <row r="108" spans="2:6" ht="15.75" hidden="1" thickBot="1" x14ac:dyDescent="0.3">
      <c r="B108" s="5" t="s">
        <v>18</v>
      </c>
      <c r="C108" s="10">
        <f>C137</f>
        <v>0</v>
      </c>
      <c r="D108" s="10">
        <f t="shared" ref="D108:F108" si="10">D137</f>
        <v>0</v>
      </c>
      <c r="E108" s="10">
        <f t="shared" si="10"/>
        <v>0</v>
      </c>
      <c r="F108" s="10">
        <f t="shared" si="10"/>
        <v>0</v>
      </c>
    </row>
    <row r="109" spans="2:6" ht="15.75" hidden="1" thickBot="1" x14ac:dyDescent="0.3">
      <c r="B109" s="5" t="s">
        <v>19</v>
      </c>
      <c r="C109" s="10" t="e">
        <f>C108/C107</f>
        <v>#DIV/0!</v>
      </c>
      <c r="D109" s="10" t="e">
        <f>D108/D107</f>
        <v>#DIV/0!</v>
      </c>
      <c r="E109" s="10" t="e">
        <f>E108/E107</f>
        <v>#DIV/0!</v>
      </c>
      <c r="F109" s="10" t="e">
        <f>F108/F107</f>
        <v>#DIV/0!</v>
      </c>
    </row>
    <row r="110" spans="2:6" ht="15.75" hidden="1" thickBot="1" x14ac:dyDescent="0.3">
      <c r="B110" s="5" t="s">
        <v>20</v>
      </c>
      <c r="C110" s="787"/>
      <c r="D110" s="11" t="e">
        <f>D107/C107-1</f>
        <v>#DIV/0!</v>
      </c>
      <c r="E110" s="11" t="e">
        <f>E107/D107-1</f>
        <v>#DIV/0!</v>
      </c>
      <c r="F110" s="11" t="e">
        <f>F107/E107-1</f>
        <v>#DIV/0!</v>
      </c>
    </row>
    <row r="111" spans="2:6" ht="15.75" hidden="1" thickBot="1" x14ac:dyDescent="0.3">
      <c r="B111" s="5" t="s">
        <v>22</v>
      </c>
      <c r="C111" s="787"/>
      <c r="D111" s="11" t="e">
        <f>D108/C108-1</f>
        <v>#DIV/0!</v>
      </c>
      <c r="E111" s="11" t="e">
        <f t="shared" ref="E111:F112" si="11">E108/D108-1</f>
        <v>#DIV/0!</v>
      </c>
      <c r="F111" s="11" t="e">
        <f t="shared" si="11"/>
        <v>#DIV/0!</v>
      </c>
    </row>
    <row r="112" spans="2:6" ht="15.75" hidden="1" thickBot="1" x14ac:dyDescent="0.3">
      <c r="B112" s="5" t="s">
        <v>23</v>
      </c>
      <c r="C112" s="787"/>
      <c r="D112" s="11" t="e">
        <f>D109/C109-1</f>
        <v>#DIV/0!</v>
      </c>
      <c r="E112" s="11" t="e">
        <f t="shared" si="11"/>
        <v>#DIV/0!</v>
      </c>
      <c r="F112" s="11" t="e">
        <f t="shared" si="11"/>
        <v>#DIV/0!</v>
      </c>
    </row>
    <row r="113" spans="2:6" ht="24.75" hidden="1" customHeight="1" thickBot="1" x14ac:dyDescent="0.3">
      <c r="B113" s="1256" t="s">
        <v>212</v>
      </c>
      <c r="C113" s="1257"/>
      <c r="D113" s="1257"/>
      <c r="E113" s="1257"/>
      <c r="F113" s="1258"/>
    </row>
    <row r="114" spans="2:6" ht="12.75" hidden="1" customHeight="1" x14ac:dyDescent="0.25">
      <c r="B114" s="1254"/>
      <c r="C114" s="8">
        <v>2018</v>
      </c>
      <c r="D114" s="8">
        <v>2019</v>
      </c>
      <c r="E114" s="8">
        <v>2020</v>
      </c>
      <c r="F114" s="8">
        <v>2021</v>
      </c>
    </row>
    <row r="115" spans="2:6" ht="9" hidden="1" customHeight="1" thickBot="1" x14ac:dyDescent="0.3">
      <c r="B115" s="1255"/>
      <c r="C115" s="806" t="s">
        <v>8</v>
      </c>
      <c r="D115" s="806" t="s">
        <v>9</v>
      </c>
      <c r="E115" s="806" t="s">
        <v>9</v>
      </c>
      <c r="F115" s="806" t="s">
        <v>9</v>
      </c>
    </row>
    <row r="116" spans="2:6" ht="24.75" hidden="1" customHeight="1" thickBot="1" x14ac:dyDescent="0.3">
      <c r="B116" s="13" t="s">
        <v>24</v>
      </c>
      <c r="C116" s="14"/>
      <c r="D116" s="14"/>
      <c r="E116" s="14"/>
      <c r="F116" s="14"/>
    </row>
    <row r="117" spans="2:6" ht="15.75" hidden="1" thickBot="1" x14ac:dyDescent="0.3">
      <c r="B117" s="26" t="s">
        <v>279</v>
      </c>
      <c r="C117" s="15"/>
      <c r="D117" s="27"/>
      <c r="E117" s="27"/>
      <c r="F117" s="27"/>
    </row>
    <row r="118" spans="2:6" ht="15.75" hidden="1" thickBot="1" x14ac:dyDescent="0.3">
      <c r="B118" s="26" t="s">
        <v>280</v>
      </c>
      <c r="C118" s="15"/>
      <c r="D118" s="27"/>
      <c r="E118" s="27"/>
      <c r="F118" s="27"/>
    </row>
    <row r="119" spans="2:6" ht="24.75" hidden="1" customHeight="1" thickBot="1" x14ac:dyDescent="0.3">
      <c r="B119" s="13" t="s">
        <v>25</v>
      </c>
      <c r="C119" s="14"/>
      <c r="D119" s="14"/>
      <c r="E119" s="14"/>
      <c r="F119" s="14"/>
    </row>
    <row r="120" spans="2:6" ht="15.75" hidden="1" thickBot="1" x14ac:dyDescent="0.3">
      <c r="B120" s="26" t="s">
        <v>279</v>
      </c>
      <c r="C120" s="15"/>
      <c r="D120" s="14"/>
      <c r="E120" s="14"/>
      <c r="F120" s="14"/>
    </row>
    <row r="121" spans="2:6" ht="15.75" hidden="1" thickBot="1" x14ac:dyDescent="0.3">
      <c r="B121" s="26" t="s">
        <v>280</v>
      </c>
      <c r="C121" s="15"/>
      <c r="D121" s="14"/>
      <c r="E121" s="14"/>
      <c r="F121" s="14"/>
    </row>
    <row r="122" spans="2:6" ht="24.75" hidden="1" customHeight="1" thickBot="1" x14ac:dyDescent="0.3">
      <c r="B122" s="13" t="s">
        <v>26</v>
      </c>
      <c r="C122" s="42">
        <v>0</v>
      </c>
      <c r="D122" s="43">
        <v>0</v>
      </c>
      <c r="E122" s="43">
        <v>0</v>
      </c>
      <c r="F122" s="43">
        <v>0</v>
      </c>
    </row>
    <row r="123" spans="2:6" ht="15.75" hidden="1" thickBot="1" x14ac:dyDescent="0.3">
      <c r="B123" s="26" t="s">
        <v>279</v>
      </c>
      <c r="C123" s="15"/>
      <c r="D123" s="14"/>
      <c r="E123" s="14"/>
      <c r="F123" s="14"/>
    </row>
    <row r="124" spans="2:6" ht="15.75" hidden="1" thickBot="1" x14ac:dyDescent="0.3">
      <c r="B124" s="26" t="s">
        <v>280</v>
      </c>
      <c r="C124" s="15"/>
      <c r="D124" s="14"/>
      <c r="E124" s="14"/>
      <c r="F124" s="14"/>
    </row>
    <row r="125" spans="2:6" ht="15.75" hidden="1" thickBot="1" x14ac:dyDescent="0.3">
      <c r="B125" s="13" t="s">
        <v>27</v>
      </c>
      <c r="C125" s="15"/>
      <c r="D125" s="14"/>
      <c r="E125" s="14"/>
      <c r="F125" s="14"/>
    </row>
    <row r="126" spans="2:6" ht="15.75" hidden="1" thickBot="1" x14ac:dyDescent="0.3">
      <c r="B126" s="26" t="s">
        <v>279</v>
      </c>
      <c r="C126" s="15"/>
      <c r="D126" s="14"/>
      <c r="E126" s="14"/>
      <c r="F126" s="14"/>
    </row>
    <row r="127" spans="2:6" ht="15.75" hidden="1" thickBot="1" x14ac:dyDescent="0.3">
      <c r="B127" s="26" t="s">
        <v>280</v>
      </c>
      <c r="C127" s="15"/>
      <c r="D127" s="14"/>
      <c r="E127" s="14"/>
      <c r="F127" s="14"/>
    </row>
    <row r="128" spans="2:6" ht="15.75" hidden="1" thickBot="1" x14ac:dyDescent="0.3">
      <c r="B128" s="13" t="s">
        <v>28</v>
      </c>
      <c r="C128" s="15"/>
      <c r="D128" s="14"/>
      <c r="E128" s="14"/>
      <c r="F128" s="14"/>
    </row>
    <row r="129" spans="2:12" ht="15.75" hidden="1" thickBot="1" x14ac:dyDescent="0.3">
      <c r="B129" s="26" t="s">
        <v>279</v>
      </c>
      <c r="C129" s="15"/>
      <c r="D129" s="14"/>
      <c r="E129" s="14"/>
      <c r="F129" s="14"/>
    </row>
    <row r="130" spans="2:12" ht="15" hidden="1" customHeight="1" thickBot="1" x14ac:dyDescent="0.3">
      <c r="B130" s="26" t="s">
        <v>280</v>
      </c>
      <c r="C130" s="15"/>
      <c r="D130" s="14"/>
      <c r="E130" s="14"/>
      <c r="F130" s="14"/>
    </row>
    <row r="131" spans="2:12" ht="15.75" hidden="1" thickBot="1" x14ac:dyDescent="0.3">
      <c r="B131" s="13" t="s">
        <v>29</v>
      </c>
      <c r="C131" s="15">
        <v>0</v>
      </c>
      <c r="D131" s="14">
        <v>0</v>
      </c>
      <c r="E131" s="14">
        <v>0</v>
      </c>
      <c r="F131" s="14">
        <v>0</v>
      </c>
    </row>
    <row r="132" spans="2:12" ht="15.75" hidden="1" thickBot="1" x14ac:dyDescent="0.3">
      <c r="B132" s="26" t="s">
        <v>279</v>
      </c>
      <c r="C132" s="15"/>
      <c r="D132" s="14"/>
      <c r="E132" s="14"/>
      <c r="F132" s="14"/>
    </row>
    <row r="133" spans="2:12" ht="15.75" hidden="1" thickBot="1" x14ac:dyDescent="0.3">
      <c r="B133" s="26" t="s">
        <v>280</v>
      </c>
      <c r="C133" s="15"/>
      <c r="D133" s="14"/>
      <c r="E133" s="14"/>
      <c r="F133" s="14"/>
    </row>
    <row r="134" spans="2:12" ht="24.75" hidden="1" thickBot="1" x14ac:dyDescent="0.3">
      <c r="B134" s="13" t="s">
        <v>30</v>
      </c>
      <c r="C134" s="15"/>
      <c r="D134" s="14"/>
      <c r="E134" s="14"/>
      <c r="F134" s="14"/>
    </row>
    <row r="135" spans="2:12" ht="15.75" hidden="1" thickBot="1" x14ac:dyDescent="0.3">
      <c r="B135" s="26" t="s">
        <v>279</v>
      </c>
      <c r="C135" s="15"/>
      <c r="D135" s="14"/>
      <c r="E135" s="14"/>
      <c r="F135" s="14"/>
    </row>
    <row r="136" spans="2:12" ht="15.75" hidden="1" thickBot="1" x14ac:dyDescent="0.3">
      <c r="B136" s="26" t="s">
        <v>280</v>
      </c>
      <c r="C136" s="15"/>
      <c r="D136" s="14"/>
      <c r="E136" s="14"/>
      <c r="F136" s="14"/>
    </row>
    <row r="137" spans="2:12" ht="15.75" hidden="1" thickBot="1" x14ac:dyDescent="0.3">
      <c r="B137" s="35" t="s">
        <v>53</v>
      </c>
      <c r="C137" s="15">
        <f>C134+C131+C128+C125+C122+C119+C116</f>
        <v>0</v>
      </c>
      <c r="D137" s="15">
        <f t="shared" ref="D137:F137" si="12">D134+D131+D128+D125+D122+D119+D116</f>
        <v>0</v>
      </c>
      <c r="E137" s="15">
        <f t="shared" si="12"/>
        <v>0</v>
      </c>
      <c r="F137" s="15">
        <f t="shared" si="12"/>
        <v>0</v>
      </c>
    </row>
    <row r="138" spans="2:12" ht="17.25" hidden="1" customHeight="1" thickBot="1" x14ac:dyDescent="0.3">
      <c r="B138" s="17" t="s">
        <v>32</v>
      </c>
      <c r="C138" s="18">
        <f>IF(C137-C108=0,0,"Error")</f>
        <v>0</v>
      </c>
      <c r="D138" s="18">
        <f>IF(D137-D108=0,0,"Error")</f>
        <v>0</v>
      </c>
      <c r="E138" s="18">
        <f>IF(E137-E108=0,0,"Error")</f>
        <v>0</v>
      </c>
      <c r="F138" s="18">
        <f>IF(F137-F108=0,0,"Error")</f>
        <v>0</v>
      </c>
    </row>
    <row r="139" spans="2:12" ht="15.75" thickBot="1" x14ac:dyDescent="0.3">
      <c r="B139" s="1220" t="s">
        <v>39</v>
      </c>
      <c r="C139" s="1221"/>
      <c r="D139" s="1221"/>
      <c r="E139" s="1221"/>
      <c r="F139" s="1222"/>
    </row>
    <row r="140" spans="2:12" ht="15.75" thickBot="1" x14ac:dyDescent="0.3">
      <c r="B140" s="1220" t="s">
        <v>40</v>
      </c>
      <c r="C140" s="1221"/>
      <c r="D140" s="1221"/>
      <c r="E140" s="1221"/>
      <c r="F140" s="1222"/>
    </row>
    <row r="141" spans="2:12" ht="24" customHeight="1" thickBot="1" x14ac:dyDescent="0.3">
      <c r="B141" s="7" t="s">
        <v>56</v>
      </c>
      <c r="C141" s="2149" t="s">
        <v>1039</v>
      </c>
      <c r="D141" s="2180"/>
      <c r="E141" s="2181"/>
      <c r="F141" s="2182"/>
    </row>
    <row r="142" spans="2:12" ht="34.5" thickBot="1" x14ac:dyDescent="0.3">
      <c r="B142" s="7" t="s">
        <v>82</v>
      </c>
      <c r="C142" s="7"/>
      <c r="D142" s="100" t="s">
        <v>289</v>
      </c>
      <c r="E142" s="1376" t="s">
        <v>191</v>
      </c>
      <c r="F142" s="1377"/>
      <c r="H142" s="1488" t="s">
        <v>291</v>
      </c>
      <c r="I142" s="1489"/>
      <c r="J142" s="1489"/>
      <c r="K142" s="1489"/>
      <c r="L142" s="1490"/>
    </row>
    <row r="143" spans="2:12" ht="22.5" customHeight="1" thickBot="1" x14ac:dyDescent="0.3">
      <c r="B143" s="110"/>
      <c r="C143" s="2150" t="s">
        <v>1040</v>
      </c>
      <c r="D143" s="2183"/>
      <c r="E143" s="2151"/>
      <c r="F143" s="2152"/>
      <c r="H143" s="1491"/>
      <c r="I143" s="1492"/>
      <c r="J143" s="1492"/>
      <c r="K143" s="1492"/>
      <c r="L143" s="1493"/>
    </row>
    <row r="144" spans="2:12" ht="17.25" customHeight="1" thickBot="1" x14ac:dyDescent="0.3">
      <c r="B144" s="5" t="s">
        <v>15</v>
      </c>
      <c r="C144" s="1247" t="s">
        <v>1041</v>
      </c>
      <c r="D144" s="1249"/>
      <c r="E144" s="1249"/>
      <c r="F144" s="1250"/>
      <c r="H144" s="1494"/>
      <c r="I144" s="1495"/>
      <c r="J144" s="1495"/>
      <c r="K144" s="1495"/>
      <c r="L144" s="1496"/>
    </row>
    <row r="145" spans="2:12" ht="15.75" thickBot="1" x14ac:dyDescent="0.3">
      <c r="B145" s="5" t="s">
        <v>16</v>
      </c>
      <c r="C145" s="1251" t="s">
        <v>1042</v>
      </c>
      <c r="D145" s="1252"/>
      <c r="E145" s="1252"/>
      <c r="F145" s="1253"/>
    </row>
    <row r="146" spans="2:12" ht="12.75" customHeight="1" x14ac:dyDescent="0.25">
      <c r="B146" s="1254"/>
      <c r="C146" s="8">
        <v>2019</v>
      </c>
      <c r="D146" s="8">
        <v>2020</v>
      </c>
      <c r="E146" s="8">
        <v>2021</v>
      </c>
      <c r="F146" s="8">
        <v>2022</v>
      </c>
    </row>
    <row r="147" spans="2:12" ht="9" customHeight="1" thickBot="1" x14ac:dyDescent="0.3">
      <c r="B147" s="1255"/>
      <c r="C147" s="806" t="s">
        <v>8</v>
      </c>
      <c r="D147" s="806" t="s">
        <v>9</v>
      </c>
      <c r="E147" s="806" t="s">
        <v>9</v>
      </c>
      <c r="F147" s="806" t="s">
        <v>9</v>
      </c>
    </row>
    <row r="148" spans="2:12" ht="15.75" thickBot="1" x14ac:dyDescent="0.3">
      <c r="B148" s="5" t="s">
        <v>17</v>
      </c>
      <c r="C148" s="10">
        <v>1</v>
      </c>
      <c r="D148" s="10">
        <v>0</v>
      </c>
      <c r="E148" s="10">
        <v>0</v>
      </c>
      <c r="F148" s="10">
        <v>0</v>
      </c>
    </row>
    <row r="149" spans="2:12" ht="15.75" thickBot="1" x14ac:dyDescent="0.3">
      <c r="B149" s="5" t="s">
        <v>18</v>
      </c>
      <c r="C149" s="10">
        <v>15000</v>
      </c>
      <c r="D149" s="10">
        <f t="shared" ref="D149:F149" si="13">D167</f>
        <v>0</v>
      </c>
      <c r="E149" s="10">
        <f t="shared" si="13"/>
        <v>0</v>
      </c>
      <c r="F149" s="10">
        <f t="shared" si="13"/>
        <v>0</v>
      </c>
    </row>
    <row r="150" spans="2:12" ht="15.75" thickBot="1" x14ac:dyDescent="0.3">
      <c r="B150" s="5" t="s">
        <v>19</v>
      </c>
      <c r="C150" s="10">
        <f>C149/C148</f>
        <v>15000</v>
      </c>
      <c r="D150" s="10">
        <v>0</v>
      </c>
      <c r="E150" s="10">
        <v>0</v>
      </c>
      <c r="F150" s="10">
        <v>0</v>
      </c>
    </row>
    <row r="151" spans="2:12" ht="15.75" thickBot="1" x14ac:dyDescent="0.3">
      <c r="B151" s="5" t="s">
        <v>20</v>
      </c>
      <c r="C151" s="787" t="s">
        <v>21</v>
      </c>
      <c r="D151" s="11">
        <v>0</v>
      </c>
      <c r="E151" s="11">
        <v>0</v>
      </c>
      <c r="F151" s="11">
        <v>0</v>
      </c>
      <c r="H151" s="12"/>
      <c r="I151" s="12"/>
      <c r="J151" s="12"/>
      <c r="K151" s="12"/>
      <c r="L151" s="12"/>
    </row>
    <row r="152" spans="2:12" ht="15.75" thickBot="1" x14ac:dyDescent="0.3">
      <c r="B152" s="5" t="s">
        <v>22</v>
      </c>
      <c r="C152" s="787" t="s">
        <v>21</v>
      </c>
      <c r="D152" s="11">
        <v>0</v>
      </c>
      <c r="E152" s="11">
        <v>0</v>
      </c>
      <c r="F152" s="11">
        <v>0</v>
      </c>
    </row>
    <row r="153" spans="2:12" ht="15.75" thickBot="1" x14ac:dyDescent="0.3">
      <c r="B153" s="5" t="s">
        <v>23</v>
      </c>
      <c r="C153" s="787" t="s">
        <v>21</v>
      </c>
      <c r="D153" s="11">
        <v>0</v>
      </c>
      <c r="E153" s="11">
        <v>0</v>
      </c>
      <c r="F153" s="11">
        <v>0</v>
      </c>
    </row>
    <row r="154" spans="2:12" ht="15.75" thickBot="1" x14ac:dyDescent="0.3">
      <c r="B154" s="1256" t="s">
        <v>163</v>
      </c>
      <c r="C154" s="1257"/>
      <c r="D154" s="1257"/>
      <c r="E154" s="1257"/>
      <c r="F154" s="1258"/>
    </row>
    <row r="155" spans="2:12" ht="12.75" customHeight="1" x14ac:dyDescent="0.25">
      <c r="B155" s="1254"/>
      <c r="C155" s="8">
        <v>2019</v>
      </c>
      <c r="D155" s="8">
        <v>2020</v>
      </c>
      <c r="E155" s="8">
        <v>2021</v>
      </c>
      <c r="F155" s="8">
        <v>2022</v>
      </c>
    </row>
    <row r="156" spans="2:12" ht="9" customHeight="1" thickBot="1" x14ac:dyDescent="0.3">
      <c r="B156" s="1255"/>
      <c r="C156" s="806" t="s">
        <v>8</v>
      </c>
      <c r="D156" s="806" t="s">
        <v>9</v>
      </c>
      <c r="E156" s="806" t="s">
        <v>9</v>
      </c>
      <c r="F156" s="806" t="s">
        <v>9</v>
      </c>
    </row>
    <row r="157" spans="2:12" ht="15.75" thickBot="1" x14ac:dyDescent="0.3">
      <c r="B157" s="13" t="s">
        <v>42</v>
      </c>
      <c r="C157" s="14">
        <f>C158+C159+C160+C161</f>
        <v>15000</v>
      </c>
      <c r="D157" s="14">
        <f t="shared" ref="D157:F157" si="14">D158+D159+D160+D161</f>
        <v>0</v>
      </c>
      <c r="E157" s="14">
        <f t="shared" si="14"/>
        <v>0</v>
      </c>
      <c r="F157" s="14">
        <f t="shared" si="14"/>
        <v>0</v>
      </c>
    </row>
    <row r="158" spans="2:12" ht="15.75" thickBot="1" x14ac:dyDescent="0.3">
      <c r="B158" s="26" t="s">
        <v>279</v>
      </c>
      <c r="C158" s="14">
        <v>15000</v>
      </c>
      <c r="D158" s="14">
        <v>0</v>
      </c>
      <c r="E158" s="14">
        <v>0</v>
      </c>
      <c r="F158" s="14">
        <v>0</v>
      </c>
    </row>
    <row r="159" spans="2:12" ht="15.75" thickBot="1" x14ac:dyDescent="0.3">
      <c r="B159" s="26" t="s">
        <v>294</v>
      </c>
      <c r="C159" s="14"/>
      <c r="D159" s="14"/>
      <c r="E159" s="14"/>
      <c r="F159" s="14"/>
    </row>
    <row r="160" spans="2:12" ht="15.75" thickBot="1" x14ac:dyDescent="0.3">
      <c r="B160" s="26" t="s">
        <v>295</v>
      </c>
      <c r="C160" s="14"/>
      <c r="D160" s="14"/>
      <c r="E160" s="14"/>
      <c r="F160" s="14"/>
    </row>
    <row r="161" spans="2:12" ht="15.75" thickBot="1" x14ac:dyDescent="0.3">
      <c r="B161" s="26" t="s">
        <v>296</v>
      </c>
      <c r="C161" s="14"/>
      <c r="D161" s="14"/>
      <c r="E161" s="14"/>
      <c r="F161" s="14"/>
    </row>
    <row r="162" spans="2:12" ht="15.75" thickBot="1" x14ac:dyDescent="0.3">
      <c r="B162" s="13" t="s">
        <v>43</v>
      </c>
      <c r="C162" s="15">
        <f>C163+C164+C165+C166</f>
        <v>0</v>
      </c>
      <c r="D162" s="15">
        <f t="shared" ref="D162:F162" si="15">D163+D164+D165+D166</f>
        <v>0</v>
      </c>
      <c r="E162" s="15">
        <f t="shared" si="15"/>
        <v>0</v>
      </c>
      <c r="F162" s="15">
        <f t="shared" si="15"/>
        <v>0</v>
      </c>
    </row>
    <row r="163" spans="2:12" ht="15.75" thickBot="1" x14ac:dyDescent="0.3">
      <c r="B163" s="26" t="s">
        <v>279</v>
      </c>
      <c r="C163" s="15">
        <v>0</v>
      </c>
      <c r="D163" s="14">
        <v>0</v>
      </c>
      <c r="E163" s="14">
        <v>0</v>
      </c>
      <c r="F163" s="14"/>
    </row>
    <row r="164" spans="2:12" ht="15.75" thickBot="1" x14ac:dyDescent="0.3">
      <c r="B164" s="26" t="s">
        <v>294</v>
      </c>
      <c r="C164" s="15"/>
      <c r="D164" s="14"/>
      <c r="E164" s="14"/>
      <c r="F164" s="14"/>
    </row>
    <row r="165" spans="2:12" ht="15.75" thickBot="1" x14ac:dyDescent="0.3">
      <c r="B165" s="26" t="s">
        <v>295</v>
      </c>
      <c r="C165" s="15"/>
      <c r="D165" s="14"/>
      <c r="E165" s="14"/>
      <c r="F165" s="14"/>
    </row>
    <row r="166" spans="2:12" ht="15.75" thickBot="1" x14ac:dyDescent="0.3">
      <c r="B166" s="26" t="s">
        <v>296</v>
      </c>
      <c r="C166" s="15"/>
      <c r="D166" s="14"/>
      <c r="E166" s="14"/>
      <c r="F166" s="14"/>
    </row>
    <row r="167" spans="2:12" ht="15.75" thickBot="1" x14ac:dyDescent="0.3">
      <c r="B167" s="101" t="s">
        <v>31</v>
      </c>
      <c r="C167" s="15">
        <f>C157+C162</f>
        <v>15000</v>
      </c>
      <c r="D167" s="15">
        <f t="shared" ref="D167:F167" si="16">D157+D162</f>
        <v>0</v>
      </c>
      <c r="E167" s="15">
        <f t="shared" si="16"/>
        <v>0</v>
      </c>
      <c r="F167" s="15">
        <f t="shared" si="16"/>
        <v>0</v>
      </c>
    </row>
    <row r="168" spans="2:12" ht="34.5" thickBot="1" x14ac:dyDescent="0.3">
      <c r="B168" s="7" t="s">
        <v>33</v>
      </c>
      <c r="C168" s="7" t="s">
        <v>1043</v>
      </c>
      <c r="D168" s="100" t="s">
        <v>289</v>
      </c>
      <c r="E168" s="1245" t="s">
        <v>1044</v>
      </c>
      <c r="F168" s="1246"/>
    </row>
    <row r="169" spans="2:12" ht="17.25" customHeight="1" thickBot="1" x14ac:dyDescent="0.3">
      <c r="B169" s="5" t="s">
        <v>15</v>
      </c>
      <c r="C169" s="1247" t="s">
        <v>1045</v>
      </c>
      <c r="D169" s="1249"/>
      <c r="E169" s="1249"/>
      <c r="F169" s="1250"/>
    </row>
    <row r="170" spans="2:12" ht="15.75" thickBot="1" x14ac:dyDescent="0.3">
      <c r="B170" s="5" t="s">
        <v>16</v>
      </c>
      <c r="C170" s="1251" t="s">
        <v>345</v>
      </c>
      <c r="D170" s="1252"/>
      <c r="E170" s="1252"/>
      <c r="F170" s="1253"/>
    </row>
    <row r="171" spans="2:12" ht="12.75" customHeight="1" x14ac:dyDescent="0.25">
      <c r="B171" s="1254"/>
      <c r="C171" s="8">
        <v>2019</v>
      </c>
      <c r="D171" s="8">
        <v>2020</v>
      </c>
      <c r="E171" s="8">
        <v>2021</v>
      </c>
      <c r="F171" s="8">
        <v>2022</v>
      </c>
    </row>
    <row r="172" spans="2:12" ht="9" customHeight="1" thickBot="1" x14ac:dyDescent="0.3">
      <c r="B172" s="1255"/>
      <c r="C172" s="806" t="s">
        <v>8</v>
      </c>
      <c r="D172" s="806" t="s">
        <v>9</v>
      </c>
      <c r="E172" s="806" t="s">
        <v>9</v>
      </c>
      <c r="F172" s="806" t="s">
        <v>9</v>
      </c>
    </row>
    <row r="173" spans="2:12" ht="15.75" thickBot="1" x14ac:dyDescent="0.3">
      <c r="B173" s="5" t="s">
        <v>17</v>
      </c>
      <c r="C173" s="787">
        <v>90</v>
      </c>
      <c r="D173" s="787">
        <v>90</v>
      </c>
      <c r="E173" s="787">
        <v>90</v>
      </c>
      <c r="F173" s="787">
        <v>90</v>
      </c>
    </row>
    <row r="174" spans="2:12" ht="15.75" thickBot="1" x14ac:dyDescent="0.3">
      <c r="B174" s="5" t="s">
        <v>18</v>
      </c>
      <c r="C174" s="10">
        <v>10000</v>
      </c>
      <c r="D174" s="10">
        <v>10000</v>
      </c>
      <c r="E174" s="10">
        <v>10000</v>
      </c>
      <c r="F174" s="10">
        <v>10000</v>
      </c>
    </row>
    <row r="175" spans="2:12" ht="15.75" thickBot="1" x14ac:dyDescent="0.3">
      <c r="B175" s="5" t="s">
        <v>19</v>
      </c>
      <c r="C175" s="10">
        <f>C174/C173</f>
        <v>111.11111111111111</v>
      </c>
      <c r="D175" s="10">
        <f t="shared" ref="D175:F175" si="17">D174/D173</f>
        <v>111.11111111111111</v>
      </c>
      <c r="E175" s="10">
        <f t="shared" si="17"/>
        <v>111.11111111111111</v>
      </c>
      <c r="F175" s="10">
        <f t="shared" si="17"/>
        <v>111.11111111111111</v>
      </c>
    </row>
    <row r="176" spans="2:12" ht="15.75" thickBot="1" x14ac:dyDescent="0.3">
      <c r="B176" s="5" t="s">
        <v>20</v>
      </c>
      <c r="C176" s="787" t="s">
        <v>21</v>
      </c>
      <c r="D176" s="11">
        <f>D173/C173-1</f>
        <v>0</v>
      </c>
      <c r="E176" s="11">
        <f t="shared" ref="E176:F178" si="18">E173/D173-1</f>
        <v>0</v>
      </c>
      <c r="F176" s="11">
        <f t="shared" si="18"/>
        <v>0</v>
      </c>
      <c r="H176" s="12"/>
      <c r="I176" s="12"/>
      <c r="J176" s="12"/>
      <c r="K176" s="12"/>
      <c r="L176" s="12"/>
    </row>
    <row r="177" spans="2:6" ht="15.75" thickBot="1" x14ac:dyDescent="0.3">
      <c r="B177" s="5" t="s">
        <v>22</v>
      </c>
      <c r="C177" s="787" t="s">
        <v>21</v>
      </c>
      <c r="D177" s="11">
        <f>D174/C174-1</f>
        <v>0</v>
      </c>
      <c r="E177" s="11">
        <f t="shared" si="18"/>
        <v>0</v>
      </c>
      <c r="F177" s="11">
        <f t="shared" si="18"/>
        <v>0</v>
      </c>
    </row>
    <row r="178" spans="2:6" ht="15.75" thickBot="1" x14ac:dyDescent="0.3">
      <c r="B178" s="5" t="s">
        <v>23</v>
      </c>
      <c r="C178" s="787" t="s">
        <v>21</v>
      </c>
      <c r="D178" s="11">
        <f>D175/C175-1</f>
        <v>0</v>
      </c>
      <c r="E178" s="11">
        <f t="shared" si="18"/>
        <v>0</v>
      </c>
      <c r="F178" s="11">
        <f t="shared" si="18"/>
        <v>0</v>
      </c>
    </row>
    <row r="179" spans="2:6" ht="15.75" thickBot="1" x14ac:dyDescent="0.3">
      <c r="B179" s="1256" t="s">
        <v>215</v>
      </c>
      <c r="C179" s="1257"/>
      <c r="D179" s="1257"/>
      <c r="E179" s="1257"/>
      <c r="F179" s="1258"/>
    </row>
    <row r="180" spans="2:6" ht="12.75" customHeight="1" x14ac:dyDescent="0.25">
      <c r="B180" s="1254"/>
      <c r="C180" s="8">
        <v>2019</v>
      </c>
      <c r="D180" s="8">
        <v>2020</v>
      </c>
      <c r="E180" s="8">
        <v>2021</v>
      </c>
      <c r="F180" s="8">
        <v>2022</v>
      </c>
    </row>
    <row r="181" spans="2:6" ht="9" customHeight="1" thickBot="1" x14ac:dyDescent="0.3">
      <c r="B181" s="1255"/>
      <c r="C181" s="806" t="s">
        <v>8</v>
      </c>
      <c r="D181" s="806" t="s">
        <v>9</v>
      </c>
      <c r="E181" s="806" t="s">
        <v>9</v>
      </c>
      <c r="F181" s="806" t="s">
        <v>9</v>
      </c>
    </row>
    <row r="182" spans="2:6" ht="15.75" thickBot="1" x14ac:dyDescent="0.3">
      <c r="B182" s="13" t="s">
        <v>42</v>
      </c>
      <c r="C182" s="14">
        <f>C183+C184+C185+C186</f>
        <v>0</v>
      </c>
      <c r="D182" s="14">
        <f t="shared" ref="D182:F182" si="19">D183+D184+D185+D186</f>
        <v>0</v>
      </c>
      <c r="E182" s="14">
        <f t="shared" si="19"/>
        <v>0</v>
      </c>
      <c r="F182" s="14">
        <f t="shared" si="19"/>
        <v>0</v>
      </c>
    </row>
    <row r="183" spans="2:6" ht="15.75" thickBot="1" x14ac:dyDescent="0.3">
      <c r="B183" s="26" t="s">
        <v>279</v>
      </c>
      <c r="C183" s="14"/>
      <c r="D183" s="14"/>
      <c r="E183" s="14"/>
      <c r="F183" s="14"/>
    </row>
    <row r="184" spans="2:6" ht="15.75" thickBot="1" x14ac:dyDescent="0.3">
      <c r="B184" s="26" t="s">
        <v>294</v>
      </c>
      <c r="C184" s="14"/>
      <c r="D184" s="14"/>
      <c r="E184" s="14"/>
      <c r="F184" s="14"/>
    </row>
    <row r="185" spans="2:6" ht="15.75" thickBot="1" x14ac:dyDescent="0.3">
      <c r="B185" s="26" t="s">
        <v>295</v>
      </c>
      <c r="C185" s="14"/>
      <c r="D185" s="14"/>
      <c r="E185" s="14"/>
      <c r="F185" s="14"/>
    </row>
    <row r="186" spans="2:6" ht="15.75" thickBot="1" x14ac:dyDescent="0.3">
      <c r="B186" s="26" t="s">
        <v>296</v>
      </c>
      <c r="C186" s="14"/>
      <c r="D186" s="14"/>
      <c r="E186" s="14"/>
      <c r="F186" s="14"/>
    </row>
    <row r="187" spans="2:6" ht="15.75" thickBot="1" x14ac:dyDescent="0.3">
      <c r="B187" s="13" t="s">
        <v>43</v>
      </c>
      <c r="C187" s="15">
        <f>C188+C189+C190+C191</f>
        <v>10000</v>
      </c>
      <c r="D187" s="15">
        <f t="shared" ref="D187:F187" si="20">D188+D189+D190+D191</f>
        <v>10000</v>
      </c>
      <c r="E187" s="15">
        <f t="shared" si="20"/>
        <v>10000</v>
      </c>
      <c r="F187" s="15">
        <f t="shared" si="20"/>
        <v>10000</v>
      </c>
    </row>
    <row r="188" spans="2:6" ht="15.75" thickBot="1" x14ac:dyDescent="0.3">
      <c r="B188" s="26" t="s">
        <v>279</v>
      </c>
      <c r="C188" s="15">
        <v>10000</v>
      </c>
      <c r="D188" s="31">
        <v>10000</v>
      </c>
      <c r="E188" s="14">
        <v>10000</v>
      </c>
      <c r="F188" s="14">
        <v>10000</v>
      </c>
    </row>
    <row r="189" spans="2:6" ht="15.75" thickBot="1" x14ac:dyDescent="0.3">
      <c r="B189" s="26" t="s">
        <v>294</v>
      </c>
      <c r="C189" s="15"/>
      <c r="D189" s="14"/>
      <c r="E189" s="14"/>
      <c r="F189" s="14"/>
    </row>
    <row r="190" spans="2:6" ht="15.75" thickBot="1" x14ac:dyDescent="0.3">
      <c r="B190" s="26" t="s">
        <v>295</v>
      </c>
      <c r="C190" s="15"/>
      <c r="D190" s="14"/>
      <c r="E190" s="14"/>
      <c r="F190" s="14"/>
    </row>
    <row r="191" spans="2:6" ht="15.75" thickBot="1" x14ac:dyDescent="0.3">
      <c r="B191" s="26" t="s">
        <v>296</v>
      </c>
      <c r="C191" s="15"/>
      <c r="D191" s="14"/>
      <c r="E191" s="14"/>
      <c r="F191" s="14"/>
    </row>
    <row r="192" spans="2:6" ht="15.75" thickBot="1" x14ac:dyDescent="0.3">
      <c r="B192" s="101" t="s">
        <v>298</v>
      </c>
      <c r="C192" s="15">
        <f>C182+C187</f>
        <v>10000</v>
      </c>
      <c r="D192" s="15">
        <f t="shared" ref="D192:F192" si="21">D182+D187</f>
        <v>10000</v>
      </c>
      <c r="E192" s="15">
        <f t="shared" si="21"/>
        <v>10000</v>
      </c>
      <c r="F192" s="15">
        <f t="shared" si="21"/>
        <v>10000</v>
      </c>
    </row>
    <row r="193" spans="2:12" ht="34.5" hidden="1" thickBot="1" x14ac:dyDescent="0.3">
      <c r="B193" s="7" t="s">
        <v>74</v>
      </c>
      <c r="C193" s="104"/>
      <c r="D193" s="102" t="s">
        <v>289</v>
      </c>
      <c r="E193" s="105"/>
      <c r="F193" s="106"/>
    </row>
    <row r="194" spans="2:12" ht="17.25" hidden="1" customHeight="1" thickBot="1" x14ac:dyDescent="0.3">
      <c r="B194" s="5" t="s">
        <v>15</v>
      </c>
      <c r="C194" s="1247"/>
      <c r="D194" s="1249"/>
      <c r="E194" s="1249"/>
      <c r="F194" s="1250"/>
    </row>
    <row r="195" spans="2:12" ht="15.75" hidden="1" thickBot="1" x14ac:dyDescent="0.3">
      <c r="B195" s="5" t="s">
        <v>16</v>
      </c>
      <c r="C195" s="1251"/>
      <c r="D195" s="1252"/>
      <c r="E195" s="1252"/>
      <c r="F195" s="1253"/>
    </row>
    <row r="196" spans="2:12" ht="12.75" hidden="1" customHeight="1" x14ac:dyDescent="0.25">
      <c r="B196" s="1254"/>
      <c r="C196" s="8">
        <v>2018</v>
      </c>
      <c r="D196" s="8">
        <v>2019</v>
      </c>
      <c r="E196" s="8">
        <v>2020</v>
      </c>
      <c r="F196" s="8">
        <v>2021</v>
      </c>
    </row>
    <row r="197" spans="2:12" ht="9" hidden="1" customHeight="1" thickBot="1" x14ac:dyDescent="0.3">
      <c r="B197" s="1255"/>
      <c r="C197" s="806" t="s">
        <v>8</v>
      </c>
      <c r="D197" s="806" t="s">
        <v>9</v>
      </c>
      <c r="E197" s="806" t="s">
        <v>9</v>
      </c>
      <c r="F197" s="806" t="s">
        <v>9</v>
      </c>
    </row>
    <row r="198" spans="2:12" ht="15.75" hidden="1" thickBot="1" x14ac:dyDescent="0.3">
      <c r="B198" s="5" t="s">
        <v>17</v>
      </c>
      <c r="C198" s="5"/>
      <c r="D198" s="5"/>
      <c r="E198" s="5"/>
      <c r="F198" s="5"/>
    </row>
    <row r="199" spans="2:12" ht="15.75" hidden="1" thickBot="1" x14ac:dyDescent="0.3">
      <c r="B199" s="5" t="s">
        <v>18</v>
      </c>
      <c r="C199" s="10">
        <f>C217</f>
        <v>0</v>
      </c>
      <c r="D199" s="10">
        <f t="shared" ref="D199:F199" si="22">D217</f>
        <v>0</v>
      </c>
      <c r="E199" s="10">
        <f t="shared" si="22"/>
        <v>0</v>
      </c>
      <c r="F199" s="10">
        <f t="shared" si="22"/>
        <v>0</v>
      </c>
    </row>
    <row r="200" spans="2:12" ht="15.75" hidden="1" thickBot="1" x14ac:dyDescent="0.3">
      <c r="B200" s="5" t="s">
        <v>19</v>
      </c>
      <c r="C200" s="10" t="e">
        <f>C199/C198</f>
        <v>#DIV/0!</v>
      </c>
      <c r="D200" s="10" t="e">
        <f t="shared" ref="D200:F200" si="23">D199/D198</f>
        <v>#DIV/0!</v>
      </c>
      <c r="E200" s="10" t="e">
        <f t="shared" si="23"/>
        <v>#DIV/0!</v>
      </c>
      <c r="F200" s="10" t="e">
        <f t="shared" si="23"/>
        <v>#DIV/0!</v>
      </c>
    </row>
    <row r="201" spans="2:12" ht="15.75" hidden="1" thickBot="1" x14ac:dyDescent="0.3">
      <c r="B201" s="5" t="s">
        <v>20</v>
      </c>
      <c r="C201" s="787" t="s">
        <v>21</v>
      </c>
      <c r="D201" s="11" t="e">
        <f>D198/C198-1</f>
        <v>#DIV/0!</v>
      </c>
      <c r="E201" s="11" t="e">
        <f t="shared" ref="E201:F203" si="24">E198/D198-1</f>
        <v>#DIV/0!</v>
      </c>
      <c r="F201" s="11" t="e">
        <f t="shared" si="24"/>
        <v>#DIV/0!</v>
      </c>
      <c r="H201" s="12"/>
      <c r="I201" s="12"/>
      <c r="J201" s="12"/>
      <c r="K201" s="12"/>
      <c r="L201" s="12"/>
    </row>
    <row r="202" spans="2:12" ht="15.75" hidden="1" thickBot="1" x14ac:dyDescent="0.3">
      <c r="B202" s="5" t="s">
        <v>22</v>
      </c>
      <c r="C202" s="787" t="s">
        <v>21</v>
      </c>
      <c r="D202" s="11" t="e">
        <f>D199/C199-1</f>
        <v>#DIV/0!</v>
      </c>
      <c r="E202" s="11" t="e">
        <f t="shared" si="24"/>
        <v>#DIV/0!</v>
      </c>
      <c r="F202" s="11" t="e">
        <f t="shared" si="24"/>
        <v>#DIV/0!</v>
      </c>
    </row>
    <row r="203" spans="2:12" ht="15.75" hidden="1" thickBot="1" x14ac:dyDescent="0.3">
      <c r="B203" s="5" t="s">
        <v>23</v>
      </c>
      <c r="C203" s="787" t="s">
        <v>21</v>
      </c>
      <c r="D203" s="11" t="e">
        <f>D200/C200-1</f>
        <v>#DIV/0!</v>
      </c>
      <c r="E203" s="11" t="e">
        <f t="shared" si="24"/>
        <v>#DIV/0!</v>
      </c>
      <c r="F203" s="11" t="e">
        <f t="shared" si="24"/>
        <v>#DIV/0!</v>
      </c>
    </row>
    <row r="204" spans="2:12" ht="15.75" hidden="1" thickBot="1" x14ac:dyDescent="0.3">
      <c r="B204" s="1256" t="s">
        <v>318</v>
      </c>
      <c r="C204" s="1257"/>
      <c r="D204" s="1257"/>
      <c r="E204" s="1257"/>
      <c r="F204" s="1258"/>
    </row>
    <row r="205" spans="2:12" ht="12.75" hidden="1" customHeight="1" x14ac:dyDescent="0.25">
      <c r="B205" s="1254"/>
      <c r="C205" s="8">
        <v>2018</v>
      </c>
      <c r="D205" s="8">
        <v>2019</v>
      </c>
      <c r="E205" s="8">
        <v>2020</v>
      </c>
      <c r="F205" s="8">
        <v>2021</v>
      </c>
    </row>
    <row r="206" spans="2:12" ht="9" hidden="1" customHeight="1" thickBot="1" x14ac:dyDescent="0.3">
      <c r="B206" s="1255"/>
      <c r="C206" s="806" t="s">
        <v>8</v>
      </c>
      <c r="D206" s="806" t="s">
        <v>9</v>
      </c>
      <c r="E206" s="806" t="s">
        <v>9</v>
      </c>
      <c r="F206" s="806" t="s">
        <v>9</v>
      </c>
    </row>
    <row r="207" spans="2:12" ht="15.75" hidden="1" thickBot="1" x14ac:dyDescent="0.3">
      <c r="B207" s="13" t="s">
        <v>42</v>
      </c>
      <c r="C207" s="14">
        <f>C208+C209+C210+C211</f>
        <v>0</v>
      </c>
      <c r="D207" s="14">
        <f t="shared" ref="D207:F207" si="25">D208+D209+D210+D211</f>
        <v>0</v>
      </c>
      <c r="E207" s="14">
        <f t="shared" si="25"/>
        <v>0</v>
      </c>
      <c r="F207" s="14">
        <f t="shared" si="25"/>
        <v>0</v>
      </c>
    </row>
    <row r="208" spans="2:12" ht="15.75" hidden="1" thickBot="1" x14ac:dyDescent="0.3">
      <c r="B208" s="26" t="s">
        <v>279</v>
      </c>
      <c r="C208" s="14"/>
      <c r="D208" s="14"/>
      <c r="E208" s="14"/>
      <c r="F208" s="14"/>
    </row>
    <row r="209" spans="2:6" ht="15.75" hidden="1" thickBot="1" x14ac:dyDescent="0.3">
      <c r="B209" s="26" t="s">
        <v>294</v>
      </c>
      <c r="C209" s="14"/>
      <c r="D209" s="14"/>
      <c r="E209" s="14"/>
      <c r="F209" s="14"/>
    </row>
    <row r="210" spans="2:6" ht="15.75" hidden="1" thickBot="1" x14ac:dyDescent="0.3">
      <c r="B210" s="26" t="s">
        <v>295</v>
      </c>
      <c r="C210" s="14"/>
      <c r="D210" s="14"/>
      <c r="E210" s="14"/>
      <c r="F210" s="14"/>
    </row>
    <row r="211" spans="2:6" ht="15.75" hidden="1" thickBot="1" x14ac:dyDescent="0.3">
      <c r="B211" s="26" t="s">
        <v>296</v>
      </c>
      <c r="C211" s="14"/>
      <c r="D211" s="14"/>
      <c r="E211" s="14"/>
      <c r="F211" s="14"/>
    </row>
    <row r="212" spans="2:6" ht="15.75" hidden="1" thickBot="1" x14ac:dyDescent="0.3">
      <c r="B212" s="13" t="s">
        <v>43</v>
      </c>
      <c r="C212" s="15">
        <f>C213+C214+C215+C216</f>
        <v>0</v>
      </c>
      <c r="D212" s="15">
        <f t="shared" ref="D212:F212" si="26">D213+D214+D215+D216</f>
        <v>0</v>
      </c>
      <c r="E212" s="15">
        <f t="shared" si="26"/>
        <v>0</v>
      </c>
      <c r="F212" s="15">
        <f t="shared" si="26"/>
        <v>0</v>
      </c>
    </row>
    <row r="213" spans="2:6" ht="15.75" hidden="1" thickBot="1" x14ac:dyDescent="0.3">
      <c r="B213" s="26" t="s">
        <v>279</v>
      </c>
      <c r="C213" s="15"/>
      <c r="D213" s="14"/>
      <c r="E213" s="14"/>
      <c r="F213" s="14"/>
    </row>
    <row r="214" spans="2:6" ht="15.75" hidden="1" thickBot="1" x14ac:dyDescent="0.3">
      <c r="B214" s="26" t="s">
        <v>294</v>
      </c>
      <c r="C214" s="15"/>
      <c r="D214" s="14"/>
      <c r="E214" s="14"/>
      <c r="F214" s="14"/>
    </row>
    <row r="215" spans="2:6" ht="15.75" hidden="1" thickBot="1" x14ac:dyDescent="0.3">
      <c r="B215" s="26" t="s">
        <v>295</v>
      </c>
      <c r="C215" s="15"/>
      <c r="D215" s="14"/>
      <c r="E215" s="14"/>
      <c r="F215" s="14"/>
    </row>
    <row r="216" spans="2:6" ht="15.75" hidden="1" thickBot="1" x14ac:dyDescent="0.3">
      <c r="B216" s="26" t="s">
        <v>296</v>
      </c>
      <c r="C216" s="15"/>
      <c r="D216" s="14"/>
      <c r="E216" s="14"/>
      <c r="F216" s="14"/>
    </row>
    <row r="217" spans="2:6" ht="15.75" hidden="1" thickBot="1" x14ac:dyDescent="0.3">
      <c r="B217" s="16" t="s">
        <v>319</v>
      </c>
      <c r="C217" s="15">
        <f>C207+C212</f>
        <v>0</v>
      </c>
      <c r="D217" s="15">
        <f t="shared" ref="D217:F217" si="27">D207+D212</f>
        <v>0</v>
      </c>
      <c r="E217" s="15">
        <f t="shared" si="27"/>
        <v>0</v>
      </c>
      <c r="F217" s="15">
        <f t="shared" si="27"/>
        <v>0</v>
      </c>
    </row>
    <row r="218" spans="2:6" ht="25.5" hidden="1" customHeight="1" thickBot="1" x14ac:dyDescent="0.3">
      <c r="B218" s="107" t="s">
        <v>45</v>
      </c>
      <c r="C218" s="1243"/>
      <c r="D218" s="1245"/>
      <c r="E218" s="1245"/>
      <c r="F218" s="1246"/>
    </row>
    <row r="219" spans="2:6" ht="34.5" hidden="1" thickBot="1" x14ac:dyDescent="0.3">
      <c r="B219" s="7" t="s">
        <v>171</v>
      </c>
      <c r="C219" s="104"/>
      <c r="D219" s="102" t="s">
        <v>289</v>
      </c>
      <c r="E219" s="105"/>
      <c r="F219" s="106"/>
    </row>
    <row r="220" spans="2:6" ht="17.25" hidden="1" customHeight="1" thickBot="1" x14ac:dyDescent="0.3">
      <c r="B220" s="5" t="s">
        <v>15</v>
      </c>
      <c r="C220" s="1247"/>
      <c r="D220" s="1249"/>
      <c r="E220" s="1249"/>
      <c r="F220" s="1250"/>
    </row>
    <row r="221" spans="2:6" ht="15.75" hidden="1" thickBot="1" x14ac:dyDescent="0.3">
      <c r="B221" s="5" t="s">
        <v>16</v>
      </c>
      <c r="C221" s="1389"/>
      <c r="D221" s="1252"/>
      <c r="E221" s="1252"/>
      <c r="F221" s="1253"/>
    </row>
    <row r="222" spans="2:6" ht="12.75" hidden="1" customHeight="1" x14ac:dyDescent="0.25">
      <c r="B222" s="1254"/>
      <c r="C222" s="8">
        <v>2019</v>
      </c>
      <c r="D222" s="8">
        <v>2020</v>
      </c>
      <c r="E222" s="8">
        <v>2021</v>
      </c>
      <c r="F222" s="8">
        <v>2022</v>
      </c>
    </row>
    <row r="223" spans="2:6" ht="9" hidden="1" customHeight="1" thickBot="1" x14ac:dyDescent="0.3">
      <c r="B223" s="1255"/>
      <c r="C223" s="806" t="s">
        <v>8</v>
      </c>
      <c r="D223" s="806" t="s">
        <v>9</v>
      </c>
      <c r="E223" s="806" t="s">
        <v>9</v>
      </c>
      <c r="F223" s="806" t="s">
        <v>9</v>
      </c>
    </row>
    <row r="224" spans="2:6" ht="15.75" hidden="1" thickBot="1" x14ac:dyDescent="0.3">
      <c r="B224" s="5" t="s">
        <v>17</v>
      </c>
      <c r="C224" s="5">
        <v>0</v>
      </c>
      <c r="D224" s="787">
        <v>0</v>
      </c>
      <c r="E224" s="787">
        <v>0</v>
      </c>
      <c r="F224" s="5">
        <v>0</v>
      </c>
    </row>
    <row r="225" spans="2:12" ht="15.75" hidden="1" thickBot="1" x14ac:dyDescent="0.3">
      <c r="B225" s="5" t="s">
        <v>18</v>
      </c>
      <c r="C225" s="10">
        <f>C243</f>
        <v>0</v>
      </c>
      <c r="D225" s="10">
        <f t="shared" ref="D225:F225" si="28">D243</f>
        <v>0</v>
      </c>
      <c r="E225" s="10">
        <f t="shared" si="28"/>
        <v>0</v>
      </c>
      <c r="F225" s="10">
        <f t="shared" si="28"/>
        <v>0</v>
      </c>
    </row>
    <row r="226" spans="2:12" ht="15.75" hidden="1" thickBot="1" x14ac:dyDescent="0.3">
      <c r="B226" s="5" t="s">
        <v>19</v>
      </c>
      <c r="C226" s="10" t="e">
        <f>C225/C224</f>
        <v>#DIV/0!</v>
      </c>
      <c r="D226" s="10" t="e">
        <f t="shared" ref="D226:F226" si="29">D225/D224</f>
        <v>#DIV/0!</v>
      </c>
      <c r="E226" s="10" t="e">
        <f t="shared" si="29"/>
        <v>#DIV/0!</v>
      </c>
      <c r="F226" s="10" t="e">
        <f t="shared" si="29"/>
        <v>#DIV/0!</v>
      </c>
    </row>
    <row r="227" spans="2:12" ht="15.75" hidden="1" thickBot="1" x14ac:dyDescent="0.3">
      <c r="B227" s="5" t="s">
        <v>20</v>
      </c>
      <c r="C227" s="787" t="s">
        <v>21</v>
      </c>
      <c r="D227" s="11" t="e">
        <f>D224/C224-1</f>
        <v>#DIV/0!</v>
      </c>
      <c r="E227" s="11" t="e">
        <f t="shared" ref="E227:F229" si="30">E224/D224-1</f>
        <v>#DIV/0!</v>
      </c>
      <c r="F227" s="11" t="e">
        <f t="shared" si="30"/>
        <v>#DIV/0!</v>
      </c>
      <c r="H227" s="12"/>
      <c r="I227" s="12"/>
      <c r="J227" s="12"/>
      <c r="K227" s="12"/>
      <c r="L227" s="12"/>
    </row>
    <row r="228" spans="2:12" ht="15.75" hidden="1" thickBot="1" x14ac:dyDescent="0.3">
      <c r="B228" s="5" t="s">
        <v>22</v>
      </c>
      <c r="C228" s="787" t="s">
        <v>21</v>
      </c>
      <c r="D228" s="11" t="e">
        <f>D225/C225-1</f>
        <v>#DIV/0!</v>
      </c>
      <c r="E228" s="11" t="e">
        <f t="shared" si="30"/>
        <v>#DIV/0!</v>
      </c>
      <c r="F228" s="11" t="e">
        <f t="shared" si="30"/>
        <v>#DIV/0!</v>
      </c>
    </row>
    <row r="229" spans="2:12" ht="15.75" hidden="1" thickBot="1" x14ac:dyDescent="0.3">
      <c r="B229" s="5" t="s">
        <v>23</v>
      </c>
      <c r="C229" s="787" t="s">
        <v>21</v>
      </c>
      <c r="D229" s="11" t="e">
        <f>D226/C226-1</f>
        <v>#DIV/0!</v>
      </c>
      <c r="E229" s="11" t="e">
        <f t="shared" si="30"/>
        <v>#DIV/0!</v>
      </c>
      <c r="F229" s="11" t="e">
        <f t="shared" si="30"/>
        <v>#DIV/0!</v>
      </c>
    </row>
    <row r="230" spans="2:12" ht="15.75" hidden="1" thickBot="1" x14ac:dyDescent="0.3">
      <c r="B230" s="1256" t="s">
        <v>162</v>
      </c>
      <c r="C230" s="1257"/>
      <c r="D230" s="1257"/>
      <c r="E230" s="1257"/>
      <c r="F230" s="1258"/>
    </row>
    <row r="231" spans="2:12" ht="12.75" hidden="1" customHeight="1" x14ac:dyDescent="0.25">
      <c r="B231" s="1254"/>
      <c r="C231" s="8">
        <v>2019</v>
      </c>
      <c r="D231" s="8">
        <v>2020</v>
      </c>
      <c r="E231" s="8">
        <v>2021</v>
      </c>
      <c r="F231" s="8">
        <v>2022</v>
      </c>
    </row>
    <row r="232" spans="2:12" ht="9" hidden="1" customHeight="1" thickBot="1" x14ac:dyDescent="0.3">
      <c r="B232" s="1255"/>
      <c r="C232" s="806" t="s">
        <v>8</v>
      </c>
      <c r="D232" s="806" t="s">
        <v>9</v>
      </c>
      <c r="E232" s="806" t="s">
        <v>9</v>
      </c>
      <c r="F232" s="806" t="s">
        <v>9</v>
      </c>
    </row>
    <row r="233" spans="2:12" ht="15.75" hidden="1" thickBot="1" x14ac:dyDescent="0.3">
      <c r="B233" s="13" t="s">
        <v>42</v>
      </c>
      <c r="C233" s="14">
        <f>C234+C235+C236+C237</f>
        <v>0</v>
      </c>
      <c r="D233" s="14">
        <f t="shared" ref="D233:F233" si="31">D234+D235+D236+D237</f>
        <v>0</v>
      </c>
      <c r="E233" s="14">
        <f t="shared" si="31"/>
        <v>0</v>
      </c>
      <c r="F233" s="14">
        <f t="shared" si="31"/>
        <v>0</v>
      </c>
    </row>
    <row r="234" spans="2:12" ht="15.75" hidden="1" thickBot="1" x14ac:dyDescent="0.3">
      <c r="B234" s="26" t="s">
        <v>279</v>
      </c>
      <c r="C234" s="14"/>
      <c r="D234" s="14"/>
      <c r="E234" s="14"/>
      <c r="F234" s="14"/>
    </row>
    <row r="235" spans="2:12" ht="15.75" hidden="1" thickBot="1" x14ac:dyDescent="0.3">
      <c r="B235" s="26" t="s">
        <v>294</v>
      </c>
      <c r="C235" s="14"/>
      <c r="D235" s="14"/>
      <c r="E235" s="14"/>
      <c r="F235" s="14"/>
    </row>
    <row r="236" spans="2:12" ht="15.75" hidden="1" thickBot="1" x14ac:dyDescent="0.3">
      <c r="B236" s="26" t="s">
        <v>295</v>
      </c>
      <c r="C236" s="14"/>
      <c r="D236" s="14"/>
      <c r="E236" s="14"/>
      <c r="F236" s="14"/>
    </row>
    <row r="237" spans="2:12" ht="15.75" hidden="1" thickBot="1" x14ac:dyDescent="0.3">
      <c r="B237" s="26" t="s">
        <v>296</v>
      </c>
      <c r="C237" s="14"/>
      <c r="D237" s="14"/>
      <c r="E237" s="14"/>
      <c r="F237" s="14"/>
    </row>
    <row r="238" spans="2:12" ht="15.75" hidden="1" thickBot="1" x14ac:dyDescent="0.3">
      <c r="B238" s="13" t="s">
        <v>43</v>
      </c>
      <c r="C238" s="15">
        <f>C239+C240+C241+C242</f>
        <v>0</v>
      </c>
      <c r="D238" s="15">
        <f t="shared" ref="D238:F238" si="32">D239+D240+D241+D242</f>
        <v>0</v>
      </c>
      <c r="E238" s="15">
        <f t="shared" si="32"/>
        <v>0</v>
      </c>
      <c r="F238" s="15">
        <f t="shared" si="32"/>
        <v>0</v>
      </c>
    </row>
    <row r="239" spans="2:12" ht="15.75" hidden="1" thickBot="1" x14ac:dyDescent="0.3">
      <c r="B239" s="26" t="s">
        <v>279</v>
      </c>
      <c r="C239" s="15"/>
      <c r="D239" s="15">
        <v>0</v>
      </c>
      <c r="E239" s="15">
        <v>0</v>
      </c>
      <c r="F239" s="15"/>
    </row>
    <row r="240" spans="2:12" ht="15.75" hidden="1" thickBot="1" x14ac:dyDescent="0.3">
      <c r="B240" s="26" t="s">
        <v>294</v>
      </c>
      <c r="C240" s="15"/>
      <c r="D240" s="15"/>
      <c r="E240" s="15"/>
      <c r="F240" s="15"/>
    </row>
    <row r="241" spans="2:12" ht="15.75" hidden="1" thickBot="1" x14ac:dyDescent="0.3">
      <c r="B241" s="26" t="s">
        <v>295</v>
      </c>
      <c r="C241" s="15"/>
      <c r="D241" s="15"/>
      <c r="E241" s="15"/>
      <c r="F241" s="15"/>
    </row>
    <row r="242" spans="2:12" ht="15.75" hidden="1" thickBot="1" x14ac:dyDescent="0.3">
      <c r="B242" s="26" t="s">
        <v>296</v>
      </c>
      <c r="C242" s="15"/>
      <c r="D242" s="15"/>
      <c r="E242" s="15"/>
      <c r="F242" s="15"/>
    </row>
    <row r="243" spans="2:12" ht="15.75" hidden="1" thickBot="1" x14ac:dyDescent="0.3">
      <c r="B243" s="16" t="s">
        <v>53</v>
      </c>
      <c r="C243" s="15">
        <f>C233+C238</f>
        <v>0</v>
      </c>
      <c r="D243" s="15">
        <f t="shared" ref="D243:F243" si="33">D233+D238</f>
        <v>0</v>
      </c>
      <c r="E243" s="15">
        <f t="shared" si="33"/>
        <v>0</v>
      </c>
      <c r="F243" s="15">
        <f t="shared" si="33"/>
        <v>0</v>
      </c>
    </row>
    <row r="244" spans="2:12" ht="15.75" thickBot="1" x14ac:dyDescent="0.3">
      <c r="B244" s="1220" t="s">
        <v>46</v>
      </c>
      <c r="C244" s="1221"/>
      <c r="D244" s="1221"/>
      <c r="E244" s="1221"/>
      <c r="F244" s="1222"/>
    </row>
    <row r="245" spans="2:12" ht="15.75" thickBot="1" x14ac:dyDescent="0.3">
      <c r="B245" s="1220" t="s">
        <v>47</v>
      </c>
      <c r="C245" s="1221"/>
      <c r="D245" s="1221"/>
      <c r="E245" s="1221"/>
      <c r="F245" s="1222"/>
    </row>
    <row r="246" spans="2:12" ht="15.75" thickBot="1" x14ac:dyDescent="0.3">
      <c r="B246" s="7" t="s">
        <v>56</v>
      </c>
      <c r="C246" s="1274" t="s">
        <v>1046</v>
      </c>
      <c r="D246" s="1275"/>
      <c r="E246" s="1275"/>
      <c r="F246" s="1276"/>
    </row>
    <row r="247" spans="2:12" ht="30.75" customHeight="1" thickBot="1" x14ac:dyDescent="0.3">
      <c r="B247" s="7" t="s">
        <v>82</v>
      </c>
      <c r="C247" s="7"/>
      <c r="D247" s="100" t="s">
        <v>289</v>
      </c>
      <c r="E247" s="1245" t="s">
        <v>1047</v>
      </c>
      <c r="F247" s="1246"/>
      <c r="H247" s="1488" t="s">
        <v>291</v>
      </c>
      <c r="I247" s="1489"/>
      <c r="J247" s="1489"/>
      <c r="K247" s="1489"/>
      <c r="L247" s="1490"/>
    </row>
    <row r="248" spans="2:12" ht="15.75" thickBot="1" x14ac:dyDescent="0.3">
      <c r="B248" s="110"/>
      <c r="C248" s="1243"/>
      <c r="D248" s="1277"/>
      <c r="E248" s="1245"/>
      <c r="F248" s="1246"/>
      <c r="H248" s="1491"/>
      <c r="I248" s="1492"/>
      <c r="J248" s="1492"/>
      <c r="K248" s="1492"/>
      <c r="L248" s="1493"/>
    </row>
    <row r="249" spans="2:12" ht="17.25" customHeight="1" thickBot="1" x14ac:dyDescent="0.3">
      <c r="B249" s="5" t="s">
        <v>15</v>
      </c>
      <c r="C249" s="1247" t="s">
        <v>1048</v>
      </c>
      <c r="D249" s="1249"/>
      <c r="E249" s="1249"/>
      <c r="F249" s="1250"/>
      <c r="H249" s="1494"/>
      <c r="I249" s="1495"/>
      <c r="J249" s="1495"/>
      <c r="K249" s="1495"/>
      <c r="L249" s="1496"/>
    </row>
    <row r="250" spans="2:12" ht="15.75" thickBot="1" x14ac:dyDescent="0.3">
      <c r="B250" s="5" t="s">
        <v>16</v>
      </c>
      <c r="C250" s="1251" t="s">
        <v>1049</v>
      </c>
      <c r="D250" s="1252"/>
      <c r="E250" s="1252"/>
      <c r="F250" s="1253"/>
    </row>
    <row r="251" spans="2:12" ht="12.75" customHeight="1" x14ac:dyDescent="0.25">
      <c r="B251" s="1254"/>
      <c r="C251" s="8">
        <v>2019</v>
      </c>
      <c r="D251" s="8">
        <v>2020</v>
      </c>
      <c r="E251" s="8">
        <v>2021</v>
      </c>
      <c r="F251" s="8">
        <v>2022</v>
      </c>
    </row>
    <row r="252" spans="2:12" ht="9" customHeight="1" thickBot="1" x14ac:dyDescent="0.3">
      <c r="B252" s="1255"/>
      <c r="C252" s="806" t="s">
        <v>8</v>
      </c>
      <c r="D252" s="806" t="s">
        <v>9</v>
      </c>
      <c r="E252" s="806" t="s">
        <v>9</v>
      </c>
      <c r="F252" s="806" t="s">
        <v>9</v>
      </c>
    </row>
    <row r="253" spans="2:12" ht="15.75" thickBot="1" x14ac:dyDescent="0.3">
      <c r="B253" s="5" t="s">
        <v>17</v>
      </c>
      <c r="C253" s="10">
        <v>2</v>
      </c>
      <c r="D253" s="10">
        <v>2</v>
      </c>
      <c r="E253" s="10">
        <v>2</v>
      </c>
      <c r="F253" s="10">
        <v>2</v>
      </c>
    </row>
    <row r="254" spans="2:12" ht="15.75" thickBot="1" x14ac:dyDescent="0.3">
      <c r="B254" s="5" t="s">
        <v>18</v>
      </c>
      <c r="C254" s="10">
        <v>90000</v>
      </c>
      <c r="D254" s="10">
        <v>90000</v>
      </c>
      <c r="E254" s="10">
        <v>90000</v>
      </c>
      <c r="F254" s="10">
        <v>90000</v>
      </c>
    </row>
    <row r="255" spans="2:12" ht="15.75" thickBot="1" x14ac:dyDescent="0.3">
      <c r="B255" s="5" t="s">
        <v>19</v>
      </c>
      <c r="C255" s="10">
        <f>C254/C253</f>
        <v>45000</v>
      </c>
      <c r="D255" s="10">
        <f t="shared" ref="D255:F255" si="34">D254/D253</f>
        <v>45000</v>
      </c>
      <c r="E255" s="10">
        <f t="shared" si="34"/>
        <v>45000</v>
      </c>
      <c r="F255" s="10">
        <f t="shared" si="34"/>
        <v>45000</v>
      </c>
    </row>
    <row r="256" spans="2:12" ht="15.75" thickBot="1" x14ac:dyDescent="0.3">
      <c r="B256" s="5" t="s">
        <v>20</v>
      </c>
      <c r="C256" s="787" t="s">
        <v>21</v>
      </c>
      <c r="D256" s="11">
        <f>D253/C253-1</f>
        <v>0</v>
      </c>
      <c r="E256" s="11">
        <f t="shared" ref="E256:F258" si="35">E253/D253-1</f>
        <v>0</v>
      </c>
      <c r="F256" s="11">
        <f t="shared" si="35"/>
        <v>0</v>
      </c>
      <c r="H256" s="12"/>
      <c r="I256" s="12"/>
      <c r="J256" s="12"/>
      <c r="K256" s="12"/>
      <c r="L256" s="12"/>
    </row>
    <row r="257" spans="2:6" ht="15.75" thickBot="1" x14ac:dyDescent="0.3">
      <c r="B257" s="5" t="s">
        <v>22</v>
      </c>
      <c r="C257" s="787" t="s">
        <v>21</v>
      </c>
      <c r="D257" s="11">
        <f>D254/C254-1</f>
        <v>0</v>
      </c>
      <c r="E257" s="11">
        <f t="shared" si="35"/>
        <v>0</v>
      </c>
      <c r="F257" s="11">
        <f t="shared" si="35"/>
        <v>0</v>
      </c>
    </row>
    <row r="258" spans="2:6" ht="15.75" thickBot="1" x14ac:dyDescent="0.3">
      <c r="B258" s="5" t="s">
        <v>23</v>
      </c>
      <c r="C258" s="787" t="s">
        <v>21</v>
      </c>
      <c r="D258" s="11">
        <f>D255/C255-1</f>
        <v>0</v>
      </c>
      <c r="E258" s="11">
        <f t="shared" si="35"/>
        <v>0</v>
      </c>
      <c r="F258" s="11">
        <f t="shared" si="35"/>
        <v>0</v>
      </c>
    </row>
    <row r="259" spans="2:6" ht="15.75" thickBot="1" x14ac:dyDescent="0.3">
      <c r="B259" s="1256" t="s">
        <v>163</v>
      </c>
      <c r="C259" s="1257"/>
      <c r="D259" s="1257"/>
      <c r="E259" s="1257"/>
      <c r="F259" s="1258"/>
    </row>
    <row r="260" spans="2:6" ht="12.75" customHeight="1" x14ac:dyDescent="0.25">
      <c r="B260" s="1254"/>
      <c r="C260" s="8">
        <v>2019</v>
      </c>
      <c r="D260" s="8">
        <v>2020</v>
      </c>
      <c r="E260" s="8">
        <v>2021</v>
      </c>
      <c r="F260" s="8">
        <v>2022</v>
      </c>
    </row>
    <row r="261" spans="2:6" ht="9" customHeight="1" thickBot="1" x14ac:dyDescent="0.3">
      <c r="B261" s="1255"/>
      <c r="C261" s="806" t="s">
        <v>8</v>
      </c>
      <c r="D261" s="806" t="s">
        <v>9</v>
      </c>
      <c r="E261" s="806" t="s">
        <v>9</v>
      </c>
      <c r="F261" s="806" t="s">
        <v>9</v>
      </c>
    </row>
    <row r="262" spans="2:6" ht="15.75" thickBot="1" x14ac:dyDescent="0.3">
      <c r="B262" s="13" t="s">
        <v>42</v>
      </c>
      <c r="C262" s="14">
        <f>C263+C264+C265+C266</f>
        <v>0</v>
      </c>
      <c r="D262" s="14">
        <f t="shared" ref="D262:F262" si="36">D263+D264+D265+D266</f>
        <v>0</v>
      </c>
      <c r="E262" s="14">
        <f t="shared" si="36"/>
        <v>0</v>
      </c>
      <c r="F262" s="14">
        <f t="shared" si="36"/>
        <v>0</v>
      </c>
    </row>
    <row r="263" spans="2:6" ht="15.75" thickBot="1" x14ac:dyDescent="0.3">
      <c r="B263" s="26" t="s">
        <v>279</v>
      </c>
      <c r="C263" s="14"/>
      <c r="D263" s="14"/>
      <c r="E263" s="14"/>
      <c r="F263" s="14"/>
    </row>
    <row r="264" spans="2:6" ht="15.75" thickBot="1" x14ac:dyDescent="0.3">
      <c r="B264" s="26" t="s">
        <v>294</v>
      </c>
      <c r="C264" s="14"/>
      <c r="D264" s="14"/>
      <c r="E264" s="14"/>
      <c r="F264" s="14"/>
    </row>
    <row r="265" spans="2:6" ht="15.75" thickBot="1" x14ac:dyDescent="0.3">
      <c r="B265" s="26" t="s">
        <v>295</v>
      </c>
      <c r="C265" s="14"/>
      <c r="D265" s="14"/>
      <c r="E265" s="14"/>
      <c r="F265" s="14"/>
    </row>
    <row r="266" spans="2:6" ht="15.75" thickBot="1" x14ac:dyDescent="0.3">
      <c r="B266" s="26" t="s">
        <v>296</v>
      </c>
      <c r="C266" s="14"/>
      <c r="D266" s="14"/>
      <c r="E266" s="14"/>
      <c r="F266" s="14"/>
    </row>
    <row r="267" spans="2:6" ht="15.75" thickBot="1" x14ac:dyDescent="0.3">
      <c r="B267" s="13" t="s">
        <v>43</v>
      </c>
      <c r="C267" s="15">
        <f>C268+C269+C270+C271</f>
        <v>90000</v>
      </c>
      <c r="D267" s="15">
        <f t="shared" ref="D267:F267" si="37">D268+D269+D270+D271</f>
        <v>90000</v>
      </c>
      <c r="E267" s="15">
        <f t="shared" si="37"/>
        <v>90000</v>
      </c>
      <c r="F267" s="15">
        <f t="shared" si="37"/>
        <v>90000</v>
      </c>
    </row>
    <row r="268" spans="2:6" ht="15.75" thickBot="1" x14ac:dyDescent="0.3">
      <c r="B268" s="26" t="s">
        <v>279</v>
      </c>
      <c r="C268" s="15">
        <v>90000</v>
      </c>
      <c r="D268" s="14">
        <v>90000</v>
      </c>
      <c r="E268" s="14">
        <v>90000</v>
      </c>
      <c r="F268" s="14">
        <v>90000</v>
      </c>
    </row>
    <row r="269" spans="2:6" ht="15.75" thickBot="1" x14ac:dyDescent="0.3">
      <c r="B269" s="26" t="s">
        <v>294</v>
      </c>
      <c r="C269" s="15"/>
      <c r="D269" s="14"/>
      <c r="E269" s="14"/>
      <c r="F269" s="14"/>
    </row>
    <row r="270" spans="2:6" ht="15.75" thickBot="1" x14ac:dyDescent="0.3">
      <c r="B270" s="26" t="s">
        <v>295</v>
      </c>
      <c r="C270" s="15"/>
      <c r="D270" s="14"/>
      <c r="E270" s="14"/>
      <c r="F270" s="14"/>
    </row>
    <row r="271" spans="2:6" ht="15.75" thickBot="1" x14ac:dyDescent="0.3">
      <c r="B271" s="26" t="s">
        <v>296</v>
      </c>
      <c r="C271" s="15"/>
      <c r="D271" s="14"/>
      <c r="E271" s="14"/>
      <c r="F271" s="14"/>
    </row>
    <row r="272" spans="2:6" ht="15.75" thickBot="1" x14ac:dyDescent="0.3">
      <c r="B272" s="101" t="s">
        <v>31</v>
      </c>
      <c r="C272" s="15">
        <f>C262+C267</f>
        <v>90000</v>
      </c>
      <c r="D272" s="15">
        <f t="shared" ref="D272:F272" si="38">D262+D267</f>
        <v>90000</v>
      </c>
      <c r="E272" s="15">
        <f t="shared" si="38"/>
        <v>90000</v>
      </c>
      <c r="F272" s="15">
        <f t="shared" si="38"/>
        <v>90000</v>
      </c>
    </row>
    <row r="273" spans="2:12" ht="34.5" thickBot="1" x14ac:dyDescent="0.3">
      <c r="B273" s="7" t="s">
        <v>33</v>
      </c>
      <c r="C273" s="7"/>
      <c r="D273" s="100" t="s">
        <v>289</v>
      </c>
      <c r="E273" s="1245" t="s">
        <v>1461</v>
      </c>
      <c r="F273" s="1246"/>
    </row>
    <row r="274" spans="2:12" ht="24" customHeight="1" thickBot="1" x14ac:dyDescent="0.3">
      <c r="B274" s="5" t="s">
        <v>15</v>
      </c>
      <c r="C274" s="1247" t="s">
        <v>1462</v>
      </c>
      <c r="D274" s="1249"/>
      <c r="E274" s="1249"/>
      <c r="F274" s="1250"/>
    </row>
    <row r="275" spans="2:12" ht="15.75" thickBot="1" x14ac:dyDescent="0.3">
      <c r="B275" s="5" t="s">
        <v>16</v>
      </c>
      <c r="C275" s="1251" t="s">
        <v>1463</v>
      </c>
      <c r="D275" s="1252"/>
      <c r="E275" s="1252"/>
      <c r="F275" s="1253"/>
    </row>
    <row r="276" spans="2:12" ht="12.75" customHeight="1" x14ac:dyDescent="0.25">
      <c r="B276" s="1254"/>
      <c r="C276" s="8">
        <v>2019</v>
      </c>
      <c r="D276" s="8">
        <v>2020</v>
      </c>
      <c r="E276" s="8">
        <v>2021</v>
      </c>
      <c r="F276" s="8">
        <v>2022</v>
      </c>
    </row>
    <row r="277" spans="2:12" ht="9" customHeight="1" thickBot="1" x14ac:dyDescent="0.3">
      <c r="B277" s="1255"/>
      <c r="C277" s="806" t="s">
        <v>8</v>
      </c>
      <c r="D277" s="806" t="s">
        <v>9</v>
      </c>
      <c r="E277" s="806" t="s">
        <v>9</v>
      </c>
      <c r="F277" s="806" t="s">
        <v>9</v>
      </c>
    </row>
    <row r="278" spans="2:12" ht="15.75" thickBot="1" x14ac:dyDescent="0.3">
      <c r="B278" s="5" t="s">
        <v>17</v>
      </c>
      <c r="C278" s="801">
        <v>6</v>
      </c>
      <c r="D278" s="801">
        <v>3</v>
      </c>
      <c r="E278" s="801">
        <v>3</v>
      </c>
      <c r="F278" s="801">
        <v>3</v>
      </c>
    </row>
    <row r="279" spans="2:12" ht="15.75" thickBot="1" x14ac:dyDescent="0.3">
      <c r="B279" s="5" t="s">
        <v>18</v>
      </c>
      <c r="C279" s="41">
        <v>150000</v>
      </c>
      <c r="D279" s="41">
        <v>150000</v>
      </c>
      <c r="E279" s="41">
        <v>150000</v>
      </c>
      <c r="F279" s="41">
        <v>150000</v>
      </c>
    </row>
    <row r="280" spans="2:12" ht="15.75" thickBot="1" x14ac:dyDescent="0.3">
      <c r="B280" s="5" t="s">
        <v>19</v>
      </c>
      <c r="C280" s="10">
        <f>C279/C278</f>
        <v>25000</v>
      </c>
      <c r="D280" s="10">
        <f t="shared" ref="D280:F280" si="39">D279/D278</f>
        <v>50000</v>
      </c>
      <c r="E280" s="10">
        <f t="shared" si="39"/>
        <v>50000</v>
      </c>
      <c r="F280" s="10">
        <f t="shared" si="39"/>
        <v>50000</v>
      </c>
    </row>
    <row r="281" spans="2:12" ht="15.75" thickBot="1" x14ac:dyDescent="0.3">
      <c r="B281" s="5" t="s">
        <v>20</v>
      </c>
      <c r="C281" s="787" t="s">
        <v>21</v>
      </c>
      <c r="D281" s="11">
        <f>D278/C278-1</f>
        <v>-0.5</v>
      </c>
      <c r="E281" s="11">
        <f t="shared" ref="E281:F283" si="40">E278/D278-1</f>
        <v>0</v>
      </c>
      <c r="F281" s="11">
        <f t="shared" si="40"/>
        <v>0</v>
      </c>
      <c r="H281" s="12"/>
      <c r="I281" s="12"/>
      <c r="J281" s="12"/>
      <c r="K281" s="12"/>
      <c r="L281" s="12"/>
    </row>
    <row r="282" spans="2:12" ht="15.75" thickBot="1" x14ac:dyDescent="0.3">
      <c r="B282" s="5" t="s">
        <v>22</v>
      </c>
      <c r="C282" s="787" t="s">
        <v>21</v>
      </c>
      <c r="D282" s="11">
        <f>D279/C279-1</f>
        <v>0</v>
      </c>
      <c r="E282" s="11">
        <f t="shared" si="40"/>
        <v>0</v>
      </c>
      <c r="F282" s="11">
        <f t="shared" si="40"/>
        <v>0</v>
      </c>
    </row>
    <row r="283" spans="2:12" ht="15.75" thickBot="1" x14ac:dyDescent="0.3">
      <c r="B283" s="5" t="s">
        <v>23</v>
      </c>
      <c r="C283" s="787" t="s">
        <v>21</v>
      </c>
      <c r="D283" s="11">
        <f>D280/C280-1</f>
        <v>1</v>
      </c>
      <c r="E283" s="11">
        <f t="shared" si="40"/>
        <v>0</v>
      </c>
      <c r="F283" s="11">
        <f t="shared" si="40"/>
        <v>0</v>
      </c>
    </row>
    <row r="284" spans="2:12" ht="15.75" thickBot="1" x14ac:dyDescent="0.3">
      <c r="B284" s="1256" t="s">
        <v>215</v>
      </c>
      <c r="C284" s="1257"/>
      <c r="D284" s="1257"/>
      <c r="E284" s="1257"/>
      <c r="F284" s="1258"/>
    </row>
    <row r="285" spans="2:12" ht="12.75" customHeight="1" x14ac:dyDescent="0.25">
      <c r="B285" s="1254"/>
      <c r="C285" s="8">
        <v>2019</v>
      </c>
      <c r="D285" s="8">
        <v>2020</v>
      </c>
      <c r="E285" s="8">
        <v>2021</v>
      </c>
      <c r="F285" s="8">
        <v>2022</v>
      </c>
    </row>
    <row r="286" spans="2:12" ht="9" customHeight="1" thickBot="1" x14ac:dyDescent="0.3">
      <c r="B286" s="1255"/>
      <c r="C286" s="806" t="s">
        <v>8</v>
      </c>
      <c r="D286" s="806" t="s">
        <v>9</v>
      </c>
      <c r="E286" s="806" t="s">
        <v>9</v>
      </c>
      <c r="F286" s="806" t="s">
        <v>9</v>
      </c>
    </row>
    <row r="287" spans="2:12" ht="15.75" thickBot="1" x14ac:dyDescent="0.3">
      <c r="B287" s="13" t="s">
        <v>42</v>
      </c>
      <c r="C287" s="14">
        <f>C288+C289+C290+C291</f>
        <v>80000</v>
      </c>
      <c r="D287" s="14">
        <f t="shared" ref="D287:F287" si="41">D288+D289+D290+D291</f>
        <v>80000</v>
      </c>
      <c r="E287" s="14">
        <f t="shared" si="41"/>
        <v>80000</v>
      </c>
      <c r="F287" s="14">
        <f t="shared" si="41"/>
        <v>80000</v>
      </c>
    </row>
    <row r="288" spans="2:12" ht="15.75" thickBot="1" x14ac:dyDescent="0.3">
      <c r="B288" s="26" t="s">
        <v>279</v>
      </c>
      <c r="C288" s="14"/>
      <c r="D288" s="14"/>
      <c r="E288" s="14"/>
      <c r="F288" s="14"/>
    </row>
    <row r="289" spans="2:6" ht="15.75" thickBot="1" x14ac:dyDescent="0.3">
      <c r="B289" s="26" t="s">
        <v>294</v>
      </c>
      <c r="C289" s="14">
        <v>80000</v>
      </c>
      <c r="D289" s="14">
        <v>80000</v>
      </c>
      <c r="E289" s="14">
        <v>80000</v>
      </c>
      <c r="F289" s="14">
        <v>80000</v>
      </c>
    </row>
    <row r="290" spans="2:6" ht="15.75" thickBot="1" x14ac:dyDescent="0.3">
      <c r="B290" s="26" t="s">
        <v>295</v>
      </c>
      <c r="C290" s="14"/>
      <c r="D290" s="14"/>
      <c r="E290" s="14"/>
      <c r="F290" s="14"/>
    </row>
    <row r="291" spans="2:6" ht="15.75" thickBot="1" x14ac:dyDescent="0.3">
      <c r="B291" s="26" t="s">
        <v>296</v>
      </c>
      <c r="C291" s="14"/>
      <c r="D291" s="14"/>
      <c r="E291" s="14"/>
      <c r="F291" s="14"/>
    </row>
    <row r="292" spans="2:6" ht="15.75" thickBot="1" x14ac:dyDescent="0.3">
      <c r="B292" s="13" t="s">
        <v>43</v>
      </c>
      <c r="C292" s="15">
        <f>C293+C294+C295+C296</f>
        <v>70000</v>
      </c>
      <c r="D292" s="15">
        <f t="shared" ref="D292:F292" si="42">D293+D294+D295+D296</f>
        <v>70000</v>
      </c>
      <c r="E292" s="15">
        <f t="shared" si="42"/>
        <v>70000</v>
      </c>
      <c r="F292" s="15">
        <f t="shared" si="42"/>
        <v>70000</v>
      </c>
    </row>
    <row r="293" spans="2:6" ht="15.75" thickBot="1" x14ac:dyDescent="0.3">
      <c r="B293" s="26" t="s">
        <v>279</v>
      </c>
      <c r="C293" s="15"/>
      <c r="D293" s="14"/>
      <c r="E293" s="14"/>
      <c r="F293" s="14"/>
    </row>
    <row r="294" spans="2:6" ht="15.75" thickBot="1" x14ac:dyDescent="0.3">
      <c r="B294" s="26" t="s">
        <v>294</v>
      </c>
      <c r="C294" s="15">
        <v>70000</v>
      </c>
      <c r="D294" s="14">
        <v>70000</v>
      </c>
      <c r="E294" s="14">
        <v>70000</v>
      </c>
      <c r="F294" s="14">
        <v>70000</v>
      </c>
    </row>
    <row r="295" spans="2:6" ht="15.75" thickBot="1" x14ac:dyDescent="0.3">
      <c r="B295" s="26" t="s">
        <v>295</v>
      </c>
      <c r="C295" s="15"/>
      <c r="D295" s="14"/>
      <c r="E295" s="14"/>
      <c r="F295" s="14"/>
    </row>
    <row r="296" spans="2:6" ht="15.75" thickBot="1" x14ac:dyDescent="0.3">
      <c r="B296" s="26" t="s">
        <v>296</v>
      </c>
      <c r="C296" s="15"/>
      <c r="D296" s="14"/>
      <c r="E296" s="14"/>
      <c r="F296" s="14"/>
    </row>
    <row r="297" spans="2:6" ht="15.75" thickBot="1" x14ac:dyDescent="0.3">
      <c r="B297" s="101" t="s">
        <v>298</v>
      </c>
      <c r="C297" s="15">
        <f>C287+C292</f>
        <v>150000</v>
      </c>
      <c r="D297" s="15">
        <f t="shared" ref="D297:F297" si="43">D287+D292</f>
        <v>150000</v>
      </c>
      <c r="E297" s="15">
        <f t="shared" si="43"/>
        <v>150000</v>
      </c>
      <c r="F297" s="15">
        <f t="shared" si="43"/>
        <v>150000</v>
      </c>
    </row>
    <row r="298" spans="2:6" ht="34.5" hidden="1" thickBot="1" x14ac:dyDescent="0.3">
      <c r="B298" s="7" t="s">
        <v>74</v>
      </c>
      <c r="C298" s="104"/>
      <c r="D298" s="102" t="s">
        <v>289</v>
      </c>
      <c r="E298" s="105"/>
      <c r="F298" s="106"/>
    </row>
    <row r="299" spans="2:6" ht="17.25" hidden="1" customHeight="1" thickBot="1" x14ac:dyDescent="0.3">
      <c r="B299" s="5" t="s">
        <v>15</v>
      </c>
      <c r="C299" s="1247"/>
      <c r="D299" s="1249"/>
      <c r="E299" s="1249"/>
      <c r="F299" s="1250"/>
    </row>
    <row r="300" spans="2:6" ht="15.75" hidden="1" thickBot="1" x14ac:dyDescent="0.3">
      <c r="B300" s="5" t="s">
        <v>16</v>
      </c>
      <c r="C300" s="1251"/>
      <c r="D300" s="1252"/>
      <c r="E300" s="1252"/>
      <c r="F300" s="1253"/>
    </row>
    <row r="301" spans="2:6" ht="12.75" hidden="1" customHeight="1" x14ac:dyDescent="0.25">
      <c r="B301" s="1254"/>
      <c r="C301" s="8">
        <v>2019</v>
      </c>
      <c r="D301" s="8">
        <v>2020</v>
      </c>
      <c r="E301" s="8">
        <v>2021</v>
      </c>
      <c r="F301" s="8">
        <v>2022</v>
      </c>
    </row>
    <row r="302" spans="2:6" ht="9" hidden="1" customHeight="1" thickBot="1" x14ac:dyDescent="0.3">
      <c r="B302" s="1255"/>
      <c r="C302" s="806" t="s">
        <v>8</v>
      </c>
      <c r="D302" s="806" t="s">
        <v>9</v>
      </c>
      <c r="E302" s="806" t="s">
        <v>9</v>
      </c>
      <c r="F302" s="806" t="s">
        <v>9</v>
      </c>
    </row>
    <row r="303" spans="2:6" ht="15.75" hidden="1" thickBot="1" x14ac:dyDescent="0.3">
      <c r="B303" s="5" t="s">
        <v>17</v>
      </c>
      <c r="C303" s="5"/>
      <c r="D303" s="5"/>
      <c r="E303" s="5"/>
      <c r="F303" s="5"/>
    </row>
    <row r="304" spans="2:6" ht="15.75" hidden="1" thickBot="1" x14ac:dyDescent="0.3">
      <c r="B304" s="5" t="s">
        <v>18</v>
      </c>
      <c r="C304" s="10">
        <f>C322</f>
        <v>0</v>
      </c>
      <c r="D304" s="10">
        <f t="shared" ref="D304:F304" si="44">D322</f>
        <v>0</v>
      </c>
      <c r="E304" s="10">
        <f t="shared" si="44"/>
        <v>0</v>
      </c>
      <c r="F304" s="10">
        <f t="shared" si="44"/>
        <v>0</v>
      </c>
    </row>
    <row r="305" spans="2:12" ht="15.75" hidden="1" thickBot="1" x14ac:dyDescent="0.3">
      <c r="B305" s="5" t="s">
        <v>19</v>
      </c>
      <c r="C305" s="10" t="e">
        <f>C304/C303</f>
        <v>#DIV/0!</v>
      </c>
      <c r="D305" s="10" t="e">
        <f t="shared" ref="D305:F305" si="45">D304/D303</f>
        <v>#DIV/0!</v>
      </c>
      <c r="E305" s="10" t="e">
        <f t="shared" si="45"/>
        <v>#DIV/0!</v>
      </c>
      <c r="F305" s="10" t="e">
        <f t="shared" si="45"/>
        <v>#DIV/0!</v>
      </c>
    </row>
    <row r="306" spans="2:12" ht="15.75" hidden="1" thickBot="1" x14ac:dyDescent="0.3">
      <c r="B306" s="5" t="s">
        <v>20</v>
      </c>
      <c r="C306" s="787" t="s">
        <v>21</v>
      </c>
      <c r="D306" s="11" t="e">
        <f>D303/C303-1</f>
        <v>#DIV/0!</v>
      </c>
      <c r="E306" s="11" t="e">
        <f t="shared" ref="E306:F308" si="46">E303/D303-1</f>
        <v>#DIV/0!</v>
      </c>
      <c r="F306" s="11" t="e">
        <f t="shared" si="46"/>
        <v>#DIV/0!</v>
      </c>
      <c r="H306" s="12"/>
      <c r="I306" s="12"/>
      <c r="J306" s="12"/>
      <c r="K306" s="12"/>
      <c r="L306" s="12"/>
    </row>
    <row r="307" spans="2:12" ht="15.75" hidden="1" thickBot="1" x14ac:dyDescent="0.3">
      <c r="B307" s="5" t="s">
        <v>22</v>
      </c>
      <c r="C307" s="787" t="s">
        <v>21</v>
      </c>
      <c r="D307" s="11" t="e">
        <f>D304/C304-1</f>
        <v>#DIV/0!</v>
      </c>
      <c r="E307" s="11" t="e">
        <f t="shared" si="46"/>
        <v>#DIV/0!</v>
      </c>
      <c r="F307" s="11" t="e">
        <f t="shared" si="46"/>
        <v>#DIV/0!</v>
      </c>
    </row>
    <row r="308" spans="2:12" ht="15.75" hidden="1" thickBot="1" x14ac:dyDescent="0.3">
      <c r="B308" s="5" t="s">
        <v>23</v>
      </c>
      <c r="C308" s="787" t="s">
        <v>21</v>
      </c>
      <c r="D308" s="11" t="e">
        <f>D305/C305-1</f>
        <v>#DIV/0!</v>
      </c>
      <c r="E308" s="11" t="e">
        <f t="shared" si="46"/>
        <v>#DIV/0!</v>
      </c>
      <c r="F308" s="11" t="e">
        <f t="shared" si="46"/>
        <v>#DIV/0!</v>
      </c>
    </row>
    <row r="309" spans="2:12" ht="15.75" hidden="1" thickBot="1" x14ac:dyDescent="0.3">
      <c r="B309" s="1256" t="s">
        <v>362</v>
      </c>
      <c r="C309" s="1257"/>
      <c r="D309" s="1257"/>
      <c r="E309" s="1257"/>
      <c r="F309" s="1258"/>
    </row>
    <row r="310" spans="2:12" ht="12.75" hidden="1" customHeight="1" x14ac:dyDescent="0.25">
      <c r="B310" s="1254"/>
      <c r="C310" s="8">
        <v>2018</v>
      </c>
      <c r="D310" s="8">
        <v>2019</v>
      </c>
      <c r="E310" s="8">
        <v>2020</v>
      </c>
      <c r="F310" s="8">
        <v>2021</v>
      </c>
    </row>
    <row r="311" spans="2:12" ht="9" hidden="1" customHeight="1" thickBot="1" x14ac:dyDescent="0.3">
      <c r="B311" s="1255"/>
      <c r="C311" s="806" t="s">
        <v>8</v>
      </c>
      <c r="D311" s="806" t="s">
        <v>9</v>
      </c>
      <c r="E311" s="806" t="s">
        <v>9</v>
      </c>
      <c r="F311" s="806" t="s">
        <v>9</v>
      </c>
    </row>
    <row r="312" spans="2:12" ht="15.75" hidden="1" thickBot="1" x14ac:dyDescent="0.3">
      <c r="B312" s="13" t="s">
        <v>42</v>
      </c>
      <c r="C312" s="14">
        <f>C313+C314+C315+C316</f>
        <v>0</v>
      </c>
      <c r="D312" s="14">
        <f t="shared" ref="D312:F312" si="47">D313+D314+D315+D316</f>
        <v>0</v>
      </c>
      <c r="E312" s="14">
        <f t="shared" si="47"/>
        <v>0</v>
      </c>
      <c r="F312" s="14">
        <f t="shared" si="47"/>
        <v>0</v>
      </c>
    </row>
    <row r="313" spans="2:12" ht="15.75" hidden="1" thickBot="1" x14ac:dyDescent="0.3">
      <c r="B313" s="26" t="s">
        <v>279</v>
      </c>
      <c r="C313" s="14"/>
      <c r="D313" s="14"/>
      <c r="E313" s="14"/>
      <c r="F313" s="14"/>
    </row>
    <row r="314" spans="2:12" ht="15.75" hidden="1" thickBot="1" x14ac:dyDescent="0.3">
      <c r="B314" s="26" t="s">
        <v>294</v>
      </c>
      <c r="C314" s="14"/>
      <c r="D314" s="14"/>
      <c r="E314" s="14"/>
      <c r="F314" s="14"/>
    </row>
    <row r="315" spans="2:12" ht="15.75" hidden="1" thickBot="1" x14ac:dyDescent="0.3">
      <c r="B315" s="26" t="s">
        <v>295</v>
      </c>
      <c r="C315" s="14"/>
      <c r="D315" s="14"/>
      <c r="E315" s="14"/>
      <c r="F315" s="14"/>
    </row>
    <row r="316" spans="2:12" ht="15.75" hidden="1" thickBot="1" x14ac:dyDescent="0.3">
      <c r="B316" s="26" t="s">
        <v>296</v>
      </c>
      <c r="C316" s="14"/>
      <c r="D316" s="14"/>
      <c r="E316" s="14"/>
      <c r="F316" s="14"/>
    </row>
    <row r="317" spans="2:12" ht="15.75" hidden="1" thickBot="1" x14ac:dyDescent="0.3">
      <c r="B317" s="13" t="s">
        <v>43</v>
      </c>
      <c r="C317" s="15">
        <f>C318+C319+C320+C321</f>
        <v>0</v>
      </c>
      <c r="D317" s="15">
        <f t="shared" ref="D317:F317" si="48">D318+D319+D320+D321</f>
        <v>0</v>
      </c>
      <c r="E317" s="15">
        <f t="shared" si="48"/>
        <v>0</v>
      </c>
      <c r="F317" s="15">
        <f t="shared" si="48"/>
        <v>0</v>
      </c>
    </row>
    <row r="318" spans="2:12" ht="15.75" hidden="1" thickBot="1" x14ac:dyDescent="0.3">
      <c r="B318" s="26" t="s">
        <v>279</v>
      </c>
      <c r="C318" s="15"/>
      <c r="D318" s="14"/>
      <c r="E318" s="14"/>
      <c r="F318" s="14"/>
    </row>
    <row r="319" spans="2:12" ht="15.75" hidden="1" thickBot="1" x14ac:dyDescent="0.3">
      <c r="B319" s="26" t="s">
        <v>294</v>
      </c>
      <c r="C319" s="15"/>
      <c r="D319" s="14"/>
      <c r="E319" s="14"/>
      <c r="F319" s="14"/>
    </row>
    <row r="320" spans="2:12" ht="15.75" hidden="1" thickBot="1" x14ac:dyDescent="0.3">
      <c r="B320" s="26" t="s">
        <v>295</v>
      </c>
      <c r="C320" s="15"/>
      <c r="D320" s="14"/>
      <c r="E320" s="14"/>
      <c r="F320" s="14"/>
    </row>
    <row r="321" spans="2:12" ht="15.75" hidden="1" thickBot="1" x14ac:dyDescent="0.3">
      <c r="B321" s="26" t="s">
        <v>296</v>
      </c>
      <c r="C321" s="15"/>
      <c r="D321" s="14"/>
      <c r="E321" s="14"/>
      <c r="F321" s="14"/>
    </row>
    <row r="322" spans="2:12" ht="15.75" hidden="1" thickBot="1" x14ac:dyDescent="0.3">
      <c r="B322" s="16" t="s">
        <v>301</v>
      </c>
      <c r="C322" s="15">
        <f>C312+C317</f>
        <v>0</v>
      </c>
      <c r="D322" s="15">
        <f t="shared" ref="D322:F322" si="49">D312+D317</f>
        <v>0</v>
      </c>
      <c r="E322" s="15">
        <f t="shared" si="49"/>
        <v>0</v>
      </c>
      <c r="F322" s="15">
        <f t="shared" si="49"/>
        <v>0</v>
      </c>
    </row>
    <row r="323" spans="2:12" ht="25.5" hidden="1" customHeight="1" thickBot="1" x14ac:dyDescent="0.3">
      <c r="B323" s="107" t="s">
        <v>45</v>
      </c>
      <c r="C323" s="1243"/>
      <c r="D323" s="1245"/>
      <c r="E323" s="1245"/>
      <c r="F323" s="1246"/>
    </row>
    <row r="324" spans="2:12" ht="34.5" hidden="1" thickBot="1" x14ac:dyDescent="0.3">
      <c r="B324" s="7" t="s">
        <v>74</v>
      </c>
      <c r="C324" s="104"/>
      <c r="D324" s="102" t="s">
        <v>289</v>
      </c>
      <c r="E324" s="105"/>
      <c r="F324" s="106"/>
    </row>
    <row r="325" spans="2:12" ht="17.25" hidden="1" customHeight="1" thickBot="1" x14ac:dyDescent="0.3">
      <c r="B325" s="5" t="s">
        <v>15</v>
      </c>
      <c r="C325" s="1247"/>
      <c r="D325" s="1249"/>
      <c r="E325" s="1249"/>
      <c r="F325" s="1250"/>
    </row>
    <row r="326" spans="2:12" ht="15.75" hidden="1" thickBot="1" x14ac:dyDescent="0.3">
      <c r="B326" s="5" t="s">
        <v>16</v>
      </c>
      <c r="C326" s="1251"/>
      <c r="D326" s="1252"/>
      <c r="E326" s="1252"/>
      <c r="F326" s="1253"/>
    </row>
    <row r="327" spans="2:12" ht="12.75" hidden="1" customHeight="1" x14ac:dyDescent="0.25">
      <c r="B327" s="1254"/>
      <c r="C327" s="8">
        <v>2019</v>
      </c>
      <c r="D327" s="8">
        <v>2020</v>
      </c>
      <c r="E327" s="8">
        <v>2021</v>
      </c>
      <c r="F327" s="8">
        <v>2022</v>
      </c>
    </row>
    <row r="328" spans="2:12" ht="9" hidden="1" customHeight="1" thickBot="1" x14ac:dyDescent="0.3">
      <c r="B328" s="1255"/>
      <c r="C328" s="806" t="s">
        <v>8</v>
      </c>
      <c r="D328" s="806" t="s">
        <v>9</v>
      </c>
      <c r="E328" s="806" t="s">
        <v>9</v>
      </c>
      <c r="F328" s="806" t="s">
        <v>9</v>
      </c>
    </row>
    <row r="329" spans="2:12" ht="15.75" hidden="1" thickBot="1" x14ac:dyDescent="0.3">
      <c r="B329" s="5" t="s">
        <v>17</v>
      </c>
      <c r="C329" s="5"/>
      <c r="D329" s="5"/>
      <c r="E329" s="5"/>
      <c r="F329" s="5"/>
    </row>
    <row r="330" spans="2:12" ht="15.75" hidden="1" thickBot="1" x14ac:dyDescent="0.3">
      <c r="B330" s="5" t="s">
        <v>18</v>
      </c>
      <c r="C330" s="10">
        <f>C348</f>
        <v>0</v>
      </c>
      <c r="D330" s="10">
        <f t="shared" ref="D330:F330" si="50">D348</f>
        <v>0</v>
      </c>
      <c r="E330" s="10">
        <f t="shared" si="50"/>
        <v>0</v>
      </c>
      <c r="F330" s="10">
        <f t="shared" si="50"/>
        <v>0</v>
      </c>
    </row>
    <row r="331" spans="2:12" ht="15.75" hidden="1" thickBot="1" x14ac:dyDescent="0.3">
      <c r="B331" s="5" t="s">
        <v>19</v>
      </c>
      <c r="C331" s="10" t="e">
        <f>C330/C329</f>
        <v>#DIV/0!</v>
      </c>
      <c r="D331" s="10" t="e">
        <f t="shared" ref="D331:F331" si="51">D330/D329</f>
        <v>#DIV/0!</v>
      </c>
      <c r="E331" s="10" t="e">
        <f t="shared" si="51"/>
        <v>#DIV/0!</v>
      </c>
      <c r="F331" s="10" t="e">
        <f t="shared" si="51"/>
        <v>#DIV/0!</v>
      </c>
    </row>
    <row r="332" spans="2:12" ht="15.75" hidden="1" thickBot="1" x14ac:dyDescent="0.3">
      <c r="B332" s="5" t="s">
        <v>20</v>
      </c>
      <c r="C332" s="787" t="s">
        <v>21</v>
      </c>
      <c r="D332" s="11" t="e">
        <f>D329/C329-1</f>
        <v>#DIV/0!</v>
      </c>
      <c r="E332" s="11" t="e">
        <f t="shared" ref="E332:F334" si="52">E329/D329-1</f>
        <v>#DIV/0!</v>
      </c>
      <c r="F332" s="11" t="e">
        <f t="shared" si="52"/>
        <v>#DIV/0!</v>
      </c>
      <c r="H332" s="12"/>
      <c r="I332" s="12"/>
      <c r="J332" s="12"/>
      <c r="K332" s="12"/>
      <c r="L332" s="12"/>
    </row>
    <row r="333" spans="2:12" ht="15.75" hidden="1" thickBot="1" x14ac:dyDescent="0.3">
      <c r="B333" s="5" t="s">
        <v>22</v>
      </c>
      <c r="C333" s="787" t="s">
        <v>21</v>
      </c>
      <c r="D333" s="11" t="e">
        <f>D330/C330-1</f>
        <v>#DIV/0!</v>
      </c>
      <c r="E333" s="11" t="e">
        <f t="shared" si="52"/>
        <v>#DIV/0!</v>
      </c>
      <c r="F333" s="11" t="e">
        <f t="shared" si="52"/>
        <v>#DIV/0!</v>
      </c>
    </row>
    <row r="334" spans="2:12" ht="15.75" hidden="1" thickBot="1" x14ac:dyDescent="0.3">
      <c r="B334" s="5" t="s">
        <v>23</v>
      </c>
      <c r="C334" s="787" t="s">
        <v>21</v>
      </c>
      <c r="D334" s="11" t="e">
        <f>D331/C331-1</f>
        <v>#DIV/0!</v>
      </c>
      <c r="E334" s="11" t="e">
        <f t="shared" si="52"/>
        <v>#DIV/0!</v>
      </c>
      <c r="F334" s="11" t="e">
        <f t="shared" si="52"/>
        <v>#DIV/0!</v>
      </c>
    </row>
    <row r="335" spans="2:12" ht="15.75" hidden="1" thickBot="1" x14ac:dyDescent="0.3">
      <c r="B335" s="1256" t="s">
        <v>162</v>
      </c>
      <c r="C335" s="1257"/>
      <c r="D335" s="1257"/>
      <c r="E335" s="1257"/>
      <c r="F335" s="1258"/>
    </row>
    <row r="336" spans="2:12" ht="12.75" hidden="1" customHeight="1" x14ac:dyDescent="0.25">
      <c r="B336" s="1254"/>
      <c r="C336" s="8">
        <v>2019</v>
      </c>
      <c r="D336" s="8">
        <v>2020</v>
      </c>
      <c r="E336" s="8">
        <v>2021</v>
      </c>
      <c r="F336" s="8">
        <v>2022</v>
      </c>
    </row>
    <row r="337" spans="2:6" ht="9" hidden="1" customHeight="1" thickBot="1" x14ac:dyDescent="0.3">
      <c r="B337" s="1255"/>
      <c r="C337" s="806" t="s">
        <v>8</v>
      </c>
      <c r="D337" s="806" t="s">
        <v>9</v>
      </c>
      <c r="E337" s="806" t="s">
        <v>9</v>
      </c>
      <c r="F337" s="806" t="s">
        <v>9</v>
      </c>
    </row>
    <row r="338" spans="2:6" ht="15.75" hidden="1" thickBot="1" x14ac:dyDescent="0.3">
      <c r="B338" s="13" t="s">
        <v>42</v>
      </c>
      <c r="C338" s="14">
        <f>C339+C340+C341+C342</f>
        <v>0</v>
      </c>
      <c r="D338" s="14">
        <f t="shared" ref="D338:F338" si="53">D339+D340+D341+D342</f>
        <v>0</v>
      </c>
      <c r="E338" s="14">
        <f t="shared" si="53"/>
        <v>0</v>
      </c>
      <c r="F338" s="14">
        <f t="shared" si="53"/>
        <v>0</v>
      </c>
    </row>
    <row r="339" spans="2:6" ht="15.75" hidden="1" thickBot="1" x14ac:dyDescent="0.3">
      <c r="B339" s="26" t="s">
        <v>279</v>
      </c>
      <c r="C339" s="14"/>
      <c r="D339" s="14"/>
      <c r="E339" s="14"/>
      <c r="F339" s="14"/>
    </row>
    <row r="340" spans="2:6" ht="15.75" hidden="1" thickBot="1" x14ac:dyDescent="0.3">
      <c r="B340" s="26" t="s">
        <v>294</v>
      </c>
      <c r="C340" s="14"/>
      <c r="D340" s="14"/>
      <c r="E340" s="14"/>
      <c r="F340" s="14"/>
    </row>
    <row r="341" spans="2:6" ht="15.75" hidden="1" thickBot="1" x14ac:dyDescent="0.3">
      <c r="B341" s="26" t="s">
        <v>295</v>
      </c>
      <c r="C341" s="14"/>
      <c r="D341" s="14"/>
      <c r="E341" s="14"/>
      <c r="F341" s="14"/>
    </row>
    <row r="342" spans="2:6" ht="15.75" hidden="1" thickBot="1" x14ac:dyDescent="0.3">
      <c r="B342" s="26" t="s">
        <v>296</v>
      </c>
      <c r="C342" s="14"/>
      <c r="D342" s="14"/>
      <c r="E342" s="14"/>
      <c r="F342" s="14"/>
    </row>
    <row r="343" spans="2:6" ht="15.75" hidden="1" thickBot="1" x14ac:dyDescent="0.3">
      <c r="B343" s="13" t="s">
        <v>43</v>
      </c>
      <c r="C343" s="15">
        <f>C344+C345+C346+C347</f>
        <v>0</v>
      </c>
      <c r="D343" s="15">
        <f t="shared" ref="D343:F343" si="54">D344+D345+D346+D347</f>
        <v>0</v>
      </c>
      <c r="E343" s="15">
        <f t="shared" si="54"/>
        <v>0</v>
      </c>
      <c r="F343" s="15">
        <f t="shared" si="54"/>
        <v>0</v>
      </c>
    </row>
    <row r="344" spans="2:6" ht="15.75" hidden="1" thickBot="1" x14ac:dyDescent="0.3">
      <c r="B344" s="26" t="s">
        <v>279</v>
      </c>
      <c r="C344" s="15"/>
      <c r="D344" s="15"/>
      <c r="E344" s="15"/>
      <c r="F344" s="15"/>
    </row>
    <row r="345" spans="2:6" ht="15.75" hidden="1" thickBot="1" x14ac:dyDescent="0.3">
      <c r="B345" s="26" t="s">
        <v>294</v>
      </c>
      <c r="C345" s="15"/>
      <c r="D345" s="15"/>
      <c r="E345" s="15"/>
      <c r="F345" s="15"/>
    </row>
    <row r="346" spans="2:6" ht="15.75" hidden="1" thickBot="1" x14ac:dyDescent="0.3">
      <c r="B346" s="26" t="s">
        <v>295</v>
      </c>
      <c r="C346" s="15"/>
      <c r="D346" s="15"/>
      <c r="E346" s="15"/>
      <c r="F346" s="15"/>
    </row>
    <row r="347" spans="2:6" ht="15.75" hidden="1" thickBot="1" x14ac:dyDescent="0.3">
      <c r="B347" s="26" t="s">
        <v>296</v>
      </c>
      <c r="C347" s="15"/>
      <c r="D347" s="15"/>
      <c r="E347" s="15"/>
      <c r="F347" s="15"/>
    </row>
    <row r="348" spans="2:6" ht="15.75" hidden="1" thickBot="1" x14ac:dyDescent="0.3">
      <c r="B348" s="16" t="s">
        <v>53</v>
      </c>
      <c r="C348" s="15">
        <f>C338+C343</f>
        <v>0</v>
      </c>
      <c r="D348" s="15">
        <f t="shared" ref="D348:F348" si="55">D338+D343</f>
        <v>0</v>
      </c>
      <c r="E348" s="15">
        <f t="shared" si="55"/>
        <v>0</v>
      </c>
      <c r="F348" s="15">
        <f t="shared" si="55"/>
        <v>0</v>
      </c>
    </row>
    <row r="349" spans="2:6" ht="15.75" hidden="1" thickBot="1" x14ac:dyDescent="0.3">
      <c r="B349" s="20"/>
      <c r="C349" s="21"/>
      <c r="D349" s="21"/>
      <c r="E349" s="21"/>
      <c r="F349" s="21"/>
    </row>
    <row r="350" spans="2:6" ht="27" customHeight="1" thickBot="1" x14ac:dyDescent="0.3">
      <c r="B350" s="6" t="s">
        <v>57</v>
      </c>
      <c r="C350" s="22">
        <f>+C225+C149+C71+C34+C174+C108+C330+C304+C279+C254+C199</f>
        <v>420360</v>
      </c>
      <c r="D350" s="22">
        <f>+D225+D149+D71+D34+D174+D108+D330+D304+D279+D254+D199</f>
        <v>405712</v>
      </c>
      <c r="E350" s="22">
        <f>+E225+E149+E71+E34+E174+E108+E330+E304+E279+E254+E199</f>
        <v>406742</v>
      </c>
      <c r="F350" s="22">
        <f>+F225+F149+F71+F34+F174+F108+F330+F304+F279+F254+F199</f>
        <v>407242</v>
      </c>
    </row>
    <row r="351" spans="2:6" ht="24.75" thickBot="1" x14ac:dyDescent="0.3">
      <c r="B351" s="6" t="s">
        <v>58</v>
      </c>
      <c r="C351" s="22">
        <f>+C243+C217+C137+C100+C63+C348+C322+C297+C272+C192+C167</f>
        <v>420360</v>
      </c>
      <c r="D351" s="22">
        <f>+D243+D217+D137+D100+D63+D348+D322+D297+D272+D192+D167</f>
        <v>405712</v>
      </c>
      <c r="E351" s="22">
        <f>+E243+E217+E137+E100+E63+E348+E322+E297+E272+E192+E167</f>
        <v>406742</v>
      </c>
      <c r="F351" s="22">
        <f>+F243+F217+F137+F100+F63+F348+F322+F297+F272+F192+F167</f>
        <v>407242</v>
      </c>
    </row>
    <row r="352" spans="2:6" ht="15.75" thickBot="1" x14ac:dyDescent="0.3">
      <c r="B352" s="13" t="s">
        <v>24</v>
      </c>
      <c r="C352" s="36">
        <f>C353+C354</f>
        <v>116541</v>
      </c>
      <c r="D352" s="36">
        <f t="shared" ref="D352:F352" si="56">D353+D354</f>
        <v>116541</v>
      </c>
      <c r="E352" s="36">
        <f t="shared" si="56"/>
        <v>116541</v>
      </c>
      <c r="F352" s="36">
        <f t="shared" si="56"/>
        <v>116541</v>
      </c>
    </row>
    <row r="353" spans="2:6" ht="15.75" thickBot="1" x14ac:dyDescent="0.3">
      <c r="B353" s="26" t="s">
        <v>279</v>
      </c>
      <c r="C353" s="15">
        <f t="shared" ref="C353:F354" si="57">C43+C80+C117</f>
        <v>116541</v>
      </c>
      <c r="D353" s="15">
        <v>116541</v>
      </c>
      <c r="E353" s="15">
        <v>116541</v>
      </c>
      <c r="F353" s="15">
        <v>116541</v>
      </c>
    </row>
    <row r="354" spans="2:6" ht="15.75" thickBot="1" x14ac:dyDescent="0.3">
      <c r="B354" s="26" t="s">
        <v>302</v>
      </c>
      <c r="C354" s="15">
        <f t="shared" si="57"/>
        <v>0</v>
      </c>
      <c r="D354" s="15">
        <f t="shared" si="57"/>
        <v>0</v>
      </c>
      <c r="E354" s="15">
        <f t="shared" si="57"/>
        <v>0</v>
      </c>
      <c r="F354" s="15">
        <f t="shared" si="57"/>
        <v>0</v>
      </c>
    </row>
    <row r="355" spans="2:6" ht="24.75" thickBot="1" x14ac:dyDescent="0.3">
      <c r="B355" s="13" t="s">
        <v>25</v>
      </c>
      <c r="C355" s="36">
        <f>C356+C357</f>
        <v>18819</v>
      </c>
      <c r="D355" s="36">
        <f t="shared" ref="D355:F355" si="58">D356+D357</f>
        <v>18819</v>
      </c>
      <c r="E355" s="36">
        <f t="shared" si="58"/>
        <v>18819</v>
      </c>
      <c r="F355" s="36">
        <f t="shared" si="58"/>
        <v>18819</v>
      </c>
    </row>
    <row r="356" spans="2:6" ht="15.75" thickBot="1" x14ac:dyDescent="0.3">
      <c r="B356" s="26" t="s">
        <v>279</v>
      </c>
      <c r="C356" s="14">
        <f>C46+C83+C120</f>
        <v>18819</v>
      </c>
      <c r="D356" s="14">
        <v>18819</v>
      </c>
      <c r="E356" s="14">
        <v>18819</v>
      </c>
      <c r="F356" s="14">
        <v>18819</v>
      </c>
    </row>
    <row r="357" spans="2:6" ht="15.75" thickBot="1" x14ac:dyDescent="0.3">
      <c r="B357" s="26" t="s">
        <v>302</v>
      </c>
      <c r="C357" s="15">
        <f>C47+C84+C118</f>
        <v>0</v>
      </c>
      <c r="D357" s="15">
        <f>D47+D84+D118</f>
        <v>0</v>
      </c>
      <c r="E357" s="15">
        <f>E47+E84+E118</f>
        <v>0</v>
      </c>
      <c r="F357" s="15">
        <f>F47+F84+F118</f>
        <v>0</v>
      </c>
    </row>
    <row r="358" spans="2:6" ht="15.75" thickBot="1" x14ac:dyDescent="0.3">
      <c r="B358" s="13" t="s">
        <v>26</v>
      </c>
      <c r="C358" s="36">
        <f>C359+C360</f>
        <v>20000</v>
      </c>
      <c r="D358" s="36">
        <f t="shared" ref="D358:F358" si="59">D359+D360</f>
        <v>20352</v>
      </c>
      <c r="E358" s="36">
        <f t="shared" si="59"/>
        <v>21382</v>
      </c>
      <c r="F358" s="36">
        <f t="shared" si="59"/>
        <v>21882</v>
      </c>
    </row>
    <row r="359" spans="2:6" ht="15.75" thickBot="1" x14ac:dyDescent="0.3">
      <c r="B359" s="26" t="s">
        <v>279</v>
      </c>
      <c r="C359" s="15">
        <f t="shared" ref="C359:F360" si="60">C49+C86+C123</f>
        <v>20000</v>
      </c>
      <c r="D359" s="15">
        <v>20352</v>
      </c>
      <c r="E359" s="15">
        <v>21382</v>
      </c>
      <c r="F359" s="15">
        <v>21882</v>
      </c>
    </row>
    <row r="360" spans="2:6" ht="15.75" thickBot="1" x14ac:dyDescent="0.3">
      <c r="B360" s="26" t="s">
        <v>302</v>
      </c>
      <c r="C360" s="15">
        <f t="shared" si="60"/>
        <v>0</v>
      </c>
      <c r="D360" s="15">
        <f t="shared" si="60"/>
        <v>0</v>
      </c>
      <c r="E360" s="15">
        <f t="shared" si="60"/>
        <v>0</v>
      </c>
      <c r="F360" s="15">
        <f t="shared" si="60"/>
        <v>0</v>
      </c>
    </row>
    <row r="361" spans="2:6" ht="15.75" thickBot="1" x14ac:dyDescent="0.3">
      <c r="B361" s="13" t="s">
        <v>27</v>
      </c>
      <c r="C361" s="36">
        <f>C362+C363</f>
        <v>0</v>
      </c>
      <c r="D361" s="36">
        <f t="shared" ref="D361:F361" si="61">D362+D363</f>
        <v>0</v>
      </c>
      <c r="E361" s="36">
        <f t="shared" si="61"/>
        <v>0</v>
      </c>
      <c r="F361" s="36">
        <f t="shared" si="61"/>
        <v>0</v>
      </c>
    </row>
    <row r="362" spans="2:6" ht="15.75" thickBot="1" x14ac:dyDescent="0.3">
      <c r="B362" s="26" t="s">
        <v>279</v>
      </c>
      <c r="C362" s="14">
        <f t="shared" ref="C362:F363" si="62">C52+C89+C126</f>
        <v>0</v>
      </c>
      <c r="D362" s="14">
        <f t="shared" si="62"/>
        <v>0</v>
      </c>
      <c r="E362" s="14">
        <f t="shared" si="62"/>
        <v>0</v>
      </c>
      <c r="F362" s="14">
        <f t="shared" si="62"/>
        <v>0</v>
      </c>
    </row>
    <row r="363" spans="2:6" ht="15.75" thickBot="1" x14ac:dyDescent="0.3">
      <c r="B363" s="26" t="s">
        <v>302</v>
      </c>
      <c r="C363" s="15">
        <f t="shared" si="62"/>
        <v>0</v>
      </c>
      <c r="D363" s="15">
        <f t="shared" si="62"/>
        <v>0</v>
      </c>
      <c r="E363" s="15">
        <f t="shared" si="62"/>
        <v>0</v>
      </c>
      <c r="F363" s="15">
        <f t="shared" si="62"/>
        <v>0</v>
      </c>
    </row>
    <row r="364" spans="2:6" ht="15.75" thickBot="1" x14ac:dyDescent="0.3">
      <c r="B364" s="13" t="s">
        <v>28</v>
      </c>
      <c r="C364" s="36">
        <f>C365+C366</f>
        <v>0</v>
      </c>
      <c r="D364" s="36">
        <f t="shared" ref="D364:F364" si="63">D365+D366</f>
        <v>0</v>
      </c>
      <c r="E364" s="36">
        <f t="shared" si="63"/>
        <v>0</v>
      </c>
      <c r="F364" s="36">
        <f t="shared" si="63"/>
        <v>0</v>
      </c>
    </row>
    <row r="365" spans="2:6" ht="15.75" thickBot="1" x14ac:dyDescent="0.3">
      <c r="B365" s="26" t="s">
        <v>279</v>
      </c>
      <c r="C365" s="14">
        <f t="shared" ref="C365:F366" si="64">C55+C92+C129</f>
        <v>0</v>
      </c>
      <c r="D365" s="14">
        <f t="shared" si="64"/>
        <v>0</v>
      </c>
      <c r="E365" s="14">
        <f t="shared" si="64"/>
        <v>0</v>
      </c>
      <c r="F365" s="14">
        <f t="shared" si="64"/>
        <v>0</v>
      </c>
    </row>
    <row r="366" spans="2:6" ht="15.75" thickBot="1" x14ac:dyDescent="0.3">
      <c r="B366" s="26" t="s">
        <v>302</v>
      </c>
      <c r="C366" s="15">
        <f t="shared" si="64"/>
        <v>0</v>
      </c>
      <c r="D366" s="15">
        <f t="shared" si="64"/>
        <v>0</v>
      </c>
      <c r="E366" s="15">
        <f t="shared" si="64"/>
        <v>0</v>
      </c>
      <c r="F366" s="15">
        <f t="shared" si="64"/>
        <v>0</v>
      </c>
    </row>
    <row r="367" spans="2:6" ht="15.75" thickBot="1" x14ac:dyDescent="0.3">
      <c r="B367" s="13" t="s">
        <v>29</v>
      </c>
      <c r="C367" s="36">
        <f>C368+C369</f>
        <v>0</v>
      </c>
      <c r="D367" s="36">
        <f>D368+D369</f>
        <v>0</v>
      </c>
      <c r="E367" s="36">
        <f t="shared" ref="E367:F367" si="65">E368+E369</f>
        <v>0</v>
      </c>
      <c r="F367" s="36">
        <f t="shared" si="65"/>
        <v>0</v>
      </c>
    </row>
    <row r="368" spans="2:6" ht="15.75" thickBot="1" x14ac:dyDescent="0.3">
      <c r="B368" s="26" t="s">
        <v>279</v>
      </c>
      <c r="C368" s="14">
        <f t="shared" ref="C368:F369" si="66">C58+C95+C132</f>
        <v>0</v>
      </c>
      <c r="D368" s="14">
        <f t="shared" si="66"/>
        <v>0</v>
      </c>
      <c r="E368" s="14">
        <f t="shared" si="66"/>
        <v>0</v>
      </c>
      <c r="F368" s="14">
        <f t="shared" si="66"/>
        <v>0</v>
      </c>
    </row>
    <row r="369" spans="2:6" ht="15.75" thickBot="1" x14ac:dyDescent="0.3">
      <c r="B369" s="26" t="s">
        <v>302</v>
      </c>
      <c r="C369" s="15">
        <f t="shared" si="66"/>
        <v>0</v>
      </c>
      <c r="D369" s="15">
        <f t="shared" si="66"/>
        <v>0</v>
      </c>
      <c r="E369" s="15">
        <f t="shared" si="66"/>
        <v>0</v>
      </c>
      <c r="F369" s="15">
        <f t="shared" si="66"/>
        <v>0</v>
      </c>
    </row>
    <row r="370" spans="2:6" ht="24.75" thickBot="1" x14ac:dyDescent="0.3">
      <c r="B370" s="13" t="s">
        <v>30</v>
      </c>
      <c r="C370" s="36">
        <f>C97+C60</f>
        <v>0</v>
      </c>
      <c r="D370" s="36">
        <f>D97+D60</f>
        <v>0</v>
      </c>
      <c r="E370" s="36">
        <f>E97+E60</f>
        <v>0</v>
      </c>
      <c r="F370" s="36">
        <f>F97+F60</f>
        <v>0</v>
      </c>
    </row>
    <row r="371" spans="2:6" ht="15.75" thickBot="1" x14ac:dyDescent="0.3">
      <c r="B371" s="26" t="s">
        <v>279</v>
      </c>
      <c r="C371" s="14">
        <f t="shared" ref="C371:F372" si="67">C61+C98+C135</f>
        <v>0</v>
      </c>
      <c r="D371" s="14">
        <f t="shared" si="67"/>
        <v>0</v>
      </c>
      <c r="E371" s="14">
        <f t="shared" si="67"/>
        <v>0</v>
      </c>
      <c r="F371" s="14">
        <f t="shared" si="67"/>
        <v>0</v>
      </c>
    </row>
    <row r="372" spans="2:6" ht="15.75" thickBot="1" x14ac:dyDescent="0.3">
      <c r="B372" s="26" t="s">
        <v>302</v>
      </c>
      <c r="C372" s="15">
        <f t="shared" si="67"/>
        <v>0</v>
      </c>
      <c r="D372" s="15">
        <f t="shared" si="67"/>
        <v>0</v>
      </c>
      <c r="E372" s="15">
        <f t="shared" si="67"/>
        <v>0</v>
      </c>
      <c r="F372" s="15">
        <f t="shared" si="67"/>
        <v>0</v>
      </c>
    </row>
    <row r="373" spans="2:6" ht="15.75" thickBot="1" x14ac:dyDescent="0.3">
      <c r="B373" s="13" t="s">
        <v>59</v>
      </c>
      <c r="C373" s="36">
        <f>C374+C375+C376+C377</f>
        <v>95000</v>
      </c>
      <c r="D373" s="36">
        <f t="shared" ref="D373:F373" si="68">D374+D375+D376+D377</f>
        <v>80000</v>
      </c>
      <c r="E373" s="36">
        <f t="shared" si="68"/>
        <v>80000</v>
      </c>
      <c r="F373" s="36">
        <f t="shared" si="68"/>
        <v>80000</v>
      </c>
    </row>
    <row r="374" spans="2:6" ht="15.75" thickBot="1" x14ac:dyDescent="0.3">
      <c r="B374" s="26" t="s">
        <v>279</v>
      </c>
      <c r="C374" s="14">
        <f t="shared" ref="C374:F377" si="69">C158+C183+C208+C234+C263+C288+C313+C339</f>
        <v>15000</v>
      </c>
      <c r="D374" s="14">
        <f t="shared" si="69"/>
        <v>0</v>
      </c>
      <c r="E374" s="14">
        <f t="shared" si="69"/>
        <v>0</v>
      </c>
      <c r="F374" s="14">
        <f t="shared" si="69"/>
        <v>0</v>
      </c>
    </row>
    <row r="375" spans="2:6" ht="15.75" thickBot="1" x14ac:dyDescent="0.3">
      <c r="B375" s="26" t="s">
        <v>303</v>
      </c>
      <c r="C375" s="14">
        <f t="shared" si="69"/>
        <v>80000</v>
      </c>
      <c r="D375" s="14">
        <f t="shared" si="69"/>
        <v>80000</v>
      </c>
      <c r="E375" s="14">
        <f t="shared" si="69"/>
        <v>80000</v>
      </c>
      <c r="F375" s="14">
        <f t="shared" si="69"/>
        <v>80000</v>
      </c>
    </row>
    <row r="376" spans="2:6" ht="15.75" thickBot="1" x14ac:dyDescent="0.3">
      <c r="B376" s="26" t="s">
        <v>295</v>
      </c>
      <c r="C376" s="14">
        <f t="shared" si="69"/>
        <v>0</v>
      </c>
      <c r="D376" s="14">
        <f t="shared" si="69"/>
        <v>0</v>
      </c>
      <c r="E376" s="14">
        <f t="shared" si="69"/>
        <v>0</v>
      </c>
      <c r="F376" s="14">
        <f t="shared" si="69"/>
        <v>0</v>
      </c>
    </row>
    <row r="377" spans="2:6" ht="15.75" thickBot="1" x14ac:dyDescent="0.3">
      <c r="B377" s="26" t="s">
        <v>296</v>
      </c>
      <c r="C377" s="14">
        <f t="shared" si="69"/>
        <v>0</v>
      </c>
      <c r="D377" s="14">
        <f t="shared" si="69"/>
        <v>0</v>
      </c>
      <c r="E377" s="14">
        <f t="shared" si="69"/>
        <v>0</v>
      </c>
      <c r="F377" s="14">
        <f t="shared" si="69"/>
        <v>0</v>
      </c>
    </row>
    <row r="378" spans="2:6" ht="15.75" thickBot="1" x14ac:dyDescent="0.3">
      <c r="B378" s="13" t="s">
        <v>60</v>
      </c>
      <c r="C378" s="36">
        <f>C379+C380+C381+C382</f>
        <v>170000</v>
      </c>
      <c r="D378" s="36">
        <f t="shared" ref="D378:F378" si="70">D379+D380+D381+D382</f>
        <v>170000</v>
      </c>
      <c r="E378" s="36">
        <f t="shared" si="70"/>
        <v>170000</v>
      </c>
      <c r="F378" s="36">
        <f t="shared" si="70"/>
        <v>170000</v>
      </c>
    </row>
    <row r="379" spans="2:6" ht="15.75" thickBot="1" x14ac:dyDescent="0.3">
      <c r="B379" s="26" t="s">
        <v>279</v>
      </c>
      <c r="C379" s="14">
        <f t="shared" ref="C379:F382" si="71">C163+C188+C213+C239+C268+C293+C318+C344</f>
        <v>100000</v>
      </c>
      <c r="D379" s="14">
        <f t="shared" si="71"/>
        <v>100000</v>
      </c>
      <c r="E379" s="14">
        <f t="shared" si="71"/>
        <v>100000</v>
      </c>
      <c r="F379" s="14">
        <f t="shared" si="71"/>
        <v>100000</v>
      </c>
    </row>
    <row r="380" spans="2:6" ht="15.75" thickBot="1" x14ac:dyDescent="0.3">
      <c r="B380" s="26" t="s">
        <v>303</v>
      </c>
      <c r="C380" s="14">
        <f t="shared" si="71"/>
        <v>70000</v>
      </c>
      <c r="D380" s="14">
        <f t="shared" si="71"/>
        <v>70000</v>
      </c>
      <c r="E380" s="14">
        <f t="shared" si="71"/>
        <v>70000</v>
      </c>
      <c r="F380" s="14">
        <f t="shared" si="71"/>
        <v>70000</v>
      </c>
    </row>
    <row r="381" spans="2:6" ht="15.75" thickBot="1" x14ac:dyDescent="0.3">
      <c r="B381" s="26" t="s">
        <v>295</v>
      </c>
      <c r="C381" s="14">
        <f t="shared" si="71"/>
        <v>0</v>
      </c>
      <c r="D381" s="14">
        <f t="shared" si="71"/>
        <v>0</v>
      </c>
      <c r="E381" s="14">
        <f t="shared" si="71"/>
        <v>0</v>
      </c>
      <c r="F381" s="14">
        <f t="shared" si="71"/>
        <v>0</v>
      </c>
    </row>
    <row r="382" spans="2:6" ht="15.75" thickBot="1" x14ac:dyDescent="0.3">
      <c r="B382" s="26" t="s">
        <v>296</v>
      </c>
      <c r="C382" s="14">
        <f t="shared" si="71"/>
        <v>0</v>
      </c>
      <c r="D382" s="14">
        <f t="shared" si="71"/>
        <v>0</v>
      </c>
      <c r="E382" s="14">
        <f t="shared" si="71"/>
        <v>0</v>
      </c>
      <c r="F382" s="14">
        <f t="shared" si="71"/>
        <v>0</v>
      </c>
    </row>
    <row r="383" spans="2:6" ht="15.75" thickBot="1" x14ac:dyDescent="0.3">
      <c r="B383" s="17" t="s">
        <v>32</v>
      </c>
      <c r="C383" s="18">
        <f>IF(C351-C350=0,0,"Error")</f>
        <v>0</v>
      </c>
      <c r="D383" s="18">
        <f>IF(D351-D350=0,0,"Error")</f>
        <v>0</v>
      </c>
      <c r="E383" s="18">
        <f>IF(E351-E350=0,0,"Error")</f>
        <v>0</v>
      </c>
      <c r="F383" s="18">
        <f>IF(F351-F350=0,0,"Error")</f>
        <v>0</v>
      </c>
    </row>
    <row r="384" spans="2:6" x14ac:dyDescent="0.25">
      <c r="B384" s="28"/>
      <c r="C384" s="29"/>
      <c r="D384" s="29"/>
      <c r="E384" s="29"/>
      <c r="F384" s="29"/>
    </row>
  </sheetData>
  <mergeCells count="88">
    <mergeCell ref="B26:F26"/>
    <mergeCell ref="A2:G2"/>
    <mergeCell ref="B3:F3"/>
    <mergeCell ref="C5:F5"/>
    <mergeCell ref="C6:F6"/>
    <mergeCell ref="C7:F7"/>
    <mergeCell ref="B8:F8"/>
    <mergeCell ref="B9:F11"/>
    <mergeCell ref="C12:F12"/>
    <mergeCell ref="B13:B14"/>
    <mergeCell ref="C18:F18"/>
    <mergeCell ref="B19:F19"/>
    <mergeCell ref="B76:F76"/>
    <mergeCell ref="B27:F27"/>
    <mergeCell ref="C28:F28"/>
    <mergeCell ref="C29:F29"/>
    <mergeCell ref="C30:F30"/>
    <mergeCell ref="B31:B32"/>
    <mergeCell ref="B39:F39"/>
    <mergeCell ref="B40:B41"/>
    <mergeCell ref="C65:F65"/>
    <mergeCell ref="C66:F66"/>
    <mergeCell ref="C67:F67"/>
    <mergeCell ref="B68:B69"/>
    <mergeCell ref="H142:L144"/>
    <mergeCell ref="C143:F143"/>
    <mergeCell ref="C144:F144"/>
    <mergeCell ref="B77:B78"/>
    <mergeCell ref="C102:F102"/>
    <mergeCell ref="C103:F103"/>
    <mergeCell ref="C104:F104"/>
    <mergeCell ref="B105:B106"/>
    <mergeCell ref="B113:F113"/>
    <mergeCell ref="C169:F169"/>
    <mergeCell ref="B114:B115"/>
    <mergeCell ref="B139:F139"/>
    <mergeCell ref="B140:F140"/>
    <mergeCell ref="C141:F141"/>
    <mergeCell ref="E142:F142"/>
    <mergeCell ref="C145:F145"/>
    <mergeCell ref="B146:B147"/>
    <mergeCell ref="B154:F154"/>
    <mergeCell ref="B155:B156"/>
    <mergeCell ref="E168:F168"/>
    <mergeCell ref="C221:F221"/>
    <mergeCell ref="C170:F170"/>
    <mergeCell ref="B171:B172"/>
    <mergeCell ref="B179:F179"/>
    <mergeCell ref="B180:B181"/>
    <mergeCell ref="C194:F194"/>
    <mergeCell ref="C195:F195"/>
    <mergeCell ref="B196:B197"/>
    <mergeCell ref="B204:F204"/>
    <mergeCell ref="B205:B206"/>
    <mergeCell ref="C218:F218"/>
    <mergeCell ref="C220:F220"/>
    <mergeCell ref="C299:F299"/>
    <mergeCell ref="C300:F300"/>
    <mergeCell ref="B301:B302"/>
    <mergeCell ref="B251:B252"/>
    <mergeCell ref="B222:B223"/>
    <mergeCell ref="B230:F230"/>
    <mergeCell ref="B231:B232"/>
    <mergeCell ref="B244:F244"/>
    <mergeCell ref="B245:F245"/>
    <mergeCell ref="C246:F246"/>
    <mergeCell ref="E247:F247"/>
    <mergeCell ref="C274:F274"/>
    <mergeCell ref="C275:F275"/>
    <mergeCell ref="B276:B277"/>
    <mergeCell ref="B284:F284"/>
    <mergeCell ref="B285:B286"/>
    <mergeCell ref="B1:H1"/>
    <mergeCell ref="B336:B337"/>
    <mergeCell ref="B310:B311"/>
    <mergeCell ref="C323:F323"/>
    <mergeCell ref="C325:F325"/>
    <mergeCell ref="C326:F326"/>
    <mergeCell ref="B327:B328"/>
    <mergeCell ref="B335:F335"/>
    <mergeCell ref="H247:L249"/>
    <mergeCell ref="C248:F248"/>
    <mergeCell ref="C249:F249"/>
    <mergeCell ref="C250:F250"/>
    <mergeCell ref="B309:F309"/>
    <mergeCell ref="B259:F259"/>
    <mergeCell ref="B260:B261"/>
    <mergeCell ref="E273:F273"/>
  </mergeCells>
  <pageMargins left="0.7" right="0.7" top="0.75" bottom="0.75" header="0.3" footer="0.3"/>
  <pageSetup scale="55" orientation="portrait" r:id="rId1"/>
  <rowBreaks count="3" manualBreakCount="3">
    <brk id="64" max="5" man="1"/>
    <brk id="243" max="5" man="1"/>
    <brk id="322"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67"/>
  <sheetViews>
    <sheetView topLeftCell="B1" zoomScale="124" zoomScaleNormal="124" workbookViewId="0">
      <selection activeCell="K12" sqref="K12"/>
    </sheetView>
  </sheetViews>
  <sheetFormatPr defaultRowHeight="15" x14ac:dyDescent="0.25"/>
  <cols>
    <col min="1" max="1" width="12.140625" hidden="1" customWidth="1"/>
    <col min="2" max="2" width="23.140625" customWidth="1"/>
    <col min="3" max="3" width="16" customWidth="1"/>
    <col min="4" max="4" width="11.85546875" customWidth="1"/>
    <col min="5" max="5" width="14.140625" customWidth="1"/>
    <col min="6" max="6" width="16.85546875" customWidth="1"/>
    <col min="10" max="10" width="14" customWidth="1"/>
  </cols>
  <sheetData>
    <row r="1" spans="1:8" x14ac:dyDescent="0.25">
      <c r="B1" s="1444" t="s">
        <v>1744</v>
      </c>
      <c r="C1" s="1444"/>
      <c r="D1" s="1444"/>
      <c r="E1" s="1444"/>
      <c r="F1" s="1444"/>
      <c r="G1" s="1444"/>
      <c r="H1" s="1444"/>
    </row>
    <row r="2" spans="1:8" x14ac:dyDescent="0.25">
      <c r="A2" s="1444" t="s">
        <v>750</v>
      </c>
      <c r="B2" s="1444"/>
      <c r="C2" s="1444"/>
      <c r="D2" s="1444"/>
      <c r="E2" s="1444"/>
      <c r="F2" s="1444"/>
      <c r="G2" s="1444"/>
    </row>
    <row r="3" spans="1:8" x14ac:dyDescent="0.25">
      <c r="A3" s="796"/>
      <c r="B3" s="1306" t="s">
        <v>731</v>
      </c>
      <c r="C3" s="1306"/>
      <c r="D3" s="1306"/>
      <c r="E3" s="1306"/>
      <c r="F3" s="1306"/>
      <c r="G3" s="796"/>
    </row>
    <row r="4" spans="1:8" ht="15.75" thickBot="1" x14ac:dyDescent="0.3"/>
    <row r="5" spans="1:8" ht="26.25" thickBot="1" x14ac:dyDescent="0.3">
      <c r="B5" s="2" t="s">
        <v>0</v>
      </c>
      <c r="C5" s="1230" t="s">
        <v>187</v>
      </c>
      <c r="D5" s="1230"/>
      <c r="E5" s="1230"/>
      <c r="F5" s="1230"/>
    </row>
    <row r="6" spans="1:8" ht="15.75" thickBot="1" x14ac:dyDescent="0.3">
      <c r="B6" s="2" t="s">
        <v>1</v>
      </c>
      <c r="C6" s="1231" t="s">
        <v>932</v>
      </c>
      <c r="D6" s="1232"/>
      <c r="E6" s="1232"/>
      <c r="F6" s="1233"/>
    </row>
    <row r="7" spans="1:8" ht="26.25" thickBot="1" x14ac:dyDescent="0.3">
      <c r="B7" s="2" t="s">
        <v>3</v>
      </c>
      <c r="C7" s="1217" t="s">
        <v>729</v>
      </c>
      <c r="D7" s="1218"/>
      <c r="E7" s="1218"/>
      <c r="F7" s="1219"/>
    </row>
    <row r="8" spans="1:8" ht="15.75" thickBot="1" x14ac:dyDescent="0.3">
      <c r="B8" s="1234" t="s">
        <v>5</v>
      </c>
      <c r="C8" s="1235"/>
      <c r="D8" s="1235"/>
      <c r="E8" s="1235"/>
      <c r="F8" s="1236"/>
    </row>
    <row r="9" spans="1:8" ht="15.75" thickBot="1" x14ac:dyDescent="0.3">
      <c r="B9" s="1423" t="s">
        <v>933</v>
      </c>
      <c r="C9" s="1424"/>
      <c r="D9" s="1424"/>
      <c r="E9" s="1424"/>
      <c r="F9" s="1425"/>
    </row>
    <row r="10" spans="1:8" ht="15.75" thickBot="1" x14ac:dyDescent="0.3">
      <c r="B10" s="1423"/>
      <c r="C10" s="1424"/>
      <c r="D10" s="1424"/>
      <c r="E10" s="1424"/>
      <c r="F10" s="1425"/>
    </row>
    <row r="11" spans="1:8" ht="15.75" thickBot="1" x14ac:dyDescent="0.3">
      <c r="B11" s="1423"/>
      <c r="C11" s="1424"/>
      <c r="D11" s="1424"/>
      <c r="E11" s="1424"/>
      <c r="F11" s="1425"/>
    </row>
    <row r="12" spans="1:8" ht="26.25" thickBot="1" x14ac:dyDescent="0.3">
      <c r="B12" s="3" t="s">
        <v>6</v>
      </c>
      <c r="C12" s="1240" t="s">
        <v>934</v>
      </c>
      <c r="D12" s="1241"/>
      <c r="E12" s="1241"/>
      <c r="F12" s="1242"/>
    </row>
    <row r="13" spans="1:8" x14ac:dyDescent="0.25">
      <c r="B13" s="1254" t="s">
        <v>7</v>
      </c>
      <c r="C13" s="280">
        <v>2019</v>
      </c>
      <c r="D13" s="280">
        <v>2020</v>
      </c>
      <c r="E13" s="280">
        <v>2021</v>
      </c>
      <c r="F13" s="280">
        <v>2022</v>
      </c>
    </row>
    <row r="14" spans="1:8" ht="15.75" thickBot="1" x14ac:dyDescent="0.3">
      <c r="B14" s="1255"/>
      <c r="C14" s="498">
        <v>79393</v>
      </c>
      <c r="D14" s="498">
        <v>79393</v>
      </c>
      <c r="E14" s="498">
        <v>79393</v>
      </c>
      <c r="F14" s="498">
        <v>79393</v>
      </c>
    </row>
    <row r="15" spans="1:8" ht="44.25" customHeight="1" thickBot="1" x14ac:dyDescent="0.3">
      <c r="B15" s="789" t="s">
        <v>935</v>
      </c>
      <c r="C15" s="499">
        <v>17</v>
      </c>
      <c r="D15" s="499">
        <v>135</v>
      </c>
      <c r="E15" s="499">
        <v>135</v>
      </c>
      <c r="F15" s="499">
        <v>135</v>
      </c>
    </row>
    <row r="16" spans="1:8" ht="24.75" thickBot="1" x14ac:dyDescent="0.3">
      <c r="B16" s="6" t="s">
        <v>10</v>
      </c>
      <c r="C16" s="1427" t="s">
        <v>936</v>
      </c>
      <c r="D16" s="1428"/>
      <c r="E16" s="1428"/>
      <c r="F16" s="1429"/>
    </row>
    <row r="17" spans="2:12" ht="15.75" thickBot="1" x14ac:dyDescent="0.3">
      <c r="B17" s="1247" t="s">
        <v>11</v>
      </c>
      <c r="C17" s="1249"/>
      <c r="D17" s="1249"/>
      <c r="E17" s="1249"/>
      <c r="F17" s="1250"/>
      <c r="I17" s="30"/>
      <c r="K17" s="30"/>
    </row>
    <row r="18" spans="2:12" ht="23.25" thickBot="1" x14ac:dyDescent="0.3">
      <c r="B18" s="789" t="s">
        <v>937</v>
      </c>
      <c r="C18" s="499">
        <v>17</v>
      </c>
      <c r="D18" s="499">
        <v>135</v>
      </c>
      <c r="E18" s="499">
        <v>135</v>
      </c>
      <c r="F18" s="499">
        <v>135</v>
      </c>
      <c r="H18" s="92"/>
    </row>
    <row r="19" spans="2:12" ht="15.75" thickBot="1" x14ac:dyDescent="0.3">
      <c r="B19" s="1291" t="s">
        <v>12</v>
      </c>
      <c r="C19" s="1292"/>
      <c r="D19" s="1292"/>
      <c r="E19" s="1292"/>
      <c r="F19" s="1293"/>
    </row>
    <row r="20" spans="2:12" ht="15.75" thickBot="1" x14ac:dyDescent="0.3">
      <c r="B20" s="1220" t="s">
        <v>13</v>
      </c>
      <c r="C20" s="1221"/>
      <c r="D20" s="1221"/>
      <c r="E20" s="1221"/>
      <c r="F20" s="1222"/>
    </row>
    <row r="21" spans="2:12" ht="15.75" thickBot="1" x14ac:dyDescent="0.3">
      <c r="B21" s="7" t="s">
        <v>14</v>
      </c>
      <c r="C21" s="1284" t="s">
        <v>938</v>
      </c>
      <c r="D21" s="1279"/>
      <c r="E21" s="1279"/>
      <c r="F21" s="1280"/>
    </row>
    <row r="22" spans="2:12" ht="22.5" customHeight="1" thickBot="1" x14ac:dyDescent="0.3">
      <c r="B22" s="5" t="s">
        <v>15</v>
      </c>
      <c r="C22" s="1247" t="s">
        <v>939</v>
      </c>
      <c r="D22" s="1249"/>
      <c r="E22" s="1249"/>
      <c r="F22" s="1250"/>
    </row>
    <row r="23" spans="2:12" ht="15.75" thickBot="1" x14ac:dyDescent="0.3">
      <c r="B23" s="5" t="s">
        <v>16</v>
      </c>
      <c r="C23" s="1251" t="s">
        <v>940</v>
      </c>
      <c r="D23" s="1252"/>
      <c r="E23" s="1252"/>
      <c r="F23" s="1253"/>
    </row>
    <row r="24" spans="2:12" x14ac:dyDescent="0.25">
      <c r="B24" s="1254"/>
      <c r="C24" s="8">
        <v>2019</v>
      </c>
      <c r="D24" s="8">
        <v>2020</v>
      </c>
      <c r="E24" s="8">
        <v>2021</v>
      </c>
      <c r="F24" s="8">
        <v>2022</v>
      </c>
    </row>
    <row r="25" spans="2:12" ht="15.75" thickBot="1" x14ac:dyDescent="0.3">
      <c r="B25" s="1255"/>
      <c r="C25" s="806" t="s">
        <v>8</v>
      </c>
      <c r="D25" s="806" t="s">
        <v>9</v>
      </c>
      <c r="E25" s="806" t="s">
        <v>9</v>
      </c>
      <c r="F25" s="806" t="s">
        <v>9</v>
      </c>
    </row>
    <row r="26" spans="2:12" ht="15.75" thickBot="1" x14ac:dyDescent="0.3">
      <c r="B26" s="5" t="s">
        <v>17</v>
      </c>
      <c r="C26" s="10">
        <v>17</v>
      </c>
      <c r="D26" s="10">
        <v>135</v>
      </c>
      <c r="E26" s="10">
        <v>135</v>
      </c>
      <c r="F26" s="10">
        <v>135</v>
      </c>
    </row>
    <row r="27" spans="2:12" ht="15.75" thickBot="1" x14ac:dyDescent="0.3">
      <c r="B27" s="5" t="s">
        <v>18</v>
      </c>
      <c r="C27" s="10">
        <f>C56</f>
        <v>76393</v>
      </c>
      <c r="D27" s="10">
        <f t="shared" ref="D27:F27" si="0">D56</f>
        <v>76243</v>
      </c>
      <c r="E27" s="10">
        <f t="shared" si="0"/>
        <v>76243</v>
      </c>
      <c r="F27" s="10">
        <f t="shared" si="0"/>
        <v>76243</v>
      </c>
    </row>
    <row r="28" spans="2:12" ht="15.75" thickBot="1" x14ac:dyDescent="0.3">
      <c r="B28" s="5" t="s">
        <v>19</v>
      </c>
      <c r="C28" s="10">
        <f>C27/C26</f>
        <v>4493.7058823529414</v>
      </c>
      <c r="D28" s="10">
        <f t="shared" ref="D28:F28" si="1">D27/D26</f>
        <v>564.762962962963</v>
      </c>
      <c r="E28" s="10">
        <f t="shared" si="1"/>
        <v>564.762962962963</v>
      </c>
      <c r="F28" s="10">
        <f t="shared" si="1"/>
        <v>564.762962962963</v>
      </c>
    </row>
    <row r="29" spans="2:12" ht="15.75" thickBot="1" x14ac:dyDescent="0.3">
      <c r="B29" s="5" t="s">
        <v>20</v>
      </c>
      <c r="C29" s="787" t="s">
        <v>21</v>
      </c>
      <c r="D29" s="11">
        <f>D26/C26-1</f>
        <v>6.9411764705882355</v>
      </c>
      <c r="E29" s="11">
        <f t="shared" ref="E29:F31" si="2">E26/D26-1</f>
        <v>0</v>
      </c>
      <c r="F29" s="11">
        <f t="shared" si="2"/>
        <v>0</v>
      </c>
      <c r="H29" s="12"/>
      <c r="I29" s="12"/>
      <c r="J29" s="12"/>
      <c r="K29" s="12"/>
      <c r="L29" s="12"/>
    </row>
    <row r="30" spans="2:12" ht="15.75" thickBot="1" x14ac:dyDescent="0.3">
      <c r="B30" s="5" t="s">
        <v>22</v>
      </c>
      <c r="C30" s="787" t="s">
        <v>21</v>
      </c>
      <c r="D30" s="11">
        <f>D27/C27-1</f>
        <v>-1.9635306899846716E-3</v>
      </c>
      <c r="E30" s="11">
        <f t="shared" si="2"/>
        <v>0</v>
      </c>
      <c r="F30" s="11">
        <f t="shared" si="2"/>
        <v>0</v>
      </c>
    </row>
    <row r="31" spans="2:12" ht="23.25" thickBot="1" x14ac:dyDescent="0.3">
      <c r="B31" s="5" t="s">
        <v>23</v>
      </c>
      <c r="C31" s="787" t="s">
        <v>21</v>
      </c>
      <c r="D31" s="11">
        <f>D28/C28-1</f>
        <v>-0.87432133349429431</v>
      </c>
      <c r="E31" s="11">
        <f t="shared" si="2"/>
        <v>0</v>
      </c>
      <c r="F31" s="11">
        <f t="shared" si="2"/>
        <v>0</v>
      </c>
    </row>
    <row r="32" spans="2:12" ht="15.75" thickBot="1" x14ac:dyDescent="0.3">
      <c r="B32" s="1256" t="s">
        <v>160</v>
      </c>
      <c r="C32" s="1257"/>
      <c r="D32" s="1257"/>
      <c r="E32" s="1257"/>
      <c r="F32" s="1258"/>
    </row>
    <row r="33" spans="2:9" x14ac:dyDescent="0.25">
      <c r="B33" s="1254"/>
      <c r="C33" s="8">
        <v>2019</v>
      </c>
      <c r="D33" s="8">
        <v>2020</v>
      </c>
      <c r="E33" s="8">
        <v>2021</v>
      </c>
      <c r="F33" s="8">
        <v>2022</v>
      </c>
    </row>
    <row r="34" spans="2:9" ht="15.75" thickBot="1" x14ac:dyDescent="0.3">
      <c r="B34" s="1255"/>
      <c r="C34" s="806" t="s">
        <v>8</v>
      </c>
      <c r="D34" s="806" t="s">
        <v>9</v>
      </c>
      <c r="E34" s="806" t="s">
        <v>9</v>
      </c>
      <c r="F34" s="806" t="s">
        <v>9</v>
      </c>
    </row>
    <row r="35" spans="2:9" ht="15.75" thickBot="1" x14ac:dyDescent="0.3">
      <c r="B35" s="13" t="s">
        <v>24</v>
      </c>
      <c r="C35" s="14">
        <v>37100</v>
      </c>
      <c r="D35" s="14">
        <v>38900</v>
      </c>
      <c r="E35" s="14">
        <v>38900</v>
      </c>
      <c r="F35" s="14">
        <v>38900</v>
      </c>
    </row>
    <row r="36" spans="2:9" ht="15.75" thickBot="1" x14ac:dyDescent="0.3">
      <c r="B36" s="26" t="s">
        <v>279</v>
      </c>
      <c r="C36" s="278">
        <v>37100</v>
      </c>
      <c r="D36" s="15">
        <v>38900</v>
      </c>
      <c r="E36" s="15">
        <v>38900</v>
      </c>
      <c r="F36" s="15">
        <v>38900</v>
      </c>
    </row>
    <row r="37" spans="2:9" ht="15.75" thickBot="1" x14ac:dyDescent="0.3">
      <c r="B37" s="26" t="s">
        <v>280</v>
      </c>
      <c r="C37" s="15"/>
      <c r="D37" s="15"/>
      <c r="E37" s="15"/>
      <c r="F37" s="15"/>
    </row>
    <row r="38" spans="2:9" ht="24.75" thickBot="1" x14ac:dyDescent="0.3">
      <c r="B38" s="13" t="s">
        <v>25</v>
      </c>
      <c r="C38" s="14">
        <v>6005</v>
      </c>
      <c r="D38" s="14">
        <v>6400</v>
      </c>
      <c r="E38" s="14">
        <v>6400</v>
      </c>
      <c r="F38" s="14">
        <v>6400</v>
      </c>
    </row>
    <row r="39" spans="2:9" ht="15.75" thickBot="1" x14ac:dyDescent="0.3">
      <c r="B39" s="26" t="s">
        <v>279</v>
      </c>
      <c r="C39" s="278">
        <v>6005</v>
      </c>
      <c r="D39" s="14">
        <v>6400</v>
      </c>
      <c r="E39" s="14">
        <v>6400</v>
      </c>
      <c r="F39" s="14">
        <v>6400</v>
      </c>
      <c r="I39" s="12"/>
    </row>
    <row r="40" spans="2:9" ht="15.75" thickBot="1" x14ac:dyDescent="0.3">
      <c r="B40" s="26" t="s">
        <v>280</v>
      </c>
      <c r="C40" s="15"/>
      <c r="D40" s="14"/>
      <c r="E40" s="14"/>
      <c r="F40" s="14"/>
      <c r="I40" s="12"/>
    </row>
    <row r="41" spans="2:9" ht="15.75" thickBot="1" x14ac:dyDescent="0.3">
      <c r="B41" s="13" t="s">
        <v>26</v>
      </c>
      <c r="C41" s="15">
        <f>C42</f>
        <v>33288</v>
      </c>
      <c r="D41" s="15">
        <f t="shared" ref="D41:F41" si="3">D42</f>
        <v>30943</v>
      </c>
      <c r="E41" s="15">
        <f t="shared" si="3"/>
        <v>30943</v>
      </c>
      <c r="F41" s="15">
        <f t="shared" si="3"/>
        <v>30943</v>
      </c>
    </row>
    <row r="42" spans="2:9" ht="15.75" thickBot="1" x14ac:dyDescent="0.3">
      <c r="B42" s="26" t="s">
        <v>279</v>
      </c>
      <c r="C42" s="278">
        <v>33288</v>
      </c>
      <c r="D42" s="14">
        <v>30943</v>
      </c>
      <c r="E42" s="31">
        <v>30943</v>
      </c>
      <c r="F42" s="31">
        <v>30943</v>
      </c>
    </row>
    <row r="43" spans="2:9" ht="15.75" thickBot="1" x14ac:dyDescent="0.3">
      <c r="B43" s="26" t="s">
        <v>280</v>
      </c>
      <c r="C43" s="15"/>
      <c r="D43" s="14"/>
      <c r="E43" s="14"/>
      <c r="F43" s="14"/>
    </row>
    <row r="44" spans="2:9" ht="15.75" thickBot="1" x14ac:dyDescent="0.3">
      <c r="B44" s="13" t="s">
        <v>27</v>
      </c>
      <c r="C44" s="15"/>
      <c r="D44" s="14"/>
      <c r="E44" s="14"/>
      <c r="F44" s="14"/>
    </row>
    <row r="45" spans="2:9" ht="15.75" thickBot="1" x14ac:dyDescent="0.3">
      <c r="B45" s="26" t="s">
        <v>279</v>
      </c>
      <c r="C45" s="15"/>
      <c r="D45" s="14"/>
      <c r="E45" s="14"/>
      <c r="F45" s="14"/>
    </row>
    <row r="46" spans="2:9" ht="15.75" thickBot="1" x14ac:dyDescent="0.3">
      <c r="B46" s="26" t="s">
        <v>280</v>
      </c>
      <c r="C46" s="15"/>
      <c r="D46" s="14"/>
      <c r="E46" s="14"/>
      <c r="F46" s="14"/>
    </row>
    <row r="47" spans="2:9" ht="15.75" thickBot="1" x14ac:dyDescent="0.3">
      <c r="B47" s="13" t="s">
        <v>28</v>
      </c>
      <c r="C47" s="15"/>
      <c r="D47" s="14"/>
      <c r="E47" s="14"/>
      <c r="F47" s="14"/>
    </row>
    <row r="48" spans="2:9" ht="15.75" thickBot="1" x14ac:dyDescent="0.3">
      <c r="B48" s="26" t="s">
        <v>279</v>
      </c>
      <c r="C48" s="15"/>
      <c r="D48" s="14"/>
      <c r="E48" s="14"/>
      <c r="F48" s="14"/>
    </row>
    <row r="49" spans="2:12" ht="15.75" thickBot="1" x14ac:dyDescent="0.3">
      <c r="B49" s="26" t="s">
        <v>280</v>
      </c>
      <c r="C49" s="15"/>
      <c r="D49" s="14"/>
      <c r="E49" s="14"/>
      <c r="F49" s="14"/>
    </row>
    <row r="50" spans="2:12" ht="15.75" thickBot="1" x14ac:dyDescent="0.3">
      <c r="B50" s="13" t="s">
        <v>29</v>
      </c>
      <c r="C50" s="15">
        <f>C51+C52</f>
        <v>0</v>
      </c>
      <c r="D50" s="14">
        <f t="shared" ref="D50:F50" si="4">D51+D52</f>
        <v>0</v>
      </c>
      <c r="E50" s="14">
        <f t="shared" si="4"/>
        <v>0</v>
      </c>
      <c r="F50" s="14">
        <f t="shared" si="4"/>
        <v>0</v>
      </c>
    </row>
    <row r="51" spans="2:12" ht="15.75" thickBot="1" x14ac:dyDescent="0.3">
      <c r="B51" s="26" t="s">
        <v>279</v>
      </c>
      <c r="C51" s="278"/>
      <c r="D51" s="14">
        <v>0</v>
      </c>
      <c r="E51" s="31">
        <v>0</v>
      </c>
      <c r="F51" s="31">
        <v>0</v>
      </c>
    </row>
    <row r="52" spans="2:12" ht="15.75" thickBot="1" x14ac:dyDescent="0.3">
      <c r="B52" s="26" t="s">
        <v>280</v>
      </c>
      <c r="C52" s="15"/>
      <c r="D52" s="14"/>
      <c r="E52" s="14"/>
      <c r="F52" s="14"/>
    </row>
    <row r="53" spans="2:12" ht="24.75" thickBot="1" x14ac:dyDescent="0.3">
      <c r="B53" s="13" t="s">
        <v>30</v>
      </c>
      <c r="C53" s="15">
        <v>0</v>
      </c>
      <c r="D53" s="14">
        <v>0</v>
      </c>
      <c r="E53" s="14">
        <f>D53*1.03*0.99</f>
        <v>0</v>
      </c>
      <c r="F53" s="14">
        <f>E53*1.03*0.99</f>
        <v>0</v>
      </c>
      <c r="I53" s="95"/>
    </row>
    <row r="54" spans="2:12" ht="15.75" thickBot="1" x14ac:dyDescent="0.3">
      <c r="B54" s="26" t="s">
        <v>279</v>
      </c>
      <c r="C54" s="15"/>
      <c r="D54" s="40"/>
      <c r="E54" s="40"/>
      <c r="F54" s="40"/>
      <c r="K54" s="96"/>
      <c r="L54" s="96"/>
    </row>
    <row r="55" spans="2:12" ht="15.75" thickBot="1" x14ac:dyDescent="0.3">
      <c r="B55" s="26" t="s">
        <v>280</v>
      </c>
      <c r="C55" s="15"/>
      <c r="D55" s="97"/>
      <c r="E55" s="40"/>
      <c r="F55" s="40"/>
    </row>
    <row r="56" spans="2:12" ht="15.75" thickBot="1" x14ac:dyDescent="0.3">
      <c r="B56" s="16" t="s">
        <v>31</v>
      </c>
      <c r="C56" s="15">
        <f>C53+C50+C47+C44+C41+C38+C35</f>
        <v>76393</v>
      </c>
      <c r="D56" s="15">
        <f>D53+D50+D47+D44+D41+D38+D35</f>
        <v>76243</v>
      </c>
      <c r="E56" s="15">
        <f t="shared" ref="E56:F56" si="5">E53+E50+E47+E44+E41+E38+E35</f>
        <v>76243</v>
      </c>
      <c r="F56" s="15">
        <f t="shared" si="5"/>
        <v>76243</v>
      </c>
    </row>
    <row r="57" spans="2:12" ht="15.75" thickBot="1" x14ac:dyDescent="0.3">
      <c r="B57" s="17" t="s">
        <v>32</v>
      </c>
      <c r="C57" s="18">
        <f>IF(C56-C27=0,0,"Error")</f>
        <v>0</v>
      </c>
      <c r="D57" s="18">
        <f>IF(D56-D27=0,0,"Error")</f>
        <v>0</v>
      </c>
      <c r="E57" s="18">
        <f>IF(E56-E27=0,0,"Error")</f>
        <v>0</v>
      </c>
      <c r="F57" s="18">
        <f>IF(F56-F27=0,0,"Error")</f>
        <v>0</v>
      </c>
    </row>
    <row r="58" spans="2:12" ht="23.25" hidden="1" thickBot="1" x14ac:dyDescent="0.3">
      <c r="B58" s="37" t="s">
        <v>327</v>
      </c>
      <c r="C58" s="1278"/>
      <c r="D58" s="1279"/>
      <c r="E58" s="1279"/>
      <c r="F58" s="1280"/>
    </row>
    <row r="59" spans="2:12" ht="15.75" hidden="1" thickBot="1" x14ac:dyDescent="0.3">
      <c r="B59" s="5" t="s">
        <v>15</v>
      </c>
      <c r="C59" s="1247"/>
      <c r="D59" s="1249"/>
      <c r="E59" s="1249"/>
      <c r="F59" s="1250"/>
    </row>
    <row r="60" spans="2:12" ht="15.75" hidden="1" thickBot="1" x14ac:dyDescent="0.3">
      <c r="B60" s="5" t="s">
        <v>16</v>
      </c>
      <c r="C60" s="1251"/>
      <c r="D60" s="1252"/>
      <c r="E60" s="1252"/>
      <c r="F60" s="1253"/>
    </row>
    <row r="61" spans="2:12" ht="15.75" hidden="1" thickBot="1" x14ac:dyDescent="0.3">
      <c r="B61" s="1254"/>
      <c r="C61" s="8">
        <v>2019</v>
      </c>
      <c r="D61" s="8">
        <v>2020</v>
      </c>
      <c r="E61" s="8">
        <v>2021</v>
      </c>
      <c r="F61" s="8">
        <v>2022</v>
      </c>
    </row>
    <row r="62" spans="2:12" ht="15.75" hidden="1" thickBot="1" x14ac:dyDescent="0.3">
      <c r="B62" s="1255"/>
      <c r="C62" s="806" t="s">
        <v>8</v>
      </c>
      <c r="D62" s="806" t="s">
        <v>9</v>
      </c>
      <c r="E62" s="806" t="s">
        <v>9</v>
      </c>
      <c r="F62" s="806" t="s">
        <v>9</v>
      </c>
    </row>
    <row r="63" spans="2:12" ht="15.75" hidden="1" thickBot="1" x14ac:dyDescent="0.3">
      <c r="B63" s="5" t="s">
        <v>17</v>
      </c>
      <c r="C63" s="5"/>
      <c r="D63" s="5"/>
      <c r="E63" s="5"/>
      <c r="F63" s="5"/>
    </row>
    <row r="64" spans="2:12" ht="15.75" hidden="1" thickBot="1" x14ac:dyDescent="0.3">
      <c r="B64" s="5" t="s">
        <v>18</v>
      </c>
      <c r="C64" s="10">
        <f>C93</f>
        <v>0</v>
      </c>
      <c r="D64" s="10">
        <f t="shared" ref="D64:F64" si="6">D93</f>
        <v>0</v>
      </c>
      <c r="E64" s="10">
        <f t="shared" si="6"/>
        <v>0</v>
      </c>
      <c r="F64" s="10">
        <f t="shared" si="6"/>
        <v>0</v>
      </c>
    </row>
    <row r="65" spans="2:6" ht="15.75" hidden="1" thickBot="1" x14ac:dyDescent="0.3">
      <c r="B65" s="5" t="s">
        <v>19</v>
      </c>
      <c r="C65" s="10" t="e">
        <f>C64/C63</f>
        <v>#DIV/0!</v>
      </c>
      <c r="D65" s="10" t="e">
        <f>D64/D63</f>
        <v>#DIV/0!</v>
      </c>
      <c r="E65" s="10" t="e">
        <f>E64/E63</f>
        <v>#DIV/0!</v>
      </c>
      <c r="F65" s="10" t="e">
        <f>F64/F63</f>
        <v>#DIV/0!</v>
      </c>
    </row>
    <row r="66" spans="2:6" ht="15.75" hidden="1" thickBot="1" x14ac:dyDescent="0.3">
      <c r="B66" s="5" t="s">
        <v>20</v>
      </c>
      <c r="C66" s="787"/>
      <c r="D66" s="11" t="e">
        <f>D63/C63-1</f>
        <v>#DIV/0!</v>
      </c>
      <c r="E66" s="11" t="e">
        <f>E63/D63-1</f>
        <v>#DIV/0!</v>
      </c>
      <c r="F66" s="11" t="e">
        <f>F63/E63-1</f>
        <v>#DIV/0!</v>
      </c>
    </row>
    <row r="67" spans="2:6" ht="15.75" hidden="1" thickBot="1" x14ac:dyDescent="0.3">
      <c r="B67" s="5" t="s">
        <v>22</v>
      </c>
      <c r="C67" s="787"/>
      <c r="D67" s="11" t="e">
        <f>D64/C64-1</f>
        <v>#DIV/0!</v>
      </c>
      <c r="E67" s="11" t="e">
        <f t="shared" ref="E67:F68" si="7">E64/D64-1</f>
        <v>#DIV/0!</v>
      </c>
      <c r="F67" s="11" t="e">
        <f t="shared" si="7"/>
        <v>#DIV/0!</v>
      </c>
    </row>
    <row r="68" spans="2:6" ht="23.25" hidden="1" thickBot="1" x14ac:dyDescent="0.3">
      <c r="B68" s="5" t="s">
        <v>23</v>
      </c>
      <c r="C68" s="787"/>
      <c r="D68" s="11" t="e">
        <f>D65/C65-1</f>
        <v>#DIV/0!</v>
      </c>
      <c r="E68" s="11" t="e">
        <f t="shared" si="7"/>
        <v>#DIV/0!</v>
      </c>
      <c r="F68" s="11" t="e">
        <f t="shared" si="7"/>
        <v>#DIV/0!</v>
      </c>
    </row>
    <row r="69" spans="2:6" ht="15.75" hidden="1" thickBot="1" x14ac:dyDescent="0.3">
      <c r="B69" s="1256" t="s">
        <v>212</v>
      </c>
      <c r="C69" s="1257"/>
      <c r="D69" s="1257"/>
      <c r="E69" s="1257"/>
      <c r="F69" s="1258"/>
    </row>
    <row r="70" spans="2:6" ht="15.75" hidden="1" thickBot="1" x14ac:dyDescent="0.3">
      <c r="B70" s="1254"/>
      <c r="C70" s="8">
        <v>2019</v>
      </c>
      <c r="D70" s="8">
        <v>2020</v>
      </c>
      <c r="E70" s="8">
        <v>2021</v>
      </c>
      <c r="F70" s="8">
        <v>2022</v>
      </c>
    </row>
    <row r="71" spans="2:6" ht="15.75" hidden="1" thickBot="1" x14ac:dyDescent="0.3">
      <c r="B71" s="1255"/>
      <c r="C71" s="806" t="s">
        <v>8</v>
      </c>
      <c r="D71" s="806" t="s">
        <v>9</v>
      </c>
      <c r="E71" s="806" t="s">
        <v>9</v>
      </c>
      <c r="F71" s="806" t="s">
        <v>9</v>
      </c>
    </row>
    <row r="72" spans="2:6" ht="15.75" hidden="1" thickBot="1" x14ac:dyDescent="0.3">
      <c r="B72" s="13" t="s">
        <v>24</v>
      </c>
      <c r="C72" s="14"/>
      <c r="D72" s="14"/>
      <c r="E72" s="14"/>
      <c r="F72" s="14"/>
    </row>
    <row r="73" spans="2:6" ht="15.75" hidden="1" thickBot="1" x14ac:dyDescent="0.3">
      <c r="B73" s="26" t="s">
        <v>279</v>
      </c>
      <c r="C73" s="15"/>
      <c r="D73" s="27"/>
      <c r="E73" s="27"/>
      <c r="F73" s="27"/>
    </row>
    <row r="74" spans="2:6" ht="15.75" hidden="1" thickBot="1" x14ac:dyDescent="0.3">
      <c r="B74" s="26" t="s">
        <v>280</v>
      </c>
      <c r="C74" s="15"/>
      <c r="D74" s="27"/>
      <c r="E74" s="27"/>
      <c r="F74" s="27"/>
    </row>
    <row r="75" spans="2:6" ht="24.75" hidden="1" thickBot="1" x14ac:dyDescent="0.3">
      <c r="B75" s="13" t="s">
        <v>25</v>
      </c>
      <c r="C75" s="14"/>
      <c r="D75" s="14"/>
      <c r="E75" s="14"/>
      <c r="F75" s="14"/>
    </row>
    <row r="76" spans="2:6" ht="15.75" hidden="1" thickBot="1" x14ac:dyDescent="0.3">
      <c r="B76" s="26" t="s">
        <v>279</v>
      </c>
      <c r="C76" s="15"/>
      <c r="D76" s="14"/>
      <c r="E76" s="14"/>
      <c r="F76" s="14"/>
    </row>
    <row r="77" spans="2:6" ht="15.75" hidden="1" thickBot="1" x14ac:dyDescent="0.3">
      <c r="B77" s="26" t="s">
        <v>280</v>
      </c>
      <c r="C77" s="15"/>
      <c r="D77" s="14"/>
      <c r="E77" s="14"/>
      <c r="F77" s="14"/>
    </row>
    <row r="78" spans="2:6" ht="15.75" hidden="1" thickBot="1" x14ac:dyDescent="0.3">
      <c r="B78" s="13" t="s">
        <v>26</v>
      </c>
      <c r="C78" s="15">
        <v>0</v>
      </c>
      <c r="D78" s="14">
        <v>0</v>
      </c>
      <c r="E78" s="14">
        <v>0</v>
      </c>
      <c r="F78" s="14">
        <v>0</v>
      </c>
    </row>
    <row r="79" spans="2:6" ht="15.75" hidden="1" thickBot="1" x14ac:dyDescent="0.3">
      <c r="B79" s="26" t="s">
        <v>279</v>
      </c>
      <c r="C79" s="15"/>
      <c r="D79" s="14"/>
      <c r="E79" s="14"/>
      <c r="F79" s="14"/>
    </row>
    <row r="80" spans="2:6" ht="15.75" hidden="1" thickBot="1" x14ac:dyDescent="0.3">
      <c r="B80" s="26" t="s">
        <v>280</v>
      </c>
      <c r="C80" s="15"/>
      <c r="D80" s="14"/>
      <c r="E80" s="14"/>
      <c r="F80" s="14"/>
    </row>
    <row r="81" spans="2:6" ht="15.75" hidden="1" thickBot="1" x14ac:dyDescent="0.3">
      <c r="B81" s="13" t="s">
        <v>27</v>
      </c>
      <c r="C81" s="15"/>
      <c r="D81" s="14"/>
      <c r="E81" s="14"/>
      <c r="F81" s="14"/>
    </row>
    <row r="82" spans="2:6" ht="15.75" hidden="1" thickBot="1" x14ac:dyDescent="0.3">
      <c r="B82" s="26" t="s">
        <v>279</v>
      </c>
      <c r="C82" s="15"/>
      <c r="D82" s="14"/>
      <c r="E82" s="14"/>
      <c r="F82" s="14"/>
    </row>
    <row r="83" spans="2:6" ht="15.75" hidden="1" thickBot="1" x14ac:dyDescent="0.3">
      <c r="B83" s="26" t="s">
        <v>280</v>
      </c>
      <c r="C83" s="15"/>
      <c r="D83" s="14"/>
      <c r="E83" s="14"/>
      <c r="F83" s="14"/>
    </row>
    <row r="84" spans="2:6" ht="15.75" hidden="1" thickBot="1" x14ac:dyDescent="0.3">
      <c r="B84" s="13" t="s">
        <v>28</v>
      </c>
      <c r="C84" s="15"/>
      <c r="D84" s="14"/>
      <c r="E84" s="14"/>
      <c r="F84" s="14"/>
    </row>
    <row r="85" spans="2:6" ht="15.75" hidden="1" thickBot="1" x14ac:dyDescent="0.3">
      <c r="B85" s="26" t="s">
        <v>279</v>
      </c>
      <c r="C85" s="15"/>
      <c r="D85" s="14"/>
      <c r="E85" s="14"/>
      <c r="F85" s="14"/>
    </row>
    <row r="86" spans="2:6" ht="15.75" hidden="1" thickBot="1" x14ac:dyDescent="0.3">
      <c r="B86" s="26" t="s">
        <v>280</v>
      </c>
      <c r="C86" s="15"/>
      <c r="D86" s="14"/>
      <c r="E86" s="14"/>
      <c r="F86" s="14"/>
    </row>
    <row r="87" spans="2:6" ht="15.75" hidden="1" thickBot="1" x14ac:dyDescent="0.3">
      <c r="B87" s="13" t="s">
        <v>29</v>
      </c>
      <c r="C87" s="15"/>
      <c r="D87" s="14"/>
      <c r="E87" s="14"/>
      <c r="F87" s="14"/>
    </row>
    <row r="88" spans="2:6" ht="15.75" hidden="1" thickBot="1" x14ac:dyDescent="0.3">
      <c r="B88" s="26" t="s">
        <v>279</v>
      </c>
      <c r="C88" s="15"/>
      <c r="D88" s="14"/>
      <c r="E88" s="14"/>
      <c r="F88" s="14"/>
    </row>
    <row r="89" spans="2:6" ht="15.75" hidden="1" thickBot="1" x14ac:dyDescent="0.3">
      <c r="B89" s="26" t="s">
        <v>280</v>
      </c>
      <c r="C89" s="15"/>
      <c r="D89" s="14"/>
      <c r="E89" s="14"/>
      <c r="F89" s="14"/>
    </row>
    <row r="90" spans="2:6" ht="24.75" hidden="1" thickBot="1" x14ac:dyDescent="0.3">
      <c r="B90" s="13" t="s">
        <v>30</v>
      </c>
      <c r="C90" s="15"/>
      <c r="D90" s="14"/>
      <c r="E90" s="14"/>
      <c r="F90" s="14"/>
    </row>
    <row r="91" spans="2:6" ht="15.75" hidden="1" thickBot="1" x14ac:dyDescent="0.3">
      <c r="B91" s="26" t="s">
        <v>279</v>
      </c>
      <c r="C91" s="15"/>
      <c r="D91" s="14"/>
      <c r="E91" s="14"/>
      <c r="F91" s="14"/>
    </row>
    <row r="92" spans="2:6" ht="15.75" hidden="1" thickBot="1" x14ac:dyDescent="0.3">
      <c r="B92" s="26" t="s">
        <v>280</v>
      </c>
      <c r="C92" s="15"/>
      <c r="D92" s="14"/>
      <c r="E92" s="14"/>
      <c r="F92" s="14"/>
    </row>
    <row r="93" spans="2:6" ht="15.75" hidden="1" thickBot="1" x14ac:dyDescent="0.3">
      <c r="B93" s="35" t="s">
        <v>53</v>
      </c>
      <c r="C93" s="15">
        <f>C90+C87+C84+C81+C78+C75+C72</f>
        <v>0</v>
      </c>
      <c r="D93" s="15">
        <f t="shared" ref="D93:F93" si="8">D90+D87+D84+D81+D78+D75+D72</f>
        <v>0</v>
      </c>
      <c r="E93" s="15">
        <f t="shared" si="8"/>
        <v>0</v>
      </c>
      <c r="F93" s="15">
        <f t="shared" si="8"/>
        <v>0</v>
      </c>
    </row>
    <row r="94" spans="2:6" ht="15.75" hidden="1" thickBot="1" x14ac:dyDescent="0.3">
      <c r="B94" s="17" t="s">
        <v>32</v>
      </c>
      <c r="C94" s="18">
        <f>IF(C93-C64=0,0,"Error")</f>
        <v>0</v>
      </c>
      <c r="D94" s="18">
        <f>IF(D93-D64=0,0,"Error")</f>
        <v>0</v>
      </c>
      <c r="E94" s="18">
        <f>IF(E93-E64=0,0,"Error")</f>
        <v>0</v>
      </c>
      <c r="F94" s="18">
        <f>IF(F93-F64=0,0,"Error")</f>
        <v>0</v>
      </c>
    </row>
    <row r="95" spans="2:6" ht="23.25" hidden="1" thickBot="1" x14ac:dyDescent="0.3">
      <c r="B95" s="37" t="s">
        <v>328</v>
      </c>
      <c r="C95" s="1278"/>
      <c r="D95" s="1279"/>
      <c r="E95" s="1279"/>
      <c r="F95" s="1280"/>
    </row>
    <row r="96" spans="2:6" ht="15.75" hidden="1" thickBot="1" x14ac:dyDescent="0.3">
      <c r="B96" s="5" t="s">
        <v>15</v>
      </c>
      <c r="C96" s="1247"/>
      <c r="D96" s="1249"/>
      <c r="E96" s="1249"/>
      <c r="F96" s="1250"/>
    </row>
    <row r="97" spans="2:6" ht="15.75" hidden="1" thickBot="1" x14ac:dyDescent="0.3">
      <c r="B97" s="5" t="s">
        <v>16</v>
      </c>
      <c r="C97" s="1251"/>
      <c r="D97" s="1252"/>
      <c r="E97" s="1252"/>
      <c r="F97" s="1253"/>
    </row>
    <row r="98" spans="2:6" ht="15.75" hidden="1" thickBot="1" x14ac:dyDescent="0.3">
      <c r="B98" s="1254"/>
      <c r="C98" s="8">
        <v>2019</v>
      </c>
      <c r="D98" s="8">
        <v>2020</v>
      </c>
      <c r="E98" s="8">
        <v>2021</v>
      </c>
      <c r="F98" s="8">
        <v>2022</v>
      </c>
    </row>
    <row r="99" spans="2:6" ht="15.75" hidden="1" thickBot="1" x14ac:dyDescent="0.3">
      <c r="B99" s="1255"/>
      <c r="C99" s="806" t="s">
        <v>8</v>
      </c>
      <c r="D99" s="806" t="s">
        <v>9</v>
      </c>
      <c r="E99" s="806" t="s">
        <v>9</v>
      </c>
      <c r="F99" s="806" t="s">
        <v>9</v>
      </c>
    </row>
    <row r="100" spans="2:6" ht="15.75" hidden="1" thickBot="1" x14ac:dyDescent="0.3">
      <c r="B100" s="5" t="s">
        <v>17</v>
      </c>
      <c r="C100" s="41"/>
      <c r="D100" s="41"/>
      <c r="E100" s="41"/>
      <c r="F100" s="41"/>
    </row>
    <row r="101" spans="2:6" ht="15.75" hidden="1" thickBot="1" x14ac:dyDescent="0.3">
      <c r="B101" s="5" t="s">
        <v>18</v>
      </c>
      <c r="C101" s="10">
        <f>C130</f>
        <v>0</v>
      </c>
      <c r="D101" s="10">
        <f t="shared" ref="D101:F101" si="9">D130</f>
        <v>0</v>
      </c>
      <c r="E101" s="10">
        <f t="shared" si="9"/>
        <v>0</v>
      </c>
      <c r="F101" s="10">
        <f t="shared" si="9"/>
        <v>0</v>
      </c>
    </row>
    <row r="102" spans="2:6" ht="15.75" hidden="1" thickBot="1" x14ac:dyDescent="0.3">
      <c r="B102" s="5" t="s">
        <v>19</v>
      </c>
      <c r="C102" s="10" t="e">
        <f>C101/C100</f>
        <v>#DIV/0!</v>
      </c>
      <c r="D102" s="10" t="e">
        <f>D101/D100</f>
        <v>#DIV/0!</v>
      </c>
      <c r="E102" s="10" t="e">
        <f>E101/E100</f>
        <v>#DIV/0!</v>
      </c>
      <c r="F102" s="10" t="e">
        <f>F101/F100</f>
        <v>#DIV/0!</v>
      </c>
    </row>
    <row r="103" spans="2:6" ht="15.75" hidden="1" thickBot="1" x14ac:dyDescent="0.3">
      <c r="B103" s="5" t="s">
        <v>20</v>
      </c>
      <c r="C103" s="787"/>
      <c r="D103" s="11" t="e">
        <f>D100/C100-1</f>
        <v>#DIV/0!</v>
      </c>
      <c r="E103" s="11" t="e">
        <f>E100/D100-1</f>
        <v>#DIV/0!</v>
      </c>
      <c r="F103" s="11" t="e">
        <f>F100/E100-1</f>
        <v>#DIV/0!</v>
      </c>
    </row>
    <row r="104" spans="2:6" ht="15.75" hidden="1" thickBot="1" x14ac:dyDescent="0.3">
      <c r="B104" s="5" t="s">
        <v>22</v>
      </c>
      <c r="C104" s="787"/>
      <c r="D104" s="11" t="e">
        <f>D101/C101-1</f>
        <v>#DIV/0!</v>
      </c>
      <c r="E104" s="11" t="e">
        <f t="shared" ref="E104:F105" si="10">E101/D101-1</f>
        <v>#DIV/0!</v>
      </c>
      <c r="F104" s="11" t="e">
        <f t="shared" si="10"/>
        <v>#DIV/0!</v>
      </c>
    </row>
    <row r="105" spans="2:6" ht="23.25" hidden="1" thickBot="1" x14ac:dyDescent="0.3">
      <c r="B105" s="5" t="s">
        <v>23</v>
      </c>
      <c r="C105" s="787"/>
      <c r="D105" s="11" t="e">
        <f>D102/C102-1</f>
        <v>#DIV/0!</v>
      </c>
      <c r="E105" s="11" t="e">
        <f t="shared" si="10"/>
        <v>#DIV/0!</v>
      </c>
      <c r="F105" s="11" t="e">
        <f t="shared" si="10"/>
        <v>#DIV/0!</v>
      </c>
    </row>
    <row r="106" spans="2:6" ht="15.75" hidden="1" thickBot="1" x14ac:dyDescent="0.3">
      <c r="B106" s="1256" t="s">
        <v>212</v>
      </c>
      <c r="C106" s="1257"/>
      <c r="D106" s="1257"/>
      <c r="E106" s="1257"/>
      <c r="F106" s="1258"/>
    </row>
    <row r="107" spans="2:6" ht="15.75" hidden="1" thickBot="1" x14ac:dyDescent="0.3">
      <c r="B107" s="1254"/>
      <c r="C107" s="8">
        <v>2019</v>
      </c>
      <c r="D107" s="8">
        <v>2020</v>
      </c>
      <c r="E107" s="8">
        <v>2021</v>
      </c>
      <c r="F107" s="8">
        <v>2022</v>
      </c>
    </row>
    <row r="108" spans="2:6" ht="15.75" hidden="1" thickBot="1" x14ac:dyDescent="0.3">
      <c r="B108" s="1255"/>
      <c r="C108" s="806" t="s">
        <v>8</v>
      </c>
      <c r="D108" s="806" t="s">
        <v>9</v>
      </c>
      <c r="E108" s="806" t="s">
        <v>9</v>
      </c>
      <c r="F108" s="806" t="s">
        <v>9</v>
      </c>
    </row>
    <row r="109" spans="2:6" ht="15.75" hidden="1" thickBot="1" x14ac:dyDescent="0.3">
      <c r="B109" s="13" t="s">
        <v>24</v>
      </c>
      <c r="C109" s="14"/>
      <c r="D109" s="14"/>
      <c r="E109" s="14"/>
      <c r="F109" s="14"/>
    </row>
    <row r="110" spans="2:6" ht="15.75" hidden="1" thickBot="1" x14ac:dyDescent="0.3">
      <c r="B110" s="26" t="s">
        <v>279</v>
      </c>
      <c r="C110" s="15"/>
      <c r="D110" s="27"/>
      <c r="E110" s="27"/>
      <c r="F110" s="27"/>
    </row>
    <row r="111" spans="2:6" ht="15.75" hidden="1" thickBot="1" x14ac:dyDescent="0.3">
      <c r="B111" s="26" t="s">
        <v>280</v>
      </c>
      <c r="C111" s="15"/>
      <c r="D111" s="27"/>
      <c r="E111" s="27"/>
      <c r="F111" s="27"/>
    </row>
    <row r="112" spans="2:6" ht="24.75" hidden="1" thickBot="1" x14ac:dyDescent="0.3">
      <c r="B112" s="13" t="s">
        <v>25</v>
      </c>
      <c r="C112" s="14"/>
      <c r="D112" s="14"/>
      <c r="E112" s="14"/>
      <c r="F112" s="14"/>
    </row>
    <row r="113" spans="2:6" ht="15.75" hidden="1" thickBot="1" x14ac:dyDescent="0.3">
      <c r="B113" s="26" t="s">
        <v>279</v>
      </c>
      <c r="C113" s="15"/>
      <c r="D113" s="14"/>
      <c r="E113" s="14"/>
      <c r="F113" s="14"/>
    </row>
    <row r="114" spans="2:6" ht="15.75" hidden="1" thickBot="1" x14ac:dyDescent="0.3">
      <c r="B114" s="26" t="s">
        <v>280</v>
      </c>
      <c r="C114" s="15"/>
      <c r="D114" s="14"/>
      <c r="E114" s="14"/>
      <c r="F114" s="14"/>
    </row>
    <row r="115" spans="2:6" ht="15.75" hidden="1" thickBot="1" x14ac:dyDescent="0.3">
      <c r="B115" s="13" t="s">
        <v>26</v>
      </c>
      <c r="C115" s="42">
        <v>0</v>
      </c>
      <c r="D115" s="43">
        <v>0</v>
      </c>
      <c r="E115" s="43">
        <v>0</v>
      </c>
      <c r="F115" s="43">
        <v>0</v>
      </c>
    </row>
    <row r="116" spans="2:6" ht="15.75" hidden="1" thickBot="1" x14ac:dyDescent="0.3">
      <c r="B116" s="26" t="s">
        <v>279</v>
      </c>
      <c r="C116" s="15"/>
      <c r="D116" s="14"/>
      <c r="E116" s="14"/>
      <c r="F116" s="14"/>
    </row>
    <row r="117" spans="2:6" ht="15.75" hidden="1" thickBot="1" x14ac:dyDescent="0.3">
      <c r="B117" s="26" t="s">
        <v>280</v>
      </c>
      <c r="C117" s="15"/>
      <c r="D117" s="14"/>
      <c r="E117" s="14"/>
      <c r="F117" s="14"/>
    </row>
    <row r="118" spans="2:6" ht="15.75" hidden="1" thickBot="1" x14ac:dyDescent="0.3">
      <c r="B118" s="13" t="s">
        <v>27</v>
      </c>
      <c r="C118" s="15"/>
      <c r="D118" s="14"/>
      <c r="E118" s="14"/>
      <c r="F118" s="14"/>
    </row>
    <row r="119" spans="2:6" ht="15.75" hidden="1" thickBot="1" x14ac:dyDescent="0.3">
      <c r="B119" s="26" t="s">
        <v>279</v>
      </c>
      <c r="C119" s="15"/>
      <c r="D119" s="14"/>
      <c r="E119" s="14"/>
      <c r="F119" s="14"/>
    </row>
    <row r="120" spans="2:6" ht="15.75" hidden="1" thickBot="1" x14ac:dyDescent="0.3">
      <c r="B120" s="26" t="s">
        <v>280</v>
      </c>
      <c r="C120" s="15"/>
      <c r="D120" s="14"/>
      <c r="E120" s="14"/>
      <c r="F120" s="14"/>
    </row>
    <row r="121" spans="2:6" ht="15.75" hidden="1" thickBot="1" x14ac:dyDescent="0.3">
      <c r="B121" s="13" t="s">
        <v>28</v>
      </c>
      <c r="C121" s="15"/>
      <c r="D121" s="14"/>
      <c r="E121" s="14"/>
      <c r="F121" s="14"/>
    </row>
    <row r="122" spans="2:6" ht="15.75" hidden="1" thickBot="1" x14ac:dyDescent="0.3">
      <c r="B122" s="26" t="s">
        <v>279</v>
      </c>
      <c r="C122" s="15"/>
      <c r="D122" s="14"/>
      <c r="E122" s="14"/>
      <c r="F122" s="14"/>
    </row>
    <row r="123" spans="2:6" ht="15.75" hidden="1" thickBot="1" x14ac:dyDescent="0.3">
      <c r="B123" s="26" t="s">
        <v>280</v>
      </c>
      <c r="C123" s="15"/>
      <c r="D123" s="14"/>
      <c r="E123" s="14"/>
      <c r="F123" s="14"/>
    </row>
    <row r="124" spans="2:6" ht="15.75" hidden="1" thickBot="1" x14ac:dyDescent="0.3">
      <c r="B124" s="13" t="s">
        <v>29</v>
      </c>
      <c r="C124" s="15">
        <v>0</v>
      </c>
      <c r="D124" s="14">
        <v>0</v>
      </c>
      <c r="E124" s="14">
        <v>0</v>
      </c>
      <c r="F124" s="14">
        <v>0</v>
      </c>
    </row>
    <row r="125" spans="2:6" ht="15.75" hidden="1" thickBot="1" x14ac:dyDescent="0.3">
      <c r="B125" s="26" t="s">
        <v>279</v>
      </c>
      <c r="C125" s="15"/>
      <c r="D125" s="14"/>
      <c r="E125" s="14"/>
      <c r="F125" s="14"/>
    </row>
    <row r="126" spans="2:6" ht="15.75" hidden="1" thickBot="1" x14ac:dyDescent="0.3">
      <c r="B126" s="26" t="s">
        <v>280</v>
      </c>
      <c r="C126" s="15"/>
      <c r="D126" s="14"/>
      <c r="E126" s="14"/>
      <c r="F126" s="14"/>
    </row>
    <row r="127" spans="2:6" ht="24.75" hidden="1" thickBot="1" x14ac:dyDescent="0.3">
      <c r="B127" s="13" t="s">
        <v>30</v>
      </c>
      <c r="C127" s="15"/>
      <c r="D127" s="14"/>
      <c r="E127" s="14"/>
      <c r="F127" s="14"/>
    </row>
    <row r="128" spans="2:6" ht="15.75" hidden="1" thickBot="1" x14ac:dyDescent="0.3">
      <c r="B128" s="26" t="s">
        <v>279</v>
      </c>
      <c r="C128" s="15"/>
      <c r="D128" s="14"/>
      <c r="E128" s="14"/>
      <c r="F128" s="14"/>
    </row>
    <row r="129" spans="2:7" ht="15.75" hidden="1" thickBot="1" x14ac:dyDescent="0.3">
      <c r="B129" s="26" t="s">
        <v>280</v>
      </c>
      <c r="C129" s="15"/>
      <c r="D129" s="14"/>
      <c r="E129" s="14"/>
      <c r="F129" s="14"/>
    </row>
    <row r="130" spans="2:7" ht="15.75" hidden="1" thickBot="1" x14ac:dyDescent="0.3">
      <c r="B130" s="35" t="s">
        <v>53</v>
      </c>
      <c r="C130" s="15">
        <f>C127+C124+C121+C118+C115+C112+C109</f>
        <v>0</v>
      </c>
      <c r="D130" s="15">
        <f t="shared" ref="D130:F130" si="11">D127+D124+D121+D118+D115+D112+D109</f>
        <v>0</v>
      </c>
      <c r="E130" s="15">
        <f t="shared" si="11"/>
        <v>0</v>
      </c>
      <c r="F130" s="15">
        <f t="shared" si="11"/>
        <v>0</v>
      </c>
    </row>
    <row r="131" spans="2:7" ht="15.75" hidden="1" thickBot="1" x14ac:dyDescent="0.3">
      <c r="B131" s="17" t="s">
        <v>32</v>
      </c>
      <c r="C131" s="18">
        <f>IF(C130-C101=0,0,"Error")</f>
        <v>0</v>
      </c>
      <c r="D131" s="18">
        <f>IF(D130-D101=0,0,"Error")</f>
        <v>0</v>
      </c>
      <c r="E131" s="18">
        <f>IF(E130-E101=0,0,"Error")</f>
        <v>0</v>
      </c>
      <c r="F131" s="18">
        <f>IF(F130-F101=0,0,"Error")</f>
        <v>0</v>
      </c>
    </row>
    <row r="132" spans="2:7" ht="15.75" thickBot="1" x14ac:dyDescent="0.3">
      <c r="B132" s="1220" t="s">
        <v>39</v>
      </c>
      <c r="C132" s="1221"/>
      <c r="D132" s="1221"/>
      <c r="E132" s="1221"/>
      <c r="F132" s="1222"/>
    </row>
    <row r="133" spans="2:7" ht="15.75" thickBot="1" x14ac:dyDescent="0.3">
      <c r="B133" s="1220" t="s">
        <v>40</v>
      </c>
      <c r="C133" s="1221"/>
      <c r="D133" s="1221"/>
      <c r="E133" s="1221"/>
      <c r="F133" s="1222"/>
    </row>
    <row r="134" spans="2:7" ht="23.25" thickBot="1" x14ac:dyDescent="0.3">
      <c r="B134" s="7" t="s">
        <v>56</v>
      </c>
      <c r="C134" s="1271" t="s">
        <v>941</v>
      </c>
      <c r="D134" s="1432"/>
      <c r="E134" s="1272"/>
      <c r="F134" s="1273"/>
    </row>
    <row r="135" spans="2:7" ht="34.5" thickBot="1" x14ac:dyDescent="0.3">
      <c r="B135" s="7" t="s">
        <v>82</v>
      </c>
      <c r="C135" s="47" t="s">
        <v>942</v>
      </c>
      <c r="D135" s="100" t="s">
        <v>289</v>
      </c>
      <c r="E135" s="1376"/>
      <c r="F135" s="1377"/>
    </row>
    <row r="136" spans="2:7" ht="15.75" thickBot="1" x14ac:dyDescent="0.3">
      <c r="B136" s="110"/>
      <c r="C136" s="1243"/>
      <c r="D136" s="1277"/>
      <c r="E136" s="1245"/>
      <c r="F136" s="1246"/>
    </row>
    <row r="137" spans="2:7" ht="15.75" thickBot="1" x14ac:dyDescent="0.3">
      <c r="B137" s="5" t="s">
        <v>15</v>
      </c>
      <c r="C137" s="1247" t="s">
        <v>943</v>
      </c>
      <c r="D137" s="1249"/>
      <c r="E137" s="1249"/>
      <c r="F137" s="1250"/>
    </row>
    <row r="138" spans="2:7" ht="15.75" thickBot="1" x14ac:dyDescent="0.3">
      <c r="B138" s="5" t="s">
        <v>16</v>
      </c>
      <c r="C138" s="1251"/>
      <c r="D138" s="1252"/>
      <c r="E138" s="1252"/>
      <c r="F138" s="1253"/>
    </row>
    <row r="139" spans="2:7" x14ac:dyDescent="0.25">
      <c r="B139" s="1254"/>
      <c r="C139" s="8">
        <v>2019</v>
      </c>
      <c r="D139" s="8">
        <v>2020</v>
      </c>
      <c r="E139" s="8">
        <v>2021</v>
      </c>
      <c r="F139" s="8">
        <v>2022</v>
      </c>
    </row>
    <row r="140" spans="2:7" ht="15.75" customHeight="1" thickBot="1" x14ac:dyDescent="0.3">
      <c r="B140" s="1255"/>
      <c r="C140" s="806" t="s">
        <v>8</v>
      </c>
      <c r="D140" s="806" t="s">
        <v>9</v>
      </c>
      <c r="E140" s="806" t="s">
        <v>9</v>
      </c>
      <c r="F140" s="806" t="s">
        <v>9</v>
      </c>
    </row>
    <row r="141" spans="2:7" ht="15.75" thickBot="1" x14ac:dyDescent="0.3">
      <c r="B141" s="5" t="s">
        <v>17</v>
      </c>
      <c r="C141" s="10">
        <v>14</v>
      </c>
      <c r="D141" s="10">
        <v>10</v>
      </c>
      <c r="E141" s="10">
        <v>10</v>
      </c>
      <c r="F141" s="10">
        <v>19</v>
      </c>
      <c r="G141" s="49"/>
    </row>
    <row r="142" spans="2:7" ht="31.5" customHeight="1" thickBot="1" x14ac:dyDescent="0.3">
      <c r="B142" s="5" t="s">
        <v>18</v>
      </c>
      <c r="C142" s="10">
        <v>3000</v>
      </c>
      <c r="D142" s="10">
        <v>3000</v>
      </c>
      <c r="E142" s="10">
        <v>3000</v>
      </c>
      <c r="F142" s="10">
        <v>3000</v>
      </c>
    </row>
    <row r="143" spans="2:7" ht="15.75" customHeight="1" thickBot="1" x14ac:dyDescent="0.3">
      <c r="B143" s="5" t="s">
        <v>19</v>
      </c>
      <c r="C143" s="10">
        <f>C142/C141</f>
        <v>214.28571428571428</v>
      </c>
      <c r="D143" s="10">
        <f>D142/D141</f>
        <v>300</v>
      </c>
      <c r="E143" s="10">
        <f>E142/E141</f>
        <v>300</v>
      </c>
      <c r="F143" s="10">
        <f t="shared" ref="F143" si="12">F142/F141</f>
        <v>157.89473684210526</v>
      </c>
    </row>
    <row r="144" spans="2:7" ht="15.75" thickBot="1" x14ac:dyDescent="0.3">
      <c r="B144" s="5" t="s">
        <v>20</v>
      </c>
      <c r="C144" s="787" t="s">
        <v>21</v>
      </c>
      <c r="D144" s="11">
        <f>D141/C141-1</f>
        <v>-0.2857142857142857</v>
      </c>
      <c r="E144" s="11">
        <f t="shared" ref="E144:F146" si="13">E141/D141-1</f>
        <v>0</v>
      </c>
      <c r="F144" s="11">
        <f t="shared" si="13"/>
        <v>0.89999999999999991</v>
      </c>
    </row>
    <row r="145" spans="2:6" ht="15.75" thickBot="1" x14ac:dyDescent="0.3">
      <c r="B145" s="5" t="s">
        <v>22</v>
      </c>
      <c r="C145" s="787" t="s">
        <v>21</v>
      </c>
      <c r="D145" s="11">
        <f>D142/C142-1</f>
        <v>0</v>
      </c>
      <c r="E145" s="11">
        <f t="shared" si="13"/>
        <v>0</v>
      </c>
      <c r="F145" s="11">
        <f t="shared" si="13"/>
        <v>0</v>
      </c>
    </row>
    <row r="146" spans="2:6" ht="23.25" thickBot="1" x14ac:dyDescent="0.3">
      <c r="B146" s="5" t="s">
        <v>23</v>
      </c>
      <c r="C146" s="787" t="s">
        <v>21</v>
      </c>
      <c r="D146" s="11">
        <f>D143/C143-1</f>
        <v>0.40000000000000013</v>
      </c>
      <c r="E146" s="11">
        <f t="shared" si="13"/>
        <v>0</v>
      </c>
      <c r="F146" s="11">
        <f t="shared" si="13"/>
        <v>-0.47368421052631582</v>
      </c>
    </row>
    <row r="147" spans="2:6" ht="15.75" thickBot="1" x14ac:dyDescent="0.3">
      <c r="B147" s="1256" t="s">
        <v>163</v>
      </c>
      <c r="C147" s="1257"/>
      <c r="D147" s="1257"/>
      <c r="E147" s="1257"/>
      <c r="F147" s="1258"/>
    </row>
    <row r="148" spans="2:6" x14ac:dyDescent="0.25">
      <c r="B148" s="1254"/>
      <c r="C148" s="8">
        <v>2019</v>
      </c>
      <c r="D148" s="8">
        <v>2020</v>
      </c>
      <c r="E148" s="8">
        <v>2021</v>
      </c>
      <c r="F148" s="8">
        <v>2022</v>
      </c>
    </row>
    <row r="149" spans="2:6" ht="15.75" thickBot="1" x14ac:dyDescent="0.3">
      <c r="B149" s="1255"/>
      <c r="C149" s="806" t="s">
        <v>8</v>
      </c>
      <c r="D149" s="806" t="s">
        <v>9</v>
      </c>
      <c r="E149" s="806" t="s">
        <v>9</v>
      </c>
      <c r="F149" s="806" t="s">
        <v>9</v>
      </c>
    </row>
    <row r="150" spans="2:6" ht="15.75" thickBot="1" x14ac:dyDescent="0.3">
      <c r="B150" s="13" t="s">
        <v>42</v>
      </c>
      <c r="C150" s="14">
        <f>C151+C152+C153+C154</f>
        <v>0</v>
      </c>
      <c r="D150" s="14">
        <f t="shared" ref="D150:F150" si="14">D151+D152+D153+D154</f>
        <v>0</v>
      </c>
      <c r="E150" s="14">
        <f t="shared" si="14"/>
        <v>0</v>
      </c>
      <c r="F150" s="14">
        <f t="shared" si="14"/>
        <v>0</v>
      </c>
    </row>
    <row r="151" spans="2:6" ht="15.75" thickBot="1" x14ac:dyDescent="0.3">
      <c r="B151" s="26" t="s">
        <v>279</v>
      </c>
      <c r="C151" s="14"/>
      <c r="D151" s="14"/>
      <c r="E151" s="14"/>
      <c r="F151" s="14"/>
    </row>
    <row r="152" spans="2:6" ht="15.75" thickBot="1" x14ac:dyDescent="0.3">
      <c r="B152" s="26" t="s">
        <v>294</v>
      </c>
      <c r="C152" s="14"/>
      <c r="D152" s="14"/>
      <c r="E152" s="14"/>
      <c r="F152" s="14"/>
    </row>
    <row r="153" spans="2:6" ht="15.75" thickBot="1" x14ac:dyDescent="0.3">
      <c r="B153" s="26" t="s">
        <v>295</v>
      </c>
      <c r="C153" s="14"/>
      <c r="D153" s="14"/>
      <c r="E153" s="14"/>
      <c r="F153" s="14"/>
    </row>
    <row r="154" spans="2:6" ht="15.75" thickBot="1" x14ac:dyDescent="0.3">
      <c r="B154" s="26" t="s">
        <v>296</v>
      </c>
      <c r="C154" s="14"/>
      <c r="D154" s="14"/>
      <c r="E154" s="14"/>
      <c r="F154" s="14"/>
    </row>
    <row r="155" spans="2:6" ht="15.75" thickBot="1" x14ac:dyDescent="0.3">
      <c r="B155" s="13" t="s">
        <v>43</v>
      </c>
      <c r="C155" s="15">
        <v>3000</v>
      </c>
      <c r="D155" s="15">
        <v>3000</v>
      </c>
      <c r="E155" s="15">
        <v>3000</v>
      </c>
      <c r="F155" s="15">
        <v>3000</v>
      </c>
    </row>
    <row r="156" spans="2:6" ht="15.75" thickBot="1" x14ac:dyDescent="0.3">
      <c r="B156" s="26" t="s">
        <v>279</v>
      </c>
      <c r="C156" s="15">
        <v>3000</v>
      </c>
      <c r="D156" s="14">
        <v>3000</v>
      </c>
      <c r="E156" s="14">
        <v>3000</v>
      </c>
      <c r="F156" s="14">
        <v>3000</v>
      </c>
    </row>
    <row r="157" spans="2:6" ht="15.75" thickBot="1" x14ac:dyDescent="0.3">
      <c r="B157" s="26" t="s">
        <v>294</v>
      </c>
      <c r="C157" s="15"/>
      <c r="D157" s="14"/>
      <c r="E157" s="14"/>
      <c r="F157" s="14"/>
    </row>
    <row r="158" spans="2:6" ht="15.75" thickBot="1" x14ac:dyDescent="0.3">
      <c r="B158" s="26" t="s">
        <v>295</v>
      </c>
      <c r="C158" s="15"/>
      <c r="D158" s="14"/>
      <c r="E158" s="14"/>
      <c r="F158" s="14"/>
    </row>
    <row r="159" spans="2:6" ht="15.75" thickBot="1" x14ac:dyDescent="0.3">
      <c r="B159" s="26" t="s">
        <v>296</v>
      </c>
      <c r="C159" s="15"/>
      <c r="D159" s="14"/>
      <c r="E159" s="14"/>
      <c r="F159" s="14"/>
    </row>
    <row r="160" spans="2:6" ht="15.75" thickBot="1" x14ac:dyDescent="0.3">
      <c r="B160" s="101" t="s">
        <v>31</v>
      </c>
      <c r="C160" s="15">
        <f>C150+C155</f>
        <v>3000</v>
      </c>
      <c r="D160" s="15">
        <f t="shared" ref="D160:F160" si="15">D150+D155</f>
        <v>3000</v>
      </c>
      <c r="E160" s="15">
        <f t="shared" si="15"/>
        <v>3000</v>
      </c>
      <c r="F160" s="15">
        <f t="shared" si="15"/>
        <v>3000</v>
      </c>
    </row>
    <row r="161" spans="2:6" ht="23.25" hidden="1" thickBot="1" x14ac:dyDescent="0.3">
      <c r="B161" s="5" t="s">
        <v>23</v>
      </c>
      <c r="C161" s="787" t="s">
        <v>21</v>
      </c>
      <c r="D161" s="11" t="e">
        <f>#REF!/#REF!-1</f>
        <v>#REF!</v>
      </c>
      <c r="E161" s="11" t="e">
        <f>#REF!/#REF!-1</f>
        <v>#REF!</v>
      </c>
      <c r="F161" s="11" t="e">
        <f>#REF!/#REF!-1</f>
        <v>#REF!</v>
      </c>
    </row>
    <row r="162" spans="2:6" ht="15.75" hidden="1" thickBot="1" x14ac:dyDescent="0.3">
      <c r="B162" s="1256" t="s">
        <v>215</v>
      </c>
      <c r="C162" s="1257"/>
      <c r="D162" s="1257"/>
      <c r="E162" s="1257"/>
      <c r="F162" s="1258"/>
    </row>
    <row r="163" spans="2:6" ht="15.75" hidden="1" thickBot="1" x14ac:dyDescent="0.3">
      <c r="B163" s="1254"/>
      <c r="C163" s="8">
        <v>2019</v>
      </c>
      <c r="D163" s="8">
        <v>2020</v>
      </c>
      <c r="E163" s="8">
        <v>2021</v>
      </c>
      <c r="F163" s="8">
        <v>2022</v>
      </c>
    </row>
    <row r="164" spans="2:6" ht="15.75" hidden="1" thickBot="1" x14ac:dyDescent="0.3">
      <c r="B164" s="1255"/>
      <c r="C164" s="806" t="s">
        <v>8</v>
      </c>
      <c r="D164" s="806" t="s">
        <v>9</v>
      </c>
      <c r="E164" s="806" t="s">
        <v>9</v>
      </c>
      <c r="F164" s="806" t="s">
        <v>9</v>
      </c>
    </row>
    <row r="165" spans="2:6" ht="15.75" hidden="1" thickBot="1" x14ac:dyDescent="0.3">
      <c r="B165" s="13" t="s">
        <v>42</v>
      </c>
      <c r="C165" s="14">
        <f>C166+C167+C168+C169</f>
        <v>0</v>
      </c>
      <c r="D165" s="14">
        <f t="shared" ref="D165:F165" si="16">D166+D167+D168+D169</f>
        <v>0</v>
      </c>
      <c r="E165" s="14">
        <f t="shared" si="16"/>
        <v>0</v>
      </c>
      <c r="F165" s="14">
        <f t="shared" si="16"/>
        <v>0</v>
      </c>
    </row>
    <row r="166" spans="2:6" ht="15.75" hidden="1" thickBot="1" x14ac:dyDescent="0.3">
      <c r="B166" s="26" t="s">
        <v>279</v>
      </c>
      <c r="C166" s="14"/>
      <c r="D166" s="14"/>
      <c r="E166" s="14"/>
      <c r="F166" s="14"/>
    </row>
    <row r="167" spans="2:6" ht="15.75" hidden="1" thickBot="1" x14ac:dyDescent="0.3">
      <c r="B167" s="26" t="s">
        <v>294</v>
      </c>
      <c r="C167" s="14"/>
      <c r="D167" s="14"/>
      <c r="E167" s="14"/>
      <c r="F167" s="14"/>
    </row>
    <row r="168" spans="2:6" ht="15.75" hidden="1" thickBot="1" x14ac:dyDescent="0.3">
      <c r="B168" s="26" t="s">
        <v>295</v>
      </c>
      <c r="C168" s="14"/>
      <c r="D168" s="14"/>
      <c r="E168" s="14"/>
      <c r="F168" s="14"/>
    </row>
    <row r="169" spans="2:6" ht="15.75" hidden="1" thickBot="1" x14ac:dyDescent="0.3">
      <c r="B169" s="26" t="s">
        <v>296</v>
      </c>
      <c r="C169" s="14"/>
      <c r="D169" s="14"/>
      <c r="E169" s="14"/>
      <c r="F169" s="14"/>
    </row>
    <row r="170" spans="2:6" ht="15.75" hidden="1" thickBot="1" x14ac:dyDescent="0.3">
      <c r="B170" s="13" t="s">
        <v>43</v>
      </c>
      <c r="C170" s="15"/>
      <c r="D170" s="15"/>
      <c r="E170" s="15"/>
      <c r="F170" s="15"/>
    </row>
    <row r="171" spans="2:6" ht="15.75" hidden="1" thickBot="1" x14ac:dyDescent="0.3">
      <c r="B171" s="26" t="s">
        <v>279</v>
      </c>
      <c r="C171" s="15"/>
      <c r="D171" s="31">
        <v>0</v>
      </c>
      <c r="E171" s="14"/>
      <c r="F171" s="14"/>
    </row>
    <row r="172" spans="2:6" ht="15.75" hidden="1" thickBot="1" x14ac:dyDescent="0.3">
      <c r="B172" s="26" t="s">
        <v>294</v>
      </c>
      <c r="C172" s="15"/>
      <c r="D172" s="14"/>
      <c r="E172" s="14"/>
      <c r="F172" s="14"/>
    </row>
    <row r="173" spans="2:6" ht="15.75" hidden="1" thickBot="1" x14ac:dyDescent="0.3">
      <c r="B173" s="26" t="s">
        <v>295</v>
      </c>
      <c r="C173" s="15"/>
      <c r="D173" s="14"/>
      <c r="E173" s="14"/>
      <c r="F173" s="14"/>
    </row>
    <row r="174" spans="2:6" ht="15.75" hidden="1" thickBot="1" x14ac:dyDescent="0.3">
      <c r="B174" s="26" t="s">
        <v>296</v>
      </c>
      <c r="C174" s="15"/>
      <c r="D174" s="14"/>
      <c r="E174" s="14"/>
      <c r="F174" s="14"/>
    </row>
    <row r="175" spans="2:6" ht="15.75" hidden="1" thickBot="1" x14ac:dyDescent="0.3">
      <c r="B175" s="101" t="s">
        <v>298</v>
      </c>
      <c r="C175" s="15">
        <f>C165+C170</f>
        <v>0</v>
      </c>
      <c r="D175" s="15">
        <f>D165+D170</f>
        <v>0</v>
      </c>
      <c r="E175" s="15">
        <f>E165+E170</f>
        <v>0</v>
      </c>
      <c r="F175" s="15">
        <f>F165+F170</f>
        <v>0</v>
      </c>
    </row>
    <row r="176" spans="2:6" ht="34.5" hidden="1" thickBot="1" x14ac:dyDescent="0.3">
      <c r="B176" s="7" t="s">
        <v>74</v>
      </c>
      <c r="C176" s="104"/>
      <c r="D176" s="102" t="s">
        <v>289</v>
      </c>
      <c r="E176" s="105"/>
      <c r="F176" s="106"/>
    </row>
    <row r="177" spans="2:6" ht="15.75" hidden="1" thickBot="1" x14ac:dyDescent="0.3">
      <c r="B177" s="5" t="s">
        <v>15</v>
      </c>
      <c r="C177" s="1247"/>
      <c r="D177" s="1249"/>
      <c r="E177" s="1249"/>
      <c r="F177" s="1250"/>
    </row>
    <row r="178" spans="2:6" ht="15.75" hidden="1" thickBot="1" x14ac:dyDescent="0.3">
      <c r="B178" s="5" t="s">
        <v>16</v>
      </c>
      <c r="C178" s="1251"/>
      <c r="D178" s="1252"/>
      <c r="E178" s="1252"/>
      <c r="F178" s="1253"/>
    </row>
    <row r="179" spans="2:6" ht="15.75" hidden="1" thickBot="1" x14ac:dyDescent="0.3">
      <c r="B179" s="1254"/>
      <c r="C179" s="8">
        <v>2019</v>
      </c>
      <c r="D179" s="8">
        <v>2020</v>
      </c>
      <c r="E179" s="8">
        <v>2021</v>
      </c>
      <c r="F179" s="8">
        <v>2022</v>
      </c>
    </row>
    <row r="180" spans="2:6" ht="15.75" hidden="1" thickBot="1" x14ac:dyDescent="0.3">
      <c r="B180" s="1255"/>
      <c r="C180" s="806" t="s">
        <v>8</v>
      </c>
      <c r="D180" s="806" t="s">
        <v>9</v>
      </c>
      <c r="E180" s="806" t="s">
        <v>9</v>
      </c>
      <c r="F180" s="806" t="s">
        <v>9</v>
      </c>
    </row>
    <row r="181" spans="2:6" ht="15.75" hidden="1" thickBot="1" x14ac:dyDescent="0.3">
      <c r="B181" s="5" t="s">
        <v>17</v>
      </c>
      <c r="C181" s="5"/>
      <c r="D181" s="5"/>
      <c r="E181" s="5"/>
      <c r="F181" s="5"/>
    </row>
    <row r="182" spans="2:6" ht="15.75" hidden="1" thickBot="1" x14ac:dyDescent="0.3">
      <c r="B182" s="5" t="s">
        <v>18</v>
      </c>
      <c r="C182" s="10">
        <f>C200</f>
        <v>0</v>
      </c>
      <c r="D182" s="10">
        <f t="shared" ref="D182:F182" si="17">D200</f>
        <v>0</v>
      </c>
      <c r="E182" s="10">
        <f t="shared" si="17"/>
        <v>0</v>
      </c>
      <c r="F182" s="10">
        <f t="shared" si="17"/>
        <v>0</v>
      </c>
    </row>
    <row r="183" spans="2:6" ht="15.75" hidden="1" thickBot="1" x14ac:dyDescent="0.3">
      <c r="B183" s="5" t="s">
        <v>19</v>
      </c>
      <c r="C183" s="10" t="e">
        <f>C182/C181</f>
        <v>#DIV/0!</v>
      </c>
      <c r="D183" s="10" t="e">
        <f>D182/D181</f>
        <v>#DIV/0!</v>
      </c>
      <c r="E183" s="10" t="e">
        <f>E182/E181</f>
        <v>#DIV/0!</v>
      </c>
      <c r="F183" s="10" t="e">
        <f>F182/F181</f>
        <v>#DIV/0!</v>
      </c>
    </row>
    <row r="184" spans="2:6" ht="15.75" hidden="1" thickBot="1" x14ac:dyDescent="0.3">
      <c r="B184" s="5" t="s">
        <v>20</v>
      </c>
      <c r="C184" s="787" t="s">
        <v>21</v>
      </c>
      <c r="D184" s="11" t="e">
        <f t="shared" ref="D184:F186" si="18">D181/C181-1</f>
        <v>#DIV/0!</v>
      </c>
      <c r="E184" s="11" t="e">
        <f t="shared" si="18"/>
        <v>#DIV/0!</v>
      </c>
      <c r="F184" s="11" t="e">
        <f t="shared" si="18"/>
        <v>#DIV/0!</v>
      </c>
    </row>
    <row r="185" spans="2:6" ht="15.75" hidden="1" thickBot="1" x14ac:dyDescent="0.3">
      <c r="B185" s="5" t="s">
        <v>22</v>
      </c>
      <c r="C185" s="787" t="s">
        <v>21</v>
      </c>
      <c r="D185" s="11" t="e">
        <f t="shared" si="18"/>
        <v>#DIV/0!</v>
      </c>
      <c r="E185" s="11" t="e">
        <f t="shared" si="18"/>
        <v>#DIV/0!</v>
      </c>
      <c r="F185" s="11" t="e">
        <f t="shared" si="18"/>
        <v>#DIV/0!</v>
      </c>
    </row>
    <row r="186" spans="2:6" ht="23.25" hidden="1" thickBot="1" x14ac:dyDescent="0.3">
      <c r="B186" s="5" t="s">
        <v>23</v>
      </c>
      <c r="C186" s="787" t="s">
        <v>21</v>
      </c>
      <c r="D186" s="11" t="e">
        <f t="shared" si="18"/>
        <v>#DIV/0!</v>
      </c>
      <c r="E186" s="11" t="e">
        <f t="shared" si="18"/>
        <v>#DIV/0!</v>
      </c>
      <c r="F186" s="11" t="e">
        <f t="shared" si="18"/>
        <v>#DIV/0!</v>
      </c>
    </row>
    <row r="187" spans="2:6" ht="15.75" hidden="1" thickBot="1" x14ac:dyDescent="0.3">
      <c r="B187" s="1256" t="s">
        <v>318</v>
      </c>
      <c r="C187" s="1257"/>
      <c r="D187" s="1257"/>
      <c r="E187" s="1257"/>
      <c r="F187" s="1258"/>
    </row>
    <row r="188" spans="2:6" ht="15.75" hidden="1" thickBot="1" x14ac:dyDescent="0.3">
      <c r="B188" s="786"/>
      <c r="C188" s="8">
        <v>2019</v>
      </c>
      <c r="D188" s="8">
        <v>2020</v>
      </c>
      <c r="E188" s="8">
        <v>2021</v>
      </c>
      <c r="F188" s="8">
        <v>2022</v>
      </c>
    </row>
    <row r="189" spans="2:6" ht="15.75" hidden="1" thickBot="1" x14ac:dyDescent="0.3">
      <c r="B189" s="787"/>
      <c r="C189" s="806" t="s">
        <v>8</v>
      </c>
      <c r="D189" s="806" t="s">
        <v>9</v>
      </c>
      <c r="E189" s="806" t="s">
        <v>9</v>
      </c>
      <c r="F189" s="806" t="s">
        <v>9</v>
      </c>
    </row>
    <row r="190" spans="2:6" ht="15.75" hidden="1" thickBot="1" x14ac:dyDescent="0.3">
      <c r="B190" s="13" t="s">
        <v>42</v>
      </c>
      <c r="C190" s="14">
        <f>C191+C192+C193+C194</f>
        <v>0</v>
      </c>
      <c r="D190" s="14">
        <f t="shared" ref="D190:F190" si="19">D191+D192+D193+D194</f>
        <v>0</v>
      </c>
      <c r="E190" s="14">
        <f t="shared" si="19"/>
        <v>0</v>
      </c>
      <c r="F190" s="14">
        <f t="shared" si="19"/>
        <v>0</v>
      </c>
    </row>
    <row r="191" spans="2:6" ht="15.75" hidden="1" thickBot="1" x14ac:dyDescent="0.3">
      <c r="B191" s="26" t="s">
        <v>279</v>
      </c>
      <c r="C191" s="14"/>
      <c r="D191" s="14"/>
      <c r="E191" s="14"/>
      <c r="F191" s="14"/>
    </row>
    <row r="192" spans="2:6" ht="15.75" hidden="1" thickBot="1" x14ac:dyDescent="0.3">
      <c r="B192" s="26" t="s">
        <v>294</v>
      </c>
      <c r="C192" s="14"/>
      <c r="D192" s="14"/>
      <c r="E192" s="14"/>
      <c r="F192" s="14"/>
    </row>
    <row r="193" spans="2:6" ht="15.75" hidden="1" thickBot="1" x14ac:dyDescent="0.3">
      <c r="B193" s="26" t="s">
        <v>295</v>
      </c>
      <c r="C193" s="14"/>
      <c r="D193" s="14"/>
      <c r="E193" s="14"/>
      <c r="F193" s="14"/>
    </row>
    <row r="194" spans="2:6" ht="15.75" hidden="1" thickBot="1" x14ac:dyDescent="0.3">
      <c r="B194" s="26" t="s">
        <v>296</v>
      </c>
      <c r="C194" s="14"/>
      <c r="D194" s="14"/>
      <c r="E194" s="14"/>
      <c r="F194" s="14"/>
    </row>
    <row r="195" spans="2:6" ht="15.75" hidden="1" thickBot="1" x14ac:dyDescent="0.3">
      <c r="B195" s="13" t="s">
        <v>43</v>
      </c>
      <c r="C195" s="15">
        <f>C196+C197+C198+C199</f>
        <v>0</v>
      </c>
      <c r="D195" s="15">
        <f t="shared" ref="D195:F195" si="20">D196+D197+D198+D199</f>
        <v>0</v>
      </c>
      <c r="E195" s="15">
        <f t="shared" si="20"/>
        <v>0</v>
      </c>
      <c r="F195" s="15">
        <f t="shared" si="20"/>
        <v>0</v>
      </c>
    </row>
    <row r="196" spans="2:6" ht="15.75" hidden="1" thickBot="1" x14ac:dyDescent="0.3">
      <c r="B196" s="26" t="s">
        <v>279</v>
      </c>
      <c r="C196" s="15"/>
      <c r="D196" s="14"/>
      <c r="E196" s="14"/>
      <c r="F196" s="14"/>
    </row>
    <row r="197" spans="2:6" ht="15.75" hidden="1" thickBot="1" x14ac:dyDescent="0.3">
      <c r="B197" s="26" t="s">
        <v>294</v>
      </c>
      <c r="C197" s="15"/>
      <c r="D197" s="14"/>
      <c r="E197" s="14"/>
      <c r="F197" s="14"/>
    </row>
    <row r="198" spans="2:6" ht="15.75" hidden="1" thickBot="1" x14ac:dyDescent="0.3">
      <c r="B198" s="26" t="s">
        <v>295</v>
      </c>
      <c r="C198" s="15"/>
      <c r="D198" s="14"/>
      <c r="E198" s="14"/>
      <c r="F198" s="14"/>
    </row>
    <row r="199" spans="2:6" ht="15.75" hidden="1" thickBot="1" x14ac:dyDescent="0.3">
      <c r="B199" s="26" t="s">
        <v>296</v>
      </c>
      <c r="C199" s="15"/>
      <c r="D199" s="14"/>
      <c r="E199" s="14"/>
      <c r="F199" s="14"/>
    </row>
    <row r="200" spans="2:6" ht="15.75" hidden="1" thickBot="1" x14ac:dyDescent="0.3">
      <c r="B200" s="16" t="s">
        <v>319</v>
      </c>
      <c r="C200" s="15">
        <f>C190+C195</f>
        <v>0</v>
      </c>
      <c r="D200" s="15">
        <f>D190+D195</f>
        <v>0</v>
      </c>
      <c r="E200" s="15">
        <f>E190+E195</f>
        <v>0</v>
      </c>
      <c r="F200" s="15">
        <f>F190+F195</f>
        <v>0</v>
      </c>
    </row>
    <row r="201" spans="2:6" ht="15.75" hidden="1" thickBot="1" x14ac:dyDescent="0.3">
      <c r="B201" s="107" t="s">
        <v>45</v>
      </c>
      <c r="C201" s="783"/>
      <c r="D201" s="784"/>
      <c r="E201" s="784"/>
      <c r="F201" s="785"/>
    </row>
    <row r="202" spans="2:6" ht="34.5" hidden="1" thickBot="1" x14ac:dyDescent="0.3">
      <c r="B202" s="7" t="s">
        <v>171</v>
      </c>
      <c r="C202" s="104"/>
      <c r="D202" s="102" t="s">
        <v>289</v>
      </c>
      <c r="E202" s="105"/>
      <c r="F202" s="106"/>
    </row>
    <row r="203" spans="2:6" ht="15.75" hidden="1" thickBot="1" x14ac:dyDescent="0.3">
      <c r="B203" s="5" t="s">
        <v>15</v>
      </c>
      <c r="C203" s="1247"/>
      <c r="D203" s="1249"/>
      <c r="E203" s="1249"/>
      <c r="F203" s="1250"/>
    </row>
    <row r="204" spans="2:6" ht="15.75" hidden="1" thickBot="1" x14ac:dyDescent="0.3">
      <c r="B204" s="5" t="s">
        <v>16</v>
      </c>
      <c r="C204" s="1389"/>
      <c r="D204" s="1390"/>
      <c r="E204" s="1390"/>
      <c r="F204" s="1391"/>
    </row>
    <row r="205" spans="2:6" ht="15.75" hidden="1" thickBot="1" x14ac:dyDescent="0.3">
      <c r="B205" s="786"/>
      <c r="C205" s="8">
        <v>2019</v>
      </c>
      <c r="D205" s="8">
        <v>2020</v>
      </c>
      <c r="E205" s="8">
        <v>2021</v>
      </c>
      <c r="F205" s="8">
        <v>2022</v>
      </c>
    </row>
    <row r="206" spans="2:6" ht="15.75" hidden="1" thickBot="1" x14ac:dyDescent="0.3">
      <c r="B206" s="787"/>
      <c r="C206" s="806" t="s">
        <v>8</v>
      </c>
      <c r="D206" s="806" t="s">
        <v>9</v>
      </c>
      <c r="E206" s="806" t="s">
        <v>9</v>
      </c>
      <c r="F206" s="806" t="s">
        <v>9</v>
      </c>
    </row>
    <row r="207" spans="2:6" ht="15.75" hidden="1" thickBot="1" x14ac:dyDescent="0.3">
      <c r="B207" s="5" t="s">
        <v>17</v>
      </c>
      <c r="C207" s="5">
        <v>0</v>
      </c>
      <c r="D207" s="787">
        <v>0</v>
      </c>
      <c r="E207" s="787">
        <v>0</v>
      </c>
      <c r="F207" s="5">
        <v>0</v>
      </c>
    </row>
    <row r="208" spans="2:6" ht="15.75" hidden="1" thickBot="1" x14ac:dyDescent="0.3">
      <c r="B208" s="5" t="s">
        <v>18</v>
      </c>
      <c r="C208" s="10">
        <f>C226</f>
        <v>0</v>
      </c>
      <c r="D208" s="10">
        <f t="shared" ref="D208:F208" si="21">D226</f>
        <v>0</v>
      </c>
      <c r="E208" s="10">
        <f t="shared" si="21"/>
        <v>0</v>
      </c>
      <c r="F208" s="10">
        <f t="shared" si="21"/>
        <v>0</v>
      </c>
    </row>
    <row r="209" spans="2:6" ht="15.75" hidden="1" thickBot="1" x14ac:dyDescent="0.3">
      <c r="B209" s="5" t="s">
        <v>19</v>
      </c>
      <c r="C209" s="10" t="e">
        <f>C208/C207</f>
        <v>#DIV/0!</v>
      </c>
      <c r="D209" s="10" t="e">
        <f>D208/D207</f>
        <v>#DIV/0!</v>
      </c>
      <c r="E209" s="10" t="e">
        <f>E208/E207</f>
        <v>#DIV/0!</v>
      </c>
      <c r="F209" s="10" t="e">
        <f>F208/F207</f>
        <v>#DIV/0!</v>
      </c>
    </row>
    <row r="210" spans="2:6" ht="15.75" hidden="1" thickBot="1" x14ac:dyDescent="0.3">
      <c r="B210" s="5" t="s">
        <v>20</v>
      </c>
      <c r="C210" s="787" t="s">
        <v>21</v>
      </c>
      <c r="D210" s="11" t="e">
        <f t="shared" ref="D210:F212" si="22">D207/C207-1</f>
        <v>#DIV/0!</v>
      </c>
      <c r="E210" s="11" t="e">
        <f t="shared" si="22"/>
        <v>#DIV/0!</v>
      </c>
      <c r="F210" s="11" t="e">
        <f t="shared" si="22"/>
        <v>#DIV/0!</v>
      </c>
    </row>
    <row r="211" spans="2:6" ht="15.75" hidden="1" thickBot="1" x14ac:dyDescent="0.3">
      <c r="B211" s="5" t="s">
        <v>22</v>
      </c>
      <c r="C211" s="787" t="s">
        <v>21</v>
      </c>
      <c r="D211" s="11" t="e">
        <f t="shared" si="22"/>
        <v>#DIV/0!</v>
      </c>
      <c r="E211" s="11" t="e">
        <f t="shared" si="22"/>
        <v>#DIV/0!</v>
      </c>
      <c r="F211" s="11" t="e">
        <f t="shared" si="22"/>
        <v>#DIV/0!</v>
      </c>
    </row>
    <row r="212" spans="2:6" ht="23.25" hidden="1" thickBot="1" x14ac:dyDescent="0.3">
      <c r="B212" s="5" t="s">
        <v>23</v>
      </c>
      <c r="C212" s="787" t="s">
        <v>21</v>
      </c>
      <c r="D212" s="11" t="e">
        <f t="shared" si="22"/>
        <v>#DIV/0!</v>
      </c>
      <c r="E212" s="11" t="e">
        <f t="shared" si="22"/>
        <v>#DIV/0!</v>
      </c>
      <c r="F212" s="11" t="e">
        <f t="shared" si="22"/>
        <v>#DIV/0!</v>
      </c>
    </row>
    <row r="213" spans="2:6" ht="15.75" hidden="1" thickBot="1" x14ac:dyDescent="0.3">
      <c r="B213" s="1256" t="s">
        <v>162</v>
      </c>
      <c r="C213" s="1257"/>
      <c r="D213" s="1257"/>
      <c r="E213" s="1257"/>
      <c r="F213" s="1258"/>
    </row>
    <row r="214" spans="2:6" ht="15.75" hidden="1" thickBot="1" x14ac:dyDescent="0.3">
      <c r="B214" s="1254"/>
      <c r="C214" s="8">
        <v>2019</v>
      </c>
      <c r="D214" s="8">
        <v>2020</v>
      </c>
      <c r="E214" s="8">
        <v>2021</v>
      </c>
      <c r="F214" s="8">
        <v>2022</v>
      </c>
    </row>
    <row r="215" spans="2:6" ht="15.75" hidden="1" thickBot="1" x14ac:dyDescent="0.3">
      <c r="B215" s="1255"/>
      <c r="C215" s="806" t="s">
        <v>8</v>
      </c>
      <c r="D215" s="806" t="s">
        <v>9</v>
      </c>
      <c r="E215" s="806" t="s">
        <v>9</v>
      </c>
      <c r="F215" s="806" t="s">
        <v>9</v>
      </c>
    </row>
    <row r="216" spans="2:6" ht="15.75" hidden="1" thickBot="1" x14ac:dyDescent="0.3">
      <c r="B216" s="13" t="s">
        <v>42</v>
      </c>
      <c r="C216" s="14">
        <f>C217+C218+C219+C220</f>
        <v>0</v>
      </c>
      <c r="D216" s="14">
        <f t="shared" ref="D216:F216" si="23">D217+D218+D219+D220</f>
        <v>0</v>
      </c>
      <c r="E216" s="14">
        <f t="shared" si="23"/>
        <v>0</v>
      </c>
      <c r="F216" s="14">
        <f t="shared" si="23"/>
        <v>0</v>
      </c>
    </row>
    <row r="217" spans="2:6" ht="15.75" hidden="1" thickBot="1" x14ac:dyDescent="0.3">
      <c r="B217" s="26" t="s">
        <v>279</v>
      </c>
      <c r="C217" s="14"/>
      <c r="D217" s="14"/>
      <c r="E217" s="14"/>
      <c r="F217" s="14"/>
    </row>
    <row r="218" spans="2:6" ht="15.75" hidden="1" thickBot="1" x14ac:dyDescent="0.3">
      <c r="B218" s="26" t="s">
        <v>294</v>
      </c>
      <c r="C218" s="14"/>
      <c r="D218" s="14"/>
      <c r="E218" s="14"/>
      <c r="F218" s="14"/>
    </row>
    <row r="219" spans="2:6" ht="15.75" hidden="1" thickBot="1" x14ac:dyDescent="0.3">
      <c r="B219" s="26" t="s">
        <v>295</v>
      </c>
      <c r="C219" s="14"/>
      <c r="D219" s="14"/>
      <c r="E219" s="14"/>
      <c r="F219" s="14"/>
    </row>
    <row r="220" spans="2:6" ht="15.75" hidden="1" thickBot="1" x14ac:dyDescent="0.3">
      <c r="B220" s="26" t="s">
        <v>296</v>
      </c>
      <c r="C220" s="14"/>
      <c r="D220" s="14"/>
      <c r="E220" s="14"/>
      <c r="F220" s="14"/>
    </row>
    <row r="221" spans="2:6" ht="15.75" hidden="1" thickBot="1" x14ac:dyDescent="0.3">
      <c r="B221" s="13" t="s">
        <v>43</v>
      </c>
      <c r="C221" s="15">
        <f>C222+C223+C224+C225</f>
        <v>0</v>
      </c>
      <c r="D221" s="15">
        <f t="shared" ref="D221:F221" si="24">D222+D223+D224+D225</f>
        <v>0</v>
      </c>
      <c r="E221" s="15">
        <f t="shared" si="24"/>
        <v>0</v>
      </c>
      <c r="F221" s="15">
        <f t="shared" si="24"/>
        <v>0</v>
      </c>
    </row>
    <row r="222" spans="2:6" ht="15.75" hidden="1" thickBot="1" x14ac:dyDescent="0.3">
      <c r="B222" s="26" t="s">
        <v>279</v>
      </c>
      <c r="C222" s="15"/>
      <c r="D222" s="15">
        <v>0</v>
      </c>
      <c r="E222" s="15">
        <v>0</v>
      </c>
      <c r="F222" s="15"/>
    </row>
    <row r="223" spans="2:6" ht="15.75" hidden="1" thickBot="1" x14ac:dyDescent="0.3">
      <c r="B223" s="26" t="s">
        <v>294</v>
      </c>
      <c r="C223" s="15"/>
      <c r="D223" s="15"/>
      <c r="E223" s="15"/>
      <c r="F223" s="15"/>
    </row>
    <row r="224" spans="2:6" ht="15.75" hidden="1" thickBot="1" x14ac:dyDescent="0.3">
      <c r="B224" s="26" t="s">
        <v>295</v>
      </c>
      <c r="C224" s="15"/>
      <c r="D224" s="15"/>
      <c r="E224" s="15"/>
      <c r="F224" s="15"/>
    </row>
    <row r="225" spans="1:6" ht="15.75" hidden="1" thickBot="1" x14ac:dyDescent="0.3">
      <c r="B225" s="26" t="s">
        <v>296</v>
      </c>
      <c r="C225" s="15"/>
      <c r="D225" s="15"/>
      <c r="E225" s="15"/>
      <c r="F225" s="15"/>
    </row>
    <row r="226" spans="1:6" ht="15.75" hidden="1" thickBot="1" x14ac:dyDescent="0.3">
      <c r="B226" s="16" t="s">
        <v>53</v>
      </c>
      <c r="C226" s="15">
        <f>C216+C221</f>
        <v>0</v>
      </c>
      <c r="D226" s="15">
        <f>D216+D221</f>
        <v>0</v>
      </c>
      <c r="E226" s="15">
        <f>E216+E221</f>
        <v>0</v>
      </c>
      <c r="F226" s="15">
        <f>F216+F221</f>
        <v>0</v>
      </c>
    </row>
    <row r="227" spans="1:6" ht="15.75" thickBot="1" x14ac:dyDescent="0.3">
      <c r="B227" s="780" t="s">
        <v>46</v>
      </c>
      <c r="C227" s="781"/>
      <c r="D227" s="781"/>
      <c r="E227" s="781"/>
      <c r="F227" s="782"/>
    </row>
    <row r="228" spans="1:6" ht="15.75" thickBot="1" x14ac:dyDescent="0.3">
      <c r="A228" s="990"/>
      <c r="B228" s="1220" t="s">
        <v>47</v>
      </c>
      <c r="C228" s="1221"/>
      <c r="D228" s="1221"/>
      <c r="E228" s="1221"/>
      <c r="F228" s="1222"/>
    </row>
    <row r="229" spans="1:6" ht="23.25" thickBot="1" x14ac:dyDescent="0.3">
      <c r="B229" s="7" t="s">
        <v>56</v>
      </c>
      <c r="C229" s="1274"/>
      <c r="D229" s="1275"/>
      <c r="E229" s="1275"/>
      <c r="F229" s="1276"/>
    </row>
    <row r="230" spans="1:6" ht="34.5" customHeight="1" thickBot="1" x14ac:dyDescent="0.3">
      <c r="B230" s="7" t="s">
        <v>82</v>
      </c>
      <c r="C230" s="7"/>
      <c r="D230" s="100" t="s">
        <v>289</v>
      </c>
      <c r="E230" s="1245"/>
      <c r="F230" s="1246"/>
    </row>
    <row r="231" spans="1:6" ht="15.75" thickBot="1" x14ac:dyDescent="0.3">
      <c r="B231" s="110"/>
      <c r="C231" s="1243"/>
      <c r="D231" s="1277"/>
      <c r="E231" s="1245"/>
      <c r="F231" s="1246"/>
    </row>
    <row r="232" spans="1:6" ht="15.75" thickBot="1" x14ac:dyDescent="0.3">
      <c r="B232" s="5" t="s">
        <v>15</v>
      </c>
      <c r="C232" s="1247"/>
      <c r="D232" s="1249"/>
      <c r="E232" s="1249"/>
      <c r="F232" s="1250"/>
    </row>
    <row r="233" spans="1:6" ht="15.75" thickBot="1" x14ac:dyDescent="0.3">
      <c r="B233" s="5" t="s">
        <v>16</v>
      </c>
      <c r="C233" s="1251"/>
      <c r="D233" s="1252"/>
      <c r="E233" s="1252"/>
      <c r="F233" s="1253"/>
    </row>
    <row r="234" spans="1:6" x14ac:dyDescent="0.25">
      <c r="B234" s="1254"/>
      <c r="C234" s="8">
        <v>2019</v>
      </c>
      <c r="D234" s="8">
        <v>2020</v>
      </c>
      <c r="E234" s="8">
        <v>2021</v>
      </c>
      <c r="F234" s="8">
        <v>2022</v>
      </c>
    </row>
    <row r="235" spans="1:6" ht="15.75" thickBot="1" x14ac:dyDescent="0.3">
      <c r="B235" s="1255"/>
      <c r="C235" s="806" t="s">
        <v>8</v>
      </c>
      <c r="D235" s="806" t="s">
        <v>9</v>
      </c>
      <c r="E235" s="806" t="s">
        <v>9</v>
      </c>
      <c r="F235" s="806" t="s">
        <v>9</v>
      </c>
    </row>
    <row r="236" spans="1:6" ht="15.75" thickBot="1" x14ac:dyDescent="0.3">
      <c r="B236" s="5" t="s">
        <v>17</v>
      </c>
      <c r="C236" s="10"/>
      <c r="D236" s="10"/>
      <c r="E236" s="10"/>
      <c r="F236" s="10"/>
    </row>
    <row r="237" spans="1:6" ht="15.75" thickBot="1" x14ac:dyDescent="0.3">
      <c r="B237" s="5" t="s">
        <v>18</v>
      </c>
      <c r="C237" s="10">
        <f>C300-C262</f>
        <v>0</v>
      </c>
      <c r="D237" s="10">
        <f t="shared" ref="D237:E237" si="25">D300-D262</f>
        <v>0</v>
      </c>
      <c r="E237" s="10">
        <f t="shared" si="25"/>
        <v>0</v>
      </c>
      <c r="F237" s="10">
        <f>F255</f>
        <v>0</v>
      </c>
    </row>
    <row r="238" spans="1:6" ht="15.75" thickBot="1" x14ac:dyDescent="0.3">
      <c r="B238" s="5" t="s">
        <v>19</v>
      </c>
      <c r="C238" s="10" t="e">
        <f>C237/C236</f>
        <v>#DIV/0!</v>
      </c>
      <c r="D238" s="10" t="e">
        <f t="shared" ref="D238:F238" si="26">D237/D236</f>
        <v>#DIV/0!</v>
      </c>
      <c r="E238" s="10" t="e">
        <f t="shared" si="26"/>
        <v>#DIV/0!</v>
      </c>
      <c r="F238" s="10" t="e">
        <f t="shared" si="26"/>
        <v>#DIV/0!</v>
      </c>
    </row>
    <row r="239" spans="1:6" ht="15.75" thickBot="1" x14ac:dyDescent="0.3">
      <c r="B239" s="5" t="s">
        <v>20</v>
      </c>
      <c r="C239" s="787" t="s">
        <v>21</v>
      </c>
      <c r="D239" s="11" t="e">
        <f>D236/C236-1</f>
        <v>#DIV/0!</v>
      </c>
      <c r="E239" s="11" t="e">
        <f t="shared" ref="E239:F241" si="27">E236/D236-1</f>
        <v>#DIV/0!</v>
      </c>
      <c r="F239" s="11" t="e">
        <f t="shared" si="27"/>
        <v>#DIV/0!</v>
      </c>
    </row>
    <row r="240" spans="1:6" ht="15.75" thickBot="1" x14ac:dyDescent="0.3">
      <c r="B240" s="5" t="s">
        <v>22</v>
      </c>
      <c r="C240" s="787" t="s">
        <v>21</v>
      </c>
      <c r="D240" s="11" t="e">
        <f>D237/C237-1</f>
        <v>#DIV/0!</v>
      </c>
      <c r="E240" s="11" t="e">
        <f t="shared" si="27"/>
        <v>#DIV/0!</v>
      </c>
      <c r="F240" s="11" t="e">
        <f t="shared" si="27"/>
        <v>#DIV/0!</v>
      </c>
    </row>
    <row r="241" spans="2:6" ht="23.25" thickBot="1" x14ac:dyDescent="0.3">
      <c r="B241" s="5" t="s">
        <v>23</v>
      </c>
      <c r="C241" s="787" t="s">
        <v>21</v>
      </c>
      <c r="D241" s="11" t="e">
        <f>D238/C238-1</f>
        <v>#DIV/0!</v>
      </c>
      <c r="E241" s="11" t="e">
        <f t="shared" si="27"/>
        <v>#DIV/0!</v>
      </c>
      <c r="F241" s="11" t="e">
        <f t="shared" si="27"/>
        <v>#DIV/0!</v>
      </c>
    </row>
    <row r="242" spans="2:6" ht="15.75" thickBot="1" x14ac:dyDescent="0.3">
      <c r="B242" s="1256" t="s">
        <v>163</v>
      </c>
      <c r="C242" s="1257"/>
      <c r="D242" s="1257"/>
      <c r="E242" s="1257"/>
      <c r="F242" s="1258"/>
    </row>
    <row r="243" spans="2:6" x14ac:dyDescent="0.25">
      <c r="B243" s="1254"/>
      <c r="C243" s="8">
        <v>2019</v>
      </c>
      <c r="D243" s="8">
        <v>2020</v>
      </c>
      <c r="E243" s="8">
        <v>2021</v>
      </c>
      <c r="F243" s="8">
        <v>2022</v>
      </c>
    </row>
    <row r="244" spans="2:6" ht="15.75" thickBot="1" x14ac:dyDescent="0.3">
      <c r="B244" s="1255"/>
      <c r="C244" s="806" t="s">
        <v>8</v>
      </c>
      <c r="D244" s="806" t="s">
        <v>9</v>
      </c>
      <c r="E244" s="806" t="s">
        <v>9</v>
      </c>
      <c r="F244" s="806" t="s">
        <v>9</v>
      </c>
    </row>
    <row r="245" spans="2:6" ht="15.75" thickBot="1" x14ac:dyDescent="0.3">
      <c r="B245" s="13" t="s">
        <v>42</v>
      </c>
      <c r="C245" s="14">
        <f>C246+C247+C248+C249</f>
        <v>0</v>
      </c>
      <c r="D245" s="14">
        <f t="shared" ref="D245:F245" si="28">D246+D247+D248+D249</f>
        <v>0</v>
      </c>
      <c r="E245" s="14">
        <f t="shared" si="28"/>
        <v>0</v>
      </c>
      <c r="F245" s="14">
        <f t="shared" si="28"/>
        <v>0</v>
      </c>
    </row>
    <row r="246" spans="2:6" ht="15.75" thickBot="1" x14ac:dyDescent="0.3">
      <c r="B246" s="26" t="s">
        <v>279</v>
      </c>
      <c r="C246" s="14"/>
      <c r="D246" s="14"/>
      <c r="E246" s="14"/>
      <c r="F246" s="14"/>
    </row>
    <row r="247" spans="2:6" ht="15.75" thickBot="1" x14ac:dyDescent="0.3">
      <c r="B247" s="26" t="s">
        <v>294</v>
      </c>
      <c r="C247" s="14"/>
      <c r="D247" s="14"/>
      <c r="E247" s="14"/>
      <c r="F247" s="14"/>
    </row>
    <row r="248" spans="2:6" ht="15.75" thickBot="1" x14ac:dyDescent="0.3">
      <c r="B248" s="26" t="s">
        <v>295</v>
      </c>
      <c r="C248" s="14"/>
      <c r="D248" s="14"/>
      <c r="E248" s="14"/>
      <c r="F248" s="14"/>
    </row>
    <row r="249" spans="2:6" ht="15.75" thickBot="1" x14ac:dyDescent="0.3">
      <c r="B249" s="26" t="s">
        <v>296</v>
      </c>
      <c r="C249" s="14"/>
      <c r="D249" s="14"/>
      <c r="E249" s="14"/>
      <c r="F249" s="14"/>
    </row>
    <row r="250" spans="2:6" ht="15.75" thickBot="1" x14ac:dyDescent="0.3">
      <c r="B250" s="13" t="s">
        <v>43</v>
      </c>
      <c r="C250" s="15">
        <f>C251+C252+C253+C254</f>
        <v>0</v>
      </c>
      <c r="D250" s="15">
        <f t="shared" ref="D250:F250" si="29">D251+D252+D253+D254</f>
        <v>0</v>
      </c>
      <c r="E250" s="15">
        <f t="shared" si="29"/>
        <v>0</v>
      </c>
      <c r="F250" s="15">
        <f t="shared" si="29"/>
        <v>0</v>
      </c>
    </row>
    <row r="251" spans="2:6" ht="15.75" thickBot="1" x14ac:dyDescent="0.3">
      <c r="B251" s="26" t="s">
        <v>279</v>
      </c>
      <c r="C251" s="15"/>
      <c r="D251" s="14"/>
      <c r="E251" s="14"/>
      <c r="F251" s="14">
        <v>0</v>
      </c>
    </row>
    <row r="252" spans="2:6" ht="15.75" thickBot="1" x14ac:dyDescent="0.3">
      <c r="B252" s="26" t="s">
        <v>294</v>
      </c>
      <c r="C252" s="15"/>
      <c r="D252" s="14"/>
      <c r="E252" s="14"/>
      <c r="F252" s="14"/>
    </row>
    <row r="253" spans="2:6" ht="15.75" thickBot="1" x14ac:dyDescent="0.3">
      <c r="B253" s="26" t="s">
        <v>295</v>
      </c>
      <c r="C253" s="15"/>
      <c r="D253" s="14"/>
      <c r="E253" s="14"/>
      <c r="F253" s="14"/>
    </row>
    <row r="254" spans="2:6" ht="15.75" thickBot="1" x14ac:dyDescent="0.3">
      <c r="B254" s="26" t="s">
        <v>296</v>
      </c>
      <c r="C254" s="15"/>
      <c r="D254" s="14"/>
      <c r="E254" s="14"/>
      <c r="F254" s="14"/>
    </row>
    <row r="255" spans="2:6" ht="15.75" thickBot="1" x14ac:dyDescent="0.3">
      <c r="B255" s="101" t="s">
        <v>31</v>
      </c>
      <c r="C255" s="15">
        <f>C245+C250</f>
        <v>0</v>
      </c>
      <c r="D255" s="15">
        <f t="shared" ref="D255:F255" si="30">D245+D250</f>
        <v>0</v>
      </c>
      <c r="E255" s="15">
        <f t="shared" si="30"/>
        <v>0</v>
      </c>
      <c r="F255" s="15">
        <f t="shared" si="30"/>
        <v>0</v>
      </c>
    </row>
    <row r="256" spans="2:6" ht="34.5" thickBot="1" x14ac:dyDescent="0.3">
      <c r="B256" s="7" t="s">
        <v>33</v>
      </c>
      <c r="C256" s="7"/>
      <c r="D256" s="100" t="s">
        <v>289</v>
      </c>
      <c r="E256" s="1245"/>
      <c r="F256" s="1246"/>
    </row>
    <row r="257" spans="2:12" ht="15.75" thickBot="1" x14ac:dyDescent="0.3">
      <c r="B257" s="5" t="s">
        <v>15</v>
      </c>
      <c r="C257" s="1247"/>
      <c r="D257" s="1249"/>
      <c r="E257" s="1249"/>
      <c r="F257" s="1250"/>
    </row>
    <row r="258" spans="2:12" ht="15.75" thickBot="1" x14ac:dyDescent="0.3">
      <c r="B258" s="5" t="s">
        <v>16</v>
      </c>
      <c r="C258" s="1251"/>
      <c r="D258" s="1252"/>
      <c r="E258" s="1252"/>
      <c r="F258" s="1253"/>
    </row>
    <row r="259" spans="2:12" x14ac:dyDescent="0.25">
      <c r="B259" s="1254"/>
      <c r="C259" s="8">
        <v>2019</v>
      </c>
      <c r="D259" s="8">
        <v>2020</v>
      </c>
      <c r="E259" s="8">
        <v>2021</v>
      </c>
      <c r="F259" s="8">
        <v>2022</v>
      </c>
    </row>
    <row r="260" spans="2:12" ht="15.75" thickBot="1" x14ac:dyDescent="0.3">
      <c r="B260" s="1255"/>
      <c r="C260" s="806" t="s">
        <v>8</v>
      </c>
      <c r="D260" s="806" t="s">
        <v>9</v>
      </c>
      <c r="E260" s="806" t="s">
        <v>9</v>
      </c>
      <c r="F260" s="806" t="s">
        <v>9</v>
      </c>
    </row>
    <row r="261" spans="2:12" ht="15.75" thickBot="1" x14ac:dyDescent="0.3">
      <c r="B261" s="5" t="s">
        <v>17</v>
      </c>
      <c r="C261" s="5"/>
      <c r="D261" s="5"/>
      <c r="E261" s="5"/>
      <c r="F261" s="5"/>
    </row>
    <row r="262" spans="2:12" ht="15.75" thickBot="1" x14ac:dyDescent="0.3">
      <c r="B262" s="5" t="s">
        <v>18</v>
      </c>
      <c r="C262" s="10"/>
      <c r="D262" s="10"/>
      <c r="E262" s="10"/>
      <c r="F262" s="10"/>
    </row>
    <row r="263" spans="2:12" ht="15.75" thickBot="1" x14ac:dyDescent="0.3">
      <c r="B263" s="5" t="s">
        <v>19</v>
      </c>
      <c r="C263" s="10" t="e">
        <f>C262/C261</f>
        <v>#DIV/0!</v>
      </c>
      <c r="D263" s="10" t="e">
        <f t="shared" ref="D263:F263" si="31">D262/D261</f>
        <v>#DIV/0!</v>
      </c>
      <c r="E263" s="10" t="e">
        <f t="shared" si="31"/>
        <v>#DIV/0!</v>
      </c>
      <c r="F263" s="10" t="e">
        <f t="shared" si="31"/>
        <v>#DIV/0!</v>
      </c>
    </row>
    <row r="264" spans="2:12" ht="15.75" thickBot="1" x14ac:dyDescent="0.3">
      <c r="B264" s="5" t="s">
        <v>20</v>
      </c>
      <c r="C264" s="787" t="s">
        <v>21</v>
      </c>
      <c r="D264" s="11" t="e">
        <f>D261/C261-1</f>
        <v>#DIV/0!</v>
      </c>
      <c r="E264" s="11" t="e">
        <f t="shared" ref="E264:F266" si="32">E261/D261-1</f>
        <v>#DIV/0!</v>
      </c>
      <c r="F264" s="11" t="e">
        <f t="shared" si="32"/>
        <v>#DIV/0!</v>
      </c>
      <c r="H264" s="12"/>
      <c r="I264" s="12"/>
      <c r="J264" s="12"/>
      <c r="K264" s="12"/>
      <c r="L264" s="12"/>
    </row>
    <row r="265" spans="2:12" ht="15.75" thickBot="1" x14ac:dyDescent="0.3">
      <c r="B265" s="5" t="s">
        <v>22</v>
      </c>
      <c r="C265" s="787" t="s">
        <v>21</v>
      </c>
      <c r="D265" s="11" t="e">
        <f>D262/C262-1</f>
        <v>#DIV/0!</v>
      </c>
      <c r="E265" s="11" t="e">
        <f t="shared" si="32"/>
        <v>#DIV/0!</v>
      </c>
      <c r="F265" s="11" t="e">
        <f t="shared" si="32"/>
        <v>#DIV/0!</v>
      </c>
    </row>
    <row r="266" spans="2:12" ht="23.25" thickBot="1" x14ac:dyDescent="0.3">
      <c r="B266" s="5" t="s">
        <v>23</v>
      </c>
      <c r="C266" s="787" t="s">
        <v>21</v>
      </c>
      <c r="D266" s="11" t="e">
        <f>D263/C263-1</f>
        <v>#DIV/0!</v>
      </c>
      <c r="E266" s="11" t="e">
        <f t="shared" si="32"/>
        <v>#DIV/0!</v>
      </c>
      <c r="F266" s="11" t="e">
        <f t="shared" si="32"/>
        <v>#DIV/0!</v>
      </c>
    </row>
    <row r="267" spans="2:12" ht="15.75" thickBot="1" x14ac:dyDescent="0.3">
      <c r="B267" s="1256" t="s">
        <v>215</v>
      </c>
      <c r="C267" s="1257"/>
      <c r="D267" s="1257"/>
      <c r="E267" s="1257"/>
      <c r="F267" s="1258"/>
    </row>
    <row r="268" spans="2:12" x14ac:dyDescent="0.25">
      <c r="B268" s="1254"/>
      <c r="C268" s="8">
        <v>2019</v>
      </c>
      <c r="D268" s="8">
        <v>2020</v>
      </c>
      <c r="E268" s="8">
        <v>2021</v>
      </c>
      <c r="F268" s="8">
        <v>2022</v>
      </c>
    </row>
    <row r="269" spans="2:12" ht="15.75" thickBot="1" x14ac:dyDescent="0.3">
      <c r="B269" s="1255"/>
      <c r="C269" s="806" t="s">
        <v>8</v>
      </c>
      <c r="D269" s="806" t="s">
        <v>9</v>
      </c>
      <c r="E269" s="806" t="s">
        <v>9</v>
      </c>
      <c r="F269" s="806" t="s">
        <v>9</v>
      </c>
    </row>
    <row r="270" spans="2:12" ht="15.75" thickBot="1" x14ac:dyDescent="0.3">
      <c r="B270" s="13" t="s">
        <v>42</v>
      </c>
      <c r="C270" s="14">
        <f>C271+C272+C273+C274</f>
        <v>0</v>
      </c>
      <c r="D270" s="14">
        <f t="shared" ref="D270:F270" si="33">D271+D272+D273+D274</f>
        <v>0</v>
      </c>
      <c r="E270" s="14">
        <f t="shared" si="33"/>
        <v>0</v>
      </c>
      <c r="F270" s="14">
        <f t="shared" si="33"/>
        <v>0</v>
      </c>
    </row>
    <row r="271" spans="2:12" ht="15.75" thickBot="1" x14ac:dyDescent="0.3">
      <c r="B271" s="26" t="s">
        <v>279</v>
      </c>
      <c r="C271" s="14"/>
      <c r="D271" s="14"/>
      <c r="E271" s="14"/>
      <c r="F271" s="14"/>
    </row>
    <row r="272" spans="2:12" ht="15.75" thickBot="1" x14ac:dyDescent="0.3">
      <c r="B272" s="26" t="s">
        <v>294</v>
      </c>
      <c r="C272" s="14"/>
      <c r="D272" s="14"/>
      <c r="E272" s="14"/>
      <c r="F272" s="14"/>
    </row>
    <row r="273" spans="2:6" ht="15.75" thickBot="1" x14ac:dyDescent="0.3">
      <c r="B273" s="26" t="s">
        <v>295</v>
      </c>
      <c r="C273" s="14"/>
      <c r="D273" s="14"/>
      <c r="E273" s="14"/>
      <c r="F273" s="14"/>
    </row>
    <row r="274" spans="2:6" ht="15.75" thickBot="1" x14ac:dyDescent="0.3">
      <c r="B274" s="26" t="s">
        <v>296</v>
      </c>
      <c r="C274" s="14"/>
      <c r="D274" s="14"/>
      <c r="E274" s="14"/>
      <c r="F274" s="14"/>
    </row>
    <row r="275" spans="2:6" ht="15.75" thickBot="1" x14ac:dyDescent="0.3">
      <c r="B275" s="13" t="s">
        <v>43</v>
      </c>
      <c r="C275" s="15">
        <f>C276+C277+C278+C279</f>
        <v>0</v>
      </c>
      <c r="D275" s="15">
        <f t="shared" ref="D275:F275" si="34">D276+D277+D278+D279</f>
        <v>0</v>
      </c>
      <c r="E275" s="15">
        <f t="shared" si="34"/>
        <v>0</v>
      </c>
      <c r="F275" s="15">
        <f t="shared" si="34"/>
        <v>0</v>
      </c>
    </row>
    <row r="276" spans="2:6" ht="15.75" thickBot="1" x14ac:dyDescent="0.3">
      <c r="B276" s="26" t="s">
        <v>279</v>
      </c>
      <c r="C276" s="15"/>
      <c r="D276" s="14"/>
      <c r="E276" s="14"/>
      <c r="F276" s="14"/>
    </row>
    <row r="277" spans="2:6" ht="15.75" thickBot="1" x14ac:dyDescent="0.3">
      <c r="B277" s="26" t="s">
        <v>294</v>
      </c>
      <c r="C277" s="15"/>
      <c r="D277" s="14"/>
      <c r="E277" s="14"/>
      <c r="F277" s="14"/>
    </row>
    <row r="278" spans="2:6" ht="15.75" thickBot="1" x14ac:dyDescent="0.3">
      <c r="B278" s="26" t="s">
        <v>295</v>
      </c>
      <c r="C278" s="15"/>
      <c r="D278" s="14"/>
      <c r="E278" s="14"/>
      <c r="F278" s="14"/>
    </row>
    <row r="279" spans="2:6" ht="15.75" thickBot="1" x14ac:dyDescent="0.3">
      <c r="B279" s="26" t="s">
        <v>296</v>
      </c>
      <c r="C279" s="15"/>
      <c r="D279" s="14"/>
      <c r="E279" s="14"/>
      <c r="F279" s="14"/>
    </row>
    <row r="280" spans="2:6" ht="15.75" thickBot="1" x14ac:dyDescent="0.3">
      <c r="B280" s="101" t="s">
        <v>298</v>
      </c>
      <c r="C280" s="15">
        <f>C270+C275</f>
        <v>0</v>
      </c>
      <c r="D280" s="15">
        <f t="shared" ref="D280:F280" si="35">D270+D275</f>
        <v>0</v>
      </c>
      <c r="E280" s="15">
        <f t="shared" si="35"/>
        <v>0</v>
      </c>
      <c r="F280" s="15">
        <f t="shared" si="35"/>
        <v>0</v>
      </c>
    </row>
    <row r="281" spans="2:6" ht="34.5" thickBot="1" x14ac:dyDescent="0.3">
      <c r="B281" s="7" t="s">
        <v>74</v>
      </c>
      <c r="C281" s="104"/>
      <c r="D281" s="102" t="s">
        <v>289</v>
      </c>
      <c r="E281" s="105"/>
      <c r="F281" s="106"/>
    </row>
    <row r="282" spans="2:6" ht="15.75" thickBot="1" x14ac:dyDescent="0.3">
      <c r="B282" s="5" t="s">
        <v>15</v>
      </c>
      <c r="C282" s="1247"/>
      <c r="D282" s="1249"/>
      <c r="E282" s="1249"/>
      <c r="F282" s="1250"/>
    </row>
    <row r="283" spans="2:6" ht="15.75" thickBot="1" x14ac:dyDescent="0.3">
      <c r="B283" s="5" t="s">
        <v>16</v>
      </c>
      <c r="C283" s="1251"/>
      <c r="D283" s="1252"/>
      <c r="E283" s="1252"/>
      <c r="F283" s="1253"/>
    </row>
    <row r="284" spans="2:6" x14ac:dyDescent="0.25">
      <c r="B284" s="1254"/>
      <c r="C284" s="8">
        <v>2019</v>
      </c>
      <c r="D284" s="8">
        <v>2020</v>
      </c>
      <c r="E284" s="8">
        <v>2021</v>
      </c>
      <c r="F284" s="8">
        <v>2022</v>
      </c>
    </row>
    <row r="285" spans="2:6" ht="15.75" thickBot="1" x14ac:dyDescent="0.3">
      <c r="B285" s="1255"/>
      <c r="C285" s="806" t="s">
        <v>8</v>
      </c>
      <c r="D285" s="806" t="s">
        <v>9</v>
      </c>
      <c r="E285" s="806" t="s">
        <v>9</v>
      </c>
      <c r="F285" s="806" t="s">
        <v>9</v>
      </c>
    </row>
    <row r="286" spans="2:6" ht="15.75" thickBot="1" x14ac:dyDescent="0.3">
      <c r="B286" s="5" t="s">
        <v>17</v>
      </c>
      <c r="C286" s="5"/>
      <c r="D286" s="5"/>
      <c r="E286" s="5"/>
      <c r="F286" s="5"/>
    </row>
    <row r="287" spans="2:6" ht="15.75" thickBot="1" x14ac:dyDescent="0.3">
      <c r="B287" s="5" t="s">
        <v>18</v>
      </c>
      <c r="C287" s="10">
        <f>C305</f>
        <v>0</v>
      </c>
      <c r="D287" s="10">
        <f t="shared" ref="D287:F287" si="36">D305</f>
        <v>0</v>
      </c>
      <c r="E287" s="10">
        <f t="shared" si="36"/>
        <v>0</v>
      </c>
      <c r="F287" s="10">
        <f t="shared" si="36"/>
        <v>0</v>
      </c>
    </row>
    <row r="288" spans="2:6" ht="15.75" thickBot="1" x14ac:dyDescent="0.3">
      <c r="B288" s="5" t="s">
        <v>19</v>
      </c>
      <c r="C288" s="10" t="e">
        <f>C287/C286</f>
        <v>#DIV/0!</v>
      </c>
      <c r="D288" s="10" t="e">
        <f t="shared" ref="D288:F288" si="37">D287/D286</f>
        <v>#DIV/0!</v>
      </c>
      <c r="E288" s="10" t="e">
        <f t="shared" si="37"/>
        <v>#DIV/0!</v>
      </c>
      <c r="F288" s="10" t="e">
        <f t="shared" si="37"/>
        <v>#DIV/0!</v>
      </c>
    </row>
    <row r="289" spans="2:12" ht="15.75" thickBot="1" x14ac:dyDescent="0.3">
      <c r="B289" s="5" t="s">
        <v>20</v>
      </c>
      <c r="C289" s="787" t="s">
        <v>21</v>
      </c>
      <c r="D289" s="11" t="e">
        <f>D286/C286-1</f>
        <v>#DIV/0!</v>
      </c>
      <c r="E289" s="11" t="e">
        <f t="shared" ref="E289:F291" si="38">E286/D286-1</f>
        <v>#DIV/0!</v>
      </c>
      <c r="F289" s="11" t="e">
        <f t="shared" si="38"/>
        <v>#DIV/0!</v>
      </c>
      <c r="H289" s="12"/>
      <c r="I289" s="12"/>
      <c r="J289" s="12"/>
      <c r="K289" s="12"/>
      <c r="L289" s="12"/>
    </row>
    <row r="290" spans="2:12" ht="15.75" thickBot="1" x14ac:dyDescent="0.3">
      <c r="B290" s="5" t="s">
        <v>22</v>
      </c>
      <c r="C290" s="787" t="s">
        <v>21</v>
      </c>
      <c r="D290" s="11" t="e">
        <f>D287/C287-1</f>
        <v>#DIV/0!</v>
      </c>
      <c r="E290" s="11" t="e">
        <f t="shared" si="38"/>
        <v>#DIV/0!</v>
      </c>
      <c r="F290" s="11" t="e">
        <f t="shared" si="38"/>
        <v>#DIV/0!</v>
      </c>
    </row>
    <row r="291" spans="2:12" ht="23.25" thickBot="1" x14ac:dyDescent="0.3">
      <c r="B291" s="5" t="s">
        <v>23</v>
      </c>
      <c r="C291" s="787" t="s">
        <v>21</v>
      </c>
      <c r="D291" s="11" t="e">
        <f>D288/C288-1</f>
        <v>#DIV/0!</v>
      </c>
      <c r="E291" s="11" t="e">
        <f t="shared" si="38"/>
        <v>#DIV/0!</v>
      </c>
      <c r="F291" s="11" t="e">
        <f t="shared" si="38"/>
        <v>#DIV/0!</v>
      </c>
    </row>
    <row r="292" spans="2:12" ht="15.75" thickBot="1" x14ac:dyDescent="0.3">
      <c r="B292" s="1256" t="s">
        <v>362</v>
      </c>
      <c r="C292" s="1257"/>
      <c r="D292" s="1257"/>
      <c r="E292" s="1257"/>
      <c r="F292" s="1258"/>
    </row>
    <row r="293" spans="2:12" x14ac:dyDescent="0.25">
      <c r="B293" s="1254"/>
      <c r="C293" s="8">
        <v>2019</v>
      </c>
      <c r="D293" s="8">
        <v>2020</v>
      </c>
      <c r="E293" s="8">
        <v>2021</v>
      </c>
      <c r="F293" s="8">
        <v>2022</v>
      </c>
    </row>
    <row r="294" spans="2:12" ht="15.75" thickBot="1" x14ac:dyDescent="0.3">
      <c r="B294" s="1255"/>
      <c r="C294" s="806" t="s">
        <v>8</v>
      </c>
      <c r="D294" s="806" t="s">
        <v>9</v>
      </c>
      <c r="E294" s="806" t="s">
        <v>9</v>
      </c>
      <c r="F294" s="806" t="s">
        <v>9</v>
      </c>
    </row>
    <row r="295" spans="2:12" ht="15.75" thickBot="1" x14ac:dyDescent="0.3">
      <c r="B295" s="13" t="s">
        <v>42</v>
      </c>
      <c r="C295" s="14">
        <f>C296+C297+C298+C299</f>
        <v>0</v>
      </c>
      <c r="D295" s="14">
        <f t="shared" ref="D295:F295" si="39">D296+D297+D298+D299</f>
        <v>0</v>
      </c>
      <c r="E295" s="14">
        <f t="shared" si="39"/>
        <v>0</v>
      </c>
      <c r="F295" s="14">
        <f t="shared" si="39"/>
        <v>0</v>
      </c>
    </row>
    <row r="296" spans="2:12" ht="15.75" thickBot="1" x14ac:dyDescent="0.3">
      <c r="B296" s="26" t="s">
        <v>279</v>
      </c>
      <c r="C296" s="14"/>
      <c r="D296" s="14"/>
      <c r="E296" s="14"/>
      <c r="F296" s="14"/>
    </row>
    <row r="297" spans="2:12" ht="15.75" thickBot="1" x14ac:dyDescent="0.3">
      <c r="B297" s="26" t="s">
        <v>294</v>
      </c>
      <c r="C297" s="14"/>
      <c r="D297" s="14"/>
      <c r="E297" s="14"/>
      <c r="F297" s="14"/>
    </row>
    <row r="298" spans="2:12" ht="15.75" thickBot="1" x14ac:dyDescent="0.3">
      <c r="B298" s="26" t="s">
        <v>295</v>
      </c>
      <c r="C298" s="14"/>
      <c r="D298" s="14"/>
      <c r="E298" s="14"/>
      <c r="F298" s="14"/>
    </row>
    <row r="299" spans="2:12" ht="15.75" thickBot="1" x14ac:dyDescent="0.3">
      <c r="B299" s="26" t="s">
        <v>296</v>
      </c>
      <c r="C299" s="14"/>
      <c r="D299" s="14"/>
      <c r="E299" s="14"/>
      <c r="F299" s="14"/>
    </row>
    <row r="300" spans="2:12" ht="15.75" thickBot="1" x14ac:dyDescent="0.3">
      <c r="B300" s="13" t="s">
        <v>43</v>
      </c>
      <c r="C300" s="15">
        <f>C301+C302+C303+C304</f>
        <v>0</v>
      </c>
      <c r="D300" s="15">
        <f t="shared" ref="D300:F300" si="40">D301+D302+D303+D304</f>
        <v>0</v>
      </c>
      <c r="E300" s="15">
        <f t="shared" si="40"/>
        <v>0</v>
      </c>
      <c r="F300" s="15">
        <f t="shared" si="40"/>
        <v>0</v>
      </c>
    </row>
    <row r="301" spans="2:12" ht="15.75" thickBot="1" x14ac:dyDescent="0.3">
      <c r="B301" s="26" t="s">
        <v>279</v>
      </c>
      <c r="C301" s="15"/>
      <c r="D301" s="14"/>
      <c r="E301" s="14"/>
      <c r="F301" s="14"/>
    </row>
    <row r="302" spans="2:12" ht="15.75" thickBot="1" x14ac:dyDescent="0.3">
      <c r="B302" s="26" t="s">
        <v>294</v>
      </c>
      <c r="C302" s="15"/>
      <c r="D302" s="14"/>
      <c r="E302" s="14"/>
      <c r="F302" s="14"/>
    </row>
    <row r="303" spans="2:12" ht="15.75" thickBot="1" x14ac:dyDescent="0.3">
      <c r="B303" s="26" t="s">
        <v>295</v>
      </c>
      <c r="C303" s="15"/>
      <c r="D303" s="14"/>
      <c r="E303" s="14"/>
      <c r="F303" s="14"/>
    </row>
    <row r="304" spans="2:12" ht="15.75" thickBot="1" x14ac:dyDescent="0.3">
      <c r="B304" s="26" t="s">
        <v>296</v>
      </c>
      <c r="C304" s="15"/>
      <c r="D304" s="14"/>
      <c r="E304" s="14"/>
      <c r="F304" s="14"/>
    </row>
    <row r="305" spans="2:12" ht="15.75" thickBot="1" x14ac:dyDescent="0.3">
      <c r="B305" s="16" t="s">
        <v>301</v>
      </c>
      <c r="C305" s="15">
        <f>C295+C300</f>
        <v>0</v>
      </c>
      <c r="D305" s="15">
        <f t="shared" ref="D305:F305" si="41">D295+D300</f>
        <v>0</v>
      </c>
      <c r="E305" s="15">
        <f t="shared" si="41"/>
        <v>0</v>
      </c>
      <c r="F305" s="15">
        <f t="shared" si="41"/>
        <v>0</v>
      </c>
    </row>
    <row r="306" spans="2:12" ht="15.75" thickBot="1" x14ac:dyDescent="0.3">
      <c r="B306" s="107" t="s">
        <v>45</v>
      </c>
      <c r="C306" s="1243"/>
      <c r="D306" s="1245"/>
      <c r="E306" s="1245"/>
      <c r="F306" s="1246"/>
    </row>
    <row r="307" spans="2:12" ht="34.5" thickBot="1" x14ac:dyDescent="0.3">
      <c r="B307" s="7" t="s">
        <v>74</v>
      </c>
      <c r="C307" s="104"/>
      <c r="D307" s="102" t="s">
        <v>289</v>
      </c>
      <c r="E307" s="105"/>
      <c r="F307" s="106"/>
    </row>
    <row r="308" spans="2:12" ht="15.75" thickBot="1" x14ac:dyDescent="0.3">
      <c r="B308" s="5" t="s">
        <v>15</v>
      </c>
      <c r="C308" s="1247"/>
      <c r="D308" s="1249"/>
      <c r="E308" s="1249"/>
      <c r="F308" s="1250"/>
    </row>
    <row r="309" spans="2:12" ht="15.75" hidden="1" thickBot="1" x14ac:dyDescent="0.3">
      <c r="B309" s="5" t="s">
        <v>16</v>
      </c>
      <c r="C309" s="1251"/>
      <c r="D309" s="1252"/>
      <c r="E309" s="1252"/>
      <c r="F309" s="1253"/>
    </row>
    <row r="310" spans="2:12" hidden="1" x14ac:dyDescent="0.25">
      <c r="B310" s="1254"/>
      <c r="C310" s="8">
        <v>2019</v>
      </c>
      <c r="D310" s="8">
        <v>2020</v>
      </c>
      <c r="E310" s="8">
        <v>2021</v>
      </c>
      <c r="F310" s="8">
        <v>2022</v>
      </c>
    </row>
    <row r="311" spans="2:12" ht="15.75" hidden="1" thickBot="1" x14ac:dyDescent="0.3">
      <c r="B311" s="1255"/>
      <c r="C311" s="806" t="s">
        <v>8</v>
      </c>
      <c r="D311" s="806" t="s">
        <v>9</v>
      </c>
      <c r="E311" s="806" t="s">
        <v>9</v>
      </c>
      <c r="F311" s="806" t="s">
        <v>9</v>
      </c>
    </row>
    <row r="312" spans="2:12" ht="15.75" hidden="1" thickBot="1" x14ac:dyDescent="0.3">
      <c r="B312" s="5" t="s">
        <v>17</v>
      </c>
      <c r="C312" s="5"/>
      <c r="D312" s="5"/>
      <c r="E312" s="5"/>
      <c r="F312" s="5"/>
    </row>
    <row r="313" spans="2:12" ht="15.75" hidden="1" thickBot="1" x14ac:dyDescent="0.3">
      <c r="B313" s="5" t="s">
        <v>18</v>
      </c>
      <c r="C313" s="10">
        <f>C331</f>
        <v>0</v>
      </c>
      <c r="D313" s="10">
        <f t="shared" ref="D313:F313" si="42">D331</f>
        <v>0</v>
      </c>
      <c r="E313" s="10">
        <f t="shared" si="42"/>
        <v>0</v>
      </c>
      <c r="F313" s="10">
        <f t="shared" si="42"/>
        <v>0</v>
      </c>
    </row>
    <row r="314" spans="2:12" ht="15.75" hidden="1" thickBot="1" x14ac:dyDescent="0.3">
      <c r="B314" s="5" t="s">
        <v>19</v>
      </c>
      <c r="C314" s="10" t="e">
        <f>C313/C312</f>
        <v>#DIV/0!</v>
      </c>
      <c r="D314" s="10" t="e">
        <f t="shared" ref="D314:F314" si="43">D313/D312</f>
        <v>#DIV/0!</v>
      </c>
      <c r="E314" s="10" t="e">
        <f t="shared" si="43"/>
        <v>#DIV/0!</v>
      </c>
      <c r="F314" s="10" t="e">
        <f t="shared" si="43"/>
        <v>#DIV/0!</v>
      </c>
    </row>
    <row r="315" spans="2:12" ht="15.75" hidden="1" thickBot="1" x14ac:dyDescent="0.3">
      <c r="B315" s="5" t="s">
        <v>20</v>
      </c>
      <c r="C315" s="787" t="s">
        <v>21</v>
      </c>
      <c r="D315" s="11" t="e">
        <f>D312/C312-1</f>
        <v>#DIV/0!</v>
      </c>
      <c r="E315" s="11" t="e">
        <f t="shared" ref="E315:F317" si="44">E312/D312-1</f>
        <v>#DIV/0!</v>
      </c>
      <c r="F315" s="11" t="e">
        <f t="shared" si="44"/>
        <v>#DIV/0!</v>
      </c>
      <c r="H315" s="12"/>
      <c r="I315" s="12"/>
      <c r="J315" s="12"/>
      <c r="K315" s="12"/>
      <c r="L315" s="12"/>
    </row>
    <row r="316" spans="2:12" ht="15.75" hidden="1" thickBot="1" x14ac:dyDescent="0.3">
      <c r="B316" s="5" t="s">
        <v>22</v>
      </c>
      <c r="C316" s="787" t="s">
        <v>21</v>
      </c>
      <c r="D316" s="11" t="e">
        <f>D313/C313-1</f>
        <v>#DIV/0!</v>
      </c>
      <c r="E316" s="11" t="e">
        <f t="shared" si="44"/>
        <v>#DIV/0!</v>
      </c>
      <c r="F316" s="11" t="e">
        <f t="shared" si="44"/>
        <v>#DIV/0!</v>
      </c>
    </row>
    <row r="317" spans="2:12" ht="23.25" hidden="1" thickBot="1" x14ac:dyDescent="0.3">
      <c r="B317" s="5" t="s">
        <v>23</v>
      </c>
      <c r="C317" s="787" t="s">
        <v>21</v>
      </c>
      <c r="D317" s="11" t="e">
        <f>D314/C314-1</f>
        <v>#DIV/0!</v>
      </c>
      <c r="E317" s="11" t="e">
        <f t="shared" si="44"/>
        <v>#DIV/0!</v>
      </c>
      <c r="F317" s="11" t="e">
        <f t="shared" si="44"/>
        <v>#DIV/0!</v>
      </c>
    </row>
    <row r="318" spans="2:12" ht="15.75" hidden="1" thickBot="1" x14ac:dyDescent="0.3">
      <c r="B318" s="1256" t="s">
        <v>162</v>
      </c>
      <c r="C318" s="1257"/>
      <c r="D318" s="1257"/>
      <c r="E318" s="1257"/>
      <c r="F318" s="1258"/>
    </row>
    <row r="319" spans="2:12" hidden="1" x14ac:dyDescent="0.25">
      <c r="B319" s="1254"/>
      <c r="C319" s="8">
        <v>2019</v>
      </c>
      <c r="D319" s="8">
        <v>2020</v>
      </c>
      <c r="E319" s="8">
        <v>2021</v>
      </c>
      <c r="F319" s="8">
        <v>2022</v>
      </c>
    </row>
    <row r="320" spans="2:12" ht="15.75" hidden="1" thickBot="1" x14ac:dyDescent="0.3">
      <c r="B320" s="1255"/>
      <c r="C320" s="806" t="s">
        <v>8</v>
      </c>
      <c r="D320" s="806" t="s">
        <v>9</v>
      </c>
      <c r="E320" s="806" t="s">
        <v>9</v>
      </c>
      <c r="F320" s="806" t="s">
        <v>9</v>
      </c>
    </row>
    <row r="321" spans="2:6" ht="15.75" hidden="1" thickBot="1" x14ac:dyDescent="0.3">
      <c r="B321" s="13" t="s">
        <v>42</v>
      </c>
      <c r="C321" s="14">
        <f>C322+C323+C324+C325</f>
        <v>0</v>
      </c>
      <c r="D321" s="14">
        <f t="shared" ref="D321:F321" si="45">D322+D323+D324+D325</f>
        <v>0</v>
      </c>
      <c r="E321" s="14">
        <f t="shared" si="45"/>
        <v>0</v>
      </c>
      <c r="F321" s="14">
        <f t="shared" si="45"/>
        <v>0</v>
      </c>
    </row>
    <row r="322" spans="2:6" ht="15.75" hidden="1" thickBot="1" x14ac:dyDescent="0.3">
      <c r="B322" s="26" t="s">
        <v>279</v>
      </c>
      <c r="C322" s="14"/>
      <c r="D322" s="14"/>
      <c r="E322" s="14"/>
      <c r="F322" s="14"/>
    </row>
    <row r="323" spans="2:6" ht="15.75" hidden="1" thickBot="1" x14ac:dyDescent="0.3">
      <c r="B323" s="26" t="s">
        <v>294</v>
      </c>
      <c r="C323" s="14"/>
      <c r="D323" s="14"/>
      <c r="E323" s="14"/>
      <c r="F323" s="14"/>
    </row>
    <row r="324" spans="2:6" ht="15.75" hidden="1" thickBot="1" x14ac:dyDescent="0.3">
      <c r="B324" s="26" t="s">
        <v>295</v>
      </c>
      <c r="C324" s="14"/>
      <c r="D324" s="14"/>
      <c r="E324" s="14"/>
      <c r="F324" s="14"/>
    </row>
    <row r="325" spans="2:6" ht="15.75" hidden="1" thickBot="1" x14ac:dyDescent="0.3">
      <c r="B325" s="26" t="s">
        <v>296</v>
      </c>
      <c r="C325" s="14"/>
      <c r="D325" s="14"/>
      <c r="E325" s="14"/>
      <c r="F325" s="14"/>
    </row>
    <row r="326" spans="2:6" ht="15.75" hidden="1" thickBot="1" x14ac:dyDescent="0.3">
      <c r="B326" s="13" t="s">
        <v>43</v>
      </c>
      <c r="C326" s="15">
        <f>C327+C328+C329+C330</f>
        <v>0</v>
      </c>
      <c r="D326" s="15">
        <f t="shared" ref="D326:F326" si="46">D327+D328+D329+D330</f>
        <v>0</v>
      </c>
      <c r="E326" s="15">
        <f t="shared" si="46"/>
        <v>0</v>
      </c>
      <c r="F326" s="15">
        <f t="shared" si="46"/>
        <v>0</v>
      </c>
    </row>
    <row r="327" spans="2:6" ht="15.75" hidden="1" thickBot="1" x14ac:dyDescent="0.3">
      <c r="B327" s="26" t="s">
        <v>279</v>
      </c>
      <c r="C327" s="15"/>
      <c r="D327" s="15"/>
      <c r="E327" s="15"/>
      <c r="F327" s="15"/>
    </row>
    <row r="328" spans="2:6" ht="15.75" hidden="1" thickBot="1" x14ac:dyDescent="0.3">
      <c r="B328" s="26" t="s">
        <v>294</v>
      </c>
      <c r="C328" s="15"/>
      <c r="D328" s="15"/>
      <c r="E328" s="15"/>
      <c r="F328" s="15"/>
    </row>
    <row r="329" spans="2:6" ht="15.75" hidden="1" thickBot="1" x14ac:dyDescent="0.3">
      <c r="B329" s="26" t="s">
        <v>295</v>
      </c>
      <c r="C329" s="15"/>
      <c r="D329" s="15"/>
      <c r="E329" s="15"/>
      <c r="F329" s="15"/>
    </row>
    <row r="330" spans="2:6" ht="15.75" hidden="1" thickBot="1" x14ac:dyDescent="0.3">
      <c r="B330" s="26" t="s">
        <v>296</v>
      </c>
      <c r="C330" s="15"/>
      <c r="D330" s="15"/>
      <c r="E330" s="15"/>
      <c r="F330" s="15"/>
    </row>
    <row r="331" spans="2:6" ht="15.75" hidden="1" thickBot="1" x14ac:dyDescent="0.3">
      <c r="B331" s="16" t="s">
        <v>53</v>
      </c>
      <c r="C331" s="15">
        <f>C321+C326</f>
        <v>0</v>
      </c>
      <c r="D331" s="15">
        <f t="shared" ref="D331:F331" si="47">D321+D326</f>
        <v>0</v>
      </c>
      <c r="E331" s="15">
        <f t="shared" si="47"/>
        <v>0</v>
      </c>
      <c r="F331" s="15">
        <f t="shared" si="47"/>
        <v>0</v>
      </c>
    </row>
    <row r="332" spans="2:6" ht="15.75" thickBot="1" x14ac:dyDescent="0.3">
      <c r="B332" s="20"/>
      <c r="C332" s="21"/>
      <c r="D332" s="21"/>
      <c r="E332" s="21"/>
      <c r="F332" s="21"/>
    </row>
    <row r="333" spans="2:6" ht="36.75" thickBot="1" x14ac:dyDescent="0.3">
      <c r="B333" s="6" t="s">
        <v>57</v>
      </c>
      <c r="C333" s="22">
        <f>C208+C142+C64+C27+C101+C313+C287+C262+C237+C182</f>
        <v>79393</v>
      </c>
      <c r="D333" s="22">
        <f>D208+D142+D64+D27+D101+D313+D287+D262+D237+D182</f>
        <v>79243</v>
      </c>
      <c r="E333" s="22">
        <f>E208+E142+E64+E27+E101+E313+E287+E262+E237+E182</f>
        <v>79243</v>
      </c>
      <c r="F333" s="22">
        <f>+F208+F142+F64+F27+F101+F313+F287+F262+F237+F182</f>
        <v>79243</v>
      </c>
    </row>
    <row r="334" spans="2:6" ht="36.75" thickBot="1" x14ac:dyDescent="0.3">
      <c r="B334" s="6" t="s">
        <v>58</v>
      </c>
      <c r="C334" s="22">
        <f>+C226+C200+C130+C93+C56+C331+C305+C280+C255+C175+C160</f>
        <v>79393</v>
      </c>
      <c r="D334" s="22">
        <f>+D226+D200+D130+D93+D56+D331+D305+D280+D255+D175+D160</f>
        <v>79243</v>
      </c>
      <c r="E334" s="22">
        <f>+E226+E200+E130+E93+E56+E331+E305+E280+E255+E175+E160</f>
        <v>79243</v>
      </c>
      <c r="F334" s="22">
        <f>+F226+F200+F130+F93+F56+F331+F305+F280+F255+F175+F160</f>
        <v>79243</v>
      </c>
    </row>
    <row r="335" spans="2:6" ht="15.75" thickBot="1" x14ac:dyDescent="0.3">
      <c r="B335" s="13" t="s">
        <v>24</v>
      </c>
      <c r="C335" s="36">
        <v>37100</v>
      </c>
      <c r="D335" s="36">
        <v>38900</v>
      </c>
      <c r="E335" s="36">
        <v>38900</v>
      </c>
      <c r="F335" s="36">
        <v>38900</v>
      </c>
    </row>
    <row r="336" spans="2:6" ht="15.75" thickBot="1" x14ac:dyDescent="0.3">
      <c r="B336" s="26" t="s">
        <v>279</v>
      </c>
      <c r="C336" s="15">
        <f t="shared" ref="C336:F337" si="48">C36+C73+C110</f>
        <v>37100</v>
      </c>
      <c r="D336" s="15">
        <f t="shared" si="48"/>
        <v>38900</v>
      </c>
      <c r="E336" s="15">
        <f t="shared" si="48"/>
        <v>38900</v>
      </c>
      <c r="F336" s="15">
        <f t="shared" si="48"/>
        <v>38900</v>
      </c>
    </row>
    <row r="337" spans="2:6" ht="15.75" thickBot="1" x14ac:dyDescent="0.3">
      <c r="B337" s="26" t="s">
        <v>302</v>
      </c>
      <c r="C337" s="15">
        <f t="shared" si="48"/>
        <v>0</v>
      </c>
      <c r="D337" s="15">
        <f t="shared" si="48"/>
        <v>0</v>
      </c>
      <c r="E337" s="15">
        <f t="shared" si="48"/>
        <v>0</v>
      </c>
      <c r="F337" s="15">
        <f t="shared" si="48"/>
        <v>0</v>
      </c>
    </row>
    <row r="338" spans="2:6" ht="24.75" thickBot="1" x14ac:dyDescent="0.3">
      <c r="B338" s="13" t="s">
        <v>25</v>
      </c>
      <c r="C338" s="36">
        <v>6005</v>
      </c>
      <c r="D338" s="36">
        <v>6400</v>
      </c>
      <c r="E338" s="36">
        <v>6400</v>
      </c>
      <c r="F338" s="36">
        <v>6400</v>
      </c>
    </row>
    <row r="339" spans="2:6" ht="15.75" thickBot="1" x14ac:dyDescent="0.3">
      <c r="B339" s="26" t="s">
        <v>279</v>
      </c>
      <c r="C339" s="14">
        <f>C39+C76+C113</f>
        <v>6005</v>
      </c>
      <c r="D339" s="14">
        <f>D39+D76+D113</f>
        <v>6400</v>
      </c>
      <c r="E339" s="14">
        <f>E39+E76+E113</f>
        <v>6400</v>
      </c>
      <c r="F339" s="14">
        <f>F39+F76+F113</f>
        <v>6400</v>
      </c>
    </row>
    <row r="340" spans="2:6" ht="15.75" thickBot="1" x14ac:dyDescent="0.3">
      <c r="B340" s="26" t="s">
        <v>302</v>
      </c>
      <c r="C340" s="15">
        <f>C40+C77+C111</f>
        <v>0</v>
      </c>
      <c r="D340" s="15">
        <f>D40+D77+D111</f>
        <v>0</v>
      </c>
      <c r="E340" s="15">
        <f>E40+E77+E111</f>
        <v>0</v>
      </c>
      <c r="F340" s="15">
        <f>F40+F77+F111</f>
        <v>0</v>
      </c>
    </row>
    <row r="341" spans="2:6" ht="15.75" thickBot="1" x14ac:dyDescent="0.3">
      <c r="B341" s="13" t="s">
        <v>26</v>
      </c>
      <c r="C341" s="36">
        <v>33288</v>
      </c>
      <c r="D341" s="36">
        <v>31093</v>
      </c>
      <c r="E341" s="36">
        <v>31093</v>
      </c>
      <c r="F341" s="36">
        <v>31093</v>
      </c>
    </row>
    <row r="342" spans="2:6" ht="15.75" thickBot="1" x14ac:dyDescent="0.3">
      <c r="B342" s="26" t="s">
        <v>279</v>
      </c>
      <c r="C342" s="15">
        <f t="shared" ref="C342:F343" si="49">C42+C79+C116</f>
        <v>33288</v>
      </c>
      <c r="D342" s="15">
        <f t="shared" si="49"/>
        <v>30943</v>
      </c>
      <c r="E342" s="15">
        <f t="shared" si="49"/>
        <v>30943</v>
      </c>
      <c r="F342" s="15">
        <f t="shared" si="49"/>
        <v>30943</v>
      </c>
    </row>
    <row r="343" spans="2:6" ht="15.75" thickBot="1" x14ac:dyDescent="0.3">
      <c r="B343" s="26" t="s">
        <v>302</v>
      </c>
      <c r="C343" s="15">
        <f t="shared" si="49"/>
        <v>0</v>
      </c>
      <c r="D343" s="15">
        <f t="shared" si="49"/>
        <v>0</v>
      </c>
      <c r="E343" s="15">
        <f t="shared" si="49"/>
        <v>0</v>
      </c>
      <c r="F343" s="15">
        <f t="shared" si="49"/>
        <v>0</v>
      </c>
    </row>
    <row r="344" spans="2:6" ht="15.75" thickBot="1" x14ac:dyDescent="0.3">
      <c r="B344" s="13" t="s">
        <v>27</v>
      </c>
      <c r="C344" s="36">
        <f>C345+C346</f>
        <v>0</v>
      </c>
      <c r="D344" s="36">
        <f t="shared" ref="D344:F344" si="50">D345+D346</f>
        <v>0</v>
      </c>
      <c r="E344" s="36">
        <f t="shared" si="50"/>
        <v>0</v>
      </c>
      <c r="F344" s="36">
        <f t="shared" si="50"/>
        <v>0</v>
      </c>
    </row>
    <row r="345" spans="2:6" ht="15.75" thickBot="1" x14ac:dyDescent="0.3">
      <c r="B345" s="26" t="s">
        <v>279</v>
      </c>
      <c r="C345" s="14">
        <f t="shared" ref="C345:F346" si="51">C45+C82+C119</f>
        <v>0</v>
      </c>
      <c r="D345" s="14">
        <f t="shared" si="51"/>
        <v>0</v>
      </c>
      <c r="E345" s="14">
        <f t="shared" si="51"/>
        <v>0</v>
      </c>
      <c r="F345" s="14">
        <f t="shared" si="51"/>
        <v>0</v>
      </c>
    </row>
    <row r="346" spans="2:6" ht="15.75" thickBot="1" x14ac:dyDescent="0.3">
      <c r="B346" s="26" t="s">
        <v>302</v>
      </c>
      <c r="C346" s="15">
        <f t="shared" si="51"/>
        <v>0</v>
      </c>
      <c r="D346" s="15">
        <f t="shared" si="51"/>
        <v>0</v>
      </c>
      <c r="E346" s="15">
        <f t="shared" si="51"/>
        <v>0</v>
      </c>
      <c r="F346" s="15">
        <f t="shared" si="51"/>
        <v>0</v>
      </c>
    </row>
    <row r="347" spans="2:6" ht="15.75" thickBot="1" x14ac:dyDescent="0.3">
      <c r="B347" s="13" t="s">
        <v>28</v>
      </c>
      <c r="C347" s="36">
        <f>C348+C349</f>
        <v>0</v>
      </c>
      <c r="D347" s="36">
        <f t="shared" ref="D347:F347" si="52">D348+D349</f>
        <v>0</v>
      </c>
      <c r="E347" s="36">
        <f t="shared" si="52"/>
        <v>0</v>
      </c>
      <c r="F347" s="36">
        <f t="shared" si="52"/>
        <v>0</v>
      </c>
    </row>
    <row r="348" spans="2:6" ht="15.75" thickBot="1" x14ac:dyDescent="0.3">
      <c r="B348" s="26" t="s">
        <v>279</v>
      </c>
      <c r="C348" s="14">
        <f t="shared" ref="C348:F349" si="53">C48+C85+C122</f>
        <v>0</v>
      </c>
      <c r="D348" s="14">
        <f t="shared" si="53"/>
        <v>0</v>
      </c>
      <c r="E348" s="14">
        <f t="shared" si="53"/>
        <v>0</v>
      </c>
      <c r="F348" s="14">
        <f t="shared" si="53"/>
        <v>0</v>
      </c>
    </row>
    <row r="349" spans="2:6" ht="15.75" thickBot="1" x14ac:dyDescent="0.3">
      <c r="B349" s="26" t="s">
        <v>302</v>
      </c>
      <c r="C349" s="15">
        <f t="shared" si="53"/>
        <v>0</v>
      </c>
      <c r="D349" s="15">
        <f t="shared" si="53"/>
        <v>0</v>
      </c>
      <c r="E349" s="15">
        <f t="shared" si="53"/>
        <v>0</v>
      </c>
      <c r="F349" s="15">
        <f t="shared" si="53"/>
        <v>0</v>
      </c>
    </row>
    <row r="350" spans="2:6" ht="15.75" thickBot="1" x14ac:dyDescent="0.3">
      <c r="B350" s="13" t="s">
        <v>29</v>
      </c>
      <c r="C350" s="36">
        <f>C351+C352</f>
        <v>0</v>
      </c>
      <c r="D350" s="36">
        <f>D351+D352</f>
        <v>0</v>
      </c>
      <c r="E350" s="36">
        <f t="shared" ref="E350:F350" si="54">E351+E352</f>
        <v>0</v>
      </c>
      <c r="F350" s="36">
        <f t="shared" si="54"/>
        <v>0</v>
      </c>
    </row>
    <row r="351" spans="2:6" ht="15.75" thickBot="1" x14ac:dyDescent="0.3">
      <c r="B351" s="26" t="s">
        <v>279</v>
      </c>
      <c r="C351" s="14">
        <f t="shared" ref="C351:F352" si="55">C51+C88+C125</f>
        <v>0</v>
      </c>
      <c r="D351" s="14">
        <f t="shared" si="55"/>
        <v>0</v>
      </c>
      <c r="E351" s="14">
        <f t="shared" si="55"/>
        <v>0</v>
      </c>
      <c r="F351" s="14">
        <f t="shared" si="55"/>
        <v>0</v>
      </c>
    </row>
    <row r="352" spans="2:6" ht="15.75" thickBot="1" x14ac:dyDescent="0.3">
      <c r="B352" s="26" t="s">
        <v>302</v>
      </c>
      <c r="C352" s="15">
        <f t="shared" si="55"/>
        <v>0</v>
      </c>
      <c r="D352" s="15">
        <f t="shared" si="55"/>
        <v>0</v>
      </c>
      <c r="E352" s="15">
        <f t="shared" si="55"/>
        <v>0</v>
      </c>
      <c r="F352" s="15">
        <f t="shared" si="55"/>
        <v>0</v>
      </c>
    </row>
    <row r="353" spans="2:6" ht="24.75" thickBot="1" x14ac:dyDescent="0.3">
      <c r="B353" s="13" t="s">
        <v>30</v>
      </c>
      <c r="C353" s="36">
        <f>C90+C53</f>
        <v>0</v>
      </c>
      <c r="D353" s="36">
        <f>D90+D53</f>
        <v>0</v>
      </c>
      <c r="E353" s="36">
        <f>E90+E53</f>
        <v>0</v>
      </c>
      <c r="F353" s="36">
        <f>F90+F53</f>
        <v>0</v>
      </c>
    </row>
    <row r="354" spans="2:6" ht="15.75" thickBot="1" x14ac:dyDescent="0.3">
      <c r="B354" s="26" t="s">
        <v>279</v>
      </c>
      <c r="C354" s="14">
        <f t="shared" ref="C354:F355" si="56">C54+C91+C128</f>
        <v>0</v>
      </c>
      <c r="D354" s="14">
        <f t="shared" si="56"/>
        <v>0</v>
      </c>
      <c r="E354" s="14">
        <f t="shared" si="56"/>
        <v>0</v>
      </c>
      <c r="F354" s="14">
        <f t="shared" si="56"/>
        <v>0</v>
      </c>
    </row>
    <row r="355" spans="2:6" ht="15.75" thickBot="1" x14ac:dyDescent="0.3">
      <c r="B355" s="26" t="s">
        <v>302</v>
      </c>
      <c r="C355" s="15">
        <f t="shared" si="56"/>
        <v>0</v>
      </c>
      <c r="D355" s="15">
        <f t="shared" si="56"/>
        <v>0</v>
      </c>
      <c r="E355" s="15">
        <f t="shared" si="56"/>
        <v>0</v>
      </c>
      <c r="F355" s="15">
        <f t="shared" si="56"/>
        <v>0</v>
      </c>
    </row>
    <row r="356" spans="2:6" ht="15.75" thickBot="1" x14ac:dyDescent="0.3">
      <c r="B356" s="13" t="s">
        <v>59</v>
      </c>
      <c r="C356" s="36">
        <f>C357+C358+C359+C360</f>
        <v>0</v>
      </c>
      <c r="D356" s="36">
        <f t="shared" ref="D356:F356" si="57">D357+D358+D359+D360</f>
        <v>0</v>
      </c>
      <c r="E356" s="36">
        <f t="shared" si="57"/>
        <v>0</v>
      </c>
      <c r="F356" s="36">
        <f t="shared" si="57"/>
        <v>0</v>
      </c>
    </row>
    <row r="357" spans="2:6" ht="15.75" thickBot="1" x14ac:dyDescent="0.3">
      <c r="B357" s="26" t="s">
        <v>279</v>
      </c>
      <c r="C357" s="14">
        <f t="shared" ref="C357:F360" si="58">C151+C166+C191+C217+C246+C271+C296+C322</f>
        <v>0</v>
      </c>
      <c r="D357" s="14">
        <f t="shared" si="58"/>
        <v>0</v>
      </c>
      <c r="E357" s="14">
        <f t="shared" si="58"/>
        <v>0</v>
      </c>
      <c r="F357" s="14">
        <f t="shared" si="58"/>
        <v>0</v>
      </c>
    </row>
    <row r="358" spans="2:6" ht="15.75" thickBot="1" x14ac:dyDescent="0.3">
      <c r="B358" s="26" t="s">
        <v>303</v>
      </c>
      <c r="C358" s="14">
        <f t="shared" si="58"/>
        <v>0</v>
      </c>
      <c r="D358" s="14">
        <f t="shared" si="58"/>
        <v>0</v>
      </c>
      <c r="E358" s="14">
        <f t="shared" si="58"/>
        <v>0</v>
      </c>
      <c r="F358" s="14">
        <f t="shared" si="58"/>
        <v>0</v>
      </c>
    </row>
    <row r="359" spans="2:6" ht="15.75" thickBot="1" x14ac:dyDescent="0.3">
      <c r="B359" s="26" t="s">
        <v>295</v>
      </c>
      <c r="C359" s="14">
        <f t="shared" si="58"/>
        <v>0</v>
      </c>
      <c r="D359" s="14">
        <f t="shared" si="58"/>
        <v>0</v>
      </c>
      <c r="E359" s="14">
        <f t="shared" si="58"/>
        <v>0</v>
      </c>
      <c r="F359" s="14">
        <f t="shared" si="58"/>
        <v>0</v>
      </c>
    </row>
    <row r="360" spans="2:6" ht="15.75" thickBot="1" x14ac:dyDescent="0.3">
      <c r="B360" s="26" t="s">
        <v>296</v>
      </c>
      <c r="C360" s="14">
        <f t="shared" si="58"/>
        <v>0</v>
      </c>
      <c r="D360" s="14">
        <f t="shared" si="58"/>
        <v>0</v>
      </c>
      <c r="E360" s="14">
        <f t="shared" si="58"/>
        <v>0</v>
      </c>
      <c r="F360" s="14">
        <f t="shared" si="58"/>
        <v>0</v>
      </c>
    </row>
    <row r="361" spans="2:6" ht="15.75" thickBot="1" x14ac:dyDescent="0.3">
      <c r="B361" s="13" t="s">
        <v>60</v>
      </c>
      <c r="C361" s="36">
        <v>3000</v>
      </c>
      <c r="D361" s="36">
        <v>3000</v>
      </c>
      <c r="E361" s="36">
        <v>3000</v>
      </c>
      <c r="F361" s="36">
        <v>3000</v>
      </c>
    </row>
    <row r="362" spans="2:6" ht="15.75" thickBot="1" x14ac:dyDescent="0.3">
      <c r="B362" s="26" t="s">
        <v>279</v>
      </c>
      <c r="C362" s="14">
        <v>3000</v>
      </c>
      <c r="D362" s="14">
        <v>3000</v>
      </c>
      <c r="E362" s="14">
        <v>3000</v>
      </c>
      <c r="F362" s="14">
        <v>3000</v>
      </c>
    </row>
    <row r="363" spans="2:6" ht="15.75" thickBot="1" x14ac:dyDescent="0.3">
      <c r="B363" s="26" t="s">
        <v>303</v>
      </c>
      <c r="C363" s="14">
        <f t="shared" ref="C363:F365" si="59">C157+C172+C197+C223+C252+C277+C302+C328</f>
        <v>0</v>
      </c>
      <c r="D363" s="14">
        <f t="shared" si="59"/>
        <v>0</v>
      </c>
      <c r="E363" s="14">
        <f t="shared" si="59"/>
        <v>0</v>
      </c>
      <c r="F363" s="14">
        <f t="shared" si="59"/>
        <v>0</v>
      </c>
    </row>
    <row r="364" spans="2:6" ht="15.75" thickBot="1" x14ac:dyDescent="0.3">
      <c r="B364" s="26" t="s">
        <v>295</v>
      </c>
      <c r="C364" s="14">
        <f t="shared" si="59"/>
        <v>0</v>
      </c>
      <c r="D364" s="14">
        <f t="shared" si="59"/>
        <v>0</v>
      </c>
      <c r="E364" s="14">
        <f t="shared" si="59"/>
        <v>0</v>
      </c>
      <c r="F364" s="14">
        <f t="shared" si="59"/>
        <v>0</v>
      </c>
    </row>
    <row r="365" spans="2:6" ht="15.75" thickBot="1" x14ac:dyDescent="0.3">
      <c r="B365" s="26" t="s">
        <v>296</v>
      </c>
      <c r="C365" s="14">
        <f t="shared" si="59"/>
        <v>0</v>
      </c>
      <c r="D365" s="14">
        <f t="shared" si="59"/>
        <v>0</v>
      </c>
      <c r="E365" s="14">
        <f t="shared" si="59"/>
        <v>0</v>
      </c>
      <c r="F365" s="14">
        <f t="shared" si="59"/>
        <v>0</v>
      </c>
    </row>
    <row r="366" spans="2:6" ht="15.75" thickBot="1" x14ac:dyDescent="0.3">
      <c r="B366" s="17" t="s">
        <v>32</v>
      </c>
      <c r="C366" s="18">
        <f>IF(C334-C333=0,0,"Error")</f>
        <v>0</v>
      </c>
      <c r="D366" s="18">
        <f>IF(D334-D333=0,0,"Error")</f>
        <v>0</v>
      </c>
      <c r="E366" s="18">
        <f>IF(E334-E333=0,0,"Error")</f>
        <v>0</v>
      </c>
      <c r="F366" s="18">
        <f>IF(F334-F333=0,0,"Error")</f>
        <v>0</v>
      </c>
    </row>
    <row r="367" spans="2:6" x14ac:dyDescent="0.25">
      <c r="B367" s="28"/>
      <c r="C367" s="29"/>
      <c r="D367" s="29"/>
      <c r="E367" s="29"/>
      <c r="F367" s="29"/>
    </row>
  </sheetData>
  <mergeCells count="78">
    <mergeCell ref="B19:F19"/>
    <mergeCell ref="A2:G2"/>
    <mergeCell ref="B3:F3"/>
    <mergeCell ref="C5:F5"/>
    <mergeCell ref="C6:F6"/>
    <mergeCell ref="C7:F7"/>
    <mergeCell ref="B8:F8"/>
    <mergeCell ref="B9:F11"/>
    <mergeCell ref="C12:F12"/>
    <mergeCell ref="B13:B14"/>
    <mergeCell ref="C16:F16"/>
    <mergeCell ref="B17:F17"/>
    <mergeCell ref="B69:F69"/>
    <mergeCell ref="B20:F20"/>
    <mergeCell ref="C21:F21"/>
    <mergeCell ref="C22:F22"/>
    <mergeCell ref="C23:F23"/>
    <mergeCell ref="B24:B25"/>
    <mergeCell ref="B32:F32"/>
    <mergeCell ref="B33:B34"/>
    <mergeCell ref="C58:F58"/>
    <mergeCell ref="C59:F59"/>
    <mergeCell ref="C60:F60"/>
    <mergeCell ref="B61:B62"/>
    <mergeCell ref="C136:F136"/>
    <mergeCell ref="B70:B71"/>
    <mergeCell ref="C95:F95"/>
    <mergeCell ref="C96:F96"/>
    <mergeCell ref="C97:F97"/>
    <mergeCell ref="B98:B99"/>
    <mergeCell ref="B106:F106"/>
    <mergeCell ref="B107:B108"/>
    <mergeCell ref="B132:F132"/>
    <mergeCell ref="B133:F133"/>
    <mergeCell ref="C134:F134"/>
    <mergeCell ref="E135:F135"/>
    <mergeCell ref="C137:F137"/>
    <mergeCell ref="C138:F138"/>
    <mergeCell ref="B139:B140"/>
    <mergeCell ref="B147:F147"/>
    <mergeCell ref="B148:B149"/>
    <mergeCell ref="C229:F229"/>
    <mergeCell ref="B162:F162"/>
    <mergeCell ref="B163:B164"/>
    <mergeCell ref="C177:F177"/>
    <mergeCell ref="C178:F178"/>
    <mergeCell ref="B179:B180"/>
    <mergeCell ref="B187:F187"/>
    <mergeCell ref="C203:F203"/>
    <mergeCell ref="C204:F204"/>
    <mergeCell ref="B213:F213"/>
    <mergeCell ref="B214:B215"/>
    <mergeCell ref="B228:F228"/>
    <mergeCell ref="B268:B269"/>
    <mergeCell ref="C282:F282"/>
    <mergeCell ref="C283:F283"/>
    <mergeCell ref="B284:B285"/>
    <mergeCell ref="E230:F230"/>
    <mergeCell ref="C231:F231"/>
    <mergeCell ref="C232:F232"/>
    <mergeCell ref="C233:F233"/>
    <mergeCell ref="B234:B235"/>
    <mergeCell ref="B1:H1"/>
    <mergeCell ref="B319:B320"/>
    <mergeCell ref="B293:B294"/>
    <mergeCell ref="C306:F306"/>
    <mergeCell ref="C308:F308"/>
    <mergeCell ref="C309:F309"/>
    <mergeCell ref="B310:B311"/>
    <mergeCell ref="B318:F318"/>
    <mergeCell ref="B292:F292"/>
    <mergeCell ref="B242:F242"/>
    <mergeCell ref="B243:B244"/>
    <mergeCell ref="E256:F256"/>
    <mergeCell ref="C257:F257"/>
    <mergeCell ref="C258:F258"/>
    <mergeCell ref="B259:B260"/>
    <mergeCell ref="B267:F267"/>
  </mergeCells>
  <pageMargins left="0.23622047244094491" right="0.23622047244094491" top="0.74803149606299213" bottom="0.74803149606299213" header="0.31496062992125984" footer="0.31496062992125984"/>
  <pageSetup paperSize="9" scale="90" fitToWidth="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81"/>
  <sheetViews>
    <sheetView topLeftCell="B1" zoomScale="170" zoomScaleNormal="170" workbookViewId="0">
      <selection activeCell="H9" sqref="H9"/>
    </sheetView>
  </sheetViews>
  <sheetFormatPr defaultRowHeight="15" x14ac:dyDescent="0.25"/>
  <cols>
    <col min="1" max="1" width="12" hidden="1" customWidth="1"/>
    <col min="2" max="2" width="28.5703125" customWidth="1"/>
    <col min="3" max="5" width="11.7109375" customWidth="1"/>
    <col min="6" max="6" width="16.42578125" customWidth="1"/>
    <col min="9" max="9" width="11" customWidth="1"/>
    <col min="10" max="10" width="11" bestFit="1" customWidth="1"/>
  </cols>
  <sheetData>
    <row r="1" spans="1:8" x14ac:dyDescent="0.25">
      <c r="B1" s="1444" t="s">
        <v>1745</v>
      </c>
      <c r="C1" s="1444"/>
      <c r="D1" s="1444"/>
      <c r="E1" s="1444"/>
      <c r="F1" s="1444"/>
      <c r="G1" s="1444"/>
      <c r="H1" s="1444"/>
    </row>
    <row r="2" spans="1:8" ht="18" customHeight="1" x14ac:dyDescent="0.25">
      <c r="A2" s="1444" t="s">
        <v>750</v>
      </c>
      <c r="B2" s="1444"/>
      <c r="C2" s="1444"/>
      <c r="D2" s="1444"/>
      <c r="E2" s="1444"/>
      <c r="F2" s="1444"/>
      <c r="G2" s="1444"/>
    </row>
    <row r="3" spans="1:8" ht="18" customHeight="1" x14ac:dyDescent="0.25">
      <c r="A3" s="796"/>
      <c r="B3" s="1306" t="s">
        <v>731</v>
      </c>
      <c r="C3" s="1306"/>
      <c r="D3" s="1306"/>
      <c r="E3" s="1306"/>
      <c r="F3" s="1306"/>
      <c r="G3" s="796"/>
    </row>
    <row r="4" spans="1:8" ht="15.75" thickBot="1" x14ac:dyDescent="0.3"/>
    <row r="5" spans="1:8" ht="16.5" thickBot="1" x14ac:dyDescent="0.3">
      <c r="B5" s="2" t="s">
        <v>0</v>
      </c>
      <c r="C5" s="2197" t="s">
        <v>635</v>
      </c>
      <c r="D5" s="2197"/>
      <c r="E5" s="2197"/>
      <c r="F5" s="2197"/>
    </row>
    <row r="6" spans="1:8" ht="16.5" thickBot="1" x14ac:dyDescent="0.3">
      <c r="B6" s="2" t="s">
        <v>1</v>
      </c>
      <c r="C6" s="2198" t="s">
        <v>180</v>
      </c>
      <c r="D6" s="2199"/>
      <c r="E6" s="2199"/>
      <c r="F6" s="2200"/>
    </row>
    <row r="7" spans="1:8" ht="15.75" thickBot="1" x14ac:dyDescent="0.3">
      <c r="B7" s="2" t="s">
        <v>3</v>
      </c>
      <c r="C7" s="1217" t="s">
        <v>729</v>
      </c>
      <c r="D7" s="1218"/>
      <c r="E7" s="1218"/>
      <c r="F7" s="1219"/>
    </row>
    <row r="8" spans="1:8" ht="15.75" thickBot="1" x14ac:dyDescent="0.3">
      <c r="B8" s="1234" t="s">
        <v>5</v>
      </c>
      <c r="C8" s="1235"/>
      <c r="D8" s="1235"/>
      <c r="E8" s="1235"/>
      <c r="F8" s="1236"/>
    </row>
    <row r="9" spans="1:8" ht="15.75" customHeight="1" thickBot="1" x14ac:dyDescent="0.3">
      <c r="B9" s="2192" t="s">
        <v>636</v>
      </c>
      <c r="C9" s="2193"/>
      <c r="D9" s="2193"/>
      <c r="E9" s="2193"/>
      <c r="F9" s="2194"/>
    </row>
    <row r="10" spans="1:8" ht="36.75" customHeight="1" thickBot="1" x14ac:dyDescent="0.3">
      <c r="B10" s="2192"/>
      <c r="C10" s="2193"/>
      <c r="D10" s="2193"/>
      <c r="E10" s="2193"/>
      <c r="F10" s="2194"/>
    </row>
    <row r="11" spans="1:8" ht="15.75" customHeight="1" thickBot="1" x14ac:dyDescent="0.3">
      <c r="B11" s="2192"/>
      <c r="C11" s="2193"/>
      <c r="D11" s="2193"/>
      <c r="E11" s="2193"/>
      <c r="F11" s="2194"/>
    </row>
    <row r="12" spans="1:8" ht="128.25" customHeight="1" thickBot="1" x14ac:dyDescent="0.3">
      <c r="B12" s="3" t="s">
        <v>6</v>
      </c>
      <c r="C12" s="2049" t="s">
        <v>637</v>
      </c>
      <c r="D12" s="2195"/>
      <c r="E12" s="2195"/>
      <c r="F12" s="2196"/>
    </row>
    <row r="13" spans="1:8" ht="23.25" customHeight="1" x14ac:dyDescent="0.25">
      <c r="B13" s="1254" t="s">
        <v>7</v>
      </c>
      <c r="C13" s="280">
        <v>2019</v>
      </c>
      <c r="D13" s="280">
        <v>2020</v>
      </c>
      <c r="E13" s="280">
        <v>2021</v>
      </c>
      <c r="F13" s="280">
        <v>2022</v>
      </c>
    </row>
    <row r="14" spans="1:8" ht="15.75" thickBot="1" x14ac:dyDescent="0.3">
      <c r="B14" s="1255"/>
      <c r="C14" s="277" t="s">
        <v>8</v>
      </c>
      <c r="D14" s="277" t="s">
        <v>9</v>
      </c>
      <c r="E14" s="277" t="s">
        <v>9</v>
      </c>
      <c r="F14" s="277" t="s">
        <v>9</v>
      </c>
    </row>
    <row r="15" spans="1:8" ht="15.75" customHeight="1" thickBot="1" x14ac:dyDescent="0.3">
      <c r="B15" s="5" t="s">
        <v>91</v>
      </c>
      <c r="C15" s="89" t="s">
        <v>68</v>
      </c>
      <c r="D15" s="89" t="s">
        <v>69</v>
      </c>
      <c r="E15" s="89" t="s">
        <v>69</v>
      </c>
      <c r="F15" s="89" t="s">
        <v>69</v>
      </c>
    </row>
    <row r="16" spans="1:8" ht="10.5" customHeight="1" thickBot="1" x14ac:dyDescent="0.3">
      <c r="B16" s="5" t="s">
        <v>92</v>
      </c>
      <c r="C16" s="89" t="s">
        <v>68</v>
      </c>
      <c r="D16" s="89" t="s">
        <v>69</v>
      </c>
      <c r="E16" s="89" t="s">
        <v>69</v>
      </c>
      <c r="F16" s="89" t="s">
        <v>69</v>
      </c>
    </row>
    <row r="17" spans="2:12" ht="16.5" customHeight="1" thickBot="1" x14ac:dyDescent="0.3">
      <c r="B17" s="5" t="s">
        <v>67</v>
      </c>
      <c r="C17" s="89" t="s">
        <v>68</v>
      </c>
      <c r="D17" s="89" t="s">
        <v>69</v>
      </c>
      <c r="E17" s="89" t="s">
        <v>69</v>
      </c>
      <c r="F17" s="89" t="s">
        <v>69</v>
      </c>
    </row>
    <row r="18" spans="2:12" ht="24.75" customHeight="1" thickBot="1" x14ac:dyDescent="0.3">
      <c r="B18" s="6" t="s">
        <v>10</v>
      </c>
      <c r="C18" s="951"/>
      <c r="D18" s="952"/>
      <c r="E18" s="952"/>
      <c r="F18" s="953"/>
    </row>
    <row r="19" spans="2:12" ht="23.25" customHeight="1" thickBot="1" x14ac:dyDescent="0.3">
      <c r="B19" s="1247" t="s">
        <v>11</v>
      </c>
      <c r="C19" s="1249"/>
      <c r="D19" s="1249"/>
      <c r="E19" s="1249"/>
      <c r="F19" s="1250"/>
      <c r="I19" s="30"/>
      <c r="K19" s="30"/>
    </row>
    <row r="20" spans="2:12" ht="15.75" customHeight="1" thickBot="1" x14ac:dyDescent="0.3">
      <c r="B20" s="5" t="s">
        <v>91</v>
      </c>
      <c r="C20" s="109" t="s">
        <v>68</v>
      </c>
      <c r="D20" s="271" t="s">
        <v>69</v>
      </c>
      <c r="E20" s="271" t="s">
        <v>69</v>
      </c>
      <c r="F20" s="271" t="s">
        <v>69</v>
      </c>
      <c r="H20" s="92"/>
    </row>
    <row r="21" spans="2:12" ht="17.25" customHeight="1" thickBot="1" x14ac:dyDescent="0.3">
      <c r="B21" s="5" t="s">
        <v>67</v>
      </c>
      <c r="C21" s="270" t="s">
        <v>68</v>
      </c>
      <c r="D21" s="271" t="s">
        <v>69</v>
      </c>
      <c r="E21" s="271" t="s">
        <v>69</v>
      </c>
      <c r="F21" s="271" t="s">
        <v>69</v>
      </c>
    </row>
    <row r="22" spans="2:12" ht="24" customHeight="1" thickBot="1" x14ac:dyDescent="0.3">
      <c r="B22" s="1291" t="s">
        <v>12</v>
      </c>
      <c r="C22" s="1292"/>
      <c r="D22" s="1292"/>
      <c r="E22" s="1292"/>
      <c r="F22" s="1293"/>
    </row>
    <row r="23" spans="2:12" ht="15.75" thickBot="1" x14ac:dyDescent="0.3">
      <c r="B23" s="1220" t="s">
        <v>13</v>
      </c>
      <c r="C23" s="1221"/>
      <c r="D23" s="1221"/>
      <c r="E23" s="1221"/>
      <c r="F23" s="1222"/>
    </row>
    <row r="24" spans="2:12" ht="18.75" customHeight="1" thickBot="1" x14ac:dyDescent="0.3">
      <c r="B24" s="7" t="s">
        <v>14</v>
      </c>
      <c r="C24" s="1284" t="s">
        <v>638</v>
      </c>
      <c r="D24" s="1279"/>
      <c r="E24" s="1279"/>
      <c r="F24" s="1280"/>
    </row>
    <row r="25" spans="2:12" ht="21.75" customHeight="1" thickBot="1" x14ac:dyDescent="0.3">
      <c r="B25" s="5" t="s">
        <v>15</v>
      </c>
      <c r="C25" s="1392" t="s">
        <v>638</v>
      </c>
      <c r="D25" s="1393"/>
      <c r="E25" s="1393"/>
      <c r="F25" s="1394"/>
    </row>
    <row r="26" spans="2:12" ht="15.75" thickBot="1" x14ac:dyDescent="0.3">
      <c r="B26" s="5" t="s">
        <v>16</v>
      </c>
      <c r="C26" s="1251"/>
      <c r="D26" s="1252"/>
      <c r="E26" s="1252"/>
      <c r="F26" s="1253"/>
    </row>
    <row r="27" spans="2:12" ht="12.75" customHeight="1" x14ac:dyDescent="0.25">
      <c r="B27" s="1254"/>
      <c r="C27" s="8">
        <v>2019</v>
      </c>
      <c r="D27" s="8">
        <v>2020</v>
      </c>
      <c r="E27" s="8">
        <v>2021</v>
      </c>
      <c r="F27" s="8">
        <v>2022</v>
      </c>
    </row>
    <row r="28" spans="2:12" ht="9" customHeight="1" thickBot="1" x14ac:dyDescent="0.3">
      <c r="B28" s="1255"/>
      <c r="C28" s="806" t="s">
        <v>8</v>
      </c>
      <c r="D28" s="806" t="s">
        <v>9</v>
      </c>
      <c r="E28" s="806" t="s">
        <v>9</v>
      </c>
      <c r="F28" s="806" t="s">
        <v>9</v>
      </c>
    </row>
    <row r="29" spans="2:12" ht="15.75" thickBot="1" x14ac:dyDescent="0.3">
      <c r="B29" s="5" t="s">
        <v>17</v>
      </c>
      <c r="C29" s="10">
        <v>44</v>
      </c>
      <c r="D29" s="10">
        <v>41</v>
      </c>
      <c r="E29" s="10">
        <v>41</v>
      </c>
      <c r="F29" s="10">
        <v>41</v>
      </c>
    </row>
    <row r="30" spans="2:12" ht="15.75" thickBot="1" x14ac:dyDescent="0.3">
      <c r="B30" s="5" t="s">
        <v>18</v>
      </c>
      <c r="C30" s="10">
        <f>C59</f>
        <v>73986</v>
      </c>
      <c r="D30" s="10">
        <f>D59</f>
        <v>73836</v>
      </c>
      <c r="E30" s="10">
        <f t="shared" ref="E30:F30" si="0">E59</f>
        <v>74031</v>
      </c>
      <c r="F30" s="10">
        <f t="shared" si="0"/>
        <v>74031</v>
      </c>
    </row>
    <row r="31" spans="2:12" ht="15.75" thickBot="1" x14ac:dyDescent="0.3">
      <c r="B31" s="5" t="s">
        <v>19</v>
      </c>
      <c r="C31" s="10">
        <f>C30/C29</f>
        <v>1681.5</v>
      </c>
      <c r="D31" s="10">
        <f t="shared" ref="D31:F31" si="1">D30/D29</f>
        <v>1800.8780487804879</v>
      </c>
      <c r="E31" s="10">
        <f t="shared" si="1"/>
        <v>1805.6341463414635</v>
      </c>
      <c r="F31" s="10">
        <f t="shared" si="1"/>
        <v>1805.6341463414635</v>
      </c>
    </row>
    <row r="32" spans="2:12" ht="15.75" thickBot="1" x14ac:dyDescent="0.3">
      <c r="B32" s="5" t="s">
        <v>20</v>
      </c>
      <c r="C32" s="787" t="s">
        <v>21</v>
      </c>
      <c r="D32" s="11">
        <f>D29/C29-1</f>
        <v>-6.8181818181818232E-2</v>
      </c>
      <c r="E32" s="11">
        <f t="shared" ref="E32:F34" si="2">E29/D29-1</f>
        <v>0</v>
      </c>
      <c r="F32" s="11">
        <f t="shared" si="2"/>
        <v>0</v>
      </c>
      <c r="H32" s="12"/>
      <c r="I32" s="12"/>
      <c r="J32" s="12"/>
      <c r="K32" s="12"/>
      <c r="L32" s="12"/>
    </row>
    <row r="33" spans="2:9" ht="15.75" thickBot="1" x14ac:dyDescent="0.3">
      <c r="B33" s="5" t="s">
        <v>22</v>
      </c>
      <c r="C33" s="787" t="s">
        <v>21</v>
      </c>
      <c r="D33" s="11">
        <f>D30/C30-1</f>
        <v>-2.0274105911929352E-3</v>
      </c>
      <c r="E33" s="11">
        <f t="shared" si="2"/>
        <v>2.6409881358686604E-3</v>
      </c>
      <c r="F33" s="11">
        <f t="shared" si="2"/>
        <v>0</v>
      </c>
    </row>
    <row r="34" spans="2:9" ht="15.75" thickBot="1" x14ac:dyDescent="0.3">
      <c r="B34" s="5" t="s">
        <v>23</v>
      </c>
      <c r="C34" s="787" t="s">
        <v>21</v>
      </c>
      <c r="D34" s="11">
        <f>D31/C31-1</f>
        <v>7.0994973999695565E-2</v>
      </c>
      <c r="E34" s="11">
        <f t="shared" si="2"/>
        <v>2.6409881358686604E-3</v>
      </c>
      <c r="F34" s="11">
        <f t="shared" si="2"/>
        <v>0</v>
      </c>
    </row>
    <row r="35" spans="2:9" ht="15.75" thickBot="1" x14ac:dyDescent="0.3">
      <c r="B35" s="1256" t="s">
        <v>160</v>
      </c>
      <c r="C35" s="1257"/>
      <c r="D35" s="1257"/>
      <c r="E35" s="1257"/>
      <c r="F35" s="1258"/>
    </row>
    <row r="36" spans="2:9" ht="12.75" customHeight="1" x14ac:dyDescent="0.25">
      <c r="B36" s="1254"/>
      <c r="C36" s="8">
        <v>2019</v>
      </c>
      <c r="D36" s="8">
        <v>2020</v>
      </c>
      <c r="E36" s="8">
        <v>2021</v>
      </c>
      <c r="F36" s="8">
        <v>2022</v>
      </c>
    </row>
    <row r="37" spans="2:9" ht="9" customHeight="1" thickBot="1" x14ac:dyDescent="0.3">
      <c r="B37" s="1255"/>
      <c r="C37" s="806" t="s">
        <v>8</v>
      </c>
      <c r="D37" s="806" t="s">
        <v>9</v>
      </c>
      <c r="E37" s="806" t="s">
        <v>9</v>
      </c>
      <c r="F37" s="806" t="s">
        <v>9</v>
      </c>
    </row>
    <row r="38" spans="2:9" ht="15.75" thickBot="1" x14ac:dyDescent="0.3">
      <c r="B38" s="13" t="s">
        <v>24</v>
      </c>
      <c r="C38" s="14">
        <f>C39+C40</f>
        <v>43000</v>
      </c>
      <c r="D38" s="14">
        <f>D39+D40</f>
        <v>43000</v>
      </c>
      <c r="E38" s="14">
        <f t="shared" ref="E38:F38" si="3">E39+E40</f>
        <v>43000</v>
      </c>
      <c r="F38" s="14">
        <f t="shared" si="3"/>
        <v>43000</v>
      </c>
    </row>
    <row r="39" spans="2:9" ht="15.75" thickBot="1" x14ac:dyDescent="0.3">
      <c r="B39" s="26" t="s">
        <v>279</v>
      </c>
      <c r="C39" s="278">
        <v>43000</v>
      </c>
      <c r="D39" s="15">
        <v>43000</v>
      </c>
      <c r="E39" s="15">
        <v>43000</v>
      </c>
      <c r="F39" s="15">
        <v>43000</v>
      </c>
    </row>
    <row r="40" spans="2:9" ht="15.75" thickBot="1" x14ac:dyDescent="0.3">
      <c r="B40" s="26" t="s">
        <v>280</v>
      </c>
      <c r="C40" s="15"/>
      <c r="D40" s="15"/>
      <c r="E40" s="15"/>
      <c r="F40" s="15"/>
    </row>
    <row r="41" spans="2:9" ht="24.75" thickBot="1" x14ac:dyDescent="0.3">
      <c r="B41" s="13" t="s">
        <v>25</v>
      </c>
      <c r="C41" s="14">
        <f>C42+C43</f>
        <v>6797</v>
      </c>
      <c r="D41" s="14">
        <f>D42+D43</f>
        <v>6797</v>
      </c>
      <c r="E41" s="14">
        <f t="shared" ref="E41:F41" si="4">E42+E43</f>
        <v>6797</v>
      </c>
      <c r="F41" s="14">
        <f t="shared" si="4"/>
        <v>6797</v>
      </c>
    </row>
    <row r="42" spans="2:9" ht="15.75" thickBot="1" x14ac:dyDescent="0.3">
      <c r="B42" s="26" t="s">
        <v>279</v>
      </c>
      <c r="C42" s="278">
        <v>6797</v>
      </c>
      <c r="D42" s="14">
        <v>6797</v>
      </c>
      <c r="E42" s="14">
        <v>6797</v>
      </c>
      <c r="F42" s="14">
        <v>6797</v>
      </c>
      <c r="I42" s="12"/>
    </row>
    <row r="43" spans="2:9" ht="15.75" thickBot="1" x14ac:dyDescent="0.3">
      <c r="B43" s="26" t="s">
        <v>280</v>
      </c>
      <c r="C43" s="15"/>
      <c r="D43" s="14"/>
      <c r="E43" s="14"/>
      <c r="F43" s="14"/>
      <c r="I43" s="12"/>
    </row>
    <row r="44" spans="2:9" ht="15.75" thickBot="1" x14ac:dyDescent="0.3">
      <c r="B44" s="13" t="s">
        <v>26</v>
      </c>
      <c r="C44" s="15">
        <f>C45+C46</f>
        <v>24189</v>
      </c>
      <c r="D44" s="14">
        <f>D45+D46</f>
        <v>24039</v>
      </c>
      <c r="E44" s="14">
        <f t="shared" ref="E44:F44" si="5">E45+E46</f>
        <v>24234</v>
      </c>
      <c r="F44" s="14">
        <f t="shared" si="5"/>
        <v>24234</v>
      </c>
    </row>
    <row r="45" spans="2:9" ht="15.75" thickBot="1" x14ac:dyDescent="0.3">
      <c r="B45" s="26" t="s">
        <v>279</v>
      </c>
      <c r="C45" s="278">
        <v>24189</v>
      </c>
      <c r="D45" s="14">
        <v>24039</v>
      </c>
      <c r="E45" s="31">
        <v>24234</v>
      </c>
      <c r="F45" s="31">
        <v>24234</v>
      </c>
    </row>
    <row r="46" spans="2:9" ht="15.75" thickBot="1" x14ac:dyDescent="0.3">
      <c r="B46" s="26" t="s">
        <v>280</v>
      </c>
      <c r="C46" s="15"/>
      <c r="D46" s="14"/>
      <c r="E46" s="14"/>
      <c r="F46" s="14"/>
    </row>
    <row r="47" spans="2:9" ht="15.75" thickBot="1" x14ac:dyDescent="0.3">
      <c r="B47" s="13" t="s">
        <v>27</v>
      </c>
      <c r="C47" s="15"/>
      <c r="D47" s="14"/>
      <c r="E47" s="14"/>
      <c r="F47" s="14"/>
    </row>
    <row r="48" spans="2:9" ht="15.75" thickBot="1" x14ac:dyDescent="0.3">
      <c r="B48" s="26" t="s">
        <v>279</v>
      </c>
      <c r="C48" s="15"/>
      <c r="D48" s="14"/>
      <c r="E48" s="14"/>
      <c r="F48" s="14"/>
    </row>
    <row r="49" spans="2:13" ht="15.75" thickBot="1" x14ac:dyDescent="0.3">
      <c r="B49" s="26" t="s">
        <v>280</v>
      </c>
      <c r="C49" s="15"/>
      <c r="D49" s="14"/>
      <c r="E49" s="14"/>
      <c r="F49" s="14"/>
    </row>
    <row r="50" spans="2:13" ht="15.75" thickBot="1" x14ac:dyDescent="0.3">
      <c r="B50" s="13" t="s">
        <v>28</v>
      </c>
      <c r="C50" s="15"/>
      <c r="D50" s="14"/>
      <c r="E50" s="14"/>
      <c r="F50" s="14"/>
    </row>
    <row r="51" spans="2:13" ht="15.75" thickBot="1" x14ac:dyDescent="0.3">
      <c r="B51" s="26" t="s">
        <v>279</v>
      </c>
      <c r="C51" s="15"/>
      <c r="D51" s="14"/>
      <c r="E51" s="14"/>
      <c r="F51" s="14"/>
    </row>
    <row r="52" spans="2:13" ht="15.75" thickBot="1" x14ac:dyDescent="0.3">
      <c r="B52" s="26" t="s">
        <v>280</v>
      </c>
      <c r="C52" s="15"/>
      <c r="D52" s="14"/>
      <c r="E52" s="14"/>
      <c r="F52" s="14"/>
    </row>
    <row r="53" spans="2:13" ht="15.75" thickBot="1" x14ac:dyDescent="0.3">
      <c r="B53" s="13" t="s">
        <v>29</v>
      </c>
      <c r="C53" s="15">
        <f>C54+C55</f>
        <v>0</v>
      </c>
      <c r="D53" s="14">
        <f t="shared" ref="D53:F53" si="6">D54+D55</f>
        <v>0</v>
      </c>
      <c r="E53" s="14">
        <f t="shared" si="6"/>
        <v>0</v>
      </c>
      <c r="F53" s="14">
        <f t="shared" si="6"/>
        <v>0</v>
      </c>
    </row>
    <row r="54" spans="2:13" ht="15.75" thickBot="1" x14ac:dyDescent="0.3">
      <c r="B54" s="26" t="s">
        <v>279</v>
      </c>
      <c r="C54" s="278"/>
      <c r="D54" s="14">
        <v>0</v>
      </c>
      <c r="E54" s="31">
        <v>0</v>
      </c>
      <c r="F54" s="31">
        <v>0</v>
      </c>
    </row>
    <row r="55" spans="2:13" ht="15.75" thickBot="1" x14ac:dyDescent="0.3">
      <c r="B55" s="26" t="s">
        <v>280</v>
      </c>
      <c r="C55" s="15"/>
      <c r="D55" s="14"/>
      <c r="E55" s="14"/>
      <c r="F55" s="14"/>
    </row>
    <row r="56" spans="2:13" ht="24.75" thickBot="1" x14ac:dyDescent="0.3">
      <c r="B56" s="13" t="s">
        <v>30</v>
      </c>
      <c r="C56" s="15">
        <v>0</v>
      </c>
      <c r="D56" s="14">
        <v>0</v>
      </c>
      <c r="E56" s="14">
        <f>D56*1.03*0.99</f>
        <v>0</v>
      </c>
      <c r="F56" s="14">
        <f>E56*1.03*0.99</f>
        <v>0</v>
      </c>
      <c r="I56" s="95"/>
    </row>
    <row r="57" spans="2:13" ht="15.75" thickBot="1" x14ac:dyDescent="0.3">
      <c r="B57" s="26" t="s">
        <v>279</v>
      </c>
      <c r="C57" s="15"/>
      <c r="D57" s="40"/>
      <c r="E57" s="40"/>
      <c r="F57" s="40"/>
      <c r="K57" s="96"/>
      <c r="L57" s="96"/>
      <c r="M57" s="96"/>
    </row>
    <row r="58" spans="2:13" ht="15.75" thickBot="1" x14ac:dyDescent="0.3">
      <c r="B58" s="26" t="s">
        <v>280</v>
      </c>
      <c r="C58" s="15"/>
      <c r="D58" s="97"/>
      <c r="E58" s="40"/>
      <c r="F58" s="40"/>
    </row>
    <row r="59" spans="2:13" ht="15.75" thickBot="1" x14ac:dyDescent="0.3">
      <c r="B59" s="16" t="s">
        <v>31</v>
      </c>
      <c r="C59" s="15">
        <f>C56+C53+C50+C47+C44+C41+C38</f>
        <v>73986</v>
      </c>
      <c r="D59" s="15">
        <f>D56+D53+D50+D47+D44+D41+D38</f>
        <v>73836</v>
      </c>
      <c r="E59" s="15">
        <f t="shared" ref="E59:F59" si="7">E56+E53+E50+E47+E44+E41+E38</f>
        <v>74031</v>
      </c>
      <c r="F59" s="15">
        <f t="shared" si="7"/>
        <v>74031</v>
      </c>
    </row>
    <row r="60" spans="2:13" ht="15.75" thickBot="1" x14ac:dyDescent="0.3">
      <c r="B60" s="17" t="s">
        <v>32</v>
      </c>
      <c r="C60" s="18">
        <f>IF(C59-C30=0,0,"Error")</f>
        <v>0</v>
      </c>
      <c r="D60" s="18">
        <f>IF(D59-D30=0,0,"Error")</f>
        <v>0</v>
      </c>
      <c r="E60" s="18">
        <f>IF(E59-E30=0,0,"Error")</f>
        <v>0</v>
      </c>
      <c r="F60" s="18">
        <f>IF(F59-F30=0,0,"Error")</f>
        <v>0</v>
      </c>
    </row>
    <row r="61" spans="2:13" ht="15.75" hidden="1" thickBot="1" x14ac:dyDescent="0.3">
      <c r="B61" s="37" t="s">
        <v>327</v>
      </c>
      <c r="C61" s="1278"/>
      <c r="D61" s="1279"/>
      <c r="E61" s="1279"/>
      <c r="F61" s="1280"/>
    </row>
    <row r="62" spans="2:13" ht="26.25" hidden="1" customHeight="1" thickBot="1" x14ac:dyDescent="0.3">
      <c r="B62" s="5" t="s">
        <v>15</v>
      </c>
      <c r="C62" s="1247"/>
      <c r="D62" s="1249"/>
      <c r="E62" s="1249"/>
      <c r="F62" s="1250"/>
    </row>
    <row r="63" spans="2:13" ht="15.75" hidden="1" thickBot="1" x14ac:dyDescent="0.3">
      <c r="B63" s="5" t="s">
        <v>16</v>
      </c>
      <c r="C63" s="1251"/>
      <c r="D63" s="1252"/>
      <c r="E63" s="1252"/>
      <c r="F63" s="1253"/>
    </row>
    <row r="64" spans="2:13" ht="12.75" hidden="1" customHeight="1" x14ac:dyDescent="0.25">
      <c r="B64" s="1254"/>
      <c r="C64" s="8">
        <v>2018</v>
      </c>
      <c r="D64" s="8">
        <v>2019</v>
      </c>
      <c r="E64" s="8">
        <v>2020</v>
      </c>
      <c r="F64" s="8">
        <v>2021</v>
      </c>
    </row>
    <row r="65" spans="2:6" ht="9" hidden="1" customHeight="1" thickBot="1" x14ac:dyDescent="0.3">
      <c r="B65" s="1255"/>
      <c r="C65" s="806" t="s">
        <v>8</v>
      </c>
      <c r="D65" s="806" t="s">
        <v>9</v>
      </c>
      <c r="E65" s="806" t="s">
        <v>9</v>
      </c>
      <c r="F65" s="806" t="s">
        <v>9</v>
      </c>
    </row>
    <row r="66" spans="2:6" ht="15.75" hidden="1" thickBot="1" x14ac:dyDescent="0.3">
      <c r="B66" s="5" t="s">
        <v>17</v>
      </c>
      <c r="C66" s="5"/>
      <c r="D66" s="5"/>
      <c r="E66" s="5"/>
      <c r="F66" s="5"/>
    </row>
    <row r="67" spans="2:6" ht="15.75" hidden="1" thickBot="1" x14ac:dyDescent="0.3">
      <c r="B67" s="5" t="s">
        <v>18</v>
      </c>
      <c r="C67" s="10">
        <f>C96</f>
        <v>0</v>
      </c>
      <c r="D67" s="10">
        <f t="shared" ref="D67:F67" si="8">D96</f>
        <v>0</v>
      </c>
      <c r="E67" s="10">
        <f t="shared" si="8"/>
        <v>0</v>
      </c>
      <c r="F67" s="10">
        <f t="shared" si="8"/>
        <v>0</v>
      </c>
    </row>
    <row r="68" spans="2:6" ht="15.75" hidden="1" thickBot="1" x14ac:dyDescent="0.3">
      <c r="B68" s="5" t="s">
        <v>19</v>
      </c>
      <c r="C68" s="10" t="e">
        <f>C67/C66</f>
        <v>#DIV/0!</v>
      </c>
      <c r="D68" s="10" t="e">
        <f>D67/D66</f>
        <v>#DIV/0!</v>
      </c>
      <c r="E68" s="10" t="e">
        <f>E67/E66</f>
        <v>#DIV/0!</v>
      </c>
      <c r="F68" s="10" t="e">
        <f>F67/F66</f>
        <v>#DIV/0!</v>
      </c>
    </row>
    <row r="69" spans="2:6" ht="15.75" hidden="1" thickBot="1" x14ac:dyDescent="0.3">
      <c r="B69" s="5" t="s">
        <v>20</v>
      </c>
      <c r="C69" s="787"/>
      <c r="D69" s="11" t="e">
        <f>D66/C66-1</f>
        <v>#DIV/0!</v>
      </c>
      <c r="E69" s="11" t="e">
        <f>E66/D66-1</f>
        <v>#DIV/0!</v>
      </c>
      <c r="F69" s="11" t="e">
        <f>F66/E66-1</f>
        <v>#DIV/0!</v>
      </c>
    </row>
    <row r="70" spans="2:6" ht="15.75" hidden="1" thickBot="1" x14ac:dyDescent="0.3">
      <c r="B70" s="5" t="s">
        <v>22</v>
      </c>
      <c r="C70" s="787"/>
      <c r="D70" s="11" t="e">
        <f>D67/C67-1</f>
        <v>#DIV/0!</v>
      </c>
      <c r="E70" s="11" t="e">
        <f t="shared" ref="E70:F71" si="9">E67/D67-1</f>
        <v>#DIV/0!</v>
      </c>
      <c r="F70" s="11" t="e">
        <f t="shared" si="9"/>
        <v>#DIV/0!</v>
      </c>
    </row>
    <row r="71" spans="2:6" ht="15.75" hidden="1" thickBot="1" x14ac:dyDescent="0.3">
      <c r="B71" s="5" t="s">
        <v>23</v>
      </c>
      <c r="C71" s="787"/>
      <c r="D71" s="11" t="e">
        <f>D68/C68-1</f>
        <v>#DIV/0!</v>
      </c>
      <c r="E71" s="11" t="e">
        <f t="shared" si="9"/>
        <v>#DIV/0!</v>
      </c>
      <c r="F71" s="11" t="e">
        <f t="shared" si="9"/>
        <v>#DIV/0!</v>
      </c>
    </row>
    <row r="72" spans="2:6" ht="24.75" hidden="1" customHeight="1" thickBot="1" x14ac:dyDescent="0.3">
      <c r="B72" s="1256" t="s">
        <v>212</v>
      </c>
      <c r="C72" s="1257"/>
      <c r="D72" s="1257"/>
      <c r="E72" s="1257"/>
      <c r="F72" s="1258"/>
    </row>
    <row r="73" spans="2:6" ht="12.75" hidden="1" customHeight="1" x14ac:dyDescent="0.25">
      <c r="B73" s="1254"/>
      <c r="C73" s="8">
        <v>2018</v>
      </c>
      <c r="D73" s="8">
        <v>2019</v>
      </c>
      <c r="E73" s="8">
        <v>2020</v>
      </c>
      <c r="F73" s="8">
        <v>2021</v>
      </c>
    </row>
    <row r="74" spans="2:6" ht="9" hidden="1" customHeight="1" thickBot="1" x14ac:dyDescent="0.3">
      <c r="B74" s="1255"/>
      <c r="C74" s="806" t="s">
        <v>8</v>
      </c>
      <c r="D74" s="806" t="s">
        <v>9</v>
      </c>
      <c r="E74" s="806" t="s">
        <v>9</v>
      </c>
      <c r="F74" s="806" t="s">
        <v>9</v>
      </c>
    </row>
    <row r="75" spans="2:6" ht="24.75" hidden="1" customHeight="1" thickBot="1" x14ac:dyDescent="0.3">
      <c r="B75" s="13" t="s">
        <v>24</v>
      </c>
      <c r="C75" s="14"/>
      <c r="D75" s="14"/>
      <c r="E75" s="14"/>
      <c r="F75" s="14"/>
    </row>
    <row r="76" spans="2:6" ht="38.25" hidden="1" customHeight="1" thickBot="1" x14ac:dyDescent="0.3">
      <c r="B76" s="26" t="s">
        <v>279</v>
      </c>
      <c r="C76" s="15"/>
      <c r="D76" s="27"/>
      <c r="E76" s="27"/>
      <c r="F76" s="27"/>
    </row>
    <row r="77" spans="2:6" ht="24.75" hidden="1" customHeight="1" thickBot="1" x14ac:dyDescent="0.3">
      <c r="B77" s="26" t="s">
        <v>280</v>
      </c>
      <c r="C77" s="15"/>
      <c r="D77" s="27"/>
      <c r="E77" s="27"/>
      <c r="F77" s="27"/>
    </row>
    <row r="78" spans="2:6" ht="24.75" hidden="1" customHeight="1" thickBot="1" x14ac:dyDescent="0.3">
      <c r="B78" s="13" t="s">
        <v>25</v>
      </c>
      <c r="C78" s="14"/>
      <c r="D78" s="14"/>
      <c r="E78" s="14"/>
      <c r="F78" s="14"/>
    </row>
    <row r="79" spans="2:6" ht="15.75" hidden="1" thickBot="1" x14ac:dyDescent="0.3">
      <c r="B79" s="26" t="s">
        <v>279</v>
      </c>
      <c r="C79" s="15"/>
      <c r="D79" s="14"/>
      <c r="E79" s="14"/>
      <c r="F79" s="14"/>
    </row>
    <row r="80" spans="2:6" ht="15.75" hidden="1" thickBot="1" x14ac:dyDescent="0.3">
      <c r="B80" s="26" t="s">
        <v>280</v>
      </c>
      <c r="C80" s="15"/>
      <c r="D80" s="14"/>
      <c r="E80" s="14"/>
      <c r="F80" s="14"/>
    </row>
    <row r="81" spans="2:6" ht="24.75" hidden="1" customHeight="1" thickBot="1" x14ac:dyDescent="0.3">
      <c r="B81" s="13" t="s">
        <v>26</v>
      </c>
      <c r="C81" s="15">
        <v>0</v>
      </c>
      <c r="D81" s="14">
        <v>0</v>
      </c>
      <c r="E81" s="14">
        <v>0</v>
      </c>
      <c r="F81" s="14">
        <v>0</v>
      </c>
    </row>
    <row r="82" spans="2:6" ht="15.75" hidden="1" thickBot="1" x14ac:dyDescent="0.3">
      <c r="B82" s="26" t="s">
        <v>279</v>
      </c>
      <c r="C82" s="15"/>
      <c r="D82" s="14"/>
      <c r="E82" s="14"/>
      <c r="F82" s="14"/>
    </row>
    <row r="83" spans="2:6" ht="15.75" hidden="1" thickBot="1" x14ac:dyDescent="0.3">
      <c r="B83" s="26" t="s">
        <v>280</v>
      </c>
      <c r="C83" s="15"/>
      <c r="D83" s="14"/>
      <c r="E83" s="14"/>
      <c r="F83" s="14"/>
    </row>
    <row r="84" spans="2:6" ht="15.75" hidden="1" thickBot="1" x14ac:dyDescent="0.3">
      <c r="B84" s="13" t="s">
        <v>27</v>
      </c>
      <c r="C84" s="15"/>
      <c r="D84" s="14"/>
      <c r="E84" s="14"/>
      <c r="F84" s="14"/>
    </row>
    <row r="85" spans="2:6" ht="15.75" hidden="1" thickBot="1" x14ac:dyDescent="0.3">
      <c r="B85" s="26" t="s">
        <v>279</v>
      </c>
      <c r="C85" s="15"/>
      <c r="D85" s="14"/>
      <c r="E85" s="14"/>
      <c r="F85" s="14"/>
    </row>
    <row r="86" spans="2:6" ht="15.75" hidden="1" thickBot="1" x14ac:dyDescent="0.3">
      <c r="B86" s="26" t="s">
        <v>280</v>
      </c>
      <c r="C86" s="15"/>
      <c r="D86" s="14"/>
      <c r="E86" s="14"/>
      <c r="F86" s="14"/>
    </row>
    <row r="87" spans="2:6" ht="15.75" hidden="1" thickBot="1" x14ac:dyDescent="0.3">
      <c r="B87" s="13" t="s">
        <v>28</v>
      </c>
      <c r="C87" s="15"/>
      <c r="D87" s="14"/>
      <c r="E87" s="14"/>
      <c r="F87" s="14"/>
    </row>
    <row r="88" spans="2:6" ht="15.75" hidden="1" thickBot="1" x14ac:dyDescent="0.3">
      <c r="B88" s="26" t="s">
        <v>279</v>
      </c>
      <c r="C88" s="15"/>
      <c r="D88" s="14"/>
      <c r="E88" s="14"/>
      <c r="F88" s="14"/>
    </row>
    <row r="89" spans="2:6" ht="15.75" hidden="1" thickBot="1" x14ac:dyDescent="0.3">
      <c r="B89" s="26" t="s">
        <v>280</v>
      </c>
      <c r="C89" s="15"/>
      <c r="D89" s="14"/>
      <c r="E89" s="14"/>
      <c r="F89" s="14"/>
    </row>
    <row r="90" spans="2:6" ht="15.75" hidden="1" thickBot="1" x14ac:dyDescent="0.3">
      <c r="B90" s="13" t="s">
        <v>29</v>
      </c>
      <c r="C90" s="15"/>
      <c r="D90" s="14"/>
      <c r="E90" s="14"/>
      <c r="F90" s="14"/>
    </row>
    <row r="91" spans="2:6" ht="15.75" hidden="1" thickBot="1" x14ac:dyDescent="0.3">
      <c r="B91" s="26" t="s">
        <v>279</v>
      </c>
      <c r="C91" s="15"/>
      <c r="D91" s="14"/>
      <c r="E91" s="14"/>
      <c r="F91" s="14"/>
    </row>
    <row r="92" spans="2:6" ht="15.75" hidden="1" thickBot="1" x14ac:dyDescent="0.3">
      <c r="B92" s="26" t="s">
        <v>280</v>
      </c>
      <c r="C92" s="15"/>
      <c r="D92" s="14"/>
      <c r="E92" s="14"/>
      <c r="F92" s="14"/>
    </row>
    <row r="93" spans="2:6" ht="24.75" hidden="1" thickBot="1" x14ac:dyDescent="0.3">
      <c r="B93" s="13" t="s">
        <v>30</v>
      </c>
      <c r="C93" s="15"/>
      <c r="D93" s="14"/>
      <c r="E93" s="14"/>
      <c r="F93" s="14"/>
    </row>
    <row r="94" spans="2:6" ht="15.75" hidden="1" thickBot="1" x14ac:dyDescent="0.3">
      <c r="B94" s="26" t="s">
        <v>279</v>
      </c>
      <c r="C94" s="15"/>
      <c r="D94" s="14"/>
      <c r="E94" s="14"/>
      <c r="F94" s="14"/>
    </row>
    <row r="95" spans="2:6" ht="15.75" hidden="1" thickBot="1" x14ac:dyDescent="0.3">
      <c r="B95" s="26" t="s">
        <v>280</v>
      </c>
      <c r="C95" s="15"/>
      <c r="D95" s="14"/>
      <c r="E95" s="14"/>
      <c r="F95" s="14"/>
    </row>
    <row r="96" spans="2:6" ht="15.75" hidden="1" thickBot="1" x14ac:dyDescent="0.3">
      <c r="B96" s="35" t="s">
        <v>53</v>
      </c>
      <c r="C96" s="15">
        <f>C93+C90+C87+C84+C81+C78+C75</f>
        <v>0</v>
      </c>
      <c r="D96" s="15">
        <f t="shared" ref="D96:F96" si="10">D93+D90+D87+D84+D81+D78+D75</f>
        <v>0</v>
      </c>
      <c r="E96" s="15">
        <f t="shared" si="10"/>
        <v>0</v>
      </c>
      <c r="F96" s="15">
        <f t="shared" si="10"/>
        <v>0</v>
      </c>
    </row>
    <row r="97" spans="2:6" ht="17.25" hidden="1" customHeight="1" thickBot="1" x14ac:dyDescent="0.3">
      <c r="B97" s="17" t="s">
        <v>32</v>
      </c>
      <c r="C97" s="18">
        <f>IF(C96-C67=0,0,"Error")</f>
        <v>0</v>
      </c>
      <c r="D97" s="18">
        <f>IF(D96-D67=0,0,"Error")</f>
        <v>0</v>
      </c>
      <c r="E97" s="18">
        <f>IF(E96-E67=0,0,"Error")</f>
        <v>0</v>
      </c>
      <c r="F97" s="18">
        <f>IF(F96-F67=0,0,"Error")</f>
        <v>0</v>
      </c>
    </row>
    <row r="98" spans="2:6" ht="15.75" hidden="1" thickBot="1" x14ac:dyDescent="0.3">
      <c r="B98" s="37" t="s">
        <v>328</v>
      </c>
      <c r="C98" s="1278"/>
      <c r="D98" s="1279"/>
      <c r="E98" s="1279"/>
      <c r="F98" s="1280"/>
    </row>
    <row r="99" spans="2:6" ht="26.25" hidden="1" customHeight="1" thickBot="1" x14ac:dyDescent="0.3">
      <c r="B99" s="5" t="s">
        <v>15</v>
      </c>
      <c r="C99" s="1247"/>
      <c r="D99" s="1249"/>
      <c r="E99" s="1249"/>
      <c r="F99" s="1250"/>
    </row>
    <row r="100" spans="2:6" ht="15.75" hidden="1" thickBot="1" x14ac:dyDescent="0.3">
      <c r="B100" s="5" t="s">
        <v>16</v>
      </c>
      <c r="C100" s="1251"/>
      <c r="D100" s="1252"/>
      <c r="E100" s="1252"/>
      <c r="F100" s="1253"/>
    </row>
    <row r="101" spans="2:6" ht="12.75" hidden="1" customHeight="1" x14ac:dyDescent="0.25">
      <c r="B101" s="1254"/>
      <c r="C101" s="8">
        <v>2018</v>
      </c>
      <c r="D101" s="8">
        <v>2019</v>
      </c>
      <c r="E101" s="8">
        <v>2020</v>
      </c>
      <c r="F101" s="8">
        <v>2021</v>
      </c>
    </row>
    <row r="102" spans="2:6" ht="9" hidden="1" customHeight="1" thickBot="1" x14ac:dyDescent="0.3">
      <c r="B102" s="1255"/>
      <c r="C102" s="806" t="s">
        <v>8</v>
      </c>
      <c r="D102" s="806" t="s">
        <v>9</v>
      </c>
      <c r="E102" s="806" t="s">
        <v>9</v>
      </c>
      <c r="F102" s="806" t="s">
        <v>9</v>
      </c>
    </row>
    <row r="103" spans="2:6" ht="15.75" hidden="1" thickBot="1" x14ac:dyDescent="0.3">
      <c r="B103" s="5" t="s">
        <v>17</v>
      </c>
      <c r="C103" s="41"/>
      <c r="D103" s="41"/>
      <c r="E103" s="41"/>
      <c r="F103" s="41"/>
    </row>
    <row r="104" spans="2:6" ht="15.75" hidden="1" thickBot="1" x14ac:dyDescent="0.3">
      <c r="B104" s="5" t="s">
        <v>18</v>
      </c>
      <c r="C104" s="10">
        <f>C133</f>
        <v>0</v>
      </c>
      <c r="D104" s="10">
        <f t="shared" ref="D104:F104" si="11">D133</f>
        <v>0</v>
      </c>
      <c r="E104" s="10">
        <f t="shared" si="11"/>
        <v>0</v>
      </c>
      <c r="F104" s="10">
        <f t="shared" si="11"/>
        <v>0</v>
      </c>
    </row>
    <row r="105" spans="2:6" ht="15.75" hidden="1" thickBot="1" x14ac:dyDescent="0.3">
      <c r="B105" s="5" t="s">
        <v>19</v>
      </c>
      <c r="C105" s="10" t="e">
        <f>C104/C103</f>
        <v>#DIV/0!</v>
      </c>
      <c r="D105" s="10" t="e">
        <f>D104/D103</f>
        <v>#DIV/0!</v>
      </c>
      <c r="E105" s="10" t="e">
        <f>E104/E103</f>
        <v>#DIV/0!</v>
      </c>
      <c r="F105" s="10" t="e">
        <f>F104/F103</f>
        <v>#DIV/0!</v>
      </c>
    </row>
    <row r="106" spans="2:6" ht="15.75" hidden="1" thickBot="1" x14ac:dyDescent="0.3">
      <c r="B106" s="5" t="s">
        <v>20</v>
      </c>
      <c r="C106" s="787"/>
      <c r="D106" s="11" t="e">
        <f>D103/C103-1</f>
        <v>#DIV/0!</v>
      </c>
      <c r="E106" s="11" t="e">
        <f>E103/D103-1</f>
        <v>#DIV/0!</v>
      </c>
      <c r="F106" s="11" t="e">
        <f>F103/E103-1</f>
        <v>#DIV/0!</v>
      </c>
    </row>
    <row r="107" spans="2:6" ht="15.75" hidden="1" thickBot="1" x14ac:dyDescent="0.3">
      <c r="B107" s="5" t="s">
        <v>22</v>
      </c>
      <c r="C107" s="787"/>
      <c r="D107" s="11" t="e">
        <f>D104/C104-1</f>
        <v>#DIV/0!</v>
      </c>
      <c r="E107" s="11" t="e">
        <f t="shared" ref="E107:F108" si="12">E104/D104-1</f>
        <v>#DIV/0!</v>
      </c>
      <c r="F107" s="11" t="e">
        <f t="shared" si="12"/>
        <v>#DIV/0!</v>
      </c>
    </row>
    <row r="108" spans="2:6" ht="15.75" hidden="1" thickBot="1" x14ac:dyDescent="0.3">
      <c r="B108" s="5" t="s">
        <v>23</v>
      </c>
      <c r="C108" s="787"/>
      <c r="D108" s="11" t="e">
        <f>D105/C105-1</f>
        <v>#DIV/0!</v>
      </c>
      <c r="E108" s="11" t="e">
        <f t="shared" si="12"/>
        <v>#DIV/0!</v>
      </c>
      <c r="F108" s="11" t="e">
        <f t="shared" si="12"/>
        <v>#DIV/0!</v>
      </c>
    </row>
    <row r="109" spans="2:6" ht="24.75" hidden="1" customHeight="1" thickBot="1" x14ac:dyDescent="0.3">
      <c r="B109" s="1256" t="s">
        <v>212</v>
      </c>
      <c r="C109" s="1257"/>
      <c r="D109" s="1257"/>
      <c r="E109" s="1257"/>
      <c r="F109" s="1258"/>
    </row>
    <row r="110" spans="2:6" ht="12.75" hidden="1" customHeight="1" x14ac:dyDescent="0.25">
      <c r="B110" s="1254"/>
      <c r="C110" s="8">
        <v>2018</v>
      </c>
      <c r="D110" s="8">
        <v>2019</v>
      </c>
      <c r="E110" s="8">
        <v>2020</v>
      </c>
      <c r="F110" s="8">
        <v>2021</v>
      </c>
    </row>
    <row r="111" spans="2:6" ht="9" hidden="1" customHeight="1" thickBot="1" x14ac:dyDescent="0.3">
      <c r="B111" s="1255"/>
      <c r="C111" s="806" t="s">
        <v>8</v>
      </c>
      <c r="D111" s="806" t="s">
        <v>9</v>
      </c>
      <c r="E111" s="806" t="s">
        <v>9</v>
      </c>
      <c r="F111" s="806" t="s">
        <v>9</v>
      </c>
    </row>
    <row r="112" spans="2:6" ht="24.75" hidden="1" customHeight="1" thickBot="1" x14ac:dyDescent="0.3">
      <c r="B112" s="13" t="s">
        <v>24</v>
      </c>
      <c r="C112" s="14"/>
      <c r="D112" s="14"/>
      <c r="E112" s="14"/>
      <c r="F112" s="14"/>
    </row>
    <row r="113" spans="2:6" ht="15.75" hidden="1" thickBot="1" x14ac:dyDescent="0.3">
      <c r="B113" s="26" t="s">
        <v>279</v>
      </c>
      <c r="C113" s="15"/>
      <c r="D113" s="27"/>
      <c r="E113" s="27"/>
      <c r="F113" s="27"/>
    </row>
    <row r="114" spans="2:6" ht="15.75" hidden="1" thickBot="1" x14ac:dyDescent="0.3">
      <c r="B114" s="26" t="s">
        <v>280</v>
      </c>
      <c r="C114" s="15"/>
      <c r="D114" s="27"/>
      <c r="E114" s="27"/>
      <c r="F114" s="27"/>
    </row>
    <row r="115" spans="2:6" ht="24.75" hidden="1" customHeight="1" thickBot="1" x14ac:dyDescent="0.3">
      <c r="B115" s="13" t="s">
        <v>25</v>
      </c>
      <c r="C115" s="14"/>
      <c r="D115" s="14"/>
      <c r="E115" s="14"/>
      <c r="F115" s="14"/>
    </row>
    <row r="116" spans="2:6" ht="15.75" hidden="1" thickBot="1" x14ac:dyDescent="0.3">
      <c r="B116" s="26" t="s">
        <v>279</v>
      </c>
      <c r="C116" s="15"/>
      <c r="D116" s="14"/>
      <c r="E116" s="14"/>
      <c r="F116" s="14"/>
    </row>
    <row r="117" spans="2:6" ht="15.75" hidden="1" thickBot="1" x14ac:dyDescent="0.3">
      <c r="B117" s="26" t="s">
        <v>280</v>
      </c>
      <c r="C117" s="15"/>
      <c r="D117" s="14"/>
      <c r="E117" s="14"/>
      <c r="F117" s="14"/>
    </row>
    <row r="118" spans="2:6" ht="24.75" hidden="1" customHeight="1" thickBot="1" x14ac:dyDescent="0.3">
      <c r="B118" s="13" t="s">
        <v>26</v>
      </c>
      <c r="C118" s="42">
        <v>0</v>
      </c>
      <c r="D118" s="43">
        <v>0</v>
      </c>
      <c r="E118" s="43">
        <v>0</v>
      </c>
      <c r="F118" s="43">
        <v>0</v>
      </c>
    </row>
    <row r="119" spans="2:6" ht="15.75" hidden="1" thickBot="1" x14ac:dyDescent="0.3">
      <c r="B119" s="26" t="s">
        <v>279</v>
      </c>
      <c r="C119" s="15"/>
      <c r="D119" s="14"/>
      <c r="E119" s="14"/>
      <c r="F119" s="14"/>
    </row>
    <row r="120" spans="2:6" ht="15.75" hidden="1" thickBot="1" x14ac:dyDescent="0.3">
      <c r="B120" s="26" t="s">
        <v>280</v>
      </c>
      <c r="C120" s="15"/>
      <c r="D120" s="14"/>
      <c r="E120" s="14"/>
      <c r="F120" s="14"/>
    </row>
    <row r="121" spans="2:6" ht="15.75" hidden="1" thickBot="1" x14ac:dyDescent="0.3">
      <c r="B121" s="13" t="s">
        <v>27</v>
      </c>
      <c r="C121" s="15"/>
      <c r="D121" s="14"/>
      <c r="E121" s="14"/>
      <c r="F121" s="14"/>
    </row>
    <row r="122" spans="2:6" ht="15.75" hidden="1" thickBot="1" x14ac:dyDescent="0.3">
      <c r="B122" s="26" t="s">
        <v>279</v>
      </c>
      <c r="C122" s="15"/>
      <c r="D122" s="14"/>
      <c r="E122" s="14"/>
      <c r="F122" s="14"/>
    </row>
    <row r="123" spans="2:6" ht="15.75" hidden="1" thickBot="1" x14ac:dyDescent="0.3">
      <c r="B123" s="26" t="s">
        <v>280</v>
      </c>
      <c r="C123" s="15"/>
      <c r="D123" s="14"/>
      <c r="E123" s="14"/>
      <c r="F123" s="14"/>
    </row>
    <row r="124" spans="2:6" ht="15.75" hidden="1" thickBot="1" x14ac:dyDescent="0.3">
      <c r="B124" s="13" t="s">
        <v>28</v>
      </c>
      <c r="C124" s="15"/>
      <c r="D124" s="14"/>
      <c r="E124" s="14"/>
      <c r="F124" s="14"/>
    </row>
    <row r="125" spans="2:6" ht="15.75" hidden="1" thickBot="1" x14ac:dyDescent="0.3">
      <c r="B125" s="26" t="s">
        <v>279</v>
      </c>
      <c r="C125" s="15"/>
      <c r="D125" s="14"/>
      <c r="E125" s="14"/>
      <c r="F125" s="14"/>
    </row>
    <row r="126" spans="2:6" ht="15" hidden="1" customHeight="1" thickBot="1" x14ac:dyDescent="0.3">
      <c r="B126" s="26" t="s">
        <v>280</v>
      </c>
      <c r="C126" s="15"/>
      <c r="D126" s="14"/>
      <c r="E126" s="14"/>
      <c r="F126" s="14"/>
    </row>
    <row r="127" spans="2:6" ht="15.75" hidden="1" thickBot="1" x14ac:dyDescent="0.3">
      <c r="B127" s="13" t="s">
        <v>29</v>
      </c>
      <c r="C127" s="15">
        <v>0</v>
      </c>
      <c r="D127" s="14">
        <v>0</v>
      </c>
      <c r="E127" s="14">
        <v>0</v>
      </c>
      <c r="F127" s="14">
        <v>0</v>
      </c>
    </row>
    <row r="128" spans="2:6" ht="15.75" hidden="1" thickBot="1" x14ac:dyDescent="0.3">
      <c r="B128" s="26" t="s">
        <v>279</v>
      </c>
      <c r="C128" s="15"/>
      <c r="D128" s="14"/>
      <c r="E128" s="14"/>
      <c r="F128" s="14"/>
    </row>
    <row r="129" spans="2:12" ht="15.75" hidden="1" thickBot="1" x14ac:dyDescent="0.3">
      <c r="B129" s="26" t="s">
        <v>280</v>
      </c>
      <c r="C129" s="15"/>
      <c r="D129" s="14"/>
      <c r="E129" s="14"/>
      <c r="F129" s="14"/>
    </row>
    <row r="130" spans="2:12" ht="24.75" hidden="1" thickBot="1" x14ac:dyDescent="0.3">
      <c r="B130" s="13" t="s">
        <v>30</v>
      </c>
      <c r="C130" s="15"/>
      <c r="D130" s="14"/>
      <c r="E130" s="14"/>
      <c r="F130" s="14"/>
    </row>
    <row r="131" spans="2:12" ht="15.75" hidden="1" thickBot="1" x14ac:dyDescent="0.3">
      <c r="B131" s="26" t="s">
        <v>279</v>
      </c>
      <c r="C131" s="15"/>
      <c r="D131" s="14"/>
      <c r="E131" s="14"/>
      <c r="F131" s="14"/>
    </row>
    <row r="132" spans="2:12" ht="15.75" hidden="1" thickBot="1" x14ac:dyDescent="0.3">
      <c r="B132" s="26" t="s">
        <v>280</v>
      </c>
      <c r="C132" s="15"/>
      <c r="D132" s="14"/>
      <c r="E132" s="14"/>
      <c r="F132" s="14"/>
    </row>
    <row r="133" spans="2:12" ht="15.75" hidden="1" thickBot="1" x14ac:dyDescent="0.3">
      <c r="B133" s="35" t="s">
        <v>53</v>
      </c>
      <c r="C133" s="15">
        <f>C130+C127+C124+C121+C118+C115+C112</f>
        <v>0</v>
      </c>
      <c r="D133" s="15">
        <f t="shared" ref="D133:F133" si="13">D130+D127+D124+D121+D118+D115+D112</f>
        <v>0</v>
      </c>
      <c r="E133" s="15">
        <f t="shared" si="13"/>
        <v>0</v>
      </c>
      <c r="F133" s="15">
        <f t="shared" si="13"/>
        <v>0</v>
      </c>
    </row>
    <row r="134" spans="2:12" ht="17.25" hidden="1" customHeight="1" thickBot="1" x14ac:dyDescent="0.3">
      <c r="B134" s="17" t="s">
        <v>32</v>
      </c>
      <c r="C134" s="18">
        <f>IF(C133-C104=0,0,"Error")</f>
        <v>0</v>
      </c>
      <c r="D134" s="18">
        <f>IF(D133-D104=0,0,"Error")</f>
        <v>0</v>
      </c>
      <c r="E134" s="18">
        <f>IF(E133-E104=0,0,"Error")</f>
        <v>0</v>
      </c>
      <c r="F134" s="18">
        <f>IF(F133-F104=0,0,"Error")</f>
        <v>0</v>
      </c>
    </row>
    <row r="135" spans="2:12" ht="15.75" thickBot="1" x14ac:dyDescent="0.3">
      <c r="B135" s="1220" t="s">
        <v>39</v>
      </c>
      <c r="C135" s="1221"/>
      <c r="D135" s="1221"/>
      <c r="E135" s="1221"/>
      <c r="F135" s="1222"/>
    </row>
    <row r="136" spans="2:12" ht="15.75" thickBot="1" x14ac:dyDescent="0.3">
      <c r="B136" s="1220" t="s">
        <v>40</v>
      </c>
      <c r="C136" s="1221"/>
      <c r="D136" s="1221"/>
      <c r="E136" s="1221"/>
      <c r="F136" s="1222"/>
    </row>
    <row r="137" spans="2:12" ht="15.75" thickBot="1" x14ac:dyDescent="0.3">
      <c r="B137" s="7" t="s">
        <v>56</v>
      </c>
      <c r="C137" s="1271"/>
      <c r="D137" s="1432"/>
      <c r="E137" s="1272"/>
      <c r="F137" s="1273"/>
    </row>
    <row r="138" spans="2:12" ht="41.25" customHeight="1" thickBot="1" x14ac:dyDescent="0.3">
      <c r="B138" s="7" t="s">
        <v>82</v>
      </c>
      <c r="C138" s="7" t="s">
        <v>639</v>
      </c>
      <c r="D138" s="100" t="s">
        <v>289</v>
      </c>
      <c r="E138" s="2188" t="s">
        <v>1450</v>
      </c>
      <c r="F138" s="2189"/>
      <c r="H138" s="1488" t="s">
        <v>291</v>
      </c>
      <c r="I138" s="1489"/>
      <c r="J138" s="1489"/>
      <c r="K138" s="1489"/>
      <c r="L138" s="1490"/>
    </row>
    <row r="139" spans="2:12" ht="15.75" thickBot="1" x14ac:dyDescent="0.3">
      <c r="B139" s="110"/>
      <c r="C139" s="1243"/>
      <c r="D139" s="1277"/>
      <c r="E139" s="1245"/>
      <c r="F139" s="1246"/>
      <c r="H139" s="1491"/>
      <c r="I139" s="1492"/>
      <c r="J139" s="1492"/>
      <c r="K139" s="1492"/>
      <c r="L139" s="1493"/>
    </row>
    <row r="140" spans="2:12" ht="57" customHeight="1" thickBot="1" x14ac:dyDescent="0.3">
      <c r="B140" s="5" t="s">
        <v>15</v>
      </c>
      <c r="C140" s="2190" t="s">
        <v>640</v>
      </c>
      <c r="D140" s="1936"/>
      <c r="E140" s="1936"/>
      <c r="F140" s="2191"/>
      <c r="H140" s="1494"/>
      <c r="I140" s="1495"/>
      <c r="J140" s="1495"/>
      <c r="K140" s="1495"/>
      <c r="L140" s="1496"/>
    </row>
    <row r="141" spans="2:12" ht="15.75" thickBot="1" x14ac:dyDescent="0.3">
      <c r="B141" s="5" t="s">
        <v>16</v>
      </c>
      <c r="C141" s="1251" t="s">
        <v>590</v>
      </c>
      <c r="D141" s="1252"/>
      <c r="E141" s="1252"/>
      <c r="F141" s="1253"/>
    </row>
    <row r="142" spans="2:12" ht="12.75" customHeight="1" x14ac:dyDescent="0.25">
      <c r="B142" s="1254"/>
      <c r="C142" s="8">
        <v>2019</v>
      </c>
      <c r="D142" s="8">
        <v>2020</v>
      </c>
      <c r="E142" s="8">
        <v>2021</v>
      </c>
      <c r="F142" s="8">
        <v>2022</v>
      </c>
    </row>
    <row r="143" spans="2:12" ht="9" customHeight="1" thickBot="1" x14ac:dyDescent="0.3">
      <c r="B143" s="1255"/>
      <c r="C143" s="806" t="s">
        <v>8</v>
      </c>
      <c r="D143" s="806" t="s">
        <v>9</v>
      </c>
      <c r="E143" s="806" t="s">
        <v>9</v>
      </c>
      <c r="F143" s="806" t="s">
        <v>9</v>
      </c>
    </row>
    <row r="144" spans="2:12" ht="15.75" thickBot="1" x14ac:dyDescent="0.3">
      <c r="B144" s="5" t="s">
        <v>17</v>
      </c>
      <c r="C144" s="10">
        <v>22</v>
      </c>
      <c r="D144" s="10">
        <v>10</v>
      </c>
      <c r="E144" s="10">
        <v>10</v>
      </c>
      <c r="F144" s="10">
        <v>10</v>
      </c>
    </row>
    <row r="145" spans="2:12" ht="15.75" thickBot="1" x14ac:dyDescent="0.3">
      <c r="B145" s="5" t="s">
        <v>18</v>
      </c>
      <c r="C145" s="10">
        <f>C163</f>
        <v>960</v>
      </c>
      <c r="D145" s="10">
        <f t="shared" ref="D145:F145" si="14">D163</f>
        <v>960</v>
      </c>
      <c r="E145" s="10">
        <f t="shared" si="14"/>
        <v>960</v>
      </c>
      <c r="F145" s="10">
        <f t="shared" si="14"/>
        <v>960</v>
      </c>
    </row>
    <row r="146" spans="2:12" ht="15.75" thickBot="1" x14ac:dyDescent="0.3">
      <c r="B146" s="5" t="s">
        <v>19</v>
      </c>
      <c r="C146" s="10">
        <f>C145/C144</f>
        <v>43.636363636363633</v>
      </c>
      <c r="D146" s="10">
        <f t="shared" ref="D146:F146" si="15">D145/D144</f>
        <v>96</v>
      </c>
      <c r="E146" s="10">
        <f t="shared" si="15"/>
        <v>96</v>
      </c>
      <c r="F146" s="10">
        <f t="shared" si="15"/>
        <v>96</v>
      </c>
    </row>
    <row r="147" spans="2:12" ht="15.75" thickBot="1" x14ac:dyDescent="0.3">
      <c r="B147" s="5" t="s">
        <v>20</v>
      </c>
      <c r="C147" s="787" t="s">
        <v>21</v>
      </c>
      <c r="D147" s="11">
        <f>D144/C144-1</f>
        <v>-0.54545454545454541</v>
      </c>
      <c r="E147" s="11">
        <f t="shared" ref="E147:F149" si="16">E144/D144-1</f>
        <v>0</v>
      </c>
      <c r="F147" s="11">
        <f t="shared" si="16"/>
        <v>0</v>
      </c>
      <c r="H147" s="12"/>
      <c r="I147" s="12"/>
      <c r="J147" s="12"/>
      <c r="K147" s="12"/>
      <c r="L147" s="12"/>
    </row>
    <row r="148" spans="2:12" ht="15.75" thickBot="1" x14ac:dyDescent="0.3">
      <c r="B148" s="5" t="s">
        <v>22</v>
      </c>
      <c r="C148" s="787" t="s">
        <v>21</v>
      </c>
      <c r="D148" s="11">
        <f>D145/C145-1</f>
        <v>0</v>
      </c>
      <c r="E148" s="11">
        <f t="shared" si="16"/>
        <v>0</v>
      </c>
      <c r="F148" s="11">
        <f t="shared" si="16"/>
        <v>0</v>
      </c>
    </row>
    <row r="149" spans="2:12" ht="15.75" thickBot="1" x14ac:dyDescent="0.3">
      <c r="B149" s="5" t="s">
        <v>23</v>
      </c>
      <c r="C149" s="787" t="s">
        <v>21</v>
      </c>
      <c r="D149" s="11">
        <f>D146/C146-1</f>
        <v>1.2000000000000002</v>
      </c>
      <c r="E149" s="11">
        <f t="shared" si="16"/>
        <v>0</v>
      </c>
      <c r="F149" s="11">
        <f t="shared" si="16"/>
        <v>0</v>
      </c>
    </row>
    <row r="150" spans="2:12" ht="15.75" thickBot="1" x14ac:dyDescent="0.3">
      <c r="B150" s="1256" t="s">
        <v>163</v>
      </c>
      <c r="C150" s="1257"/>
      <c r="D150" s="1257"/>
      <c r="E150" s="1257"/>
      <c r="F150" s="1258"/>
    </row>
    <row r="151" spans="2:12" ht="12.75" customHeight="1" x14ac:dyDescent="0.25">
      <c r="B151" s="1254"/>
      <c r="C151" s="8">
        <v>2018</v>
      </c>
      <c r="D151" s="8">
        <v>2019</v>
      </c>
      <c r="E151" s="8">
        <v>2020</v>
      </c>
      <c r="F151" s="8">
        <v>2021</v>
      </c>
    </row>
    <row r="152" spans="2:12" ht="9" customHeight="1" thickBot="1" x14ac:dyDescent="0.3">
      <c r="B152" s="1255"/>
      <c r="C152" s="806" t="s">
        <v>8</v>
      </c>
      <c r="D152" s="806" t="s">
        <v>9</v>
      </c>
      <c r="E152" s="806" t="s">
        <v>9</v>
      </c>
      <c r="F152" s="806" t="s">
        <v>9</v>
      </c>
    </row>
    <row r="153" spans="2:12" ht="15.75" thickBot="1" x14ac:dyDescent="0.3">
      <c r="B153" s="13" t="s">
        <v>42</v>
      </c>
      <c r="C153" s="14">
        <f>C154+C155+C156+C157</f>
        <v>0</v>
      </c>
      <c r="D153" s="14">
        <f t="shared" ref="D153:F153" si="17">D154+D155+D156+D157</f>
        <v>0</v>
      </c>
      <c r="E153" s="14">
        <f t="shared" si="17"/>
        <v>0</v>
      </c>
      <c r="F153" s="14">
        <f t="shared" si="17"/>
        <v>0</v>
      </c>
    </row>
    <row r="154" spans="2:12" ht="15.75" thickBot="1" x14ac:dyDescent="0.3">
      <c r="B154" s="26" t="s">
        <v>279</v>
      </c>
      <c r="C154" s="14"/>
      <c r="D154" s="14"/>
      <c r="E154" s="14"/>
      <c r="F154" s="14"/>
    </row>
    <row r="155" spans="2:12" ht="15.75" thickBot="1" x14ac:dyDescent="0.3">
      <c r="B155" s="26" t="s">
        <v>294</v>
      </c>
      <c r="C155" s="14"/>
      <c r="D155" s="14"/>
      <c r="E155" s="14"/>
      <c r="F155" s="14"/>
    </row>
    <row r="156" spans="2:12" ht="15.75" thickBot="1" x14ac:dyDescent="0.3">
      <c r="B156" s="26" t="s">
        <v>295</v>
      </c>
      <c r="C156" s="14"/>
      <c r="D156" s="14"/>
      <c r="E156" s="14"/>
      <c r="F156" s="14"/>
    </row>
    <row r="157" spans="2:12" ht="15.75" thickBot="1" x14ac:dyDescent="0.3">
      <c r="B157" s="26" t="s">
        <v>296</v>
      </c>
      <c r="C157" s="14"/>
      <c r="D157" s="14"/>
      <c r="E157" s="14"/>
      <c r="F157" s="14"/>
    </row>
    <row r="158" spans="2:12" ht="15.75" thickBot="1" x14ac:dyDescent="0.3">
      <c r="B158" s="13" t="s">
        <v>43</v>
      </c>
      <c r="C158" s="15">
        <f>C159+C160+C161+C162</f>
        <v>960</v>
      </c>
      <c r="D158" s="15">
        <f t="shared" ref="D158:F158" si="18">D159+D160+D161+D162</f>
        <v>960</v>
      </c>
      <c r="E158" s="15">
        <f t="shared" si="18"/>
        <v>960</v>
      </c>
      <c r="F158" s="15">
        <f t="shared" si="18"/>
        <v>960</v>
      </c>
    </row>
    <row r="159" spans="2:12" ht="15.75" thickBot="1" x14ac:dyDescent="0.3">
      <c r="B159" s="26" t="s">
        <v>279</v>
      </c>
      <c r="C159" s="15">
        <v>960</v>
      </c>
      <c r="D159" s="14">
        <v>960</v>
      </c>
      <c r="E159" s="14">
        <v>960</v>
      </c>
      <c r="F159" s="14">
        <v>960</v>
      </c>
    </row>
    <row r="160" spans="2:12" ht="15.75" thickBot="1" x14ac:dyDescent="0.3">
      <c r="B160" s="26" t="s">
        <v>294</v>
      </c>
      <c r="C160" s="15"/>
      <c r="D160" s="14"/>
      <c r="E160" s="14"/>
      <c r="F160" s="14"/>
    </row>
    <row r="161" spans="2:12" ht="15.75" thickBot="1" x14ac:dyDescent="0.3">
      <c r="B161" s="26" t="s">
        <v>295</v>
      </c>
      <c r="C161" s="15"/>
      <c r="D161" s="14"/>
      <c r="E161" s="14"/>
      <c r="F161" s="14"/>
    </row>
    <row r="162" spans="2:12" ht="15.75" thickBot="1" x14ac:dyDescent="0.3">
      <c r="B162" s="26" t="s">
        <v>296</v>
      </c>
      <c r="C162" s="15"/>
      <c r="D162" s="14"/>
      <c r="E162" s="14"/>
      <c r="F162" s="14"/>
    </row>
    <row r="163" spans="2:12" ht="15.75" thickBot="1" x14ac:dyDescent="0.3">
      <c r="B163" s="101" t="s">
        <v>31</v>
      </c>
      <c r="C163" s="15">
        <f>C153+C158</f>
        <v>960</v>
      </c>
      <c r="D163" s="15">
        <f t="shared" ref="D163:F163" si="19">D153+D158</f>
        <v>960</v>
      </c>
      <c r="E163" s="15">
        <f t="shared" si="19"/>
        <v>960</v>
      </c>
      <c r="F163" s="15">
        <f t="shared" si="19"/>
        <v>960</v>
      </c>
    </row>
    <row r="164" spans="2:12" ht="34.5" hidden="1" thickBot="1" x14ac:dyDescent="0.3">
      <c r="B164" s="7" t="s">
        <v>33</v>
      </c>
      <c r="C164" s="7"/>
      <c r="D164" s="100" t="s">
        <v>289</v>
      </c>
      <c r="E164" s="1245"/>
      <c r="F164" s="1246"/>
    </row>
    <row r="165" spans="2:12" ht="17.25" hidden="1" customHeight="1" thickBot="1" x14ac:dyDescent="0.3">
      <c r="B165" s="5" t="s">
        <v>15</v>
      </c>
      <c r="C165" s="1247" t="s">
        <v>62</v>
      </c>
      <c r="D165" s="1249"/>
      <c r="E165" s="1249"/>
      <c r="F165" s="1250"/>
    </row>
    <row r="166" spans="2:12" ht="15.75" hidden="1" thickBot="1" x14ac:dyDescent="0.3">
      <c r="B166" s="5" t="s">
        <v>16</v>
      </c>
      <c r="C166" s="1251" t="s">
        <v>345</v>
      </c>
      <c r="D166" s="1252"/>
      <c r="E166" s="1252"/>
      <c r="F166" s="1253"/>
    </row>
    <row r="167" spans="2:12" ht="12.75" hidden="1" customHeight="1" x14ac:dyDescent="0.25">
      <c r="B167" s="1254"/>
      <c r="C167" s="8">
        <v>2019</v>
      </c>
      <c r="D167" s="8">
        <v>2020</v>
      </c>
      <c r="E167" s="8">
        <v>2021</v>
      </c>
      <c r="F167" s="8">
        <v>2022</v>
      </c>
    </row>
    <row r="168" spans="2:12" ht="9" hidden="1" customHeight="1" thickBot="1" x14ac:dyDescent="0.3">
      <c r="B168" s="1255"/>
      <c r="C168" s="806" t="s">
        <v>8</v>
      </c>
      <c r="D168" s="806" t="s">
        <v>9</v>
      </c>
      <c r="E168" s="806" t="s">
        <v>9</v>
      </c>
      <c r="F168" s="806" t="s">
        <v>9</v>
      </c>
    </row>
    <row r="169" spans="2:12" ht="15.75" hidden="1" thickBot="1" x14ac:dyDescent="0.3">
      <c r="B169" s="5" t="s">
        <v>17</v>
      </c>
      <c r="C169" s="5"/>
      <c r="D169" s="787">
        <v>0</v>
      </c>
      <c r="E169" s="5"/>
      <c r="F169" s="5"/>
    </row>
    <row r="170" spans="2:12" ht="15.75" hidden="1" thickBot="1" x14ac:dyDescent="0.3">
      <c r="B170" s="5" t="s">
        <v>18</v>
      </c>
      <c r="C170" s="10"/>
      <c r="D170" s="10">
        <f>D188</f>
        <v>0</v>
      </c>
      <c r="E170" s="10"/>
      <c r="F170" s="10"/>
    </row>
    <row r="171" spans="2:12" ht="15.75" hidden="1" thickBot="1" x14ac:dyDescent="0.3">
      <c r="B171" s="5" t="s">
        <v>19</v>
      </c>
      <c r="C171" s="10" t="e">
        <f>C170/C169</f>
        <v>#DIV/0!</v>
      </c>
      <c r="D171" s="10" t="e">
        <f t="shared" ref="D171:F171" si="20">D170/D169</f>
        <v>#DIV/0!</v>
      </c>
      <c r="E171" s="10" t="e">
        <f t="shared" si="20"/>
        <v>#DIV/0!</v>
      </c>
      <c r="F171" s="10" t="e">
        <f t="shared" si="20"/>
        <v>#DIV/0!</v>
      </c>
    </row>
    <row r="172" spans="2:12" ht="15.75" hidden="1" thickBot="1" x14ac:dyDescent="0.3">
      <c r="B172" s="5" t="s">
        <v>20</v>
      </c>
      <c r="C172" s="787" t="s">
        <v>21</v>
      </c>
      <c r="D172" s="11" t="e">
        <f>D169/C169-1</f>
        <v>#DIV/0!</v>
      </c>
      <c r="E172" s="11" t="e">
        <f t="shared" ref="E172:F174" si="21">E169/D169-1</f>
        <v>#DIV/0!</v>
      </c>
      <c r="F172" s="11" t="e">
        <f t="shared" si="21"/>
        <v>#DIV/0!</v>
      </c>
      <c r="H172" s="12"/>
      <c r="I172" s="12"/>
      <c r="J172" s="12"/>
      <c r="K172" s="12"/>
      <c r="L172" s="12"/>
    </row>
    <row r="173" spans="2:12" ht="15.75" hidden="1" thickBot="1" x14ac:dyDescent="0.3">
      <c r="B173" s="5" t="s">
        <v>22</v>
      </c>
      <c r="C173" s="787" t="s">
        <v>21</v>
      </c>
      <c r="D173" s="11" t="e">
        <f>D170/C170-1</f>
        <v>#DIV/0!</v>
      </c>
      <c r="E173" s="11" t="e">
        <f t="shared" si="21"/>
        <v>#DIV/0!</v>
      </c>
      <c r="F173" s="11" t="e">
        <f t="shared" si="21"/>
        <v>#DIV/0!</v>
      </c>
    </row>
    <row r="174" spans="2:12" ht="15.75" hidden="1" thickBot="1" x14ac:dyDescent="0.3">
      <c r="B174" s="5" t="s">
        <v>23</v>
      </c>
      <c r="C174" s="787" t="s">
        <v>21</v>
      </c>
      <c r="D174" s="11" t="e">
        <f>D171/C171-1</f>
        <v>#DIV/0!</v>
      </c>
      <c r="E174" s="11" t="e">
        <f t="shared" si="21"/>
        <v>#DIV/0!</v>
      </c>
      <c r="F174" s="11" t="e">
        <f t="shared" si="21"/>
        <v>#DIV/0!</v>
      </c>
    </row>
    <row r="175" spans="2:12" ht="15.75" hidden="1" thickBot="1" x14ac:dyDescent="0.3">
      <c r="B175" s="1256" t="s">
        <v>215</v>
      </c>
      <c r="C175" s="1257"/>
      <c r="D175" s="1257"/>
      <c r="E175" s="1257"/>
      <c r="F175" s="1258"/>
    </row>
    <row r="176" spans="2:12" ht="12.75" hidden="1" customHeight="1" x14ac:dyDescent="0.25">
      <c r="B176" s="1254"/>
      <c r="C176" s="8">
        <v>2019</v>
      </c>
      <c r="D176" s="8">
        <v>2020</v>
      </c>
      <c r="E176" s="8">
        <v>2021</v>
      </c>
      <c r="F176" s="8">
        <v>2022</v>
      </c>
    </row>
    <row r="177" spans="2:6" ht="9" hidden="1" customHeight="1" thickBot="1" x14ac:dyDescent="0.3">
      <c r="B177" s="1255"/>
      <c r="C177" s="806" t="s">
        <v>8</v>
      </c>
      <c r="D177" s="806" t="s">
        <v>9</v>
      </c>
      <c r="E177" s="806" t="s">
        <v>9</v>
      </c>
      <c r="F177" s="806" t="s">
        <v>9</v>
      </c>
    </row>
    <row r="178" spans="2:6" ht="15.75" hidden="1" thickBot="1" x14ac:dyDescent="0.3">
      <c r="B178" s="13" t="s">
        <v>42</v>
      </c>
      <c r="C178" s="14">
        <f>C179+C180+C181+C182</f>
        <v>0</v>
      </c>
      <c r="D178" s="14">
        <f t="shared" ref="D178:F178" si="22">D179+D180+D181+D182</f>
        <v>0</v>
      </c>
      <c r="E178" s="14">
        <f t="shared" si="22"/>
        <v>0</v>
      </c>
      <c r="F178" s="14">
        <f t="shared" si="22"/>
        <v>0</v>
      </c>
    </row>
    <row r="179" spans="2:6" ht="15.75" hidden="1" thickBot="1" x14ac:dyDescent="0.3">
      <c r="B179" s="26" t="s">
        <v>279</v>
      </c>
      <c r="C179" s="14"/>
      <c r="D179" s="14"/>
      <c r="E179" s="14"/>
      <c r="F179" s="14"/>
    </row>
    <row r="180" spans="2:6" ht="15.75" hidden="1" thickBot="1" x14ac:dyDescent="0.3">
      <c r="B180" s="26" t="s">
        <v>294</v>
      </c>
      <c r="C180" s="14"/>
      <c r="D180" s="14"/>
      <c r="E180" s="14"/>
      <c r="F180" s="14"/>
    </row>
    <row r="181" spans="2:6" ht="15.75" hidden="1" thickBot="1" x14ac:dyDescent="0.3">
      <c r="B181" s="26" t="s">
        <v>295</v>
      </c>
      <c r="C181" s="14"/>
      <c r="D181" s="14"/>
      <c r="E181" s="14"/>
      <c r="F181" s="14"/>
    </row>
    <row r="182" spans="2:6" ht="15.75" hidden="1" thickBot="1" x14ac:dyDescent="0.3">
      <c r="B182" s="26" t="s">
        <v>296</v>
      </c>
      <c r="C182" s="14"/>
      <c r="D182" s="14"/>
      <c r="E182" s="14"/>
      <c r="F182" s="14"/>
    </row>
    <row r="183" spans="2:6" ht="15.75" hidden="1" thickBot="1" x14ac:dyDescent="0.3">
      <c r="B183" s="13" t="s">
        <v>43</v>
      </c>
      <c r="C183" s="15">
        <f>C184+C185+C186+C187</f>
        <v>0</v>
      </c>
      <c r="D183" s="15">
        <f t="shared" ref="D183:F183" si="23">D184+D185+D186+D187</f>
        <v>0</v>
      </c>
      <c r="E183" s="15">
        <f t="shared" si="23"/>
        <v>0</v>
      </c>
      <c r="F183" s="15">
        <f t="shared" si="23"/>
        <v>0</v>
      </c>
    </row>
    <row r="184" spans="2:6" ht="15.75" hidden="1" thickBot="1" x14ac:dyDescent="0.3">
      <c r="B184" s="26" t="s">
        <v>279</v>
      </c>
      <c r="C184" s="15"/>
      <c r="D184" s="31">
        <v>0</v>
      </c>
      <c r="E184" s="14"/>
      <c r="F184" s="14"/>
    </row>
    <row r="185" spans="2:6" ht="15.75" hidden="1" thickBot="1" x14ac:dyDescent="0.3">
      <c r="B185" s="26" t="s">
        <v>294</v>
      </c>
      <c r="C185" s="15"/>
      <c r="D185" s="14"/>
      <c r="E185" s="14"/>
      <c r="F185" s="14"/>
    </row>
    <row r="186" spans="2:6" ht="15.75" hidden="1" thickBot="1" x14ac:dyDescent="0.3">
      <c r="B186" s="26" t="s">
        <v>295</v>
      </c>
      <c r="C186" s="15"/>
      <c r="D186" s="14"/>
      <c r="E186" s="14"/>
      <c r="F186" s="14"/>
    </row>
    <row r="187" spans="2:6" ht="15.75" hidden="1" thickBot="1" x14ac:dyDescent="0.3">
      <c r="B187" s="26" t="s">
        <v>296</v>
      </c>
      <c r="C187" s="15"/>
      <c r="D187" s="14"/>
      <c r="E187" s="14"/>
      <c r="F187" s="14"/>
    </row>
    <row r="188" spans="2:6" ht="15.75" hidden="1" thickBot="1" x14ac:dyDescent="0.3">
      <c r="B188" s="101" t="s">
        <v>298</v>
      </c>
      <c r="C188" s="15">
        <f>C178+C183</f>
        <v>0</v>
      </c>
      <c r="D188" s="15">
        <f t="shared" ref="D188:F188" si="24">D178+D183</f>
        <v>0</v>
      </c>
      <c r="E188" s="15">
        <f t="shared" si="24"/>
        <v>0</v>
      </c>
      <c r="F188" s="15">
        <f t="shared" si="24"/>
        <v>0</v>
      </c>
    </row>
    <row r="189" spans="2:6" ht="34.5" hidden="1" thickBot="1" x14ac:dyDescent="0.3">
      <c r="B189" s="7" t="s">
        <v>74</v>
      </c>
      <c r="C189" s="104"/>
      <c r="D189" s="102" t="s">
        <v>289</v>
      </c>
      <c r="E189" s="105"/>
      <c r="F189" s="106"/>
    </row>
    <row r="190" spans="2:6" ht="17.25" hidden="1" customHeight="1" thickBot="1" x14ac:dyDescent="0.3">
      <c r="B190" s="5" t="s">
        <v>15</v>
      </c>
      <c r="C190" s="1247"/>
      <c r="D190" s="1249"/>
      <c r="E190" s="1249"/>
      <c r="F190" s="1250"/>
    </row>
    <row r="191" spans="2:6" ht="15.75" hidden="1" thickBot="1" x14ac:dyDescent="0.3">
      <c r="B191" s="5" t="s">
        <v>16</v>
      </c>
      <c r="C191" s="1251"/>
      <c r="D191" s="1252"/>
      <c r="E191" s="1252"/>
      <c r="F191" s="1253"/>
    </row>
    <row r="192" spans="2:6" ht="12.75" hidden="1" customHeight="1" x14ac:dyDescent="0.25">
      <c r="B192" s="1254"/>
      <c r="C192" s="8">
        <v>2018</v>
      </c>
      <c r="D192" s="8">
        <v>2019</v>
      </c>
      <c r="E192" s="8">
        <v>2020</v>
      </c>
      <c r="F192" s="8">
        <v>2021</v>
      </c>
    </row>
    <row r="193" spans="2:12" ht="9" hidden="1" customHeight="1" thickBot="1" x14ac:dyDescent="0.3">
      <c r="B193" s="1255"/>
      <c r="C193" s="806" t="s">
        <v>8</v>
      </c>
      <c r="D193" s="806" t="s">
        <v>9</v>
      </c>
      <c r="E193" s="806" t="s">
        <v>9</v>
      </c>
      <c r="F193" s="806" t="s">
        <v>9</v>
      </c>
    </row>
    <row r="194" spans="2:12" ht="15.75" hidden="1" thickBot="1" x14ac:dyDescent="0.3">
      <c r="B194" s="5" t="s">
        <v>17</v>
      </c>
      <c r="C194" s="5"/>
      <c r="D194" s="5"/>
      <c r="E194" s="5"/>
      <c r="F194" s="5"/>
    </row>
    <row r="195" spans="2:12" ht="15.75" hidden="1" thickBot="1" x14ac:dyDescent="0.3">
      <c r="B195" s="5" t="s">
        <v>18</v>
      </c>
      <c r="C195" s="10">
        <f>C213</f>
        <v>0</v>
      </c>
      <c r="D195" s="10">
        <f t="shared" ref="D195:F195" si="25">D213</f>
        <v>0</v>
      </c>
      <c r="E195" s="10">
        <f t="shared" si="25"/>
        <v>0</v>
      </c>
      <c r="F195" s="10">
        <f t="shared" si="25"/>
        <v>0</v>
      </c>
    </row>
    <row r="196" spans="2:12" ht="15.75" hidden="1" thickBot="1" x14ac:dyDescent="0.3">
      <c r="B196" s="5" t="s">
        <v>19</v>
      </c>
      <c r="C196" s="10" t="e">
        <f>C195/C194</f>
        <v>#DIV/0!</v>
      </c>
      <c r="D196" s="10" t="e">
        <f t="shared" ref="D196:F196" si="26">D195/D194</f>
        <v>#DIV/0!</v>
      </c>
      <c r="E196" s="10" t="e">
        <f t="shared" si="26"/>
        <v>#DIV/0!</v>
      </c>
      <c r="F196" s="10" t="e">
        <f t="shared" si="26"/>
        <v>#DIV/0!</v>
      </c>
    </row>
    <row r="197" spans="2:12" ht="15.75" hidden="1" thickBot="1" x14ac:dyDescent="0.3">
      <c r="B197" s="5" t="s">
        <v>20</v>
      </c>
      <c r="C197" s="787" t="s">
        <v>21</v>
      </c>
      <c r="D197" s="11" t="e">
        <f>D194/C194-1</f>
        <v>#DIV/0!</v>
      </c>
      <c r="E197" s="11" t="e">
        <f t="shared" ref="E197:F199" si="27">E194/D194-1</f>
        <v>#DIV/0!</v>
      </c>
      <c r="F197" s="11" t="e">
        <f t="shared" si="27"/>
        <v>#DIV/0!</v>
      </c>
      <c r="H197" s="12"/>
      <c r="I197" s="12"/>
      <c r="J197" s="12"/>
      <c r="K197" s="12"/>
      <c r="L197" s="12"/>
    </row>
    <row r="198" spans="2:12" ht="15.75" hidden="1" thickBot="1" x14ac:dyDescent="0.3">
      <c r="B198" s="5" t="s">
        <v>22</v>
      </c>
      <c r="C198" s="787" t="s">
        <v>21</v>
      </c>
      <c r="D198" s="11" t="e">
        <f>D195/C195-1</f>
        <v>#DIV/0!</v>
      </c>
      <c r="E198" s="11" t="e">
        <f t="shared" si="27"/>
        <v>#DIV/0!</v>
      </c>
      <c r="F198" s="11" t="e">
        <f t="shared" si="27"/>
        <v>#DIV/0!</v>
      </c>
    </row>
    <row r="199" spans="2:12" ht="15.75" hidden="1" thickBot="1" x14ac:dyDescent="0.3">
      <c r="B199" s="5" t="s">
        <v>23</v>
      </c>
      <c r="C199" s="787" t="s">
        <v>21</v>
      </c>
      <c r="D199" s="11" t="e">
        <f>D196/C196-1</f>
        <v>#DIV/0!</v>
      </c>
      <c r="E199" s="11" t="e">
        <f t="shared" si="27"/>
        <v>#DIV/0!</v>
      </c>
      <c r="F199" s="11" t="e">
        <f t="shared" si="27"/>
        <v>#DIV/0!</v>
      </c>
    </row>
    <row r="200" spans="2:12" ht="15.75" hidden="1" thickBot="1" x14ac:dyDescent="0.3">
      <c r="B200" s="1256" t="s">
        <v>318</v>
      </c>
      <c r="C200" s="1257"/>
      <c r="D200" s="1257"/>
      <c r="E200" s="1257"/>
      <c r="F200" s="1258"/>
    </row>
    <row r="201" spans="2:12" ht="12.75" hidden="1" customHeight="1" x14ac:dyDescent="0.25">
      <c r="B201" s="1254"/>
      <c r="C201" s="8">
        <v>2018</v>
      </c>
      <c r="D201" s="8">
        <v>2019</v>
      </c>
      <c r="E201" s="8">
        <v>2020</v>
      </c>
      <c r="F201" s="8">
        <v>2021</v>
      </c>
    </row>
    <row r="202" spans="2:12" ht="9" hidden="1" customHeight="1" thickBot="1" x14ac:dyDescent="0.3">
      <c r="B202" s="1255"/>
      <c r="C202" s="806" t="s">
        <v>8</v>
      </c>
      <c r="D202" s="806" t="s">
        <v>9</v>
      </c>
      <c r="E202" s="806" t="s">
        <v>9</v>
      </c>
      <c r="F202" s="806" t="s">
        <v>9</v>
      </c>
    </row>
    <row r="203" spans="2:12" ht="15.75" hidden="1" thickBot="1" x14ac:dyDescent="0.3">
      <c r="B203" s="13" t="s">
        <v>42</v>
      </c>
      <c r="C203" s="14">
        <f>C204+C205+C206+C207</f>
        <v>0</v>
      </c>
      <c r="D203" s="14">
        <f t="shared" ref="D203:F203" si="28">D204+D205+D206+D207</f>
        <v>0</v>
      </c>
      <c r="E203" s="14">
        <f t="shared" si="28"/>
        <v>0</v>
      </c>
      <c r="F203" s="14">
        <f t="shared" si="28"/>
        <v>0</v>
      </c>
    </row>
    <row r="204" spans="2:12" ht="15.75" hidden="1" thickBot="1" x14ac:dyDescent="0.3">
      <c r="B204" s="26" t="s">
        <v>279</v>
      </c>
      <c r="C204" s="14"/>
      <c r="D204" s="14"/>
      <c r="E204" s="14"/>
      <c r="F204" s="14"/>
    </row>
    <row r="205" spans="2:12" ht="15.75" hidden="1" thickBot="1" x14ac:dyDescent="0.3">
      <c r="B205" s="26" t="s">
        <v>294</v>
      </c>
      <c r="C205" s="14"/>
      <c r="D205" s="14"/>
      <c r="E205" s="14"/>
      <c r="F205" s="14"/>
    </row>
    <row r="206" spans="2:12" ht="15.75" hidden="1" thickBot="1" x14ac:dyDescent="0.3">
      <c r="B206" s="26" t="s">
        <v>295</v>
      </c>
      <c r="C206" s="14"/>
      <c r="D206" s="14"/>
      <c r="E206" s="14"/>
      <c r="F206" s="14"/>
    </row>
    <row r="207" spans="2:12" ht="15.75" hidden="1" thickBot="1" x14ac:dyDescent="0.3">
      <c r="B207" s="26" t="s">
        <v>296</v>
      </c>
      <c r="C207" s="14"/>
      <c r="D207" s="14"/>
      <c r="E207" s="14"/>
      <c r="F207" s="14"/>
    </row>
    <row r="208" spans="2:12" ht="15.75" hidden="1" thickBot="1" x14ac:dyDescent="0.3">
      <c r="B208" s="13" t="s">
        <v>43</v>
      </c>
      <c r="C208" s="15">
        <f>C209+C210+C211+C212</f>
        <v>0</v>
      </c>
      <c r="D208" s="15">
        <f t="shared" ref="D208:F208" si="29">D209+D210+D211+D212</f>
        <v>0</v>
      </c>
      <c r="E208" s="15">
        <f t="shared" si="29"/>
        <v>0</v>
      </c>
      <c r="F208" s="15">
        <f t="shared" si="29"/>
        <v>0</v>
      </c>
    </row>
    <row r="209" spans="2:12" ht="15.75" hidden="1" thickBot="1" x14ac:dyDescent="0.3">
      <c r="B209" s="26" t="s">
        <v>279</v>
      </c>
      <c r="C209" s="15"/>
      <c r="D209" s="14"/>
      <c r="E209" s="14"/>
      <c r="F209" s="14"/>
    </row>
    <row r="210" spans="2:12" ht="15.75" hidden="1" thickBot="1" x14ac:dyDescent="0.3">
      <c r="B210" s="26" t="s">
        <v>294</v>
      </c>
      <c r="C210" s="15"/>
      <c r="D210" s="14"/>
      <c r="E210" s="14"/>
      <c r="F210" s="14"/>
    </row>
    <row r="211" spans="2:12" ht="15.75" hidden="1" thickBot="1" x14ac:dyDescent="0.3">
      <c r="B211" s="26" t="s">
        <v>295</v>
      </c>
      <c r="C211" s="15"/>
      <c r="D211" s="14"/>
      <c r="E211" s="14"/>
      <c r="F211" s="14"/>
    </row>
    <row r="212" spans="2:12" ht="15.75" hidden="1" thickBot="1" x14ac:dyDescent="0.3">
      <c r="B212" s="26" t="s">
        <v>296</v>
      </c>
      <c r="C212" s="15"/>
      <c r="D212" s="14"/>
      <c r="E212" s="14"/>
      <c r="F212" s="14"/>
    </row>
    <row r="213" spans="2:12" ht="15.75" hidden="1" thickBot="1" x14ac:dyDescent="0.3">
      <c r="B213" s="16" t="s">
        <v>319</v>
      </c>
      <c r="C213" s="15">
        <f>C203+C208</f>
        <v>0</v>
      </c>
      <c r="D213" s="15">
        <f t="shared" ref="D213:F213" si="30">D203+D208</f>
        <v>0</v>
      </c>
      <c r="E213" s="15">
        <f t="shared" si="30"/>
        <v>0</v>
      </c>
      <c r="F213" s="15">
        <f t="shared" si="30"/>
        <v>0</v>
      </c>
    </row>
    <row r="214" spans="2:12" ht="25.5" hidden="1" customHeight="1" thickBot="1" x14ac:dyDescent="0.3">
      <c r="B214" s="107" t="s">
        <v>45</v>
      </c>
      <c r="C214" s="1243"/>
      <c r="D214" s="1245"/>
      <c r="E214" s="1245"/>
      <c r="F214" s="1246"/>
    </row>
    <row r="215" spans="2:12" ht="34.5" hidden="1" thickBot="1" x14ac:dyDescent="0.3">
      <c r="B215" s="7" t="s">
        <v>171</v>
      </c>
      <c r="C215" s="104"/>
      <c r="D215" s="102" t="s">
        <v>289</v>
      </c>
      <c r="E215" s="105"/>
      <c r="F215" s="106"/>
    </row>
    <row r="216" spans="2:12" ht="17.25" hidden="1" customHeight="1" thickBot="1" x14ac:dyDescent="0.3">
      <c r="B216" s="5" t="s">
        <v>15</v>
      </c>
      <c r="C216" s="1247"/>
      <c r="D216" s="1249"/>
      <c r="E216" s="1249"/>
      <c r="F216" s="1250"/>
    </row>
    <row r="217" spans="2:12" ht="15.75" hidden="1" thickBot="1" x14ac:dyDescent="0.3">
      <c r="B217" s="5" t="s">
        <v>16</v>
      </c>
      <c r="C217" s="1389"/>
      <c r="D217" s="1252"/>
      <c r="E217" s="1252"/>
      <c r="F217" s="1253"/>
    </row>
    <row r="218" spans="2:12" ht="12.75" hidden="1" customHeight="1" x14ac:dyDescent="0.25">
      <c r="B218" s="1254"/>
      <c r="C218" s="8">
        <v>2019</v>
      </c>
      <c r="D218" s="8">
        <v>2020</v>
      </c>
      <c r="E218" s="8">
        <v>2021</v>
      </c>
      <c r="F218" s="8">
        <v>2022</v>
      </c>
    </row>
    <row r="219" spans="2:12" ht="9" hidden="1" customHeight="1" thickBot="1" x14ac:dyDescent="0.3">
      <c r="B219" s="1255"/>
      <c r="C219" s="806" t="s">
        <v>8</v>
      </c>
      <c r="D219" s="806" t="s">
        <v>9</v>
      </c>
      <c r="E219" s="806" t="s">
        <v>9</v>
      </c>
      <c r="F219" s="806" t="s">
        <v>9</v>
      </c>
    </row>
    <row r="220" spans="2:12" ht="15.75" hidden="1" thickBot="1" x14ac:dyDescent="0.3">
      <c r="B220" s="5" t="s">
        <v>17</v>
      </c>
      <c r="C220" s="5">
        <v>0</v>
      </c>
      <c r="D220" s="787">
        <v>0</v>
      </c>
      <c r="E220" s="787">
        <v>0</v>
      </c>
      <c r="F220" s="5">
        <v>0</v>
      </c>
    </row>
    <row r="221" spans="2:12" ht="15.75" hidden="1" thickBot="1" x14ac:dyDescent="0.3">
      <c r="B221" s="5" t="s">
        <v>18</v>
      </c>
      <c r="C221" s="10">
        <f>C239</f>
        <v>0</v>
      </c>
      <c r="D221" s="10">
        <f t="shared" ref="D221:F221" si="31">D239</f>
        <v>0</v>
      </c>
      <c r="E221" s="10">
        <f t="shared" si="31"/>
        <v>0</v>
      </c>
      <c r="F221" s="10">
        <f t="shared" si="31"/>
        <v>0</v>
      </c>
    </row>
    <row r="222" spans="2:12" ht="15.75" hidden="1" thickBot="1" x14ac:dyDescent="0.3">
      <c r="B222" s="5" t="s">
        <v>19</v>
      </c>
      <c r="C222" s="10" t="e">
        <f>C221/C220</f>
        <v>#DIV/0!</v>
      </c>
      <c r="D222" s="10" t="e">
        <f t="shared" ref="D222:F222" si="32">D221/D220</f>
        <v>#DIV/0!</v>
      </c>
      <c r="E222" s="10" t="e">
        <f t="shared" si="32"/>
        <v>#DIV/0!</v>
      </c>
      <c r="F222" s="10" t="e">
        <f t="shared" si="32"/>
        <v>#DIV/0!</v>
      </c>
    </row>
    <row r="223" spans="2:12" ht="15.75" hidden="1" thickBot="1" x14ac:dyDescent="0.3">
      <c r="B223" s="5" t="s">
        <v>20</v>
      </c>
      <c r="C223" s="787" t="s">
        <v>21</v>
      </c>
      <c r="D223" s="11" t="e">
        <f>D220/C220-1</f>
        <v>#DIV/0!</v>
      </c>
      <c r="E223" s="11" t="e">
        <f t="shared" ref="E223:F225" si="33">E220/D220-1</f>
        <v>#DIV/0!</v>
      </c>
      <c r="F223" s="11" t="e">
        <f t="shared" si="33"/>
        <v>#DIV/0!</v>
      </c>
      <c r="H223" s="12"/>
      <c r="I223" s="12"/>
      <c r="J223" s="12"/>
      <c r="K223" s="12"/>
      <c r="L223" s="12"/>
    </row>
    <row r="224" spans="2:12" ht="15.75" hidden="1" thickBot="1" x14ac:dyDescent="0.3">
      <c r="B224" s="5" t="s">
        <v>22</v>
      </c>
      <c r="C224" s="787" t="s">
        <v>21</v>
      </c>
      <c r="D224" s="11" t="e">
        <f>D221/C221-1</f>
        <v>#DIV/0!</v>
      </c>
      <c r="E224" s="11" t="e">
        <f t="shared" si="33"/>
        <v>#DIV/0!</v>
      </c>
      <c r="F224" s="11" t="e">
        <f t="shared" si="33"/>
        <v>#DIV/0!</v>
      </c>
    </row>
    <row r="225" spans="2:6" ht="15.75" hidden="1" thickBot="1" x14ac:dyDescent="0.3">
      <c r="B225" s="5" t="s">
        <v>23</v>
      </c>
      <c r="C225" s="787" t="s">
        <v>21</v>
      </c>
      <c r="D225" s="11" t="e">
        <f>D222/C222-1</f>
        <v>#DIV/0!</v>
      </c>
      <c r="E225" s="11" t="e">
        <f t="shared" si="33"/>
        <v>#DIV/0!</v>
      </c>
      <c r="F225" s="11" t="e">
        <f t="shared" si="33"/>
        <v>#DIV/0!</v>
      </c>
    </row>
    <row r="226" spans="2:6" ht="15.75" hidden="1" thickBot="1" x14ac:dyDescent="0.3">
      <c r="B226" s="1256" t="s">
        <v>162</v>
      </c>
      <c r="C226" s="1257"/>
      <c r="D226" s="1257"/>
      <c r="E226" s="1257"/>
      <c r="F226" s="1258"/>
    </row>
    <row r="227" spans="2:6" ht="12.75" hidden="1" customHeight="1" x14ac:dyDescent="0.25">
      <c r="B227" s="1254"/>
      <c r="C227" s="8">
        <v>2019</v>
      </c>
      <c r="D227" s="8">
        <v>2020</v>
      </c>
      <c r="E227" s="8">
        <v>2021</v>
      </c>
      <c r="F227" s="8">
        <v>2022</v>
      </c>
    </row>
    <row r="228" spans="2:6" ht="9" hidden="1" customHeight="1" thickBot="1" x14ac:dyDescent="0.3">
      <c r="B228" s="1255"/>
      <c r="C228" s="806" t="s">
        <v>8</v>
      </c>
      <c r="D228" s="806" t="s">
        <v>9</v>
      </c>
      <c r="E228" s="806" t="s">
        <v>9</v>
      </c>
      <c r="F228" s="806" t="s">
        <v>9</v>
      </c>
    </row>
    <row r="229" spans="2:6" ht="15.75" hidden="1" thickBot="1" x14ac:dyDescent="0.3">
      <c r="B229" s="13" t="s">
        <v>42</v>
      </c>
      <c r="C229" s="14">
        <f>C230+C231+C232+C233</f>
        <v>0</v>
      </c>
      <c r="D229" s="14">
        <f t="shared" ref="D229:F229" si="34">D230+D231+D232+D233</f>
        <v>0</v>
      </c>
      <c r="E229" s="14">
        <f t="shared" si="34"/>
        <v>0</v>
      </c>
      <c r="F229" s="14">
        <f t="shared" si="34"/>
        <v>0</v>
      </c>
    </row>
    <row r="230" spans="2:6" ht="15.75" hidden="1" thickBot="1" x14ac:dyDescent="0.3">
      <c r="B230" s="26" t="s">
        <v>279</v>
      </c>
      <c r="C230" s="14"/>
      <c r="D230" s="14"/>
      <c r="E230" s="14"/>
      <c r="F230" s="14"/>
    </row>
    <row r="231" spans="2:6" ht="15.75" hidden="1" thickBot="1" x14ac:dyDescent="0.3">
      <c r="B231" s="26" t="s">
        <v>294</v>
      </c>
      <c r="C231" s="14"/>
      <c r="D231" s="14"/>
      <c r="E231" s="14"/>
      <c r="F231" s="14"/>
    </row>
    <row r="232" spans="2:6" ht="15.75" hidden="1" thickBot="1" x14ac:dyDescent="0.3">
      <c r="B232" s="26" t="s">
        <v>295</v>
      </c>
      <c r="C232" s="14"/>
      <c r="D232" s="14"/>
      <c r="E232" s="14"/>
      <c r="F232" s="14"/>
    </row>
    <row r="233" spans="2:6" ht="15.75" hidden="1" thickBot="1" x14ac:dyDescent="0.3">
      <c r="B233" s="26" t="s">
        <v>296</v>
      </c>
      <c r="C233" s="14"/>
      <c r="D233" s="14"/>
      <c r="E233" s="14"/>
      <c r="F233" s="14"/>
    </row>
    <row r="234" spans="2:6" ht="15.75" hidden="1" thickBot="1" x14ac:dyDescent="0.3">
      <c r="B234" s="13" t="s">
        <v>43</v>
      </c>
      <c r="C234" s="15">
        <f>C235+C236+C237+C238</f>
        <v>0</v>
      </c>
      <c r="D234" s="15">
        <f t="shared" ref="D234:F234" si="35">D235+D236+D237+D238</f>
        <v>0</v>
      </c>
      <c r="E234" s="15">
        <f t="shared" si="35"/>
        <v>0</v>
      </c>
      <c r="F234" s="15">
        <f t="shared" si="35"/>
        <v>0</v>
      </c>
    </row>
    <row r="235" spans="2:6" ht="15.75" hidden="1" thickBot="1" x14ac:dyDescent="0.3">
      <c r="B235" s="26" t="s">
        <v>279</v>
      </c>
      <c r="C235" s="15"/>
      <c r="D235" s="15">
        <v>0</v>
      </c>
      <c r="E235" s="15">
        <v>0</v>
      </c>
      <c r="F235" s="15"/>
    </row>
    <row r="236" spans="2:6" ht="15.75" hidden="1" thickBot="1" x14ac:dyDescent="0.3">
      <c r="B236" s="26" t="s">
        <v>294</v>
      </c>
      <c r="C236" s="15"/>
      <c r="D236" s="15"/>
      <c r="E236" s="15"/>
      <c r="F236" s="15"/>
    </row>
    <row r="237" spans="2:6" ht="15.75" hidden="1" thickBot="1" x14ac:dyDescent="0.3">
      <c r="B237" s="26" t="s">
        <v>295</v>
      </c>
      <c r="C237" s="15"/>
      <c r="D237" s="15"/>
      <c r="E237" s="15"/>
      <c r="F237" s="15"/>
    </row>
    <row r="238" spans="2:6" ht="15.75" hidden="1" thickBot="1" x14ac:dyDescent="0.3">
      <c r="B238" s="26" t="s">
        <v>296</v>
      </c>
      <c r="C238" s="15"/>
      <c r="D238" s="15"/>
      <c r="E238" s="15"/>
      <c r="F238" s="15"/>
    </row>
    <row r="239" spans="2:6" ht="15.75" hidden="1" thickBot="1" x14ac:dyDescent="0.3">
      <c r="B239" s="16" t="s">
        <v>53</v>
      </c>
      <c r="C239" s="15">
        <f>C229+C234</f>
        <v>0</v>
      </c>
      <c r="D239" s="15">
        <f t="shared" ref="D239:F239" si="36">D229+D234</f>
        <v>0</v>
      </c>
      <c r="E239" s="15">
        <f t="shared" si="36"/>
        <v>0</v>
      </c>
      <c r="F239" s="15">
        <f t="shared" si="36"/>
        <v>0</v>
      </c>
    </row>
    <row r="240" spans="2:6" ht="15.75" thickBot="1" x14ac:dyDescent="0.3">
      <c r="B240" s="1220" t="s">
        <v>46</v>
      </c>
      <c r="C240" s="1221"/>
      <c r="D240" s="1221"/>
      <c r="E240" s="1221"/>
      <c r="F240" s="1222"/>
    </row>
    <row r="241" spans="2:12" ht="15.75" thickBot="1" x14ac:dyDescent="0.3">
      <c r="B241" s="1220" t="s">
        <v>47</v>
      </c>
      <c r="C241" s="1221"/>
      <c r="D241" s="1221"/>
      <c r="E241" s="1221"/>
      <c r="F241" s="1222"/>
    </row>
    <row r="242" spans="2:12" ht="15.75" thickBot="1" x14ac:dyDescent="0.3">
      <c r="B242" s="7" t="s">
        <v>56</v>
      </c>
      <c r="C242" s="2184" t="s">
        <v>641</v>
      </c>
      <c r="D242" s="2185"/>
      <c r="E242" s="2186"/>
      <c r="F242" s="2187"/>
    </row>
    <row r="243" spans="2:12" ht="30.75" customHeight="1" thickBot="1" x14ac:dyDescent="0.3">
      <c r="B243" s="7" t="s">
        <v>82</v>
      </c>
      <c r="C243" s="7" t="s">
        <v>642</v>
      </c>
      <c r="D243" s="100" t="s">
        <v>289</v>
      </c>
      <c r="E243" s="1245" t="s">
        <v>1002</v>
      </c>
      <c r="F243" s="1246"/>
      <c r="H243" s="1488" t="s">
        <v>291</v>
      </c>
      <c r="I243" s="1489"/>
      <c r="J243" s="1489"/>
      <c r="K243" s="1489"/>
      <c r="L243" s="1490"/>
    </row>
    <row r="244" spans="2:12" ht="15.75" thickBot="1" x14ac:dyDescent="0.3">
      <c r="B244" s="110"/>
      <c r="C244" s="1243"/>
      <c r="D244" s="1277"/>
      <c r="E244" s="1245"/>
      <c r="F244" s="1246"/>
      <c r="H244" s="1491"/>
      <c r="I244" s="1492"/>
      <c r="J244" s="1492"/>
      <c r="K244" s="1492"/>
      <c r="L244" s="1493"/>
    </row>
    <row r="245" spans="2:12" ht="69" customHeight="1" thickBot="1" x14ac:dyDescent="0.3">
      <c r="B245" s="5" t="s">
        <v>15</v>
      </c>
      <c r="C245" s="1247" t="s">
        <v>643</v>
      </c>
      <c r="D245" s="1249"/>
      <c r="E245" s="1249"/>
      <c r="F245" s="1250"/>
      <c r="H245" s="1494"/>
      <c r="I245" s="1495"/>
      <c r="J245" s="1495"/>
      <c r="K245" s="1495"/>
      <c r="L245" s="1496"/>
    </row>
    <row r="246" spans="2:12" ht="15.75" thickBot="1" x14ac:dyDescent="0.3">
      <c r="B246" s="5" t="s">
        <v>16</v>
      </c>
      <c r="C246" s="1251"/>
      <c r="D246" s="1252"/>
      <c r="E246" s="1252"/>
      <c r="F246" s="1253"/>
    </row>
    <row r="247" spans="2:12" ht="12.75" customHeight="1" x14ac:dyDescent="0.25">
      <c r="B247" s="1254"/>
      <c r="C247" s="8">
        <v>2019</v>
      </c>
      <c r="D247" s="8">
        <v>2020</v>
      </c>
      <c r="E247" s="8">
        <v>2021</v>
      </c>
      <c r="F247" s="8">
        <v>2022</v>
      </c>
    </row>
    <row r="248" spans="2:12" ht="9" customHeight="1" thickBot="1" x14ac:dyDescent="0.3">
      <c r="B248" s="1255"/>
      <c r="C248" s="806" t="s">
        <v>8</v>
      </c>
      <c r="D248" s="806" t="s">
        <v>9</v>
      </c>
      <c r="E248" s="806" t="s">
        <v>9</v>
      </c>
      <c r="F248" s="806" t="s">
        <v>9</v>
      </c>
    </row>
    <row r="249" spans="2:12" ht="15.75" thickBot="1" x14ac:dyDescent="0.3">
      <c r="B249" s="5" t="s">
        <v>17</v>
      </c>
      <c r="C249" s="10">
        <v>1</v>
      </c>
      <c r="D249" s="10">
        <v>1</v>
      </c>
      <c r="E249" s="10"/>
      <c r="F249" s="10"/>
    </row>
    <row r="250" spans="2:12" ht="15.75" thickBot="1" x14ac:dyDescent="0.3">
      <c r="B250" s="5" t="s">
        <v>18</v>
      </c>
      <c r="C250" s="10">
        <v>960</v>
      </c>
      <c r="D250" s="10">
        <v>4540</v>
      </c>
      <c r="E250" s="10">
        <f>E314-E275</f>
        <v>0</v>
      </c>
      <c r="F250" s="10">
        <f>F268</f>
        <v>0</v>
      </c>
    </row>
    <row r="251" spans="2:12" ht="15.75" thickBot="1" x14ac:dyDescent="0.3">
      <c r="B251" s="5" t="s">
        <v>19</v>
      </c>
      <c r="C251" s="10">
        <v>960</v>
      </c>
      <c r="D251" s="10">
        <v>4540</v>
      </c>
      <c r="E251" s="10" t="e">
        <f t="shared" ref="E251:F251" si="37">E250/E249</f>
        <v>#DIV/0!</v>
      </c>
      <c r="F251" s="10" t="e">
        <f t="shared" si="37"/>
        <v>#DIV/0!</v>
      </c>
    </row>
    <row r="252" spans="2:12" ht="15.75" thickBot="1" x14ac:dyDescent="0.3">
      <c r="B252" s="5" t="s">
        <v>20</v>
      </c>
      <c r="C252" s="787" t="s">
        <v>21</v>
      </c>
      <c r="D252" s="11">
        <f>D249/C249-1</f>
        <v>0</v>
      </c>
      <c r="E252" s="11">
        <f t="shared" ref="E252:F254" si="38">E249/D249-1</f>
        <v>-1</v>
      </c>
      <c r="F252" s="11" t="e">
        <f t="shared" si="38"/>
        <v>#DIV/0!</v>
      </c>
      <c r="H252" s="12"/>
      <c r="I252" s="12"/>
      <c r="J252" s="12"/>
      <c r="K252" s="12"/>
      <c r="L252" s="12"/>
    </row>
    <row r="253" spans="2:12" ht="15.75" thickBot="1" x14ac:dyDescent="0.3">
      <c r="B253" s="5" t="s">
        <v>22</v>
      </c>
      <c r="C253" s="787" t="s">
        <v>21</v>
      </c>
      <c r="D253" s="11">
        <f>D250/C250-1</f>
        <v>3.729166666666667</v>
      </c>
      <c r="E253" s="11">
        <f t="shared" si="38"/>
        <v>-1</v>
      </c>
      <c r="F253" s="11" t="e">
        <f t="shared" si="38"/>
        <v>#DIV/0!</v>
      </c>
    </row>
    <row r="254" spans="2:12" ht="15.75" thickBot="1" x14ac:dyDescent="0.3">
      <c r="B254" s="5" t="s">
        <v>23</v>
      </c>
      <c r="C254" s="787" t="s">
        <v>21</v>
      </c>
      <c r="D254" s="11">
        <f>D251/C251-1</f>
        <v>3.729166666666667</v>
      </c>
      <c r="E254" s="11" t="e">
        <f t="shared" si="38"/>
        <v>#DIV/0!</v>
      </c>
      <c r="F254" s="11" t="e">
        <f t="shared" si="38"/>
        <v>#DIV/0!</v>
      </c>
    </row>
    <row r="255" spans="2:12" ht="15.75" thickBot="1" x14ac:dyDescent="0.3">
      <c r="B255" s="1256" t="s">
        <v>163</v>
      </c>
      <c r="C255" s="1257"/>
      <c r="D255" s="1257"/>
      <c r="E255" s="1257"/>
      <c r="F255" s="1258"/>
    </row>
    <row r="256" spans="2:12" ht="12.75" customHeight="1" x14ac:dyDescent="0.25">
      <c r="B256" s="1254"/>
      <c r="C256" s="8">
        <v>2019</v>
      </c>
      <c r="D256" s="8">
        <v>2020</v>
      </c>
      <c r="E256" s="8">
        <v>2021</v>
      </c>
      <c r="F256" s="8">
        <v>2022</v>
      </c>
    </row>
    <row r="257" spans="2:6" ht="9" customHeight="1" thickBot="1" x14ac:dyDescent="0.3">
      <c r="B257" s="1255"/>
      <c r="C257" s="806" t="s">
        <v>8</v>
      </c>
      <c r="D257" s="806" t="s">
        <v>9</v>
      </c>
      <c r="E257" s="806" t="s">
        <v>9</v>
      </c>
      <c r="F257" s="806" t="s">
        <v>9</v>
      </c>
    </row>
    <row r="258" spans="2:6" ht="15.75" thickBot="1" x14ac:dyDescent="0.3">
      <c r="B258" s="13" t="s">
        <v>42</v>
      </c>
      <c r="C258" s="14">
        <f>C259+C260+C261+C262</f>
        <v>0</v>
      </c>
      <c r="D258" s="14">
        <f t="shared" ref="D258:F258" si="39">D259+D260+D261+D262</f>
        <v>0</v>
      </c>
      <c r="E258" s="14">
        <f t="shared" si="39"/>
        <v>0</v>
      </c>
      <c r="F258" s="14">
        <f t="shared" si="39"/>
        <v>0</v>
      </c>
    </row>
    <row r="259" spans="2:6" ht="15.75" thickBot="1" x14ac:dyDescent="0.3">
      <c r="B259" s="26" t="s">
        <v>279</v>
      </c>
      <c r="C259" s="14"/>
      <c r="D259" s="14"/>
      <c r="E259" s="14"/>
      <c r="F259" s="14"/>
    </row>
    <row r="260" spans="2:6" ht="15.75" thickBot="1" x14ac:dyDescent="0.3">
      <c r="B260" s="26" t="s">
        <v>294</v>
      </c>
      <c r="C260" s="14"/>
      <c r="D260" s="14"/>
      <c r="E260" s="14"/>
      <c r="F260" s="14"/>
    </row>
    <row r="261" spans="2:6" ht="15.75" thickBot="1" x14ac:dyDescent="0.3">
      <c r="B261" s="26" t="s">
        <v>295</v>
      </c>
      <c r="C261" s="14"/>
      <c r="D261" s="14"/>
      <c r="E261" s="14"/>
      <c r="F261" s="14"/>
    </row>
    <row r="262" spans="2:6" ht="15.75" thickBot="1" x14ac:dyDescent="0.3">
      <c r="B262" s="26" t="s">
        <v>296</v>
      </c>
      <c r="C262" s="14"/>
      <c r="D262" s="14"/>
      <c r="E262" s="14"/>
      <c r="F262" s="14"/>
    </row>
    <row r="263" spans="2:6" ht="15.75" thickBot="1" x14ac:dyDescent="0.3">
      <c r="B263" s="13" t="s">
        <v>43</v>
      </c>
      <c r="C263" s="15">
        <f>C264+C265+C266+C267</f>
        <v>960</v>
      </c>
      <c r="D263" s="15">
        <f t="shared" ref="D263:F263" si="40">D264+D265+D266+D267</f>
        <v>4540</v>
      </c>
      <c r="E263" s="15">
        <f t="shared" si="40"/>
        <v>0</v>
      </c>
      <c r="F263" s="15">
        <f t="shared" si="40"/>
        <v>0</v>
      </c>
    </row>
    <row r="264" spans="2:6" ht="15.75" thickBot="1" x14ac:dyDescent="0.3">
      <c r="B264" s="26" t="s">
        <v>279</v>
      </c>
      <c r="C264" s="15">
        <v>960</v>
      </c>
      <c r="D264" s="14">
        <v>4540</v>
      </c>
      <c r="E264" s="14"/>
      <c r="F264" s="14">
        <v>0</v>
      </c>
    </row>
    <row r="265" spans="2:6" ht="15.75" thickBot="1" x14ac:dyDescent="0.3">
      <c r="B265" s="26" t="s">
        <v>294</v>
      </c>
      <c r="C265" s="15"/>
      <c r="D265" s="14"/>
      <c r="E265" s="14"/>
      <c r="F265" s="14"/>
    </row>
    <row r="266" spans="2:6" ht="15.75" thickBot="1" x14ac:dyDescent="0.3">
      <c r="B266" s="26" t="s">
        <v>295</v>
      </c>
      <c r="C266" s="15"/>
      <c r="D266" s="14"/>
      <c r="E266" s="14"/>
      <c r="F266" s="14"/>
    </row>
    <row r="267" spans="2:6" ht="15.75" thickBot="1" x14ac:dyDescent="0.3">
      <c r="B267" s="26" t="s">
        <v>296</v>
      </c>
      <c r="C267" s="15"/>
      <c r="D267" s="14"/>
      <c r="E267" s="14"/>
      <c r="F267" s="14"/>
    </row>
    <row r="268" spans="2:6" ht="15.75" thickBot="1" x14ac:dyDescent="0.3">
      <c r="B268" s="101" t="s">
        <v>31</v>
      </c>
      <c r="C268" s="15">
        <f>C258+C263</f>
        <v>960</v>
      </c>
      <c r="D268" s="15">
        <f t="shared" ref="D268:F268" si="41">D258+D263</f>
        <v>4540</v>
      </c>
      <c r="E268" s="15">
        <f t="shared" si="41"/>
        <v>0</v>
      </c>
      <c r="F268" s="15">
        <f t="shared" si="41"/>
        <v>0</v>
      </c>
    </row>
    <row r="269" spans="2:6" ht="34.5" hidden="1" thickBot="1" x14ac:dyDescent="0.3">
      <c r="B269" s="7" t="s">
        <v>33</v>
      </c>
      <c r="C269" s="7"/>
      <c r="D269" s="100" t="s">
        <v>289</v>
      </c>
      <c r="E269" s="1245"/>
      <c r="F269" s="1246"/>
    </row>
    <row r="270" spans="2:6" ht="17.25" hidden="1" customHeight="1" thickBot="1" x14ac:dyDescent="0.3">
      <c r="B270" s="5" t="s">
        <v>15</v>
      </c>
      <c r="C270" s="1247"/>
      <c r="D270" s="1249"/>
      <c r="E270" s="1249"/>
      <c r="F270" s="1250"/>
    </row>
    <row r="271" spans="2:6" ht="15.75" hidden="1" thickBot="1" x14ac:dyDescent="0.3">
      <c r="B271" s="5" t="s">
        <v>16</v>
      </c>
      <c r="C271" s="1251"/>
      <c r="D271" s="1252"/>
      <c r="E271" s="1252"/>
      <c r="F271" s="1253"/>
    </row>
    <row r="272" spans="2:6" ht="12.75" hidden="1" customHeight="1" x14ac:dyDescent="0.25">
      <c r="B272" s="1254"/>
      <c r="C272" s="8">
        <v>2019</v>
      </c>
      <c r="D272" s="8">
        <v>2020</v>
      </c>
      <c r="E272" s="8">
        <v>2021</v>
      </c>
      <c r="F272" s="8">
        <v>2022</v>
      </c>
    </row>
    <row r="273" spans="2:12" ht="9" hidden="1" customHeight="1" thickBot="1" x14ac:dyDescent="0.3">
      <c r="B273" s="1255"/>
      <c r="C273" s="806" t="s">
        <v>8</v>
      </c>
      <c r="D273" s="806" t="s">
        <v>9</v>
      </c>
      <c r="E273" s="806" t="s">
        <v>9</v>
      </c>
      <c r="F273" s="806" t="s">
        <v>9</v>
      </c>
    </row>
    <row r="274" spans="2:12" ht="15.75" hidden="1" thickBot="1" x14ac:dyDescent="0.3">
      <c r="B274" s="5" t="s">
        <v>17</v>
      </c>
      <c r="C274" s="5"/>
      <c r="D274" s="5"/>
      <c r="E274" s="5"/>
      <c r="F274" s="5"/>
    </row>
    <row r="275" spans="2:12" ht="15.75" hidden="1" thickBot="1" x14ac:dyDescent="0.3">
      <c r="B275" s="5" t="s">
        <v>18</v>
      </c>
      <c r="C275" s="10"/>
      <c r="D275" s="10"/>
      <c r="E275" s="10"/>
      <c r="F275" s="10"/>
    </row>
    <row r="276" spans="2:12" ht="15.75" hidden="1" thickBot="1" x14ac:dyDescent="0.3">
      <c r="B276" s="5" t="s">
        <v>19</v>
      </c>
      <c r="C276" s="10" t="e">
        <f>C275/C274</f>
        <v>#DIV/0!</v>
      </c>
      <c r="D276" s="10" t="e">
        <f t="shared" ref="D276:F276" si="42">D275/D274</f>
        <v>#DIV/0!</v>
      </c>
      <c r="E276" s="10" t="e">
        <f t="shared" si="42"/>
        <v>#DIV/0!</v>
      </c>
      <c r="F276" s="10" t="e">
        <f t="shared" si="42"/>
        <v>#DIV/0!</v>
      </c>
    </row>
    <row r="277" spans="2:12" ht="15.75" hidden="1" thickBot="1" x14ac:dyDescent="0.3">
      <c r="B277" s="5" t="s">
        <v>20</v>
      </c>
      <c r="C277" s="787" t="s">
        <v>21</v>
      </c>
      <c r="D277" s="11" t="e">
        <f>D274/C274-1</f>
        <v>#DIV/0!</v>
      </c>
      <c r="E277" s="11" t="e">
        <f t="shared" ref="E277:F279" si="43">E274/D274-1</f>
        <v>#DIV/0!</v>
      </c>
      <c r="F277" s="11" t="e">
        <f t="shared" si="43"/>
        <v>#DIV/0!</v>
      </c>
      <c r="H277" s="12"/>
      <c r="I277" s="12"/>
      <c r="J277" s="12"/>
      <c r="K277" s="12"/>
      <c r="L277" s="12"/>
    </row>
    <row r="278" spans="2:12" ht="15.75" hidden="1" thickBot="1" x14ac:dyDescent="0.3">
      <c r="B278" s="5" t="s">
        <v>22</v>
      </c>
      <c r="C278" s="787" t="s">
        <v>21</v>
      </c>
      <c r="D278" s="11" t="e">
        <f>D275/C275-1</f>
        <v>#DIV/0!</v>
      </c>
      <c r="E278" s="11" t="e">
        <f t="shared" si="43"/>
        <v>#DIV/0!</v>
      </c>
      <c r="F278" s="11" t="e">
        <f t="shared" si="43"/>
        <v>#DIV/0!</v>
      </c>
    </row>
    <row r="279" spans="2:12" ht="15.75" hidden="1" thickBot="1" x14ac:dyDescent="0.3">
      <c r="B279" s="5" t="s">
        <v>23</v>
      </c>
      <c r="C279" s="787" t="s">
        <v>21</v>
      </c>
      <c r="D279" s="11" t="e">
        <f>D276/C276-1</f>
        <v>#DIV/0!</v>
      </c>
      <c r="E279" s="11" t="e">
        <f t="shared" si="43"/>
        <v>#DIV/0!</v>
      </c>
      <c r="F279" s="11" t="e">
        <f t="shared" si="43"/>
        <v>#DIV/0!</v>
      </c>
    </row>
    <row r="280" spans="2:12" ht="15.75" hidden="1" thickBot="1" x14ac:dyDescent="0.3">
      <c r="B280" s="1256" t="s">
        <v>215</v>
      </c>
      <c r="C280" s="1257"/>
      <c r="D280" s="1257"/>
      <c r="E280" s="1257"/>
      <c r="F280" s="1258"/>
    </row>
    <row r="281" spans="2:12" ht="12.75" hidden="1" customHeight="1" x14ac:dyDescent="0.25">
      <c r="B281" s="1254"/>
      <c r="C281" s="8">
        <v>2019</v>
      </c>
      <c r="D281" s="8">
        <v>2020</v>
      </c>
      <c r="E281" s="8">
        <v>2021</v>
      </c>
      <c r="F281" s="8">
        <v>2022</v>
      </c>
    </row>
    <row r="282" spans="2:12" ht="9" hidden="1" customHeight="1" thickBot="1" x14ac:dyDescent="0.3">
      <c r="B282" s="1255"/>
      <c r="C282" s="806" t="s">
        <v>8</v>
      </c>
      <c r="D282" s="806" t="s">
        <v>9</v>
      </c>
      <c r="E282" s="806" t="s">
        <v>9</v>
      </c>
      <c r="F282" s="806" t="s">
        <v>9</v>
      </c>
    </row>
    <row r="283" spans="2:12" ht="15.75" hidden="1" thickBot="1" x14ac:dyDescent="0.3">
      <c r="B283" s="13" t="s">
        <v>42</v>
      </c>
      <c r="C283" s="14">
        <f>C284+C285+C286+C287</f>
        <v>0</v>
      </c>
      <c r="D283" s="14">
        <f t="shared" ref="D283:F283" si="44">D284+D285+D286+D287</f>
        <v>0</v>
      </c>
      <c r="E283" s="14">
        <f t="shared" si="44"/>
        <v>0</v>
      </c>
      <c r="F283" s="14">
        <f t="shared" si="44"/>
        <v>0</v>
      </c>
    </row>
    <row r="284" spans="2:12" ht="15.75" hidden="1" thickBot="1" x14ac:dyDescent="0.3">
      <c r="B284" s="26" t="s">
        <v>279</v>
      </c>
      <c r="C284" s="14"/>
      <c r="D284" s="14"/>
      <c r="E284" s="14"/>
      <c r="F284" s="14"/>
    </row>
    <row r="285" spans="2:12" ht="15.75" hidden="1" thickBot="1" x14ac:dyDescent="0.3">
      <c r="B285" s="26" t="s">
        <v>294</v>
      </c>
      <c r="C285" s="14"/>
      <c r="D285" s="14"/>
      <c r="E285" s="14"/>
      <c r="F285" s="14"/>
    </row>
    <row r="286" spans="2:12" ht="15.75" hidden="1" thickBot="1" x14ac:dyDescent="0.3">
      <c r="B286" s="26" t="s">
        <v>295</v>
      </c>
      <c r="C286" s="14"/>
      <c r="D286" s="14"/>
      <c r="E286" s="14"/>
      <c r="F286" s="14"/>
    </row>
    <row r="287" spans="2:12" ht="15.75" hidden="1" thickBot="1" x14ac:dyDescent="0.3">
      <c r="B287" s="26" t="s">
        <v>296</v>
      </c>
      <c r="C287" s="14"/>
      <c r="D287" s="14"/>
      <c r="E287" s="14"/>
      <c r="F287" s="14"/>
    </row>
    <row r="288" spans="2:12" ht="15.75" hidden="1" thickBot="1" x14ac:dyDescent="0.3">
      <c r="B288" s="13" t="s">
        <v>43</v>
      </c>
      <c r="C288" s="15">
        <f>C289+C290+C291+C292</f>
        <v>0</v>
      </c>
      <c r="D288" s="15">
        <f t="shared" ref="D288:F288" si="45">D289+D290+D291+D292</f>
        <v>0</v>
      </c>
      <c r="E288" s="15">
        <f t="shared" si="45"/>
        <v>0</v>
      </c>
      <c r="F288" s="15">
        <f t="shared" si="45"/>
        <v>0</v>
      </c>
    </row>
    <row r="289" spans="2:12" ht="15.75" hidden="1" thickBot="1" x14ac:dyDescent="0.3">
      <c r="B289" s="26" t="s">
        <v>279</v>
      </c>
      <c r="C289" s="15"/>
      <c r="D289" s="14"/>
      <c r="E289" s="14"/>
      <c r="F289" s="14"/>
    </row>
    <row r="290" spans="2:12" ht="15.75" hidden="1" thickBot="1" x14ac:dyDescent="0.3">
      <c r="B290" s="26" t="s">
        <v>294</v>
      </c>
      <c r="C290" s="15"/>
      <c r="D290" s="14"/>
      <c r="E290" s="14"/>
      <c r="F290" s="14"/>
    </row>
    <row r="291" spans="2:12" ht="15.75" hidden="1" thickBot="1" x14ac:dyDescent="0.3">
      <c r="B291" s="26" t="s">
        <v>295</v>
      </c>
      <c r="C291" s="15"/>
      <c r="D291" s="14"/>
      <c r="E291" s="14"/>
      <c r="F291" s="14"/>
    </row>
    <row r="292" spans="2:12" ht="15.75" hidden="1" thickBot="1" x14ac:dyDescent="0.3">
      <c r="B292" s="26" t="s">
        <v>296</v>
      </c>
      <c r="C292" s="15"/>
      <c r="D292" s="14"/>
      <c r="E292" s="14"/>
      <c r="F292" s="14"/>
    </row>
    <row r="293" spans="2:12" ht="15.75" hidden="1" thickBot="1" x14ac:dyDescent="0.3">
      <c r="B293" s="101" t="s">
        <v>298</v>
      </c>
      <c r="C293" s="15">
        <f>C283+C288</f>
        <v>0</v>
      </c>
      <c r="D293" s="15">
        <f t="shared" ref="D293:F293" si="46">D283+D288</f>
        <v>0</v>
      </c>
      <c r="E293" s="15">
        <f t="shared" si="46"/>
        <v>0</v>
      </c>
      <c r="F293" s="15">
        <f t="shared" si="46"/>
        <v>0</v>
      </c>
    </row>
    <row r="294" spans="2:12" ht="15.75" thickBot="1" x14ac:dyDescent="0.3">
      <c r="B294" s="107" t="s">
        <v>45</v>
      </c>
      <c r="C294" s="1243" t="s">
        <v>1003</v>
      </c>
      <c r="D294" s="1245"/>
      <c r="E294" s="1245"/>
      <c r="F294" s="1246"/>
    </row>
    <row r="295" spans="2:12" ht="42.75" customHeight="1" thickBot="1" x14ac:dyDescent="0.3">
      <c r="B295" s="7" t="s">
        <v>82</v>
      </c>
      <c r="C295" s="117" t="s">
        <v>1451</v>
      </c>
      <c r="D295" s="102" t="s">
        <v>289</v>
      </c>
      <c r="E295" s="105"/>
      <c r="F295" s="106" t="s">
        <v>1004</v>
      </c>
    </row>
    <row r="296" spans="2:12" ht="36" customHeight="1" thickBot="1" x14ac:dyDescent="0.3">
      <c r="B296" s="5" t="s">
        <v>15</v>
      </c>
      <c r="C296" s="1247" t="s">
        <v>1005</v>
      </c>
      <c r="D296" s="1249"/>
      <c r="E296" s="1249"/>
      <c r="F296" s="1250"/>
    </row>
    <row r="297" spans="2:12" ht="15.75" thickBot="1" x14ac:dyDescent="0.3">
      <c r="B297" s="5" t="s">
        <v>16</v>
      </c>
      <c r="C297" s="1251" t="s">
        <v>1452</v>
      </c>
      <c r="D297" s="1252"/>
      <c r="E297" s="1252"/>
      <c r="F297" s="1253"/>
    </row>
    <row r="298" spans="2:12" ht="12.75" customHeight="1" x14ac:dyDescent="0.25">
      <c r="B298" s="1254"/>
      <c r="C298" s="8">
        <v>2019</v>
      </c>
      <c r="D298" s="8">
        <v>2020</v>
      </c>
      <c r="E298" s="8">
        <v>2021</v>
      </c>
      <c r="F298" s="8">
        <v>2022</v>
      </c>
    </row>
    <row r="299" spans="2:12" ht="9" customHeight="1" thickBot="1" x14ac:dyDescent="0.3">
      <c r="B299" s="1255"/>
      <c r="C299" s="806" t="s">
        <v>8</v>
      </c>
      <c r="D299" s="806" t="s">
        <v>9</v>
      </c>
      <c r="E299" s="806" t="s">
        <v>9</v>
      </c>
      <c r="F299" s="806" t="s">
        <v>9</v>
      </c>
    </row>
    <row r="300" spans="2:12" ht="15.75" thickBot="1" x14ac:dyDescent="0.3">
      <c r="B300" s="5" t="s">
        <v>17</v>
      </c>
      <c r="C300" s="787">
        <v>1</v>
      </c>
      <c r="D300" s="787">
        <v>1</v>
      </c>
      <c r="E300" s="787">
        <v>1</v>
      </c>
      <c r="F300" s="787">
        <v>1</v>
      </c>
    </row>
    <row r="301" spans="2:12" ht="15.75" thickBot="1" x14ac:dyDescent="0.3">
      <c r="B301" s="5" t="s">
        <v>18</v>
      </c>
      <c r="C301" s="10">
        <f>C319</f>
        <v>34380</v>
      </c>
      <c r="D301" s="10">
        <f t="shared" ref="D301:F301" si="47">D319</f>
        <v>32500</v>
      </c>
      <c r="E301" s="10">
        <f t="shared" si="47"/>
        <v>10040</v>
      </c>
      <c r="F301" s="10">
        <f t="shared" si="47"/>
        <v>10040</v>
      </c>
    </row>
    <row r="302" spans="2:12" ht="15.75" thickBot="1" x14ac:dyDescent="0.3">
      <c r="B302" s="5" t="s">
        <v>19</v>
      </c>
      <c r="C302" s="10">
        <f>C301/C300</f>
        <v>34380</v>
      </c>
      <c r="D302" s="10">
        <f t="shared" ref="D302:F302" si="48">D301/D300</f>
        <v>32500</v>
      </c>
      <c r="E302" s="10">
        <f t="shared" si="48"/>
        <v>10040</v>
      </c>
      <c r="F302" s="10">
        <f t="shared" si="48"/>
        <v>10040</v>
      </c>
    </row>
    <row r="303" spans="2:12" ht="15.75" thickBot="1" x14ac:dyDescent="0.3">
      <c r="B303" s="5" t="s">
        <v>20</v>
      </c>
      <c r="C303" s="787" t="s">
        <v>21</v>
      </c>
      <c r="D303" s="11">
        <f>D300/C300-1</f>
        <v>0</v>
      </c>
      <c r="E303" s="11">
        <f t="shared" ref="E303:F305" si="49">E300/D300-1</f>
        <v>0</v>
      </c>
      <c r="F303" s="11">
        <f t="shared" si="49"/>
        <v>0</v>
      </c>
      <c r="H303" s="12"/>
      <c r="I303" s="12"/>
      <c r="J303" s="12"/>
      <c r="K303" s="12"/>
      <c r="L303" s="12"/>
    </row>
    <row r="304" spans="2:12" ht="15.75" thickBot="1" x14ac:dyDescent="0.3">
      <c r="B304" s="5" t="s">
        <v>22</v>
      </c>
      <c r="C304" s="787" t="s">
        <v>21</v>
      </c>
      <c r="D304" s="11">
        <f>D301/C301-1</f>
        <v>-5.4682955206515449E-2</v>
      </c>
      <c r="E304" s="11">
        <f t="shared" si="49"/>
        <v>-0.69107692307692314</v>
      </c>
      <c r="F304" s="11">
        <f t="shared" si="49"/>
        <v>0</v>
      </c>
    </row>
    <row r="305" spans="2:6" ht="15.75" thickBot="1" x14ac:dyDescent="0.3">
      <c r="B305" s="5" t="s">
        <v>23</v>
      </c>
      <c r="C305" s="787" t="s">
        <v>21</v>
      </c>
      <c r="D305" s="11">
        <f>D302/C302-1</f>
        <v>-5.4682955206515449E-2</v>
      </c>
      <c r="E305" s="11">
        <f t="shared" si="49"/>
        <v>-0.69107692307692314</v>
      </c>
      <c r="F305" s="11">
        <f t="shared" si="49"/>
        <v>0</v>
      </c>
    </row>
    <row r="306" spans="2:6" ht="15.75" thickBot="1" x14ac:dyDescent="0.3">
      <c r="B306" s="1256" t="s">
        <v>362</v>
      </c>
      <c r="C306" s="1257"/>
      <c r="D306" s="1257"/>
      <c r="E306" s="1257"/>
      <c r="F306" s="1258"/>
    </row>
    <row r="307" spans="2:6" ht="12.75" customHeight="1" x14ac:dyDescent="0.25">
      <c r="B307" s="1254"/>
      <c r="C307" s="8">
        <v>2018</v>
      </c>
      <c r="D307" s="8">
        <v>2019</v>
      </c>
      <c r="E307" s="8">
        <v>2020</v>
      </c>
      <c r="F307" s="8">
        <v>2021</v>
      </c>
    </row>
    <row r="308" spans="2:6" ht="9" customHeight="1" thickBot="1" x14ac:dyDescent="0.3">
      <c r="B308" s="1255"/>
      <c r="C308" s="806" t="s">
        <v>8</v>
      </c>
      <c r="D308" s="806" t="s">
        <v>9</v>
      </c>
      <c r="E308" s="806" t="s">
        <v>9</v>
      </c>
      <c r="F308" s="806" t="s">
        <v>9</v>
      </c>
    </row>
    <row r="309" spans="2:6" ht="15.75" thickBot="1" x14ac:dyDescent="0.3">
      <c r="B309" s="13" t="s">
        <v>42</v>
      </c>
      <c r="C309" s="14">
        <f>C310+C311+C312+C313</f>
        <v>34380</v>
      </c>
      <c r="D309" s="14">
        <f t="shared" ref="D309:F309" si="50">D310+D311+D312+D313</f>
        <v>32500</v>
      </c>
      <c r="E309" s="14">
        <f t="shared" si="50"/>
        <v>10040</v>
      </c>
      <c r="F309" s="14">
        <f t="shared" si="50"/>
        <v>10040</v>
      </c>
    </row>
    <row r="310" spans="2:6" ht="15.75" thickBot="1" x14ac:dyDescent="0.3">
      <c r="B310" s="26" t="s">
        <v>279</v>
      </c>
      <c r="C310" s="14">
        <v>34380</v>
      </c>
      <c r="D310" s="14">
        <v>32500</v>
      </c>
      <c r="E310" s="14">
        <v>10040</v>
      </c>
      <c r="F310" s="14">
        <v>10040</v>
      </c>
    </row>
    <row r="311" spans="2:6" ht="15.75" thickBot="1" x14ac:dyDescent="0.3">
      <c r="B311" s="26" t="s">
        <v>294</v>
      </c>
      <c r="C311" s="14"/>
      <c r="D311" s="14"/>
      <c r="E311" s="14"/>
      <c r="F311" s="14"/>
    </row>
    <row r="312" spans="2:6" ht="15.75" thickBot="1" x14ac:dyDescent="0.3">
      <c r="B312" s="26" t="s">
        <v>295</v>
      </c>
      <c r="C312" s="14"/>
      <c r="D312" s="14"/>
      <c r="E312" s="14"/>
      <c r="F312" s="14"/>
    </row>
    <row r="313" spans="2:6" ht="15.75" thickBot="1" x14ac:dyDescent="0.3">
      <c r="B313" s="26" t="s">
        <v>296</v>
      </c>
      <c r="C313" s="14"/>
      <c r="D313" s="14"/>
      <c r="E313" s="14"/>
      <c r="F313" s="14"/>
    </row>
    <row r="314" spans="2:6" ht="15.75" thickBot="1" x14ac:dyDescent="0.3">
      <c r="B314" s="13" t="s">
        <v>43</v>
      </c>
      <c r="C314" s="15">
        <f>C315+C316+C317+C318</f>
        <v>0</v>
      </c>
      <c r="D314" s="15">
        <f t="shared" ref="D314:F314" si="51">D315+D316+D317+D318</f>
        <v>0</v>
      </c>
      <c r="E314" s="15">
        <f t="shared" si="51"/>
        <v>0</v>
      </c>
      <c r="F314" s="15">
        <f t="shared" si="51"/>
        <v>0</v>
      </c>
    </row>
    <row r="315" spans="2:6" ht="15.75" thickBot="1" x14ac:dyDescent="0.3">
      <c r="B315" s="26" t="s">
        <v>279</v>
      </c>
      <c r="C315" s="15"/>
      <c r="D315" s="14"/>
      <c r="E315" s="14"/>
      <c r="F315" s="14"/>
    </row>
    <row r="316" spans="2:6" ht="15.75" thickBot="1" x14ac:dyDescent="0.3">
      <c r="B316" s="26" t="s">
        <v>294</v>
      </c>
      <c r="C316" s="15"/>
      <c r="D316" s="14"/>
      <c r="E316" s="14"/>
      <c r="F316" s="14"/>
    </row>
    <row r="317" spans="2:6" ht="15.75" thickBot="1" x14ac:dyDescent="0.3">
      <c r="B317" s="26" t="s">
        <v>295</v>
      </c>
      <c r="C317" s="15"/>
      <c r="D317" s="14"/>
      <c r="E317" s="14"/>
      <c r="F317" s="14"/>
    </row>
    <row r="318" spans="2:6" ht="15.75" thickBot="1" x14ac:dyDescent="0.3">
      <c r="B318" s="26" t="s">
        <v>296</v>
      </c>
      <c r="C318" s="15"/>
      <c r="D318" s="14"/>
      <c r="E318" s="14"/>
      <c r="F318" s="14"/>
    </row>
    <row r="319" spans="2:6" ht="15.75" thickBot="1" x14ac:dyDescent="0.3">
      <c r="B319" s="16" t="s">
        <v>301</v>
      </c>
      <c r="C319" s="15">
        <f>C309+C314</f>
        <v>34380</v>
      </c>
      <c r="D319" s="15">
        <f t="shared" ref="D319:F319" si="52">D309+D314</f>
        <v>32500</v>
      </c>
      <c r="E319" s="15">
        <f t="shared" si="52"/>
        <v>10040</v>
      </c>
      <c r="F319" s="15">
        <f t="shared" si="52"/>
        <v>10040</v>
      </c>
    </row>
    <row r="320" spans="2:6" ht="25.5" customHeight="1" thickBot="1" x14ac:dyDescent="0.3">
      <c r="B320" s="107" t="s">
        <v>45</v>
      </c>
      <c r="C320" s="1243" t="s">
        <v>644</v>
      </c>
      <c r="D320" s="1245"/>
      <c r="E320" s="1245"/>
      <c r="F320" s="1246"/>
    </row>
    <row r="321" spans="2:12" ht="45.75" thickBot="1" x14ac:dyDescent="0.3">
      <c r="B321" s="7" t="s">
        <v>82</v>
      </c>
      <c r="C321" s="117" t="s">
        <v>644</v>
      </c>
      <c r="D321" s="102" t="s">
        <v>289</v>
      </c>
      <c r="E321" s="105"/>
      <c r="F321" s="106" t="s">
        <v>645</v>
      </c>
    </row>
    <row r="322" spans="2:12" ht="17.25" customHeight="1" thickBot="1" x14ac:dyDescent="0.3">
      <c r="B322" s="5" t="s">
        <v>15</v>
      </c>
      <c r="C322" s="1247" t="s">
        <v>646</v>
      </c>
      <c r="D322" s="1249"/>
      <c r="E322" s="1249"/>
      <c r="F322" s="1250"/>
    </row>
    <row r="323" spans="2:12" ht="15.75" thickBot="1" x14ac:dyDescent="0.3">
      <c r="B323" s="5" t="s">
        <v>16</v>
      </c>
      <c r="C323" s="1251" t="s">
        <v>1452</v>
      </c>
      <c r="D323" s="1252"/>
      <c r="E323" s="1252"/>
      <c r="F323" s="1253"/>
    </row>
    <row r="324" spans="2:12" ht="12.75" customHeight="1" x14ac:dyDescent="0.25">
      <c r="B324" s="1254"/>
      <c r="C324" s="8">
        <v>2019</v>
      </c>
      <c r="D324" s="8">
        <v>2020</v>
      </c>
      <c r="E324" s="8">
        <v>2021</v>
      </c>
      <c r="F324" s="8">
        <v>2022</v>
      </c>
    </row>
    <row r="325" spans="2:12" ht="9" customHeight="1" thickBot="1" x14ac:dyDescent="0.3">
      <c r="B325" s="1255"/>
      <c r="C325" s="806" t="s">
        <v>8</v>
      </c>
      <c r="D325" s="806" t="s">
        <v>9</v>
      </c>
      <c r="E325" s="806" t="s">
        <v>9</v>
      </c>
      <c r="F325" s="806" t="s">
        <v>9</v>
      </c>
    </row>
    <row r="326" spans="2:12" ht="15.75" thickBot="1" x14ac:dyDescent="0.3">
      <c r="B326" s="5" t="s">
        <v>17</v>
      </c>
      <c r="C326" s="787">
        <v>1</v>
      </c>
      <c r="D326" s="5"/>
      <c r="E326" s="5"/>
      <c r="F326" s="5"/>
    </row>
    <row r="327" spans="2:12" ht="15.75" thickBot="1" x14ac:dyDescent="0.3">
      <c r="B327" s="5" t="s">
        <v>18</v>
      </c>
      <c r="C327" s="10">
        <f>C345</f>
        <v>13000</v>
      </c>
      <c r="D327" s="10">
        <f t="shared" ref="D327:F327" si="53">D345</f>
        <v>0</v>
      </c>
      <c r="E327" s="10">
        <f t="shared" si="53"/>
        <v>0</v>
      </c>
      <c r="F327" s="10">
        <f t="shared" si="53"/>
        <v>0</v>
      </c>
    </row>
    <row r="328" spans="2:12" ht="15.75" thickBot="1" x14ac:dyDescent="0.3">
      <c r="B328" s="5" t="s">
        <v>19</v>
      </c>
      <c r="C328" s="10">
        <f>C327/C326</f>
        <v>13000</v>
      </c>
      <c r="D328" s="10" t="e">
        <f t="shared" ref="D328:F328" si="54">D327/D326</f>
        <v>#DIV/0!</v>
      </c>
      <c r="E328" s="10" t="e">
        <f t="shared" si="54"/>
        <v>#DIV/0!</v>
      </c>
      <c r="F328" s="10" t="e">
        <f t="shared" si="54"/>
        <v>#DIV/0!</v>
      </c>
    </row>
    <row r="329" spans="2:12" ht="15.75" thickBot="1" x14ac:dyDescent="0.3">
      <c r="B329" s="5" t="s">
        <v>20</v>
      </c>
      <c r="C329" s="787" t="s">
        <v>21</v>
      </c>
      <c r="D329" s="11">
        <f>D326/C326-1</f>
        <v>-1</v>
      </c>
      <c r="E329" s="11" t="e">
        <f t="shared" ref="E329:F331" si="55">E326/D326-1</f>
        <v>#DIV/0!</v>
      </c>
      <c r="F329" s="11" t="e">
        <f t="shared" si="55"/>
        <v>#DIV/0!</v>
      </c>
      <c r="H329" s="12"/>
      <c r="I329" s="12"/>
      <c r="J329" s="12"/>
      <c r="K329" s="12"/>
      <c r="L329" s="12"/>
    </row>
    <row r="330" spans="2:12" ht="15.75" thickBot="1" x14ac:dyDescent="0.3">
      <c r="B330" s="5" t="s">
        <v>22</v>
      </c>
      <c r="C330" s="787" t="s">
        <v>21</v>
      </c>
      <c r="D330" s="11">
        <f>D327/C327-1</f>
        <v>-1</v>
      </c>
      <c r="E330" s="11" t="e">
        <f t="shared" si="55"/>
        <v>#DIV/0!</v>
      </c>
      <c r="F330" s="11" t="e">
        <f t="shared" si="55"/>
        <v>#DIV/0!</v>
      </c>
    </row>
    <row r="331" spans="2:12" ht="15.75" thickBot="1" x14ac:dyDescent="0.3">
      <c r="B331" s="5" t="s">
        <v>23</v>
      </c>
      <c r="C331" s="787" t="s">
        <v>21</v>
      </c>
      <c r="D331" s="11" t="e">
        <f>D328/C328-1</f>
        <v>#DIV/0!</v>
      </c>
      <c r="E331" s="11" t="e">
        <f t="shared" si="55"/>
        <v>#DIV/0!</v>
      </c>
      <c r="F331" s="11" t="e">
        <f t="shared" si="55"/>
        <v>#DIV/0!</v>
      </c>
    </row>
    <row r="332" spans="2:12" ht="15.75" thickBot="1" x14ac:dyDescent="0.3">
      <c r="B332" s="1256" t="s">
        <v>162</v>
      </c>
      <c r="C332" s="1257"/>
      <c r="D332" s="1257"/>
      <c r="E332" s="1257"/>
      <c r="F332" s="1258"/>
    </row>
    <row r="333" spans="2:12" ht="12.75" customHeight="1" x14ac:dyDescent="0.25">
      <c r="B333" s="1254"/>
      <c r="C333" s="8">
        <v>2019</v>
      </c>
      <c r="D333" s="8">
        <v>2020</v>
      </c>
      <c r="E333" s="8">
        <v>2021</v>
      </c>
      <c r="F333" s="8">
        <v>2022</v>
      </c>
    </row>
    <row r="334" spans="2:12" ht="9" customHeight="1" thickBot="1" x14ac:dyDescent="0.3">
      <c r="B334" s="1255"/>
      <c r="C334" s="806" t="s">
        <v>8</v>
      </c>
      <c r="D334" s="806" t="s">
        <v>9</v>
      </c>
      <c r="E334" s="806" t="s">
        <v>9</v>
      </c>
      <c r="F334" s="806" t="s">
        <v>9</v>
      </c>
    </row>
    <row r="335" spans="2:12" ht="15.75" thickBot="1" x14ac:dyDescent="0.3">
      <c r="B335" s="13" t="s">
        <v>42</v>
      </c>
      <c r="C335" s="14">
        <f>C336+C337+C338+C339</f>
        <v>13000</v>
      </c>
      <c r="D335" s="14">
        <f t="shared" ref="D335:F335" si="56">D336+D337+D338+D339</f>
        <v>0</v>
      </c>
      <c r="E335" s="14">
        <f t="shared" si="56"/>
        <v>0</v>
      </c>
      <c r="F335" s="14">
        <f t="shared" si="56"/>
        <v>0</v>
      </c>
    </row>
    <row r="336" spans="2:12" ht="15.75" thickBot="1" x14ac:dyDescent="0.3">
      <c r="B336" s="26" t="s">
        <v>279</v>
      </c>
      <c r="C336" s="14">
        <v>13000</v>
      </c>
      <c r="D336" s="14"/>
      <c r="E336" s="14"/>
      <c r="F336" s="14"/>
    </row>
    <row r="337" spans="2:10" ht="15.75" thickBot="1" x14ac:dyDescent="0.3">
      <c r="B337" s="26" t="s">
        <v>294</v>
      </c>
      <c r="C337" s="14"/>
      <c r="D337" s="14"/>
      <c r="E337" s="14"/>
      <c r="F337" s="14"/>
    </row>
    <row r="338" spans="2:10" ht="15.75" thickBot="1" x14ac:dyDescent="0.3">
      <c r="B338" s="26" t="s">
        <v>295</v>
      </c>
      <c r="C338" s="14"/>
      <c r="D338" s="14"/>
      <c r="E338" s="14"/>
      <c r="F338" s="14"/>
    </row>
    <row r="339" spans="2:10" ht="15.75" thickBot="1" x14ac:dyDescent="0.3">
      <c r="B339" s="26" t="s">
        <v>296</v>
      </c>
      <c r="C339" s="14"/>
      <c r="D339" s="14"/>
      <c r="E339" s="14"/>
      <c r="F339" s="14"/>
    </row>
    <row r="340" spans="2:10" ht="15.75" thickBot="1" x14ac:dyDescent="0.3">
      <c r="B340" s="13" t="s">
        <v>43</v>
      </c>
      <c r="C340" s="15">
        <f>C341+C342+C343+C344</f>
        <v>0</v>
      </c>
      <c r="D340" s="15">
        <f t="shared" ref="D340:F340" si="57">D341+D342+D343+D344</f>
        <v>0</v>
      </c>
      <c r="E340" s="15">
        <f t="shared" si="57"/>
        <v>0</v>
      </c>
      <c r="F340" s="15">
        <f t="shared" si="57"/>
        <v>0</v>
      </c>
    </row>
    <row r="341" spans="2:10" ht="15.75" thickBot="1" x14ac:dyDescent="0.3">
      <c r="B341" s="26" t="s">
        <v>279</v>
      </c>
      <c r="C341" s="15"/>
      <c r="D341" s="15"/>
      <c r="E341" s="15"/>
      <c r="F341" s="15"/>
    </row>
    <row r="342" spans="2:10" ht="15.75" thickBot="1" x14ac:dyDescent="0.3">
      <c r="B342" s="26" t="s">
        <v>294</v>
      </c>
      <c r="C342" s="15"/>
      <c r="D342" s="15"/>
      <c r="E342" s="15"/>
      <c r="F342" s="15"/>
    </row>
    <row r="343" spans="2:10" ht="15.75" thickBot="1" x14ac:dyDescent="0.3">
      <c r="B343" s="26" t="s">
        <v>295</v>
      </c>
      <c r="C343" s="15"/>
      <c r="D343" s="15"/>
      <c r="E343" s="15"/>
      <c r="F343" s="15"/>
    </row>
    <row r="344" spans="2:10" ht="15.75" thickBot="1" x14ac:dyDescent="0.3">
      <c r="B344" s="26" t="s">
        <v>296</v>
      </c>
      <c r="C344" s="15"/>
      <c r="D344" s="15"/>
      <c r="E344" s="15"/>
      <c r="F344" s="15"/>
    </row>
    <row r="345" spans="2:10" ht="15.75" thickBot="1" x14ac:dyDescent="0.3">
      <c r="B345" s="16" t="s">
        <v>53</v>
      </c>
      <c r="C345" s="15">
        <f>C335+C340</f>
        <v>13000</v>
      </c>
      <c r="D345" s="15">
        <f t="shared" ref="D345:F345" si="58">D335+D340</f>
        <v>0</v>
      </c>
      <c r="E345" s="15">
        <f t="shared" si="58"/>
        <v>0</v>
      </c>
      <c r="F345" s="15">
        <f t="shared" si="58"/>
        <v>0</v>
      </c>
    </row>
    <row r="346" spans="2:10" ht="15.75" thickBot="1" x14ac:dyDescent="0.3">
      <c r="B346" s="20"/>
      <c r="C346" s="21"/>
      <c r="D346" s="21"/>
      <c r="E346" s="21"/>
      <c r="F346" s="21"/>
    </row>
    <row r="347" spans="2:10" ht="27" customHeight="1" thickBot="1" x14ac:dyDescent="0.3">
      <c r="B347" s="6" t="s">
        <v>57</v>
      </c>
      <c r="C347" s="22">
        <f>+C221+C145+C67+C30+C170+C104+C327+C301+C275+C250+C195</f>
        <v>123286</v>
      </c>
      <c r="D347" s="22">
        <f>+D221+D145+D67+D30+D170+D104+D327+D301+D275+D250+D195</f>
        <v>111836</v>
      </c>
      <c r="E347" s="22">
        <f>+E221+E145+E67+E30+E170+E104+E327+E301+E275+E250+E195</f>
        <v>85031</v>
      </c>
      <c r="F347" s="22">
        <f>+F221+F145+F67+F30+F170+F104+F327+F301+F275+F250+F195</f>
        <v>85031</v>
      </c>
    </row>
    <row r="348" spans="2:10" ht="24.75" thickBot="1" x14ac:dyDescent="0.3">
      <c r="B348" s="6" t="s">
        <v>58</v>
      </c>
      <c r="C348" s="22">
        <f>+C239+C213+C133+C96+C59+C345+C319+C293+C268+C188+C163</f>
        <v>123286</v>
      </c>
      <c r="D348" s="22">
        <f>+D239+D213+D133+D96+D59+D345+D319+D293+D268+D188+D163</f>
        <v>111836</v>
      </c>
      <c r="E348" s="22">
        <f>+E239+E213+E133+E96+E59+E345+E319+E293+E268+E188+E163</f>
        <v>85031</v>
      </c>
      <c r="F348" s="22">
        <f>+F239+F213+F133+F96+F59+F345+F319+F293+F268+F188+F163</f>
        <v>85031</v>
      </c>
    </row>
    <row r="349" spans="2:10" ht="15.75" thickBot="1" x14ac:dyDescent="0.3">
      <c r="B349" s="13" t="s">
        <v>24</v>
      </c>
      <c r="C349" s="36">
        <f>C350+C351</f>
        <v>43000</v>
      </c>
      <c r="D349" s="36">
        <f t="shared" ref="D349:F349" si="59">D350+D351</f>
        <v>43000</v>
      </c>
      <c r="E349" s="36">
        <f t="shared" si="59"/>
        <v>43000</v>
      </c>
      <c r="F349" s="36">
        <f t="shared" si="59"/>
        <v>43000</v>
      </c>
    </row>
    <row r="350" spans="2:10" ht="15.75" thickBot="1" x14ac:dyDescent="0.3">
      <c r="B350" s="26" t="s">
        <v>279</v>
      </c>
      <c r="C350" s="15">
        <f t="shared" ref="C350:F351" si="60">C39+C76+C113</f>
        <v>43000</v>
      </c>
      <c r="D350" s="15">
        <f t="shared" si="60"/>
        <v>43000</v>
      </c>
      <c r="E350" s="15">
        <f t="shared" si="60"/>
        <v>43000</v>
      </c>
      <c r="F350" s="15">
        <f t="shared" si="60"/>
        <v>43000</v>
      </c>
      <c r="H350" s="12"/>
      <c r="I350" s="12"/>
      <c r="J350" s="12"/>
    </row>
    <row r="351" spans="2:10" ht="15.75" thickBot="1" x14ac:dyDescent="0.3">
      <c r="B351" s="26" t="s">
        <v>302</v>
      </c>
      <c r="C351" s="15">
        <f t="shared" si="60"/>
        <v>0</v>
      </c>
      <c r="D351" s="15">
        <f t="shared" si="60"/>
        <v>0</v>
      </c>
      <c r="E351" s="15">
        <f t="shared" si="60"/>
        <v>0</v>
      </c>
      <c r="F351" s="15">
        <f t="shared" si="60"/>
        <v>0</v>
      </c>
      <c r="H351" s="12"/>
      <c r="I351" s="12"/>
      <c r="J351" s="12"/>
    </row>
    <row r="352" spans="2:10" ht="24.75" thickBot="1" x14ac:dyDescent="0.3">
      <c r="B352" s="13" t="s">
        <v>25</v>
      </c>
      <c r="C352" s="36">
        <f>C353+C354</f>
        <v>6797</v>
      </c>
      <c r="D352" s="36">
        <f t="shared" ref="D352:F352" si="61">D353+D354</f>
        <v>6797</v>
      </c>
      <c r="E352" s="36">
        <f t="shared" si="61"/>
        <v>6797</v>
      </c>
      <c r="F352" s="36">
        <f t="shared" si="61"/>
        <v>6797</v>
      </c>
      <c r="H352" s="12"/>
      <c r="I352" s="12"/>
      <c r="J352" s="12"/>
    </row>
    <row r="353" spans="2:6" ht="15.75" thickBot="1" x14ac:dyDescent="0.3">
      <c r="B353" s="26" t="s">
        <v>279</v>
      </c>
      <c r="C353" s="14">
        <f>C42+C79+C116</f>
        <v>6797</v>
      </c>
      <c r="D353" s="14">
        <f>D42+D79+D116</f>
        <v>6797</v>
      </c>
      <c r="E353" s="14">
        <f>E42+E79+E116</f>
        <v>6797</v>
      </c>
      <c r="F353" s="14">
        <f>F42+F79+F116</f>
        <v>6797</v>
      </c>
    </row>
    <row r="354" spans="2:6" ht="15.75" thickBot="1" x14ac:dyDescent="0.3">
      <c r="B354" s="26" t="s">
        <v>302</v>
      </c>
      <c r="C354" s="15">
        <f>C43+C80+C114</f>
        <v>0</v>
      </c>
      <c r="D354" s="15">
        <f>D43+D80+D114</f>
        <v>0</v>
      </c>
      <c r="E354" s="15">
        <f>E43+E80+E114</f>
        <v>0</v>
      </c>
      <c r="F354" s="15">
        <f>F43+F80+F114</f>
        <v>0</v>
      </c>
    </row>
    <row r="355" spans="2:6" ht="15.75" thickBot="1" x14ac:dyDescent="0.3">
      <c r="B355" s="13" t="s">
        <v>26</v>
      </c>
      <c r="C355" s="36">
        <f>C356+C357</f>
        <v>24189</v>
      </c>
      <c r="D355" s="36">
        <f t="shared" ref="D355:F355" si="62">D356+D357</f>
        <v>24039</v>
      </c>
      <c r="E355" s="36">
        <f t="shared" si="62"/>
        <v>24234</v>
      </c>
      <c r="F355" s="36">
        <f t="shared" si="62"/>
        <v>24234</v>
      </c>
    </row>
    <row r="356" spans="2:6" ht="15.75" thickBot="1" x14ac:dyDescent="0.3">
      <c r="B356" s="26" t="s">
        <v>279</v>
      </c>
      <c r="C356" s="15">
        <f t="shared" ref="C356:F357" si="63">C45+C82+C119</f>
        <v>24189</v>
      </c>
      <c r="D356" s="15">
        <f t="shared" si="63"/>
        <v>24039</v>
      </c>
      <c r="E356" s="15">
        <f t="shared" si="63"/>
        <v>24234</v>
      </c>
      <c r="F356" s="15">
        <f t="shared" si="63"/>
        <v>24234</v>
      </c>
    </row>
    <row r="357" spans="2:6" ht="15.75" thickBot="1" x14ac:dyDescent="0.3">
      <c r="B357" s="26" t="s">
        <v>302</v>
      </c>
      <c r="C357" s="15">
        <f t="shared" si="63"/>
        <v>0</v>
      </c>
      <c r="D357" s="15">
        <f t="shared" si="63"/>
        <v>0</v>
      </c>
      <c r="E357" s="15">
        <f t="shared" si="63"/>
        <v>0</v>
      </c>
      <c r="F357" s="15">
        <f t="shared" si="63"/>
        <v>0</v>
      </c>
    </row>
    <row r="358" spans="2:6" ht="15.75" thickBot="1" x14ac:dyDescent="0.3">
      <c r="B358" s="13" t="s">
        <v>27</v>
      </c>
      <c r="C358" s="36">
        <f>C359+C360</f>
        <v>0</v>
      </c>
      <c r="D358" s="36">
        <f t="shared" ref="D358:F358" si="64">D359+D360</f>
        <v>0</v>
      </c>
      <c r="E358" s="36">
        <f t="shared" si="64"/>
        <v>0</v>
      </c>
      <c r="F358" s="36">
        <f t="shared" si="64"/>
        <v>0</v>
      </c>
    </row>
    <row r="359" spans="2:6" ht="15.75" thickBot="1" x14ac:dyDescent="0.3">
      <c r="B359" s="26" t="s">
        <v>279</v>
      </c>
      <c r="C359" s="14">
        <f t="shared" ref="C359:F360" si="65">C48+C85+C122</f>
        <v>0</v>
      </c>
      <c r="D359" s="14">
        <f t="shared" si="65"/>
        <v>0</v>
      </c>
      <c r="E359" s="14">
        <f t="shared" si="65"/>
        <v>0</v>
      </c>
      <c r="F359" s="14">
        <f t="shared" si="65"/>
        <v>0</v>
      </c>
    </row>
    <row r="360" spans="2:6" ht="15.75" thickBot="1" x14ac:dyDescent="0.3">
      <c r="B360" s="26" t="s">
        <v>302</v>
      </c>
      <c r="C360" s="15">
        <f t="shared" si="65"/>
        <v>0</v>
      </c>
      <c r="D360" s="15">
        <f t="shared" si="65"/>
        <v>0</v>
      </c>
      <c r="E360" s="15">
        <f t="shared" si="65"/>
        <v>0</v>
      </c>
      <c r="F360" s="15">
        <f t="shared" si="65"/>
        <v>0</v>
      </c>
    </row>
    <row r="361" spans="2:6" ht="15.75" thickBot="1" x14ac:dyDescent="0.3">
      <c r="B361" s="13" t="s">
        <v>28</v>
      </c>
      <c r="C361" s="36">
        <f>C362+C363</f>
        <v>0</v>
      </c>
      <c r="D361" s="36">
        <f t="shared" ref="D361:F361" si="66">D362+D363</f>
        <v>0</v>
      </c>
      <c r="E361" s="36">
        <f t="shared" si="66"/>
        <v>0</v>
      </c>
      <c r="F361" s="36">
        <f t="shared" si="66"/>
        <v>0</v>
      </c>
    </row>
    <row r="362" spans="2:6" ht="15.75" thickBot="1" x14ac:dyDescent="0.3">
      <c r="B362" s="26" t="s">
        <v>279</v>
      </c>
      <c r="C362" s="14">
        <f t="shared" ref="C362:F363" si="67">C51+C88+C125</f>
        <v>0</v>
      </c>
      <c r="D362" s="14">
        <f t="shared" si="67"/>
        <v>0</v>
      </c>
      <c r="E362" s="14">
        <f t="shared" si="67"/>
        <v>0</v>
      </c>
      <c r="F362" s="14">
        <f t="shared" si="67"/>
        <v>0</v>
      </c>
    </row>
    <row r="363" spans="2:6" ht="15.75" thickBot="1" x14ac:dyDescent="0.3">
      <c r="B363" s="26" t="s">
        <v>302</v>
      </c>
      <c r="C363" s="15">
        <f t="shared" si="67"/>
        <v>0</v>
      </c>
      <c r="D363" s="15">
        <f t="shared" si="67"/>
        <v>0</v>
      </c>
      <c r="E363" s="15">
        <f t="shared" si="67"/>
        <v>0</v>
      </c>
      <c r="F363" s="15">
        <f t="shared" si="67"/>
        <v>0</v>
      </c>
    </row>
    <row r="364" spans="2:6" ht="15.75" thickBot="1" x14ac:dyDescent="0.3">
      <c r="B364" s="13" t="s">
        <v>29</v>
      </c>
      <c r="C364" s="36">
        <f>C365+C366</f>
        <v>0</v>
      </c>
      <c r="D364" s="36">
        <f>D365+D366</f>
        <v>0</v>
      </c>
      <c r="E364" s="36">
        <f t="shared" ref="E364:F364" si="68">E365+E366</f>
        <v>0</v>
      </c>
      <c r="F364" s="36">
        <f t="shared" si="68"/>
        <v>0</v>
      </c>
    </row>
    <row r="365" spans="2:6" ht="15.75" thickBot="1" x14ac:dyDescent="0.3">
      <c r="B365" s="26" t="s">
        <v>279</v>
      </c>
      <c r="C365" s="14">
        <f t="shared" ref="C365:F366" si="69">C54+C91+C128</f>
        <v>0</v>
      </c>
      <c r="D365" s="14">
        <f t="shared" si="69"/>
        <v>0</v>
      </c>
      <c r="E365" s="14">
        <f t="shared" si="69"/>
        <v>0</v>
      </c>
      <c r="F365" s="14">
        <f t="shared" si="69"/>
        <v>0</v>
      </c>
    </row>
    <row r="366" spans="2:6" ht="15.75" thickBot="1" x14ac:dyDescent="0.3">
      <c r="B366" s="26" t="s">
        <v>302</v>
      </c>
      <c r="C366" s="15">
        <f t="shared" si="69"/>
        <v>0</v>
      </c>
      <c r="D366" s="15">
        <f t="shared" si="69"/>
        <v>0</v>
      </c>
      <c r="E366" s="15">
        <f t="shared" si="69"/>
        <v>0</v>
      </c>
      <c r="F366" s="15">
        <f t="shared" si="69"/>
        <v>0</v>
      </c>
    </row>
    <row r="367" spans="2:6" ht="24.75" thickBot="1" x14ac:dyDescent="0.3">
      <c r="B367" s="13" t="s">
        <v>30</v>
      </c>
      <c r="C367" s="36">
        <f>C93+C56</f>
        <v>0</v>
      </c>
      <c r="D367" s="36">
        <f>D93+D56</f>
        <v>0</v>
      </c>
      <c r="E367" s="36">
        <f>E93+E56</f>
        <v>0</v>
      </c>
      <c r="F367" s="36">
        <f>F93+F56</f>
        <v>0</v>
      </c>
    </row>
    <row r="368" spans="2:6" ht="15.75" thickBot="1" x14ac:dyDescent="0.3">
      <c r="B368" s="26" t="s">
        <v>279</v>
      </c>
      <c r="C368" s="14">
        <f t="shared" ref="C368:F369" si="70">C57+C94+C131</f>
        <v>0</v>
      </c>
      <c r="D368" s="14">
        <f t="shared" si="70"/>
        <v>0</v>
      </c>
      <c r="E368" s="14">
        <f t="shared" si="70"/>
        <v>0</v>
      </c>
      <c r="F368" s="14">
        <f t="shared" si="70"/>
        <v>0</v>
      </c>
    </row>
    <row r="369" spans="2:6" ht="15.75" thickBot="1" x14ac:dyDescent="0.3">
      <c r="B369" s="26" t="s">
        <v>302</v>
      </c>
      <c r="C369" s="15">
        <f t="shared" si="70"/>
        <v>0</v>
      </c>
      <c r="D369" s="15">
        <f t="shared" si="70"/>
        <v>0</v>
      </c>
      <c r="E369" s="15">
        <f t="shared" si="70"/>
        <v>0</v>
      </c>
      <c r="F369" s="15">
        <f t="shared" si="70"/>
        <v>0</v>
      </c>
    </row>
    <row r="370" spans="2:6" ht="15.75" thickBot="1" x14ac:dyDescent="0.3">
      <c r="B370" s="13" t="s">
        <v>59</v>
      </c>
      <c r="C370" s="36">
        <f>C371+C372+C373+C374</f>
        <v>47380</v>
      </c>
      <c r="D370" s="36">
        <f t="shared" ref="D370:F370" si="71">D371+D372+D373+D374</f>
        <v>32500</v>
      </c>
      <c r="E370" s="36">
        <f t="shared" si="71"/>
        <v>10040</v>
      </c>
      <c r="F370" s="36">
        <f t="shared" si="71"/>
        <v>10040</v>
      </c>
    </row>
    <row r="371" spans="2:6" ht="15.75" thickBot="1" x14ac:dyDescent="0.3">
      <c r="B371" s="26" t="s">
        <v>279</v>
      </c>
      <c r="C371" s="14">
        <f t="shared" ref="C371:F374" si="72">C154+C179+C204+C230+C259+C284+C310+C336</f>
        <v>47380</v>
      </c>
      <c r="D371" s="14">
        <f t="shared" si="72"/>
        <v>32500</v>
      </c>
      <c r="E371" s="14">
        <f t="shared" si="72"/>
        <v>10040</v>
      </c>
      <c r="F371" s="14">
        <f t="shared" si="72"/>
        <v>10040</v>
      </c>
    </row>
    <row r="372" spans="2:6" ht="15.75" thickBot="1" x14ac:dyDescent="0.3">
      <c r="B372" s="26" t="s">
        <v>303</v>
      </c>
      <c r="C372" s="14">
        <f t="shared" si="72"/>
        <v>0</v>
      </c>
      <c r="D372" s="14">
        <f t="shared" si="72"/>
        <v>0</v>
      </c>
      <c r="E372" s="14">
        <f t="shared" si="72"/>
        <v>0</v>
      </c>
      <c r="F372" s="14">
        <f t="shared" si="72"/>
        <v>0</v>
      </c>
    </row>
    <row r="373" spans="2:6" ht="15.75" thickBot="1" x14ac:dyDescent="0.3">
      <c r="B373" s="26" t="s">
        <v>295</v>
      </c>
      <c r="C373" s="14">
        <f t="shared" si="72"/>
        <v>0</v>
      </c>
      <c r="D373" s="14">
        <f t="shared" si="72"/>
        <v>0</v>
      </c>
      <c r="E373" s="14">
        <f t="shared" si="72"/>
        <v>0</v>
      </c>
      <c r="F373" s="14">
        <f t="shared" si="72"/>
        <v>0</v>
      </c>
    </row>
    <row r="374" spans="2:6" ht="15.75" thickBot="1" x14ac:dyDescent="0.3">
      <c r="B374" s="26" t="s">
        <v>296</v>
      </c>
      <c r="C374" s="14">
        <f t="shared" si="72"/>
        <v>0</v>
      </c>
      <c r="D374" s="14">
        <f t="shared" si="72"/>
        <v>0</v>
      </c>
      <c r="E374" s="14">
        <f t="shared" si="72"/>
        <v>0</v>
      </c>
      <c r="F374" s="14">
        <f t="shared" si="72"/>
        <v>0</v>
      </c>
    </row>
    <row r="375" spans="2:6" ht="15.75" thickBot="1" x14ac:dyDescent="0.3">
      <c r="B375" s="13" t="s">
        <v>60</v>
      </c>
      <c r="C375" s="36">
        <f>C376+C377+C378+C379</f>
        <v>1920</v>
      </c>
      <c r="D375" s="36">
        <f t="shared" ref="D375:F375" si="73">D376+D377+D378+D379</f>
        <v>5500</v>
      </c>
      <c r="E375" s="36">
        <f t="shared" si="73"/>
        <v>960</v>
      </c>
      <c r="F375" s="36">
        <f t="shared" si="73"/>
        <v>960</v>
      </c>
    </row>
    <row r="376" spans="2:6" ht="15.75" thickBot="1" x14ac:dyDescent="0.3">
      <c r="B376" s="26" t="s">
        <v>279</v>
      </c>
      <c r="C376" s="14">
        <f t="shared" ref="C376:F379" si="74">C159+C184+C209+C235+C264+C289+C315+C341</f>
        <v>1920</v>
      </c>
      <c r="D376" s="14">
        <f t="shared" si="74"/>
        <v>5500</v>
      </c>
      <c r="E376" s="14">
        <f t="shared" si="74"/>
        <v>960</v>
      </c>
      <c r="F376" s="14">
        <f t="shared" si="74"/>
        <v>960</v>
      </c>
    </row>
    <row r="377" spans="2:6" ht="15.75" thickBot="1" x14ac:dyDescent="0.3">
      <c r="B377" s="26" t="s">
        <v>303</v>
      </c>
      <c r="C377" s="14">
        <f t="shared" si="74"/>
        <v>0</v>
      </c>
      <c r="D377" s="14">
        <f t="shared" si="74"/>
        <v>0</v>
      </c>
      <c r="E377" s="14">
        <f t="shared" si="74"/>
        <v>0</v>
      </c>
      <c r="F377" s="14">
        <f t="shared" si="74"/>
        <v>0</v>
      </c>
    </row>
    <row r="378" spans="2:6" ht="15.75" thickBot="1" x14ac:dyDescent="0.3">
      <c r="B378" s="26" t="s">
        <v>295</v>
      </c>
      <c r="C378" s="14">
        <f t="shared" si="74"/>
        <v>0</v>
      </c>
      <c r="D378" s="14">
        <f t="shared" si="74"/>
        <v>0</v>
      </c>
      <c r="E378" s="14">
        <f t="shared" si="74"/>
        <v>0</v>
      </c>
      <c r="F378" s="14">
        <f t="shared" si="74"/>
        <v>0</v>
      </c>
    </row>
    <row r="379" spans="2:6" ht="15.75" thickBot="1" x14ac:dyDescent="0.3">
      <c r="B379" s="26" t="s">
        <v>296</v>
      </c>
      <c r="C379" s="14">
        <f t="shared" si="74"/>
        <v>0</v>
      </c>
      <c r="D379" s="14">
        <f t="shared" si="74"/>
        <v>0</v>
      </c>
      <c r="E379" s="14">
        <f t="shared" si="74"/>
        <v>0</v>
      </c>
      <c r="F379" s="14">
        <f t="shared" si="74"/>
        <v>0</v>
      </c>
    </row>
    <row r="380" spans="2:6" ht="15.75" thickBot="1" x14ac:dyDescent="0.3">
      <c r="B380" s="17" t="s">
        <v>32</v>
      </c>
      <c r="C380" s="18">
        <f>IF(C348-C347=0,0,"Error")</f>
        <v>0</v>
      </c>
      <c r="D380" s="18">
        <f>IF(D348-D347=0,0,"Error")</f>
        <v>0</v>
      </c>
      <c r="E380" s="18">
        <f>IF(E348-E347=0,0,"Error")</f>
        <v>0</v>
      </c>
      <c r="F380" s="18">
        <f>IF(F348-F347=0,0,"Error")</f>
        <v>0</v>
      </c>
    </row>
    <row r="381" spans="2:6" x14ac:dyDescent="0.25">
      <c r="B381" s="28"/>
      <c r="C381" s="29"/>
      <c r="D381" s="29"/>
      <c r="E381" s="29"/>
      <c r="F381" s="29"/>
    </row>
  </sheetData>
  <mergeCells count="88">
    <mergeCell ref="B8:F8"/>
    <mergeCell ref="A2:G2"/>
    <mergeCell ref="B3:F3"/>
    <mergeCell ref="C5:F5"/>
    <mergeCell ref="C6:F6"/>
    <mergeCell ref="C7:F7"/>
    <mergeCell ref="B36:B37"/>
    <mergeCell ref="B9:F11"/>
    <mergeCell ref="C12:F12"/>
    <mergeCell ref="B13:B14"/>
    <mergeCell ref="B19:F19"/>
    <mergeCell ref="B22:F22"/>
    <mergeCell ref="B23:F23"/>
    <mergeCell ref="C24:F24"/>
    <mergeCell ref="C25:F25"/>
    <mergeCell ref="C26:F26"/>
    <mergeCell ref="B27:B28"/>
    <mergeCell ref="B35:F35"/>
    <mergeCell ref="B101:B102"/>
    <mergeCell ref="B109:F109"/>
    <mergeCell ref="B110:B111"/>
    <mergeCell ref="C61:F61"/>
    <mergeCell ref="C62:F62"/>
    <mergeCell ref="C63:F63"/>
    <mergeCell ref="B64:B65"/>
    <mergeCell ref="B72:F72"/>
    <mergeCell ref="B73:B74"/>
    <mergeCell ref="H138:L140"/>
    <mergeCell ref="C139:F139"/>
    <mergeCell ref="C140:F140"/>
    <mergeCell ref="C98:F98"/>
    <mergeCell ref="C99:F99"/>
    <mergeCell ref="C100:F100"/>
    <mergeCell ref="C165:F165"/>
    <mergeCell ref="B135:F135"/>
    <mergeCell ref="B136:F136"/>
    <mergeCell ref="C137:F137"/>
    <mergeCell ref="E138:F138"/>
    <mergeCell ref="C141:F141"/>
    <mergeCell ref="B142:B143"/>
    <mergeCell ref="B150:F150"/>
    <mergeCell ref="B151:B152"/>
    <mergeCell ref="E164:F164"/>
    <mergeCell ref="C242:F242"/>
    <mergeCell ref="E243:F243"/>
    <mergeCell ref="C217:F217"/>
    <mergeCell ref="C166:F166"/>
    <mergeCell ref="B167:B168"/>
    <mergeCell ref="B175:F175"/>
    <mergeCell ref="B176:B177"/>
    <mergeCell ref="C190:F190"/>
    <mergeCell ref="C191:F191"/>
    <mergeCell ref="B192:B193"/>
    <mergeCell ref="B200:F200"/>
    <mergeCell ref="B201:B202"/>
    <mergeCell ref="C214:F214"/>
    <mergeCell ref="C216:F216"/>
    <mergeCell ref="B218:B219"/>
    <mergeCell ref="B226:F226"/>
    <mergeCell ref="B227:B228"/>
    <mergeCell ref="B240:F240"/>
    <mergeCell ref="B241:F241"/>
    <mergeCell ref="B281:B282"/>
    <mergeCell ref="C294:F294"/>
    <mergeCell ref="C296:F296"/>
    <mergeCell ref="C297:F297"/>
    <mergeCell ref="B247:B248"/>
    <mergeCell ref="E269:F269"/>
    <mergeCell ref="C270:F270"/>
    <mergeCell ref="C271:F271"/>
    <mergeCell ref="B272:B273"/>
    <mergeCell ref="B280:F280"/>
    <mergeCell ref="B1:H1"/>
    <mergeCell ref="B332:F332"/>
    <mergeCell ref="B333:B334"/>
    <mergeCell ref="B306:F306"/>
    <mergeCell ref="B307:B308"/>
    <mergeCell ref="C320:F320"/>
    <mergeCell ref="C322:F322"/>
    <mergeCell ref="C323:F323"/>
    <mergeCell ref="B324:B325"/>
    <mergeCell ref="H243:L245"/>
    <mergeCell ref="C244:F244"/>
    <mergeCell ref="C245:F245"/>
    <mergeCell ref="C246:F246"/>
    <mergeCell ref="B298:B299"/>
    <mergeCell ref="B255:F255"/>
    <mergeCell ref="B256:B257"/>
  </mergeCells>
  <pageMargins left="0.7" right="0.7" top="0.75" bottom="0.75" header="0.3" footer="0.3"/>
  <pageSetup scale="55" orientation="portrait" r:id="rId1"/>
  <rowBreaks count="3" manualBreakCount="3">
    <brk id="60" max="5" man="1"/>
    <brk id="239" max="5" man="1"/>
    <brk id="319"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42"/>
  <sheetViews>
    <sheetView topLeftCell="C1" zoomScale="93" zoomScaleNormal="93" workbookViewId="0">
      <selection activeCell="L12" sqref="L12"/>
    </sheetView>
  </sheetViews>
  <sheetFormatPr defaultRowHeight="15" x14ac:dyDescent="0.25"/>
  <cols>
    <col min="1" max="1" width="2.85546875" hidden="1" customWidth="1"/>
    <col min="2" max="2" width="5" hidden="1" customWidth="1"/>
    <col min="3" max="3" width="43.85546875" customWidth="1"/>
    <col min="4" max="4" width="11.7109375" customWidth="1"/>
    <col min="5" max="5" width="15.140625" customWidth="1"/>
    <col min="6" max="6" width="17.28515625" customWidth="1"/>
    <col min="7" max="7" width="14.5703125" customWidth="1"/>
    <col min="8" max="8" width="6.28515625" customWidth="1"/>
    <col min="9" max="9" width="13.28515625" customWidth="1"/>
    <col min="10" max="10" width="11" customWidth="1"/>
    <col min="11" max="11" width="11" bestFit="1" customWidth="1"/>
    <col min="257" max="257" width="2.85546875" customWidth="1"/>
    <col min="258" max="258" width="5" customWidth="1"/>
    <col min="259" max="259" width="43.85546875" customWidth="1"/>
    <col min="260" max="260" width="11.7109375" customWidth="1"/>
    <col min="261" max="261" width="15.140625" customWidth="1"/>
    <col min="262" max="262" width="17.28515625" customWidth="1"/>
    <col min="263" max="263" width="14.5703125" customWidth="1"/>
    <col min="264" max="264" width="6.28515625" customWidth="1"/>
    <col min="265" max="265" width="13.28515625" customWidth="1"/>
    <col min="266" max="266" width="11" customWidth="1"/>
    <col min="267" max="267" width="11" bestFit="1" customWidth="1"/>
    <col min="513" max="513" width="2.85546875" customWidth="1"/>
    <col min="514" max="514" width="5" customWidth="1"/>
    <col min="515" max="515" width="43.85546875" customWidth="1"/>
    <col min="516" max="516" width="11.7109375" customWidth="1"/>
    <col min="517" max="517" width="15.140625" customWidth="1"/>
    <col min="518" max="518" width="17.28515625" customWidth="1"/>
    <col min="519" max="519" width="14.5703125" customWidth="1"/>
    <col min="520" max="520" width="6.28515625" customWidth="1"/>
    <col min="521" max="521" width="13.28515625" customWidth="1"/>
    <col min="522" max="522" width="11" customWidth="1"/>
    <col min="523" max="523" width="11" bestFit="1" customWidth="1"/>
    <col min="769" max="769" width="2.85546875" customWidth="1"/>
    <col min="770" max="770" width="5" customWidth="1"/>
    <col min="771" max="771" width="43.85546875" customWidth="1"/>
    <col min="772" max="772" width="11.7109375" customWidth="1"/>
    <col min="773" max="773" width="15.140625" customWidth="1"/>
    <col min="774" max="774" width="17.28515625" customWidth="1"/>
    <col min="775" max="775" width="14.5703125" customWidth="1"/>
    <col min="776" max="776" width="6.28515625" customWidth="1"/>
    <col min="777" max="777" width="13.28515625" customWidth="1"/>
    <col min="778" max="778" width="11" customWidth="1"/>
    <col min="779" max="779" width="11" bestFit="1" customWidth="1"/>
    <col min="1025" max="1025" width="2.85546875" customWidth="1"/>
    <col min="1026" max="1026" width="5" customWidth="1"/>
    <col min="1027" max="1027" width="43.85546875" customWidth="1"/>
    <col min="1028" max="1028" width="11.7109375" customWidth="1"/>
    <col min="1029" max="1029" width="15.140625" customWidth="1"/>
    <col min="1030" max="1030" width="17.28515625" customWidth="1"/>
    <col min="1031" max="1031" width="14.5703125" customWidth="1"/>
    <col min="1032" max="1032" width="6.28515625" customWidth="1"/>
    <col min="1033" max="1033" width="13.28515625" customWidth="1"/>
    <col min="1034" max="1034" width="11" customWidth="1"/>
    <col min="1035" max="1035" width="11" bestFit="1" customWidth="1"/>
    <col min="1281" max="1281" width="2.85546875" customWidth="1"/>
    <col min="1282" max="1282" width="5" customWidth="1"/>
    <col min="1283" max="1283" width="43.85546875" customWidth="1"/>
    <col min="1284" max="1284" width="11.7109375" customWidth="1"/>
    <col min="1285" max="1285" width="15.140625" customWidth="1"/>
    <col min="1286" max="1286" width="17.28515625" customWidth="1"/>
    <col min="1287" max="1287" width="14.5703125" customWidth="1"/>
    <col min="1288" max="1288" width="6.28515625" customWidth="1"/>
    <col min="1289" max="1289" width="13.28515625" customWidth="1"/>
    <col min="1290" max="1290" width="11" customWidth="1"/>
    <col min="1291" max="1291" width="11" bestFit="1" customWidth="1"/>
    <col min="1537" max="1537" width="2.85546875" customWidth="1"/>
    <col min="1538" max="1538" width="5" customWidth="1"/>
    <col min="1539" max="1539" width="43.85546875" customWidth="1"/>
    <col min="1540" max="1540" width="11.7109375" customWidth="1"/>
    <col min="1541" max="1541" width="15.140625" customWidth="1"/>
    <col min="1542" max="1542" width="17.28515625" customWidth="1"/>
    <col min="1543" max="1543" width="14.5703125" customWidth="1"/>
    <col min="1544" max="1544" width="6.28515625" customWidth="1"/>
    <col min="1545" max="1545" width="13.28515625" customWidth="1"/>
    <col min="1546" max="1546" width="11" customWidth="1"/>
    <col min="1547" max="1547" width="11" bestFit="1" customWidth="1"/>
    <col min="1793" max="1793" width="2.85546875" customWidth="1"/>
    <col min="1794" max="1794" width="5" customWidth="1"/>
    <col min="1795" max="1795" width="43.85546875" customWidth="1"/>
    <col min="1796" max="1796" width="11.7109375" customWidth="1"/>
    <col min="1797" max="1797" width="15.140625" customWidth="1"/>
    <col min="1798" max="1798" width="17.28515625" customWidth="1"/>
    <col min="1799" max="1799" width="14.5703125" customWidth="1"/>
    <col min="1800" max="1800" width="6.28515625" customWidth="1"/>
    <col min="1801" max="1801" width="13.28515625" customWidth="1"/>
    <col min="1802" max="1802" width="11" customWidth="1"/>
    <col min="1803" max="1803" width="11" bestFit="1" customWidth="1"/>
    <col min="2049" max="2049" width="2.85546875" customWidth="1"/>
    <col min="2050" max="2050" width="5" customWidth="1"/>
    <col min="2051" max="2051" width="43.85546875" customWidth="1"/>
    <col min="2052" max="2052" width="11.7109375" customWidth="1"/>
    <col min="2053" max="2053" width="15.140625" customWidth="1"/>
    <col min="2054" max="2054" width="17.28515625" customWidth="1"/>
    <col min="2055" max="2055" width="14.5703125" customWidth="1"/>
    <col min="2056" max="2056" width="6.28515625" customWidth="1"/>
    <col min="2057" max="2057" width="13.28515625" customWidth="1"/>
    <col min="2058" max="2058" width="11" customWidth="1"/>
    <col min="2059" max="2059" width="11" bestFit="1" customWidth="1"/>
    <col min="2305" max="2305" width="2.85546875" customWidth="1"/>
    <col min="2306" max="2306" width="5" customWidth="1"/>
    <col min="2307" max="2307" width="43.85546875" customWidth="1"/>
    <col min="2308" max="2308" width="11.7109375" customWidth="1"/>
    <col min="2309" max="2309" width="15.140625" customWidth="1"/>
    <col min="2310" max="2310" width="17.28515625" customWidth="1"/>
    <col min="2311" max="2311" width="14.5703125" customWidth="1"/>
    <col min="2312" max="2312" width="6.28515625" customWidth="1"/>
    <col min="2313" max="2313" width="13.28515625" customWidth="1"/>
    <col min="2314" max="2314" width="11" customWidth="1"/>
    <col min="2315" max="2315" width="11" bestFit="1" customWidth="1"/>
    <col min="2561" max="2561" width="2.85546875" customWidth="1"/>
    <col min="2562" max="2562" width="5" customWidth="1"/>
    <col min="2563" max="2563" width="43.85546875" customWidth="1"/>
    <col min="2564" max="2564" width="11.7109375" customWidth="1"/>
    <col min="2565" max="2565" width="15.140625" customWidth="1"/>
    <col min="2566" max="2566" width="17.28515625" customWidth="1"/>
    <col min="2567" max="2567" width="14.5703125" customWidth="1"/>
    <col min="2568" max="2568" width="6.28515625" customWidth="1"/>
    <col min="2569" max="2569" width="13.28515625" customWidth="1"/>
    <col min="2570" max="2570" width="11" customWidth="1"/>
    <col min="2571" max="2571" width="11" bestFit="1" customWidth="1"/>
    <col min="2817" max="2817" width="2.85546875" customWidth="1"/>
    <col min="2818" max="2818" width="5" customWidth="1"/>
    <col min="2819" max="2819" width="43.85546875" customWidth="1"/>
    <col min="2820" max="2820" width="11.7109375" customWidth="1"/>
    <col min="2821" max="2821" width="15.140625" customWidth="1"/>
    <col min="2822" max="2822" width="17.28515625" customWidth="1"/>
    <col min="2823" max="2823" width="14.5703125" customWidth="1"/>
    <col min="2824" max="2824" width="6.28515625" customWidth="1"/>
    <col min="2825" max="2825" width="13.28515625" customWidth="1"/>
    <col min="2826" max="2826" width="11" customWidth="1"/>
    <col min="2827" max="2827" width="11" bestFit="1" customWidth="1"/>
    <col min="3073" max="3073" width="2.85546875" customWidth="1"/>
    <col min="3074" max="3074" width="5" customWidth="1"/>
    <col min="3075" max="3075" width="43.85546875" customWidth="1"/>
    <col min="3076" max="3076" width="11.7109375" customWidth="1"/>
    <col min="3077" max="3077" width="15.140625" customWidth="1"/>
    <col min="3078" max="3078" width="17.28515625" customWidth="1"/>
    <col min="3079" max="3079" width="14.5703125" customWidth="1"/>
    <col min="3080" max="3080" width="6.28515625" customWidth="1"/>
    <col min="3081" max="3081" width="13.28515625" customWidth="1"/>
    <col min="3082" max="3082" width="11" customWidth="1"/>
    <col min="3083" max="3083" width="11" bestFit="1" customWidth="1"/>
    <col min="3329" max="3329" width="2.85546875" customWidth="1"/>
    <col min="3330" max="3330" width="5" customWidth="1"/>
    <col min="3331" max="3331" width="43.85546875" customWidth="1"/>
    <col min="3332" max="3332" width="11.7109375" customWidth="1"/>
    <col min="3333" max="3333" width="15.140625" customWidth="1"/>
    <col min="3334" max="3334" width="17.28515625" customWidth="1"/>
    <col min="3335" max="3335" width="14.5703125" customWidth="1"/>
    <col min="3336" max="3336" width="6.28515625" customWidth="1"/>
    <col min="3337" max="3337" width="13.28515625" customWidth="1"/>
    <col min="3338" max="3338" width="11" customWidth="1"/>
    <col min="3339" max="3339" width="11" bestFit="1" customWidth="1"/>
    <col min="3585" max="3585" width="2.85546875" customWidth="1"/>
    <col min="3586" max="3586" width="5" customWidth="1"/>
    <col min="3587" max="3587" width="43.85546875" customWidth="1"/>
    <col min="3588" max="3588" width="11.7109375" customWidth="1"/>
    <col min="3589" max="3589" width="15.140625" customWidth="1"/>
    <col min="3590" max="3590" width="17.28515625" customWidth="1"/>
    <col min="3591" max="3591" width="14.5703125" customWidth="1"/>
    <col min="3592" max="3592" width="6.28515625" customWidth="1"/>
    <col min="3593" max="3593" width="13.28515625" customWidth="1"/>
    <col min="3594" max="3594" width="11" customWidth="1"/>
    <col min="3595" max="3595" width="11" bestFit="1" customWidth="1"/>
    <col min="3841" max="3841" width="2.85546875" customWidth="1"/>
    <col min="3842" max="3842" width="5" customWidth="1"/>
    <col min="3843" max="3843" width="43.85546875" customWidth="1"/>
    <col min="3844" max="3844" width="11.7109375" customWidth="1"/>
    <col min="3845" max="3845" width="15.140625" customWidth="1"/>
    <col min="3846" max="3846" width="17.28515625" customWidth="1"/>
    <col min="3847" max="3847" width="14.5703125" customWidth="1"/>
    <col min="3848" max="3848" width="6.28515625" customWidth="1"/>
    <col min="3849" max="3849" width="13.28515625" customWidth="1"/>
    <col min="3850" max="3850" width="11" customWidth="1"/>
    <col min="3851" max="3851" width="11" bestFit="1" customWidth="1"/>
    <col min="4097" max="4097" width="2.85546875" customWidth="1"/>
    <col min="4098" max="4098" width="5" customWidth="1"/>
    <col min="4099" max="4099" width="43.85546875" customWidth="1"/>
    <col min="4100" max="4100" width="11.7109375" customWidth="1"/>
    <col min="4101" max="4101" width="15.140625" customWidth="1"/>
    <col min="4102" max="4102" width="17.28515625" customWidth="1"/>
    <col min="4103" max="4103" width="14.5703125" customWidth="1"/>
    <col min="4104" max="4104" width="6.28515625" customWidth="1"/>
    <col min="4105" max="4105" width="13.28515625" customWidth="1"/>
    <col min="4106" max="4106" width="11" customWidth="1"/>
    <col min="4107" max="4107" width="11" bestFit="1" customWidth="1"/>
    <col min="4353" max="4353" width="2.85546875" customWidth="1"/>
    <col min="4354" max="4354" width="5" customWidth="1"/>
    <col min="4355" max="4355" width="43.85546875" customWidth="1"/>
    <col min="4356" max="4356" width="11.7109375" customWidth="1"/>
    <col min="4357" max="4357" width="15.140625" customWidth="1"/>
    <col min="4358" max="4358" width="17.28515625" customWidth="1"/>
    <col min="4359" max="4359" width="14.5703125" customWidth="1"/>
    <col min="4360" max="4360" width="6.28515625" customWidth="1"/>
    <col min="4361" max="4361" width="13.28515625" customWidth="1"/>
    <col min="4362" max="4362" width="11" customWidth="1"/>
    <col min="4363" max="4363" width="11" bestFit="1" customWidth="1"/>
    <col min="4609" max="4609" width="2.85546875" customWidth="1"/>
    <col min="4610" max="4610" width="5" customWidth="1"/>
    <col min="4611" max="4611" width="43.85546875" customWidth="1"/>
    <col min="4612" max="4612" width="11.7109375" customWidth="1"/>
    <col min="4613" max="4613" width="15.140625" customWidth="1"/>
    <col min="4614" max="4614" width="17.28515625" customWidth="1"/>
    <col min="4615" max="4615" width="14.5703125" customWidth="1"/>
    <col min="4616" max="4616" width="6.28515625" customWidth="1"/>
    <col min="4617" max="4617" width="13.28515625" customWidth="1"/>
    <col min="4618" max="4618" width="11" customWidth="1"/>
    <col min="4619" max="4619" width="11" bestFit="1" customWidth="1"/>
    <col min="4865" max="4865" width="2.85546875" customWidth="1"/>
    <col min="4866" max="4866" width="5" customWidth="1"/>
    <col min="4867" max="4867" width="43.85546875" customWidth="1"/>
    <col min="4868" max="4868" width="11.7109375" customWidth="1"/>
    <col min="4869" max="4869" width="15.140625" customWidth="1"/>
    <col min="4870" max="4870" width="17.28515625" customWidth="1"/>
    <col min="4871" max="4871" width="14.5703125" customWidth="1"/>
    <col min="4872" max="4872" width="6.28515625" customWidth="1"/>
    <col min="4873" max="4873" width="13.28515625" customWidth="1"/>
    <col min="4874" max="4874" width="11" customWidth="1"/>
    <col min="4875" max="4875" width="11" bestFit="1" customWidth="1"/>
    <col min="5121" max="5121" width="2.85546875" customWidth="1"/>
    <col min="5122" max="5122" width="5" customWidth="1"/>
    <col min="5123" max="5123" width="43.85546875" customWidth="1"/>
    <col min="5124" max="5124" width="11.7109375" customWidth="1"/>
    <col min="5125" max="5125" width="15.140625" customWidth="1"/>
    <col min="5126" max="5126" width="17.28515625" customWidth="1"/>
    <col min="5127" max="5127" width="14.5703125" customWidth="1"/>
    <col min="5128" max="5128" width="6.28515625" customWidth="1"/>
    <col min="5129" max="5129" width="13.28515625" customWidth="1"/>
    <col min="5130" max="5130" width="11" customWidth="1"/>
    <col min="5131" max="5131" width="11" bestFit="1" customWidth="1"/>
    <col min="5377" max="5377" width="2.85546875" customWidth="1"/>
    <col min="5378" max="5378" width="5" customWidth="1"/>
    <col min="5379" max="5379" width="43.85546875" customWidth="1"/>
    <col min="5380" max="5380" width="11.7109375" customWidth="1"/>
    <col min="5381" max="5381" width="15.140625" customWidth="1"/>
    <col min="5382" max="5382" width="17.28515625" customWidth="1"/>
    <col min="5383" max="5383" width="14.5703125" customWidth="1"/>
    <col min="5384" max="5384" width="6.28515625" customWidth="1"/>
    <col min="5385" max="5385" width="13.28515625" customWidth="1"/>
    <col min="5386" max="5386" width="11" customWidth="1"/>
    <col min="5387" max="5387" width="11" bestFit="1" customWidth="1"/>
    <col min="5633" max="5633" width="2.85546875" customWidth="1"/>
    <col min="5634" max="5634" width="5" customWidth="1"/>
    <col min="5635" max="5635" width="43.85546875" customWidth="1"/>
    <col min="5636" max="5636" width="11.7109375" customWidth="1"/>
    <col min="5637" max="5637" width="15.140625" customWidth="1"/>
    <col min="5638" max="5638" width="17.28515625" customWidth="1"/>
    <col min="5639" max="5639" width="14.5703125" customWidth="1"/>
    <col min="5640" max="5640" width="6.28515625" customWidth="1"/>
    <col min="5641" max="5641" width="13.28515625" customWidth="1"/>
    <col min="5642" max="5642" width="11" customWidth="1"/>
    <col min="5643" max="5643" width="11" bestFit="1" customWidth="1"/>
    <col min="5889" max="5889" width="2.85546875" customWidth="1"/>
    <col min="5890" max="5890" width="5" customWidth="1"/>
    <col min="5891" max="5891" width="43.85546875" customWidth="1"/>
    <col min="5892" max="5892" width="11.7109375" customWidth="1"/>
    <col min="5893" max="5893" width="15.140625" customWidth="1"/>
    <col min="5894" max="5894" width="17.28515625" customWidth="1"/>
    <col min="5895" max="5895" width="14.5703125" customWidth="1"/>
    <col min="5896" max="5896" width="6.28515625" customWidth="1"/>
    <col min="5897" max="5897" width="13.28515625" customWidth="1"/>
    <col min="5898" max="5898" width="11" customWidth="1"/>
    <col min="5899" max="5899" width="11" bestFit="1" customWidth="1"/>
    <col min="6145" max="6145" width="2.85546875" customWidth="1"/>
    <col min="6146" max="6146" width="5" customWidth="1"/>
    <col min="6147" max="6147" width="43.85546875" customWidth="1"/>
    <col min="6148" max="6148" width="11.7109375" customWidth="1"/>
    <col min="6149" max="6149" width="15.140625" customWidth="1"/>
    <col min="6150" max="6150" width="17.28515625" customWidth="1"/>
    <col min="6151" max="6151" width="14.5703125" customWidth="1"/>
    <col min="6152" max="6152" width="6.28515625" customWidth="1"/>
    <col min="6153" max="6153" width="13.28515625" customWidth="1"/>
    <col min="6154" max="6154" width="11" customWidth="1"/>
    <col min="6155" max="6155" width="11" bestFit="1" customWidth="1"/>
    <col min="6401" max="6401" width="2.85546875" customWidth="1"/>
    <col min="6402" max="6402" width="5" customWidth="1"/>
    <col min="6403" max="6403" width="43.85546875" customWidth="1"/>
    <col min="6404" max="6404" width="11.7109375" customWidth="1"/>
    <col min="6405" max="6405" width="15.140625" customWidth="1"/>
    <col min="6406" max="6406" width="17.28515625" customWidth="1"/>
    <col min="6407" max="6407" width="14.5703125" customWidth="1"/>
    <col min="6408" max="6408" width="6.28515625" customWidth="1"/>
    <col min="6409" max="6409" width="13.28515625" customWidth="1"/>
    <col min="6410" max="6410" width="11" customWidth="1"/>
    <col min="6411" max="6411" width="11" bestFit="1" customWidth="1"/>
    <col min="6657" max="6657" width="2.85546875" customWidth="1"/>
    <col min="6658" max="6658" width="5" customWidth="1"/>
    <col min="6659" max="6659" width="43.85546875" customWidth="1"/>
    <col min="6660" max="6660" width="11.7109375" customWidth="1"/>
    <col min="6661" max="6661" width="15.140625" customWidth="1"/>
    <col min="6662" max="6662" width="17.28515625" customWidth="1"/>
    <col min="6663" max="6663" width="14.5703125" customWidth="1"/>
    <col min="6664" max="6664" width="6.28515625" customWidth="1"/>
    <col min="6665" max="6665" width="13.28515625" customWidth="1"/>
    <col min="6666" max="6666" width="11" customWidth="1"/>
    <col min="6667" max="6667" width="11" bestFit="1" customWidth="1"/>
    <col min="6913" max="6913" width="2.85546875" customWidth="1"/>
    <col min="6914" max="6914" width="5" customWidth="1"/>
    <col min="6915" max="6915" width="43.85546875" customWidth="1"/>
    <col min="6916" max="6916" width="11.7109375" customWidth="1"/>
    <col min="6917" max="6917" width="15.140625" customWidth="1"/>
    <col min="6918" max="6918" width="17.28515625" customWidth="1"/>
    <col min="6919" max="6919" width="14.5703125" customWidth="1"/>
    <col min="6920" max="6920" width="6.28515625" customWidth="1"/>
    <col min="6921" max="6921" width="13.28515625" customWidth="1"/>
    <col min="6922" max="6922" width="11" customWidth="1"/>
    <col min="6923" max="6923" width="11" bestFit="1" customWidth="1"/>
    <col min="7169" max="7169" width="2.85546875" customWidth="1"/>
    <col min="7170" max="7170" width="5" customWidth="1"/>
    <col min="7171" max="7171" width="43.85546875" customWidth="1"/>
    <col min="7172" max="7172" width="11.7109375" customWidth="1"/>
    <col min="7173" max="7173" width="15.140625" customWidth="1"/>
    <col min="7174" max="7174" width="17.28515625" customWidth="1"/>
    <col min="7175" max="7175" width="14.5703125" customWidth="1"/>
    <col min="7176" max="7176" width="6.28515625" customWidth="1"/>
    <col min="7177" max="7177" width="13.28515625" customWidth="1"/>
    <col min="7178" max="7178" width="11" customWidth="1"/>
    <col min="7179" max="7179" width="11" bestFit="1" customWidth="1"/>
    <col min="7425" max="7425" width="2.85546875" customWidth="1"/>
    <col min="7426" max="7426" width="5" customWidth="1"/>
    <col min="7427" max="7427" width="43.85546875" customWidth="1"/>
    <col min="7428" max="7428" width="11.7109375" customWidth="1"/>
    <col min="7429" max="7429" width="15.140625" customWidth="1"/>
    <col min="7430" max="7430" width="17.28515625" customWidth="1"/>
    <col min="7431" max="7431" width="14.5703125" customWidth="1"/>
    <col min="7432" max="7432" width="6.28515625" customWidth="1"/>
    <col min="7433" max="7433" width="13.28515625" customWidth="1"/>
    <col min="7434" max="7434" width="11" customWidth="1"/>
    <col min="7435" max="7435" width="11" bestFit="1" customWidth="1"/>
    <col min="7681" max="7681" width="2.85546875" customWidth="1"/>
    <col min="7682" max="7682" width="5" customWidth="1"/>
    <col min="7683" max="7683" width="43.85546875" customWidth="1"/>
    <col min="7684" max="7684" width="11.7109375" customWidth="1"/>
    <col min="7685" max="7685" width="15.140625" customWidth="1"/>
    <col min="7686" max="7686" width="17.28515625" customWidth="1"/>
    <col min="7687" max="7687" width="14.5703125" customWidth="1"/>
    <col min="7688" max="7688" width="6.28515625" customWidth="1"/>
    <col min="7689" max="7689" width="13.28515625" customWidth="1"/>
    <col min="7690" max="7690" width="11" customWidth="1"/>
    <col min="7691" max="7691" width="11" bestFit="1" customWidth="1"/>
    <col min="7937" max="7937" width="2.85546875" customWidth="1"/>
    <col min="7938" max="7938" width="5" customWidth="1"/>
    <col min="7939" max="7939" width="43.85546875" customWidth="1"/>
    <col min="7940" max="7940" width="11.7109375" customWidth="1"/>
    <col min="7941" max="7941" width="15.140625" customWidth="1"/>
    <col min="7942" max="7942" width="17.28515625" customWidth="1"/>
    <col min="7943" max="7943" width="14.5703125" customWidth="1"/>
    <col min="7944" max="7944" width="6.28515625" customWidth="1"/>
    <col min="7945" max="7945" width="13.28515625" customWidth="1"/>
    <col min="7946" max="7946" width="11" customWidth="1"/>
    <col min="7947" max="7947" width="11" bestFit="1" customWidth="1"/>
    <col min="8193" max="8193" width="2.85546875" customWidth="1"/>
    <col min="8194" max="8194" width="5" customWidth="1"/>
    <col min="8195" max="8195" width="43.85546875" customWidth="1"/>
    <col min="8196" max="8196" width="11.7109375" customWidth="1"/>
    <col min="8197" max="8197" width="15.140625" customWidth="1"/>
    <col min="8198" max="8198" width="17.28515625" customWidth="1"/>
    <col min="8199" max="8199" width="14.5703125" customWidth="1"/>
    <col min="8200" max="8200" width="6.28515625" customWidth="1"/>
    <col min="8201" max="8201" width="13.28515625" customWidth="1"/>
    <col min="8202" max="8202" width="11" customWidth="1"/>
    <col min="8203" max="8203" width="11" bestFit="1" customWidth="1"/>
    <col min="8449" max="8449" width="2.85546875" customWidth="1"/>
    <col min="8450" max="8450" width="5" customWidth="1"/>
    <col min="8451" max="8451" width="43.85546875" customWidth="1"/>
    <col min="8452" max="8452" width="11.7109375" customWidth="1"/>
    <col min="8453" max="8453" width="15.140625" customWidth="1"/>
    <col min="8454" max="8454" width="17.28515625" customWidth="1"/>
    <col min="8455" max="8455" width="14.5703125" customWidth="1"/>
    <col min="8456" max="8456" width="6.28515625" customWidth="1"/>
    <col min="8457" max="8457" width="13.28515625" customWidth="1"/>
    <col min="8458" max="8458" width="11" customWidth="1"/>
    <col min="8459" max="8459" width="11" bestFit="1" customWidth="1"/>
    <col min="8705" max="8705" width="2.85546875" customWidth="1"/>
    <col min="8706" max="8706" width="5" customWidth="1"/>
    <col min="8707" max="8707" width="43.85546875" customWidth="1"/>
    <col min="8708" max="8708" width="11.7109375" customWidth="1"/>
    <col min="8709" max="8709" width="15.140625" customWidth="1"/>
    <col min="8710" max="8710" width="17.28515625" customWidth="1"/>
    <col min="8711" max="8711" width="14.5703125" customWidth="1"/>
    <col min="8712" max="8712" width="6.28515625" customWidth="1"/>
    <col min="8713" max="8713" width="13.28515625" customWidth="1"/>
    <col min="8714" max="8714" width="11" customWidth="1"/>
    <col min="8715" max="8715" width="11" bestFit="1" customWidth="1"/>
    <col min="8961" max="8961" width="2.85546875" customWidth="1"/>
    <col min="8962" max="8962" width="5" customWidth="1"/>
    <col min="8963" max="8963" width="43.85546875" customWidth="1"/>
    <col min="8964" max="8964" width="11.7109375" customWidth="1"/>
    <col min="8965" max="8965" width="15.140625" customWidth="1"/>
    <col min="8966" max="8966" width="17.28515625" customWidth="1"/>
    <col min="8967" max="8967" width="14.5703125" customWidth="1"/>
    <col min="8968" max="8968" width="6.28515625" customWidth="1"/>
    <col min="8969" max="8969" width="13.28515625" customWidth="1"/>
    <col min="8970" max="8970" width="11" customWidth="1"/>
    <col min="8971" max="8971" width="11" bestFit="1" customWidth="1"/>
    <col min="9217" max="9217" width="2.85546875" customWidth="1"/>
    <col min="9218" max="9218" width="5" customWidth="1"/>
    <col min="9219" max="9219" width="43.85546875" customWidth="1"/>
    <col min="9220" max="9220" width="11.7109375" customWidth="1"/>
    <col min="9221" max="9221" width="15.140625" customWidth="1"/>
    <col min="9222" max="9222" width="17.28515625" customWidth="1"/>
    <col min="9223" max="9223" width="14.5703125" customWidth="1"/>
    <col min="9224" max="9224" width="6.28515625" customWidth="1"/>
    <col min="9225" max="9225" width="13.28515625" customWidth="1"/>
    <col min="9226" max="9226" width="11" customWidth="1"/>
    <col min="9227" max="9227" width="11" bestFit="1" customWidth="1"/>
    <col min="9473" max="9473" width="2.85546875" customWidth="1"/>
    <col min="9474" max="9474" width="5" customWidth="1"/>
    <col min="9475" max="9475" width="43.85546875" customWidth="1"/>
    <col min="9476" max="9476" width="11.7109375" customWidth="1"/>
    <col min="9477" max="9477" width="15.140625" customWidth="1"/>
    <col min="9478" max="9478" width="17.28515625" customWidth="1"/>
    <col min="9479" max="9479" width="14.5703125" customWidth="1"/>
    <col min="9480" max="9480" width="6.28515625" customWidth="1"/>
    <col min="9481" max="9481" width="13.28515625" customWidth="1"/>
    <col min="9482" max="9482" width="11" customWidth="1"/>
    <col min="9483" max="9483" width="11" bestFit="1" customWidth="1"/>
    <col min="9729" max="9729" width="2.85546875" customWidth="1"/>
    <col min="9730" max="9730" width="5" customWidth="1"/>
    <col min="9731" max="9731" width="43.85546875" customWidth="1"/>
    <col min="9732" max="9732" width="11.7109375" customWidth="1"/>
    <col min="9733" max="9733" width="15.140625" customWidth="1"/>
    <col min="9734" max="9734" width="17.28515625" customWidth="1"/>
    <col min="9735" max="9735" width="14.5703125" customWidth="1"/>
    <col min="9736" max="9736" width="6.28515625" customWidth="1"/>
    <col min="9737" max="9737" width="13.28515625" customWidth="1"/>
    <col min="9738" max="9738" width="11" customWidth="1"/>
    <col min="9739" max="9739" width="11" bestFit="1" customWidth="1"/>
    <col min="9985" max="9985" width="2.85546875" customWidth="1"/>
    <col min="9986" max="9986" width="5" customWidth="1"/>
    <col min="9987" max="9987" width="43.85546875" customWidth="1"/>
    <col min="9988" max="9988" width="11.7109375" customWidth="1"/>
    <col min="9989" max="9989" width="15.140625" customWidth="1"/>
    <col min="9990" max="9990" width="17.28515625" customWidth="1"/>
    <col min="9991" max="9991" width="14.5703125" customWidth="1"/>
    <col min="9992" max="9992" width="6.28515625" customWidth="1"/>
    <col min="9993" max="9993" width="13.28515625" customWidth="1"/>
    <col min="9994" max="9994" width="11" customWidth="1"/>
    <col min="9995" max="9995" width="11" bestFit="1" customWidth="1"/>
    <col min="10241" max="10241" width="2.85546875" customWidth="1"/>
    <col min="10242" max="10242" width="5" customWidth="1"/>
    <col min="10243" max="10243" width="43.85546875" customWidth="1"/>
    <col min="10244" max="10244" width="11.7109375" customWidth="1"/>
    <col min="10245" max="10245" width="15.140625" customWidth="1"/>
    <col min="10246" max="10246" width="17.28515625" customWidth="1"/>
    <col min="10247" max="10247" width="14.5703125" customWidth="1"/>
    <col min="10248" max="10248" width="6.28515625" customWidth="1"/>
    <col min="10249" max="10249" width="13.28515625" customWidth="1"/>
    <col min="10250" max="10250" width="11" customWidth="1"/>
    <col min="10251" max="10251" width="11" bestFit="1" customWidth="1"/>
    <col min="10497" max="10497" width="2.85546875" customWidth="1"/>
    <col min="10498" max="10498" width="5" customWidth="1"/>
    <col min="10499" max="10499" width="43.85546875" customWidth="1"/>
    <col min="10500" max="10500" width="11.7109375" customWidth="1"/>
    <col min="10501" max="10501" width="15.140625" customWidth="1"/>
    <col min="10502" max="10502" width="17.28515625" customWidth="1"/>
    <col min="10503" max="10503" width="14.5703125" customWidth="1"/>
    <col min="10504" max="10504" width="6.28515625" customWidth="1"/>
    <col min="10505" max="10505" width="13.28515625" customWidth="1"/>
    <col min="10506" max="10506" width="11" customWidth="1"/>
    <col min="10507" max="10507" width="11" bestFit="1" customWidth="1"/>
    <col min="10753" max="10753" width="2.85546875" customWidth="1"/>
    <col min="10754" max="10754" width="5" customWidth="1"/>
    <col min="10755" max="10755" width="43.85546875" customWidth="1"/>
    <col min="10756" max="10756" width="11.7109375" customWidth="1"/>
    <col min="10757" max="10757" width="15.140625" customWidth="1"/>
    <col min="10758" max="10758" width="17.28515625" customWidth="1"/>
    <col min="10759" max="10759" width="14.5703125" customWidth="1"/>
    <col min="10760" max="10760" width="6.28515625" customWidth="1"/>
    <col min="10761" max="10761" width="13.28515625" customWidth="1"/>
    <col min="10762" max="10762" width="11" customWidth="1"/>
    <col min="10763" max="10763" width="11" bestFit="1" customWidth="1"/>
    <col min="11009" max="11009" width="2.85546875" customWidth="1"/>
    <col min="11010" max="11010" width="5" customWidth="1"/>
    <col min="11011" max="11011" width="43.85546875" customWidth="1"/>
    <col min="11012" max="11012" width="11.7109375" customWidth="1"/>
    <col min="11013" max="11013" width="15.140625" customWidth="1"/>
    <col min="11014" max="11014" width="17.28515625" customWidth="1"/>
    <col min="11015" max="11015" width="14.5703125" customWidth="1"/>
    <col min="11016" max="11016" width="6.28515625" customWidth="1"/>
    <col min="11017" max="11017" width="13.28515625" customWidth="1"/>
    <col min="11018" max="11018" width="11" customWidth="1"/>
    <col min="11019" max="11019" width="11" bestFit="1" customWidth="1"/>
    <col min="11265" max="11265" width="2.85546875" customWidth="1"/>
    <col min="11266" max="11266" width="5" customWidth="1"/>
    <col min="11267" max="11267" width="43.85546875" customWidth="1"/>
    <col min="11268" max="11268" width="11.7109375" customWidth="1"/>
    <col min="11269" max="11269" width="15.140625" customWidth="1"/>
    <col min="11270" max="11270" width="17.28515625" customWidth="1"/>
    <col min="11271" max="11271" width="14.5703125" customWidth="1"/>
    <col min="11272" max="11272" width="6.28515625" customWidth="1"/>
    <col min="11273" max="11273" width="13.28515625" customWidth="1"/>
    <col min="11274" max="11274" width="11" customWidth="1"/>
    <col min="11275" max="11275" width="11" bestFit="1" customWidth="1"/>
    <col min="11521" max="11521" width="2.85546875" customWidth="1"/>
    <col min="11522" max="11522" width="5" customWidth="1"/>
    <col min="11523" max="11523" width="43.85546875" customWidth="1"/>
    <col min="11524" max="11524" width="11.7109375" customWidth="1"/>
    <col min="11525" max="11525" width="15.140625" customWidth="1"/>
    <col min="11526" max="11526" width="17.28515625" customWidth="1"/>
    <col min="11527" max="11527" width="14.5703125" customWidth="1"/>
    <col min="11528" max="11528" width="6.28515625" customWidth="1"/>
    <col min="11529" max="11529" width="13.28515625" customWidth="1"/>
    <col min="11530" max="11530" width="11" customWidth="1"/>
    <col min="11531" max="11531" width="11" bestFit="1" customWidth="1"/>
    <col min="11777" max="11777" width="2.85546875" customWidth="1"/>
    <col min="11778" max="11778" width="5" customWidth="1"/>
    <col min="11779" max="11779" width="43.85546875" customWidth="1"/>
    <col min="11780" max="11780" width="11.7109375" customWidth="1"/>
    <col min="11781" max="11781" width="15.140625" customWidth="1"/>
    <col min="11782" max="11782" width="17.28515625" customWidth="1"/>
    <col min="11783" max="11783" width="14.5703125" customWidth="1"/>
    <col min="11784" max="11784" width="6.28515625" customWidth="1"/>
    <col min="11785" max="11785" width="13.28515625" customWidth="1"/>
    <col min="11786" max="11786" width="11" customWidth="1"/>
    <col min="11787" max="11787" width="11" bestFit="1" customWidth="1"/>
    <col min="12033" max="12033" width="2.85546875" customWidth="1"/>
    <col min="12034" max="12034" width="5" customWidth="1"/>
    <col min="12035" max="12035" width="43.85546875" customWidth="1"/>
    <col min="12036" max="12036" width="11.7109375" customWidth="1"/>
    <col min="12037" max="12037" width="15.140625" customWidth="1"/>
    <col min="12038" max="12038" width="17.28515625" customWidth="1"/>
    <col min="12039" max="12039" width="14.5703125" customWidth="1"/>
    <col min="12040" max="12040" width="6.28515625" customWidth="1"/>
    <col min="12041" max="12041" width="13.28515625" customWidth="1"/>
    <col min="12042" max="12042" width="11" customWidth="1"/>
    <col min="12043" max="12043" width="11" bestFit="1" customWidth="1"/>
    <col min="12289" max="12289" width="2.85546875" customWidth="1"/>
    <col min="12290" max="12290" width="5" customWidth="1"/>
    <col min="12291" max="12291" width="43.85546875" customWidth="1"/>
    <col min="12292" max="12292" width="11.7109375" customWidth="1"/>
    <col min="12293" max="12293" width="15.140625" customWidth="1"/>
    <col min="12294" max="12294" width="17.28515625" customWidth="1"/>
    <col min="12295" max="12295" width="14.5703125" customWidth="1"/>
    <col min="12296" max="12296" width="6.28515625" customWidth="1"/>
    <col min="12297" max="12297" width="13.28515625" customWidth="1"/>
    <col min="12298" max="12298" width="11" customWidth="1"/>
    <col min="12299" max="12299" width="11" bestFit="1" customWidth="1"/>
    <col min="12545" max="12545" width="2.85546875" customWidth="1"/>
    <col min="12546" max="12546" width="5" customWidth="1"/>
    <col min="12547" max="12547" width="43.85546875" customWidth="1"/>
    <col min="12548" max="12548" width="11.7109375" customWidth="1"/>
    <col min="12549" max="12549" width="15.140625" customWidth="1"/>
    <col min="12550" max="12550" width="17.28515625" customWidth="1"/>
    <col min="12551" max="12551" width="14.5703125" customWidth="1"/>
    <col min="12552" max="12552" width="6.28515625" customWidth="1"/>
    <col min="12553" max="12553" width="13.28515625" customWidth="1"/>
    <col min="12554" max="12554" width="11" customWidth="1"/>
    <col min="12555" max="12555" width="11" bestFit="1" customWidth="1"/>
    <col min="12801" max="12801" width="2.85546875" customWidth="1"/>
    <col min="12802" max="12802" width="5" customWidth="1"/>
    <col min="12803" max="12803" width="43.85546875" customWidth="1"/>
    <col min="12804" max="12804" width="11.7109375" customWidth="1"/>
    <col min="12805" max="12805" width="15.140625" customWidth="1"/>
    <col min="12806" max="12806" width="17.28515625" customWidth="1"/>
    <col min="12807" max="12807" width="14.5703125" customWidth="1"/>
    <col min="12808" max="12808" width="6.28515625" customWidth="1"/>
    <col min="12809" max="12809" width="13.28515625" customWidth="1"/>
    <col min="12810" max="12810" width="11" customWidth="1"/>
    <col min="12811" max="12811" width="11" bestFit="1" customWidth="1"/>
    <col min="13057" max="13057" width="2.85546875" customWidth="1"/>
    <col min="13058" max="13058" width="5" customWidth="1"/>
    <col min="13059" max="13059" width="43.85546875" customWidth="1"/>
    <col min="13060" max="13060" width="11.7109375" customWidth="1"/>
    <col min="13061" max="13061" width="15.140625" customWidth="1"/>
    <col min="13062" max="13062" width="17.28515625" customWidth="1"/>
    <col min="13063" max="13063" width="14.5703125" customWidth="1"/>
    <col min="13064" max="13064" width="6.28515625" customWidth="1"/>
    <col min="13065" max="13065" width="13.28515625" customWidth="1"/>
    <col min="13066" max="13066" width="11" customWidth="1"/>
    <col min="13067" max="13067" width="11" bestFit="1" customWidth="1"/>
    <col min="13313" max="13313" width="2.85546875" customWidth="1"/>
    <col min="13314" max="13314" width="5" customWidth="1"/>
    <col min="13315" max="13315" width="43.85546875" customWidth="1"/>
    <col min="13316" max="13316" width="11.7109375" customWidth="1"/>
    <col min="13317" max="13317" width="15.140625" customWidth="1"/>
    <col min="13318" max="13318" width="17.28515625" customWidth="1"/>
    <col min="13319" max="13319" width="14.5703125" customWidth="1"/>
    <col min="13320" max="13320" width="6.28515625" customWidth="1"/>
    <col min="13321" max="13321" width="13.28515625" customWidth="1"/>
    <col min="13322" max="13322" width="11" customWidth="1"/>
    <col min="13323" max="13323" width="11" bestFit="1" customWidth="1"/>
    <col min="13569" max="13569" width="2.85546875" customWidth="1"/>
    <col min="13570" max="13570" width="5" customWidth="1"/>
    <col min="13571" max="13571" width="43.85546875" customWidth="1"/>
    <col min="13572" max="13572" width="11.7109375" customWidth="1"/>
    <col min="13573" max="13573" width="15.140625" customWidth="1"/>
    <col min="13574" max="13574" width="17.28515625" customWidth="1"/>
    <col min="13575" max="13575" width="14.5703125" customWidth="1"/>
    <col min="13576" max="13576" width="6.28515625" customWidth="1"/>
    <col min="13577" max="13577" width="13.28515625" customWidth="1"/>
    <col min="13578" max="13578" width="11" customWidth="1"/>
    <col min="13579" max="13579" width="11" bestFit="1" customWidth="1"/>
    <col min="13825" max="13825" width="2.85546875" customWidth="1"/>
    <col min="13826" max="13826" width="5" customWidth="1"/>
    <col min="13827" max="13827" width="43.85546875" customWidth="1"/>
    <col min="13828" max="13828" width="11.7109375" customWidth="1"/>
    <col min="13829" max="13829" width="15.140625" customWidth="1"/>
    <col min="13830" max="13830" width="17.28515625" customWidth="1"/>
    <col min="13831" max="13831" width="14.5703125" customWidth="1"/>
    <col min="13832" max="13832" width="6.28515625" customWidth="1"/>
    <col min="13833" max="13833" width="13.28515625" customWidth="1"/>
    <col min="13834" max="13834" width="11" customWidth="1"/>
    <col min="13835" max="13835" width="11" bestFit="1" customWidth="1"/>
    <col min="14081" max="14081" width="2.85546875" customWidth="1"/>
    <col min="14082" max="14082" width="5" customWidth="1"/>
    <col min="14083" max="14083" width="43.85546875" customWidth="1"/>
    <col min="14084" max="14084" width="11.7109375" customWidth="1"/>
    <col min="14085" max="14085" width="15.140625" customWidth="1"/>
    <col min="14086" max="14086" width="17.28515625" customWidth="1"/>
    <col min="14087" max="14087" width="14.5703125" customWidth="1"/>
    <col min="14088" max="14088" width="6.28515625" customWidth="1"/>
    <col min="14089" max="14089" width="13.28515625" customWidth="1"/>
    <col min="14090" max="14090" width="11" customWidth="1"/>
    <col min="14091" max="14091" width="11" bestFit="1" customWidth="1"/>
    <col min="14337" max="14337" width="2.85546875" customWidth="1"/>
    <col min="14338" max="14338" width="5" customWidth="1"/>
    <col min="14339" max="14339" width="43.85546875" customWidth="1"/>
    <col min="14340" max="14340" width="11.7109375" customWidth="1"/>
    <col min="14341" max="14341" width="15.140625" customWidth="1"/>
    <col min="14342" max="14342" width="17.28515625" customWidth="1"/>
    <col min="14343" max="14343" width="14.5703125" customWidth="1"/>
    <col min="14344" max="14344" width="6.28515625" customWidth="1"/>
    <col min="14345" max="14345" width="13.28515625" customWidth="1"/>
    <col min="14346" max="14346" width="11" customWidth="1"/>
    <col min="14347" max="14347" width="11" bestFit="1" customWidth="1"/>
    <col min="14593" max="14593" width="2.85546875" customWidth="1"/>
    <col min="14594" max="14594" width="5" customWidth="1"/>
    <col min="14595" max="14595" width="43.85546875" customWidth="1"/>
    <col min="14596" max="14596" width="11.7109375" customWidth="1"/>
    <col min="14597" max="14597" width="15.140625" customWidth="1"/>
    <col min="14598" max="14598" width="17.28515625" customWidth="1"/>
    <col min="14599" max="14599" width="14.5703125" customWidth="1"/>
    <col min="14600" max="14600" width="6.28515625" customWidth="1"/>
    <col min="14601" max="14601" width="13.28515625" customWidth="1"/>
    <col min="14602" max="14602" width="11" customWidth="1"/>
    <col min="14603" max="14603" width="11" bestFit="1" customWidth="1"/>
    <col min="14849" max="14849" width="2.85546875" customWidth="1"/>
    <col min="14850" max="14850" width="5" customWidth="1"/>
    <col min="14851" max="14851" width="43.85546875" customWidth="1"/>
    <col min="14852" max="14852" width="11.7109375" customWidth="1"/>
    <col min="14853" max="14853" width="15.140625" customWidth="1"/>
    <col min="14854" max="14854" width="17.28515625" customWidth="1"/>
    <col min="14855" max="14855" width="14.5703125" customWidth="1"/>
    <col min="14856" max="14856" width="6.28515625" customWidth="1"/>
    <col min="14857" max="14857" width="13.28515625" customWidth="1"/>
    <col min="14858" max="14858" width="11" customWidth="1"/>
    <col min="14859" max="14859" width="11" bestFit="1" customWidth="1"/>
    <col min="15105" max="15105" width="2.85546875" customWidth="1"/>
    <col min="15106" max="15106" width="5" customWidth="1"/>
    <col min="15107" max="15107" width="43.85546875" customWidth="1"/>
    <col min="15108" max="15108" width="11.7109375" customWidth="1"/>
    <col min="15109" max="15109" width="15.140625" customWidth="1"/>
    <col min="15110" max="15110" width="17.28515625" customWidth="1"/>
    <col min="15111" max="15111" width="14.5703125" customWidth="1"/>
    <col min="15112" max="15112" width="6.28515625" customWidth="1"/>
    <col min="15113" max="15113" width="13.28515625" customWidth="1"/>
    <col min="15114" max="15114" width="11" customWidth="1"/>
    <col min="15115" max="15115" width="11" bestFit="1" customWidth="1"/>
    <col min="15361" max="15361" width="2.85546875" customWidth="1"/>
    <col min="15362" max="15362" width="5" customWidth="1"/>
    <col min="15363" max="15363" width="43.85546875" customWidth="1"/>
    <col min="15364" max="15364" width="11.7109375" customWidth="1"/>
    <col min="15365" max="15365" width="15.140625" customWidth="1"/>
    <col min="15366" max="15366" width="17.28515625" customWidth="1"/>
    <col min="15367" max="15367" width="14.5703125" customWidth="1"/>
    <col min="15368" max="15368" width="6.28515625" customWidth="1"/>
    <col min="15369" max="15369" width="13.28515625" customWidth="1"/>
    <col min="15370" max="15370" width="11" customWidth="1"/>
    <col min="15371" max="15371" width="11" bestFit="1" customWidth="1"/>
    <col min="15617" max="15617" width="2.85546875" customWidth="1"/>
    <col min="15618" max="15618" width="5" customWidth="1"/>
    <col min="15619" max="15619" width="43.85546875" customWidth="1"/>
    <col min="15620" max="15620" width="11.7109375" customWidth="1"/>
    <col min="15621" max="15621" width="15.140625" customWidth="1"/>
    <col min="15622" max="15622" width="17.28515625" customWidth="1"/>
    <col min="15623" max="15623" width="14.5703125" customWidth="1"/>
    <col min="15624" max="15624" width="6.28515625" customWidth="1"/>
    <col min="15625" max="15625" width="13.28515625" customWidth="1"/>
    <col min="15626" max="15626" width="11" customWidth="1"/>
    <col min="15627" max="15627" width="11" bestFit="1" customWidth="1"/>
    <col min="15873" max="15873" width="2.85546875" customWidth="1"/>
    <col min="15874" max="15874" width="5" customWidth="1"/>
    <col min="15875" max="15875" width="43.85546875" customWidth="1"/>
    <col min="15876" max="15876" width="11.7109375" customWidth="1"/>
    <col min="15877" max="15877" width="15.140625" customWidth="1"/>
    <col min="15878" max="15878" width="17.28515625" customWidth="1"/>
    <col min="15879" max="15879" width="14.5703125" customWidth="1"/>
    <col min="15880" max="15880" width="6.28515625" customWidth="1"/>
    <col min="15881" max="15881" width="13.28515625" customWidth="1"/>
    <col min="15882" max="15882" width="11" customWidth="1"/>
    <col min="15883" max="15883" width="11" bestFit="1" customWidth="1"/>
    <col min="16129" max="16129" width="2.85546875" customWidth="1"/>
    <col min="16130" max="16130" width="5" customWidth="1"/>
    <col min="16131" max="16131" width="43.85546875" customWidth="1"/>
    <col min="16132" max="16132" width="11.7109375" customWidth="1"/>
    <col min="16133" max="16133" width="15.140625" customWidth="1"/>
    <col min="16134" max="16134" width="17.28515625" customWidth="1"/>
    <col min="16135" max="16135" width="14.5703125" customWidth="1"/>
    <col min="16136" max="16136" width="6.28515625" customWidth="1"/>
    <col min="16137" max="16137" width="13.28515625" customWidth="1"/>
    <col min="16138" max="16138" width="11" customWidth="1"/>
    <col min="16139" max="16139" width="11" bestFit="1" customWidth="1"/>
  </cols>
  <sheetData>
    <row r="1" spans="2:11" x14ac:dyDescent="0.25">
      <c r="C1" s="2201" t="s">
        <v>1746</v>
      </c>
      <c r="D1" s="2201"/>
      <c r="E1" s="2201"/>
      <c r="F1" s="2201"/>
      <c r="G1" s="2201"/>
    </row>
    <row r="2" spans="2:11" ht="15.75" x14ac:dyDescent="0.25">
      <c r="C2" s="2201" t="s">
        <v>732</v>
      </c>
      <c r="D2" s="2201"/>
      <c r="E2" s="2201"/>
      <c r="F2" s="2201"/>
      <c r="G2" s="2201"/>
      <c r="H2" s="954"/>
      <c r="I2" s="437"/>
      <c r="J2" s="437"/>
      <c r="K2" s="437"/>
    </row>
    <row r="3" spans="2:11" ht="15.75" x14ac:dyDescent="0.25">
      <c r="B3" s="569"/>
      <c r="C3" s="2222" t="s">
        <v>731</v>
      </c>
      <c r="D3" s="2222"/>
      <c r="E3" s="2222"/>
      <c r="F3" s="2222"/>
      <c r="G3" s="2222"/>
      <c r="H3" s="569"/>
      <c r="I3" s="437"/>
      <c r="J3" s="437"/>
      <c r="K3" s="437"/>
    </row>
    <row r="4" spans="2:11" ht="16.5" thickBot="1" x14ac:dyDescent="0.3">
      <c r="B4" s="437"/>
      <c r="C4" s="437"/>
      <c r="D4" s="437"/>
      <c r="E4" s="437"/>
      <c r="F4" s="437"/>
      <c r="G4" s="437"/>
      <c r="H4" s="437"/>
      <c r="I4" s="437"/>
      <c r="J4" s="437"/>
      <c r="K4" s="437"/>
    </row>
    <row r="5" spans="2:11" ht="16.5" thickBot="1" x14ac:dyDescent="0.3">
      <c r="B5" s="437"/>
      <c r="C5" s="570" t="s">
        <v>0</v>
      </c>
      <c r="D5" s="1461" t="s">
        <v>136</v>
      </c>
      <c r="E5" s="1461"/>
      <c r="F5" s="1461"/>
      <c r="G5" s="1461"/>
      <c r="H5" s="437"/>
      <c r="I5" s="437"/>
      <c r="J5" s="437"/>
      <c r="K5" s="437"/>
    </row>
    <row r="6" spans="2:11" ht="16.5" thickBot="1" x14ac:dyDescent="0.3">
      <c r="B6" s="437"/>
      <c r="C6" s="570" t="s">
        <v>1</v>
      </c>
      <c r="D6" s="1691" t="s">
        <v>188</v>
      </c>
      <c r="E6" s="1692"/>
      <c r="F6" s="1692"/>
      <c r="G6" s="1717"/>
      <c r="H6" s="437"/>
      <c r="I6" s="437"/>
      <c r="J6" s="437"/>
      <c r="K6" s="437"/>
    </row>
    <row r="7" spans="2:11" ht="16.5" thickBot="1" x14ac:dyDescent="0.3">
      <c r="B7" s="437"/>
      <c r="C7" s="570" t="s">
        <v>3</v>
      </c>
      <c r="D7" s="1561" t="s">
        <v>729</v>
      </c>
      <c r="E7" s="1562"/>
      <c r="F7" s="1562"/>
      <c r="G7" s="1563"/>
      <c r="H7" s="437"/>
      <c r="I7" s="437"/>
      <c r="J7" s="437"/>
      <c r="K7" s="437"/>
    </row>
    <row r="8" spans="2:11" ht="16.5" thickBot="1" x14ac:dyDescent="0.3">
      <c r="B8" s="437"/>
      <c r="C8" s="1614" t="s">
        <v>5</v>
      </c>
      <c r="D8" s="1615"/>
      <c r="E8" s="1615"/>
      <c r="F8" s="1615"/>
      <c r="G8" s="1616"/>
      <c r="H8" s="437"/>
      <c r="I8" s="437"/>
      <c r="J8" s="437"/>
      <c r="K8" s="437"/>
    </row>
    <row r="9" spans="2:11" ht="15.75" x14ac:dyDescent="0.25">
      <c r="B9" s="437"/>
      <c r="C9" s="2205" t="s">
        <v>1453</v>
      </c>
      <c r="D9" s="2206"/>
      <c r="E9" s="2206"/>
      <c r="F9" s="2206"/>
      <c r="G9" s="2207"/>
      <c r="H9" s="437"/>
      <c r="I9" s="437"/>
      <c r="J9" s="437"/>
      <c r="K9" s="437"/>
    </row>
    <row r="10" spans="2:11" ht="15.75" x14ac:dyDescent="0.25">
      <c r="B10" s="437"/>
      <c r="C10" s="2208"/>
      <c r="D10" s="2209"/>
      <c r="E10" s="2209"/>
      <c r="F10" s="2209"/>
      <c r="G10" s="2210"/>
      <c r="H10" s="437"/>
      <c r="I10" s="437"/>
      <c r="J10" s="437"/>
      <c r="K10" s="437"/>
    </row>
    <row r="11" spans="2:11" ht="16.5" thickBot="1" x14ac:dyDescent="0.3">
      <c r="B11" s="437"/>
      <c r="C11" s="2211"/>
      <c r="D11" s="2212"/>
      <c r="E11" s="2212"/>
      <c r="F11" s="2212"/>
      <c r="G11" s="2213"/>
      <c r="H11" s="437"/>
      <c r="I11" s="437"/>
      <c r="J11" s="437"/>
      <c r="K11" s="437"/>
    </row>
    <row r="12" spans="2:11" ht="67.5" customHeight="1" thickBot="1" x14ac:dyDescent="0.3">
      <c r="B12" s="437"/>
      <c r="C12" s="440" t="s">
        <v>6</v>
      </c>
      <c r="D12" s="2214" t="s">
        <v>628</v>
      </c>
      <c r="E12" s="2215"/>
      <c r="F12" s="2215"/>
      <c r="G12" s="2216"/>
      <c r="H12" s="437"/>
      <c r="I12" s="437"/>
      <c r="J12" s="437"/>
      <c r="K12" s="437"/>
    </row>
    <row r="13" spans="2:11" ht="15.75" x14ac:dyDescent="0.25">
      <c r="B13" s="437"/>
      <c r="C13" s="1556" t="s">
        <v>7</v>
      </c>
      <c r="D13" s="441">
        <v>2019</v>
      </c>
      <c r="E13" s="441">
        <v>2020</v>
      </c>
      <c r="F13" s="441">
        <v>2021</v>
      </c>
      <c r="G13" s="441">
        <v>2022</v>
      </c>
      <c r="H13" s="437"/>
      <c r="I13" s="437"/>
      <c r="J13" s="437"/>
      <c r="K13" s="437"/>
    </row>
    <row r="14" spans="2:11" ht="16.5" thickBot="1" x14ac:dyDescent="0.3">
      <c r="B14" s="437"/>
      <c r="C14" s="1557"/>
      <c r="D14" s="798" t="s">
        <v>8</v>
      </c>
      <c r="E14" s="798" t="s">
        <v>9</v>
      </c>
      <c r="F14" s="798" t="s">
        <v>9</v>
      </c>
      <c r="G14" s="798" t="s">
        <v>9</v>
      </c>
      <c r="H14" s="437"/>
      <c r="I14" s="437"/>
      <c r="J14" s="437"/>
      <c r="K14" s="437"/>
    </row>
    <row r="15" spans="2:11" ht="96" customHeight="1" thickBot="1" x14ac:dyDescent="0.3">
      <c r="B15" s="437"/>
      <c r="C15" s="571" t="s">
        <v>1454</v>
      </c>
      <c r="D15" s="443">
        <v>0.67</v>
      </c>
      <c r="E15" s="443">
        <v>0.65</v>
      </c>
      <c r="F15" s="443">
        <v>0.61</v>
      </c>
      <c r="G15" s="443">
        <v>0.57999999999999996</v>
      </c>
      <c r="H15" s="437"/>
      <c r="I15" s="437"/>
      <c r="J15" s="437"/>
      <c r="K15" s="437"/>
    </row>
    <row r="16" spans="2:11" ht="48" thickBot="1" x14ac:dyDescent="0.3">
      <c r="B16" s="437"/>
      <c r="C16" s="571" t="s">
        <v>1455</v>
      </c>
      <c r="D16" s="443">
        <v>0.7</v>
      </c>
      <c r="E16" s="443">
        <v>0.8</v>
      </c>
      <c r="F16" s="443">
        <v>0.81</v>
      </c>
      <c r="G16" s="443">
        <v>0.81</v>
      </c>
      <c r="H16" s="437"/>
      <c r="I16" s="437"/>
      <c r="J16" s="437"/>
      <c r="K16" s="437"/>
    </row>
    <row r="17" spans="2:11" ht="65.25" customHeight="1" thickBot="1" x14ac:dyDescent="0.3">
      <c r="B17" s="437"/>
      <c r="C17" s="444" t="s">
        <v>10</v>
      </c>
      <c r="D17" s="2214" t="s">
        <v>629</v>
      </c>
      <c r="E17" s="2217"/>
      <c r="F17" s="2217"/>
      <c r="G17" s="2218"/>
      <c r="H17" s="437"/>
      <c r="I17" s="437"/>
      <c r="J17" s="437"/>
      <c r="K17" s="437"/>
    </row>
    <row r="18" spans="2:11" ht="16.5" thickBot="1" x14ac:dyDescent="0.3">
      <c r="B18" s="437"/>
      <c r="C18" s="1561" t="s">
        <v>11</v>
      </c>
      <c r="D18" s="1562"/>
      <c r="E18" s="1562"/>
      <c r="F18" s="1562"/>
      <c r="G18" s="1563"/>
      <c r="H18" s="437"/>
      <c r="I18" s="437"/>
      <c r="J18" s="572"/>
      <c r="K18" s="437"/>
    </row>
    <row r="19" spans="2:11" ht="16.5" thickBot="1" x14ac:dyDescent="0.3">
      <c r="B19" s="437"/>
      <c r="C19" s="445"/>
      <c r="D19" s="446"/>
      <c r="E19" s="443" t="s">
        <v>650</v>
      </c>
      <c r="F19" s="443" t="s">
        <v>650</v>
      </c>
      <c r="G19" s="443" t="s">
        <v>650</v>
      </c>
      <c r="H19" s="437"/>
      <c r="I19" s="573"/>
      <c r="J19" s="437"/>
      <c r="K19" s="437"/>
    </row>
    <row r="20" spans="2:11" ht="79.5" thickBot="1" x14ac:dyDescent="0.3">
      <c r="B20" s="437"/>
      <c r="C20" s="574" t="s">
        <v>630</v>
      </c>
      <c r="D20" s="443">
        <v>0.67</v>
      </c>
      <c r="E20" s="443">
        <v>0.64</v>
      </c>
      <c r="F20" s="443">
        <v>0.62</v>
      </c>
      <c r="G20" s="443">
        <v>0.6</v>
      </c>
      <c r="H20" s="437"/>
      <c r="I20" s="437"/>
      <c r="J20" s="437"/>
      <c r="K20" s="437"/>
    </row>
    <row r="21" spans="2:11" ht="48" thickBot="1" x14ac:dyDescent="0.3">
      <c r="B21" s="437"/>
      <c r="C21" s="575" t="s">
        <v>631</v>
      </c>
      <c r="D21" s="443">
        <v>0.7</v>
      </c>
      <c r="E21" s="443">
        <v>0.8</v>
      </c>
      <c r="F21" s="443">
        <v>0.81</v>
      </c>
      <c r="G21" s="443">
        <v>0.81</v>
      </c>
      <c r="H21" s="437"/>
      <c r="I21" s="437"/>
      <c r="J21" s="437"/>
      <c r="K21" s="437"/>
    </row>
    <row r="22" spans="2:11" ht="16.5" thickBot="1" x14ac:dyDescent="0.3">
      <c r="B22" s="437"/>
      <c r="C22" s="1564" t="s">
        <v>12</v>
      </c>
      <c r="D22" s="1565"/>
      <c r="E22" s="1565"/>
      <c r="F22" s="1565"/>
      <c r="G22" s="1566"/>
      <c r="H22" s="437"/>
      <c r="I22" s="437"/>
      <c r="J22" s="437"/>
      <c r="K22" s="437"/>
    </row>
    <row r="23" spans="2:11" ht="16.5" thickBot="1" x14ac:dyDescent="0.3">
      <c r="B23" s="437"/>
      <c r="C23" s="1564" t="s">
        <v>13</v>
      </c>
      <c r="D23" s="1565"/>
      <c r="E23" s="1565"/>
      <c r="F23" s="1565"/>
      <c r="G23" s="1566"/>
      <c r="H23" s="437"/>
      <c r="I23" s="437"/>
      <c r="J23" s="437"/>
      <c r="K23" s="437"/>
    </row>
    <row r="24" spans="2:11" ht="16.5" thickBot="1" x14ac:dyDescent="0.3">
      <c r="B24" s="437"/>
      <c r="C24" s="448" t="s">
        <v>14</v>
      </c>
      <c r="D24" s="1611" t="s">
        <v>358</v>
      </c>
      <c r="E24" s="1554"/>
      <c r="F24" s="1554"/>
      <c r="G24" s="1555"/>
      <c r="H24" s="437"/>
      <c r="I24" s="437"/>
      <c r="J24" s="437"/>
      <c r="K24" s="437"/>
    </row>
    <row r="25" spans="2:11" ht="30.75" customHeight="1" thickBot="1" x14ac:dyDescent="0.3">
      <c r="B25" s="437"/>
      <c r="C25" s="449" t="s">
        <v>15</v>
      </c>
      <c r="D25" s="2219" t="s">
        <v>632</v>
      </c>
      <c r="E25" s="2220"/>
      <c r="F25" s="2220"/>
      <c r="G25" s="2221"/>
      <c r="H25" s="437"/>
      <c r="I25" s="437"/>
      <c r="J25" s="437"/>
      <c r="K25" s="437"/>
    </row>
    <row r="26" spans="2:11" ht="16.5" thickBot="1" x14ac:dyDescent="0.3">
      <c r="B26" s="437"/>
      <c r="C26" s="449" t="s">
        <v>16</v>
      </c>
      <c r="D26" s="1572" t="s">
        <v>633</v>
      </c>
      <c r="E26" s="1567"/>
      <c r="F26" s="1567"/>
      <c r="G26" s="1568"/>
      <c r="H26" s="437"/>
      <c r="I26" s="437"/>
      <c r="J26" s="437"/>
      <c r="K26" s="437"/>
    </row>
    <row r="27" spans="2:11" ht="15.75" x14ac:dyDescent="0.25">
      <c r="B27" s="437"/>
      <c r="C27" s="1556"/>
      <c r="D27" s="450">
        <v>2019</v>
      </c>
      <c r="E27" s="450">
        <v>2020</v>
      </c>
      <c r="F27" s="450">
        <v>2021</v>
      </c>
      <c r="G27" s="450">
        <v>2022</v>
      </c>
      <c r="H27" s="437"/>
      <c r="I27" s="437"/>
      <c r="J27" s="437"/>
      <c r="K27" s="437"/>
    </row>
    <row r="28" spans="2:11" ht="16.5" thickBot="1" x14ac:dyDescent="0.3">
      <c r="B28" s="437"/>
      <c r="C28" s="1557"/>
      <c r="D28" s="451" t="s">
        <v>8</v>
      </c>
      <c r="E28" s="451" t="s">
        <v>9</v>
      </c>
      <c r="F28" s="451" t="s">
        <v>9</v>
      </c>
      <c r="G28" s="451" t="s">
        <v>9</v>
      </c>
      <c r="H28" s="437"/>
      <c r="I28" s="437"/>
      <c r="J28" s="437"/>
      <c r="K28" s="437"/>
    </row>
    <row r="29" spans="2:11" ht="16.5" thickBot="1" x14ac:dyDescent="0.3">
      <c r="B29" s="437"/>
      <c r="C29" s="449" t="s">
        <v>17</v>
      </c>
      <c r="D29" s="452">
        <v>17</v>
      </c>
      <c r="E29" s="452">
        <v>17</v>
      </c>
      <c r="F29" s="452">
        <v>17</v>
      </c>
      <c r="G29" s="452">
        <v>17</v>
      </c>
      <c r="H29" s="437"/>
      <c r="I29" s="437"/>
      <c r="J29" s="437"/>
      <c r="K29" s="437"/>
    </row>
    <row r="30" spans="2:11" ht="16.5" thickBot="1" x14ac:dyDescent="0.3">
      <c r="B30" s="437"/>
      <c r="C30" s="449" t="s">
        <v>18</v>
      </c>
      <c r="D30" s="452">
        <f>D59</f>
        <v>45027</v>
      </c>
      <c r="E30" s="452">
        <f>E59</f>
        <v>44877</v>
      </c>
      <c r="F30" s="452">
        <f>F59</f>
        <v>44877</v>
      </c>
      <c r="G30" s="452">
        <f>G59</f>
        <v>44877</v>
      </c>
      <c r="H30" s="437"/>
      <c r="I30" s="437"/>
      <c r="J30" s="437"/>
      <c r="K30" s="437"/>
    </row>
    <row r="31" spans="2:11" ht="16.5" thickBot="1" x14ac:dyDescent="0.3">
      <c r="B31" s="437"/>
      <c r="C31" s="449" t="s">
        <v>19</v>
      </c>
      <c r="D31" s="452">
        <f>D30/D29</f>
        <v>2648.6470588235293</v>
      </c>
      <c r="E31" s="452">
        <f>E30/E29</f>
        <v>2639.8235294117649</v>
      </c>
      <c r="F31" s="452">
        <f>F30/F29</f>
        <v>2639.8235294117649</v>
      </c>
      <c r="G31" s="452">
        <f>G30/G29</f>
        <v>2639.8235294117649</v>
      </c>
      <c r="H31" s="437"/>
      <c r="I31" s="437"/>
      <c r="J31" s="437"/>
      <c r="K31" s="437"/>
    </row>
    <row r="32" spans="2:11" ht="16.5" thickBot="1" x14ac:dyDescent="0.3">
      <c r="B32" s="437"/>
      <c r="C32" s="449" t="s">
        <v>20</v>
      </c>
      <c r="D32" s="797" t="s">
        <v>21</v>
      </c>
      <c r="E32" s="453">
        <f>E29/D29-1</f>
        <v>0</v>
      </c>
      <c r="F32" s="453">
        <f t="shared" ref="F32:G34" si="0">F29/E29-1</f>
        <v>0</v>
      </c>
      <c r="G32" s="453">
        <f t="shared" si="0"/>
        <v>0</v>
      </c>
      <c r="H32" s="437"/>
      <c r="I32" s="576"/>
      <c r="J32" s="576"/>
      <c r="K32" s="576"/>
    </row>
    <row r="33" spans="2:11" ht="16.5" thickBot="1" x14ac:dyDescent="0.3">
      <c r="B33" s="437"/>
      <c r="C33" s="449" t="s">
        <v>22</v>
      </c>
      <c r="D33" s="797" t="s">
        <v>21</v>
      </c>
      <c r="E33" s="453">
        <f>E30/D30-1</f>
        <v>-3.3313345326138055E-3</v>
      </c>
      <c r="F33" s="453">
        <f t="shared" si="0"/>
        <v>0</v>
      </c>
      <c r="G33" s="453">
        <f t="shared" si="0"/>
        <v>0</v>
      </c>
      <c r="H33" s="437"/>
      <c r="I33" s="437"/>
      <c r="J33" s="437"/>
      <c r="K33" s="437"/>
    </row>
    <row r="34" spans="2:11" ht="16.5" thickBot="1" x14ac:dyDescent="0.3">
      <c r="B34" s="437"/>
      <c r="C34" s="449" t="s">
        <v>23</v>
      </c>
      <c r="D34" s="797" t="s">
        <v>21</v>
      </c>
      <c r="E34" s="453">
        <f>E31/D31-1</f>
        <v>-3.3313345326136945E-3</v>
      </c>
      <c r="F34" s="453">
        <f t="shared" si="0"/>
        <v>0</v>
      </c>
      <c r="G34" s="453">
        <f t="shared" si="0"/>
        <v>0</v>
      </c>
      <c r="H34" s="437"/>
      <c r="I34" s="437"/>
      <c r="J34" s="437"/>
      <c r="K34" s="437"/>
    </row>
    <row r="35" spans="2:11" ht="16.5" thickBot="1" x14ac:dyDescent="0.3">
      <c r="B35" s="437"/>
      <c r="C35" s="1302" t="s">
        <v>1017</v>
      </c>
      <c r="D35" s="1303"/>
      <c r="E35" s="1303"/>
      <c r="F35" s="1303"/>
      <c r="G35" s="1304"/>
      <c r="H35" s="437"/>
      <c r="I35" s="437"/>
      <c r="J35" s="437"/>
      <c r="K35" s="437"/>
    </row>
    <row r="36" spans="2:11" ht="15.75" x14ac:dyDescent="0.25">
      <c r="B36" s="437"/>
      <c r="C36" s="1556"/>
      <c r="D36" s="450">
        <v>2019</v>
      </c>
      <c r="E36" s="450">
        <v>2020</v>
      </c>
      <c r="F36" s="450">
        <v>2021</v>
      </c>
      <c r="G36" s="450">
        <v>2022</v>
      </c>
      <c r="H36" s="437"/>
      <c r="I36" s="437"/>
      <c r="J36" s="437"/>
      <c r="K36" s="437"/>
    </row>
    <row r="37" spans="2:11" ht="16.5" thickBot="1" x14ac:dyDescent="0.3">
      <c r="B37" s="437"/>
      <c r="C37" s="1557"/>
      <c r="D37" s="451" t="s">
        <v>8</v>
      </c>
      <c r="E37" s="451" t="s">
        <v>9</v>
      </c>
      <c r="F37" s="451" t="s">
        <v>9</v>
      </c>
      <c r="G37" s="451" t="s">
        <v>9</v>
      </c>
      <c r="H37" s="437"/>
      <c r="I37" s="437"/>
      <c r="J37" s="437"/>
      <c r="K37" s="437"/>
    </row>
    <row r="38" spans="2:11" ht="16.5" thickBot="1" x14ac:dyDescent="0.3">
      <c r="B38" s="437"/>
      <c r="C38" s="454" t="s">
        <v>24</v>
      </c>
      <c r="D38" s="374">
        <f>D39</f>
        <v>25313</v>
      </c>
      <c r="E38" s="374">
        <f t="shared" ref="E38:G38" si="1">E39</f>
        <v>25313</v>
      </c>
      <c r="F38" s="374">
        <f t="shared" si="1"/>
        <v>25313</v>
      </c>
      <c r="G38" s="374">
        <f t="shared" si="1"/>
        <v>25313</v>
      </c>
      <c r="H38" s="437"/>
      <c r="I38" s="437"/>
      <c r="J38" s="437"/>
      <c r="K38" s="437"/>
    </row>
    <row r="39" spans="2:11" ht="16.5" thickBot="1" x14ac:dyDescent="0.3">
      <c r="B39" s="437"/>
      <c r="C39" s="455" t="s">
        <v>279</v>
      </c>
      <c r="D39" s="374">
        <v>25313</v>
      </c>
      <c r="E39" s="374">
        <v>25313</v>
      </c>
      <c r="F39" s="374">
        <v>25313</v>
      </c>
      <c r="G39" s="374">
        <v>25313</v>
      </c>
      <c r="H39" s="437"/>
      <c r="I39" s="437"/>
      <c r="J39" s="437"/>
      <c r="K39" s="437"/>
    </row>
    <row r="40" spans="2:11" ht="16.5" thickBot="1" x14ac:dyDescent="0.3">
      <c r="B40" s="437"/>
      <c r="C40" s="455" t="s">
        <v>280</v>
      </c>
      <c r="D40" s="376"/>
      <c r="E40" s="464"/>
      <c r="F40" s="464"/>
      <c r="G40" s="464"/>
      <c r="H40" s="437"/>
      <c r="I40" s="437"/>
      <c r="J40" s="437"/>
      <c r="K40" s="437"/>
    </row>
    <row r="41" spans="2:11" ht="16.5" thickBot="1" x14ac:dyDescent="0.3">
      <c r="B41" s="437"/>
      <c r="C41" s="454" t="s">
        <v>25</v>
      </c>
      <c r="D41" s="374">
        <f>D42</f>
        <v>3714</v>
      </c>
      <c r="E41" s="374">
        <f t="shared" ref="E41:G41" si="2">E42</f>
        <v>3714</v>
      </c>
      <c r="F41" s="374">
        <f t="shared" si="2"/>
        <v>3714</v>
      </c>
      <c r="G41" s="374">
        <f t="shared" si="2"/>
        <v>3714</v>
      </c>
      <c r="H41" s="437"/>
      <c r="I41" s="437"/>
      <c r="J41" s="437"/>
      <c r="K41" s="437"/>
    </row>
    <row r="42" spans="2:11" ht="16.5" thickBot="1" x14ac:dyDescent="0.3">
      <c r="B42" s="437"/>
      <c r="C42" s="455" t="s">
        <v>279</v>
      </c>
      <c r="D42" s="374">
        <v>3714</v>
      </c>
      <c r="E42" s="374">
        <v>3714</v>
      </c>
      <c r="F42" s="374">
        <v>3714</v>
      </c>
      <c r="G42" s="374">
        <v>3714</v>
      </c>
      <c r="H42" s="437"/>
      <c r="I42" s="437"/>
      <c r="J42" s="437"/>
      <c r="K42" s="437"/>
    </row>
    <row r="43" spans="2:11" ht="16.5" thickBot="1" x14ac:dyDescent="0.3">
      <c r="B43" s="437"/>
      <c r="C43" s="455" t="s">
        <v>280</v>
      </c>
      <c r="D43" s="376"/>
      <c r="E43" s="374"/>
      <c r="F43" s="374"/>
      <c r="G43" s="374"/>
      <c r="H43" s="437"/>
      <c r="I43" s="437"/>
      <c r="J43" s="437"/>
      <c r="K43" s="437"/>
    </row>
    <row r="44" spans="2:11" ht="16.5" thickBot="1" x14ac:dyDescent="0.3">
      <c r="B44" s="437"/>
      <c r="C44" s="454" t="s">
        <v>26</v>
      </c>
      <c r="D44" s="376">
        <f>D45</f>
        <v>16000</v>
      </c>
      <c r="E44" s="376">
        <f t="shared" ref="E44:G44" si="3">E45</f>
        <v>15850</v>
      </c>
      <c r="F44" s="376">
        <f t="shared" si="3"/>
        <v>15850</v>
      </c>
      <c r="G44" s="376">
        <f t="shared" si="3"/>
        <v>15850</v>
      </c>
      <c r="H44" s="437"/>
      <c r="I44" s="437"/>
      <c r="J44" s="437"/>
      <c r="K44" s="437"/>
    </row>
    <row r="45" spans="2:11" ht="16.5" thickBot="1" x14ac:dyDescent="0.3">
      <c r="B45" s="437"/>
      <c r="C45" s="455" t="s">
        <v>279</v>
      </c>
      <c r="D45" s="376">
        <v>16000</v>
      </c>
      <c r="E45" s="376">
        <v>15850</v>
      </c>
      <c r="F45" s="376">
        <v>15850</v>
      </c>
      <c r="G45" s="376">
        <v>15850</v>
      </c>
      <c r="H45" s="437"/>
      <c r="I45" s="437"/>
      <c r="J45" s="437"/>
      <c r="K45" s="437"/>
    </row>
    <row r="46" spans="2:11" ht="16.5" thickBot="1" x14ac:dyDescent="0.3">
      <c r="B46" s="437"/>
      <c r="C46" s="455" t="s">
        <v>280</v>
      </c>
      <c r="D46" s="376"/>
      <c r="E46" s="374"/>
      <c r="F46" s="374"/>
      <c r="G46" s="374"/>
      <c r="H46" s="437"/>
      <c r="I46" s="437"/>
      <c r="J46" s="437"/>
      <c r="K46" s="437"/>
    </row>
    <row r="47" spans="2:11" ht="16.5" thickBot="1" x14ac:dyDescent="0.3">
      <c r="B47" s="437"/>
      <c r="C47" s="454" t="s">
        <v>27</v>
      </c>
      <c r="D47" s="376"/>
      <c r="E47" s="374"/>
      <c r="F47" s="374"/>
      <c r="G47" s="374"/>
      <c r="H47" s="437"/>
      <c r="I47" s="437"/>
      <c r="J47" s="437"/>
      <c r="K47" s="437"/>
    </row>
    <row r="48" spans="2:11" ht="16.5" thickBot="1" x14ac:dyDescent="0.3">
      <c r="B48" s="437"/>
      <c r="C48" s="455" t="s">
        <v>279</v>
      </c>
      <c r="D48" s="376"/>
      <c r="E48" s="374"/>
      <c r="F48" s="374"/>
      <c r="G48" s="374"/>
      <c r="H48" s="437"/>
      <c r="I48" s="437"/>
      <c r="J48" s="576"/>
      <c r="K48" s="437"/>
    </row>
    <row r="49" spans="2:11" ht="16.5" thickBot="1" x14ac:dyDescent="0.3">
      <c r="B49" s="437"/>
      <c r="C49" s="455" t="s">
        <v>280</v>
      </c>
      <c r="D49" s="376"/>
      <c r="E49" s="374"/>
      <c r="F49" s="374"/>
      <c r="G49" s="374"/>
      <c r="H49" s="437"/>
      <c r="I49" s="437"/>
      <c r="J49" s="437"/>
      <c r="K49" s="437"/>
    </row>
    <row r="50" spans="2:11" ht="16.5" thickBot="1" x14ac:dyDescent="0.3">
      <c r="B50" s="437"/>
      <c r="C50" s="454" t="s">
        <v>28</v>
      </c>
      <c r="D50" s="376"/>
      <c r="E50" s="374"/>
      <c r="F50" s="374"/>
      <c r="G50" s="374"/>
      <c r="H50" s="437"/>
      <c r="I50" s="437"/>
      <c r="J50" s="437"/>
      <c r="K50" s="437"/>
    </row>
    <row r="51" spans="2:11" ht="16.5" thickBot="1" x14ac:dyDescent="0.3">
      <c r="B51" s="437"/>
      <c r="C51" s="455" t="s">
        <v>279</v>
      </c>
      <c r="D51" s="376"/>
      <c r="E51" s="374"/>
      <c r="F51" s="374"/>
      <c r="G51" s="374"/>
      <c r="H51" s="437"/>
      <c r="I51" s="437"/>
      <c r="J51" s="437"/>
      <c r="K51" s="437"/>
    </row>
    <row r="52" spans="2:11" ht="16.5" thickBot="1" x14ac:dyDescent="0.3">
      <c r="B52" s="437"/>
      <c r="C52" s="455" t="s">
        <v>280</v>
      </c>
      <c r="D52" s="376"/>
      <c r="E52" s="374"/>
      <c r="F52" s="374"/>
      <c r="G52" s="374"/>
      <c r="H52" s="437"/>
      <c r="I52" s="437"/>
      <c r="J52" s="437"/>
      <c r="K52" s="437"/>
    </row>
    <row r="53" spans="2:11" ht="16.5" thickBot="1" x14ac:dyDescent="0.3">
      <c r="B53" s="437"/>
      <c r="C53" s="454" t="s">
        <v>29</v>
      </c>
      <c r="D53" s="376"/>
      <c r="E53" s="374"/>
      <c r="F53" s="374"/>
      <c r="G53" s="374"/>
      <c r="H53" s="437"/>
      <c r="I53" s="437"/>
      <c r="J53" s="437"/>
      <c r="K53" s="437"/>
    </row>
    <row r="54" spans="2:11" ht="16.5" thickBot="1" x14ac:dyDescent="0.3">
      <c r="B54" s="437"/>
      <c r="C54" s="455" t="s">
        <v>279</v>
      </c>
      <c r="D54" s="376"/>
      <c r="E54" s="374"/>
      <c r="F54" s="374"/>
      <c r="G54" s="374"/>
      <c r="H54" s="437"/>
      <c r="I54" s="437"/>
      <c r="J54" s="437"/>
      <c r="K54" s="437"/>
    </row>
    <row r="55" spans="2:11" ht="16.5" thickBot="1" x14ac:dyDescent="0.3">
      <c r="B55" s="437"/>
      <c r="C55" s="455" t="s">
        <v>280</v>
      </c>
      <c r="D55" s="376"/>
      <c r="E55" s="374"/>
      <c r="F55" s="374"/>
      <c r="G55" s="374"/>
      <c r="H55" s="437"/>
      <c r="I55" s="437"/>
      <c r="J55" s="437"/>
      <c r="K55" s="437"/>
    </row>
    <row r="56" spans="2:11" ht="16.5" thickBot="1" x14ac:dyDescent="0.3">
      <c r="B56" s="437"/>
      <c r="C56" s="454" t="s">
        <v>30</v>
      </c>
      <c r="D56" s="376">
        <v>0</v>
      </c>
      <c r="E56" s="374">
        <v>0</v>
      </c>
      <c r="F56" s="374">
        <f>E56*1.03*0.99</f>
        <v>0</v>
      </c>
      <c r="G56" s="374">
        <f>F56*1.03*0.99</f>
        <v>0</v>
      </c>
      <c r="H56" s="437"/>
      <c r="I56" s="437"/>
      <c r="J56" s="577"/>
      <c r="K56" s="437"/>
    </row>
    <row r="57" spans="2:11" ht="16.5" thickBot="1" x14ac:dyDescent="0.3">
      <c r="B57" s="437"/>
      <c r="C57" s="455" t="s">
        <v>279</v>
      </c>
      <c r="D57" s="376">
        <v>0</v>
      </c>
      <c r="E57" s="376">
        <v>0</v>
      </c>
      <c r="F57" s="376">
        <v>0</v>
      </c>
      <c r="G57" s="376">
        <v>0</v>
      </c>
      <c r="H57" s="437"/>
      <c r="I57" s="437"/>
      <c r="J57" s="437"/>
      <c r="K57" s="437"/>
    </row>
    <row r="58" spans="2:11" ht="16.5" thickBot="1" x14ac:dyDescent="0.3">
      <c r="B58" s="437"/>
      <c r="C58" s="455" t="s">
        <v>280</v>
      </c>
      <c r="D58" s="376"/>
      <c r="E58" s="459"/>
      <c r="F58" s="458"/>
      <c r="G58" s="458"/>
      <c r="H58" s="437"/>
      <c r="I58" s="437"/>
      <c r="J58" s="437"/>
      <c r="K58" s="437"/>
    </row>
    <row r="59" spans="2:11" ht="16.5" thickBot="1" x14ac:dyDescent="0.3">
      <c r="B59" s="437"/>
      <c r="C59" s="460" t="s">
        <v>31</v>
      </c>
      <c r="D59" s="376">
        <f>D56+D53+D50+D47+D44+D41+D38</f>
        <v>45027</v>
      </c>
      <c r="E59" s="376">
        <f>E56+E53+E50+E47+E44+E41+E38</f>
        <v>44877</v>
      </c>
      <c r="F59" s="376">
        <f>F56+F53+F50+F47+F44+F41+F38</f>
        <v>44877</v>
      </c>
      <c r="G59" s="376">
        <f>G56+G53+G50+G47+G44+G41+G38</f>
        <v>44877</v>
      </c>
      <c r="H59" s="437"/>
      <c r="I59" s="437"/>
      <c r="J59" s="437"/>
      <c r="K59" s="437"/>
    </row>
    <row r="60" spans="2:11" ht="16.5" thickBot="1" x14ac:dyDescent="0.3">
      <c r="B60" s="437"/>
      <c r="C60" s="461" t="s">
        <v>32</v>
      </c>
      <c r="D60" s="462">
        <f>IF(D59-D30=0,0,"Error")</f>
        <v>0</v>
      </c>
      <c r="E60" s="462">
        <f>IF(E59-E30=0,0,"Error")</f>
        <v>0</v>
      </c>
      <c r="F60" s="462">
        <f>IF(F59-F30=0,0,"Error")</f>
        <v>0</v>
      </c>
      <c r="G60" s="462">
        <f>IF(G59-G30=0,0,"Error")</f>
        <v>0</v>
      </c>
      <c r="H60" s="437"/>
      <c r="I60" s="437"/>
      <c r="J60" s="437"/>
      <c r="K60" s="437"/>
    </row>
    <row r="61" spans="2:11" ht="16.5" hidden="1" thickBot="1" x14ac:dyDescent="0.3">
      <c r="B61" s="437"/>
      <c r="C61" s="463" t="s">
        <v>1018</v>
      </c>
      <c r="D61" s="1573"/>
      <c r="E61" s="1554"/>
      <c r="F61" s="1554"/>
      <c r="G61" s="1555"/>
      <c r="H61" s="437"/>
      <c r="I61" s="437"/>
      <c r="J61" s="437"/>
      <c r="K61" s="437"/>
    </row>
    <row r="62" spans="2:11" ht="16.5" hidden="1" thickBot="1" x14ac:dyDescent="0.3">
      <c r="B62" s="437"/>
      <c r="C62" s="449" t="s">
        <v>15</v>
      </c>
      <c r="D62" s="1561"/>
      <c r="E62" s="1562"/>
      <c r="F62" s="1562"/>
      <c r="G62" s="1563"/>
      <c r="H62" s="437"/>
      <c r="I62" s="437"/>
      <c r="J62" s="437"/>
      <c r="K62" s="437"/>
    </row>
    <row r="63" spans="2:11" ht="16.5" hidden="1" thickBot="1" x14ac:dyDescent="0.3">
      <c r="B63" s="437"/>
      <c r="C63" s="449" t="s">
        <v>16</v>
      </c>
      <c r="D63" s="1572"/>
      <c r="E63" s="1567"/>
      <c r="F63" s="1567"/>
      <c r="G63" s="1568"/>
      <c r="H63" s="437"/>
      <c r="I63" s="437"/>
      <c r="J63" s="437"/>
      <c r="K63" s="437"/>
    </row>
    <row r="64" spans="2:11" ht="16.5" hidden="1" thickBot="1" x14ac:dyDescent="0.3">
      <c r="B64" s="437"/>
      <c r="C64" s="1556"/>
      <c r="D64" s="450">
        <v>2019</v>
      </c>
      <c r="E64" s="450">
        <v>2020</v>
      </c>
      <c r="F64" s="450">
        <v>2021</v>
      </c>
      <c r="G64" s="450">
        <v>2022</v>
      </c>
      <c r="H64" s="437"/>
      <c r="I64" s="437"/>
      <c r="J64" s="437"/>
      <c r="K64" s="437"/>
    </row>
    <row r="65" spans="2:11" ht="16.5" hidden="1" thickBot="1" x14ac:dyDescent="0.3">
      <c r="B65" s="437"/>
      <c r="C65" s="1557"/>
      <c r="D65" s="451" t="s">
        <v>8</v>
      </c>
      <c r="E65" s="451" t="s">
        <v>9</v>
      </c>
      <c r="F65" s="451" t="s">
        <v>9</v>
      </c>
      <c r="G65" s="451" t="s">
        <v>9</v>
      </c>
      <c r="H65" s="437"/>
      <c r="I65" s="437"/>
      <c r="J65" s="437"/>
      <c r="K65" s="437"/>
    </row>
    <row r="66" spans="2:11" ht="16.5" hidden="1" thickBot="1" x14ac:dyDescent="0.3">
      <c r="B66" s="437"/>
      <c r="C66" s="449" t="s">
        <v>17</v>
      </c>
      <c r="D66" s="449"/>
      <c r="E66" s="449"/>
      <c r="F66" s="449"/>
      <c r="G66" s="449"/>
      <c r="H66" s="437"/>
      <c r="I66" s="437"/>
      <c r="J66" s="437"/>
      <c r="K66" s="437"/>
    </row>
    <row r="67" spans="2:11" ht="16.5" hidden="1" thickBot="1" x14ac:dyDescent="0.3">
      <c r="B67" s="437"/>
      <c r="C67" s="449" t="s">
        <v>18</v>
      </c>
      <c r="D67" s="452">
        <f>D96</f>
        <v>0</v>
      </c>
      <c r="E67" s="452">
        <f>E96</f>
        <v>0</v>
      </c>
      <c r="F67" s="452">
        <f>F96</f>
        <v>0</v>
      </c>
      <c r="G67" s="452">
        <f>G96</f>
        <v>0</v>
      </c>
      <c r="H67" s="437"/>
      <c r="I67" s="437"/>
      <c r="J67" s="437"/>
      <c r="K67" s="437"/>
    </row>
    <row r="68" spans="2:11" ht="16.5" hidden="1" thickBot="1" x14ac:dyDescent="0.3">
      <c r="B68" s="437"/>
      <c r="C68" s="449" t="s">
        <v>19</v>
      </c>
      <c r="D68" s="452"/>
      <c r="E68" s="452"/>
      <c r="F68" s="452"/>
      <c r="G68" s="452"/>
      <c r="H68" s="437"/>
      <c r="I68" s="437"/>
      <c r="J68" s="437"/>
      <c r="K68" s="437"/>
    </row>
    <row r="69" spans="2:11" ht="16.5" hidden="1" thickBot="1" x14ac:dyDescent="0.3">
      <c r="B69" s="437"/>
      <c r="C69" s="449" t="s">
        <v>20</v>
      </c>
      <c r="D69" s="797"/>
      <c r="E69" s="453"/>
      <c r="F69" s="453"/>
      <c r="G69" s="453"/>
      <c r="H69" s="437"/>
      <c r="I69" s="437"/>
      <c r="J69" s="437"/>
      <c r="K69" s="437"/>
    </row>
    <row r="70" spans="2:11" ht="16.5" hidden="1" thickBot="1" x14ac:dyDescent="0.3">
      <c r="B70" s="437"/>
      <c r="C70" s="449" t="s">
        <v>22</v>
      </c>
      <c r="D70" s="797"/>
      <c r="E70" s="453"/>
      <c r="F70" s="453"/>
      <c r="G70" s="453"/>
      <c r="H70" s="437"/>
      <c r="I70" s="437"/>
      <c r="J70" s="437"/>
      <c r="K70" s="437"/>
    </row>
    <row r="71" spans="2:11" ht="16.5" hidden="1" thickBot="1" x14ac:dyDescent="0.3">
      <c r="B71" s="437"/>
      <c r="C71" s="449" t="s">
        <v>23</v>
      </c>
      <c r="D71" s="797"/>
      <c r="E71" s="453"/>
      <c r="F71" s="453"/>
      <c r="G71" s="453"/>
      <c r="H71" s="437"/>
      <c r="I71" s="437"/>
      <c r="J71" s="437"/>
      <c r="K71" s="437"/>
    </row>
    <row r="72" spans="2:11" ht="16.5" hidden="1" thickBot="1" x14ac:dyDescent="0.3">
      <c r="B72" s="437"/>
      <c r="C72" s="1302" t="s">
        <v>1019</v>
      </c>
      <c r="D72" s="1303"/>
      <c r="E72" s="1303"/>
      <c r="F72" s="1303"/>
      <c r="G72" s="1304"/>
      <c r="H72" s="437"/>
      <c r="I72" s="437"/>
      <c r="J72" s="437"/>
      <c r="K72" s="437"/>
    </row>
    <row r="73" spans="2:11" ht="16.5" hidden="1" thickBot="1" x14ac:dyDescent="0.3">
      <c r="B73" s="437"/>
      <c r="C73" s="1556"/>
      <c r="D73" s="450">
        <v>2019</v>
      </c>
      <c r="E73" s="450">
        <v>2020</v>
      </c>
      <c r="F73" s="450">
        <v>2021</v>
      </c>
      <c r="G73" s="450">
        <v>2022</v>
      </c>
      <c r="H73" s="437"/>
      <c r="I73" s="437"/>
      <c r="J73" s="437"/>
      <c r="K73" s="437"/>
    </row>
    <row r="74" spans="2:11" ht="16.5" hidden="1" thickBot="1" x14ac:dyDescent="0.3">
      <c r="B74" s="437"/>
      <c r="C74" s="1557"/>
      <c r="D74" s="451" t="s">
        <v>8</v>
      </c>
      <c r="E74" s="451" t="s">
        <v>9</v>
      </c>
      <c r="F74" s="451" t="s">
        <v>9</v>
      </c>
      <c r="G74" s="451" t="s">
        <v>9</v>
      </c>
      <c r="H74" s="437"/>
      <c r="I74" s="437"/>
      <c r="J74" s="437"/>
      <c r="K74" s="437"/>
    </row>
    <row r="75" spans="2:11" ht="16.5" hidden="1" thickBot="1" x14ac:dyDescent="0.3">
      <c r="B75" s="437"/>
      <c r="C75" s="454" t="s">
        <v>24</v>
      </c>
      <c r="D75" s="374"/>
      <c r="E75" s="374"/>
      <c r="F75" s="374"/>
      <c r="G75" s="374"/>
      <c r="H75" s="437"/>
      <c r="I75" s="437"/>
      <c r="J75" s="437"/>
      <c r="K75" s="437"/>
    </row>
    <row r="76" spans="2:11" ht="16.5" hidden="1" thickBot="1" x14ac:dyDescent="0.3">
      <c r="B76" s="437"/>
      <c r="C76" s="455" t="s">
        <v>279</v>
      </c>
      <c r="D76" s="376"/>
      <c r="E76" s="464"/>
      <c r="F76" s="464"/>
      <c r="G76" s="464"/>
      <c r="H76" s="437"/>
      <c r="I76" s="437"/>
      <c r="J76" s="437"/>
      <c r="K76" s="437"/>
    </row>
    <row r="77" spans="2:11" ht="16.5" hidden="1" thickBot="1" x14ac:dyDescent="0.3">
      <c r="B77" s="437"/>
      <c r="C77" s="455" t="s">
        <v>280</v>
      </c>
      <c r="D77" s="376"/>
      <c r="E77" s="464"/>
      <c r="F77" s="464"/>
      <c r="G77" s="464"/>
      <c r="H77" s="437"/>
      <c r="I77" s="437"/>
      <c r="J77" s="437"/>
      <c r="K77" s="437"/>
    </row>
    <row r="78" spans="2:11" ht="16.5" hidden="1" thickBot="1" x14ac:dyDescent="0.3">
      <c r="B78" s="437"/>
      <c r="C78" s="454" t="s">
        <v>25</v>
      </c>
      <c r="D78" s="374"/>
      <c r="E78" s="374"/>
      <c r="F78" s="374"/>
      <c r="G78" s="374"/>
      <c r="H78" s="437"/>
      <c r="I78" s="437"/>
      <c r="J78" s="437"/>
      <c r="K78" s="437"/>
    </row>
    <row r="79" spans="2:11" ht="16.5" hidden="1" thickBot="1" x14ac:dyDescent="0.3">
      <c r="B79" s="437"/>
      <c r="C79" s="455" t="s">
        <v>279</v>
      </c>
      <c r="D79" s="376"/>
      <c r="E79" s="374"/>
      <c r="F79" s="374"/>
      <c r="G79" s="374"/>
      <c r="H79" s="437"/>
      <c r="I79" s="437"/>
      <c r="J79" s="437"/>
      <c r="K79" s="437"/>
    </row>
    <row r="80" spans="2:11" ht="16.5" hidden="1" thickBot="1" x14ac:dyDescent="0.3">
      <c r="B80" s="437"/>
      <c r="C80" s="455" t="s">
        <v>280</v>
      </c>
      <c r="D80" s="376"/>
      <c r="E80" s="374"/>
      <c r="F80" s="374"/>
      <c r="G80" s="374"/>
      <c r="H80" s="437"/>
      <c r="I80" s="437"/>
      <c r="J80" s="437"/>
      <c r="K80" s="437"/>
    </row>
    <row r="81" spans="2:11" ht="16.5" hidden="1" thickBot="1" x14ac:dyDescent="0.3">
      <c r="B81" s="437"/>
      <c r="C81" s="454" t="s">
        <v>26</v>
      </c>
      <c r="D81" s="376">
        <v>0</v>
      </c>
      <c r="E81" s="374">
        <v>0</v>
      </c>
      <c r="F81" s="374">
        <v>0</v>
      </c>
      <c r="G81" s="374">
        <v>0</v>
      </c>
      <c r="H81" s="437"/>
      <c r="I81" s="437"/>
      <c r="J81" s="437"/>
      <c r="K81" s="437"/>
    </row>
    <row r="82" spans="2:11" ht="16.5" hidden="1" thickBot="1" x14ac:dyDescent="0.3">
      <c r="B82" s="437"/>
      <c r="C82" s="455" t="s">
        <v>279</v>
      </c>
      <c r="D82" s="376"/>
      <c r="E82" s="374"/>
      <c r="F82" s="374"/>
      <c r="G82" s="374"/>
      <c r="H82" s="437"/>
      <c r="I82" s="437"/>
      <c r="J82" s="437"/>
      <c r="K82" s="437"/>
    </row>
    <row r="83" spans="2:11" ht="16.5" hidden="1" thickBot="1" x14ac:dyDescent="0.3">
      <c r="B83" s="437"/>
      <c r="C83" s="455" t="s">
        <v>280</v>
      </c>
      <c r="D83" s="376"/>
      <c r="E83" s="374"/>
      <c r="F83" s="374"/>
      <c r="G83" s="374"/>
      <c r="H83" s="437"/>
      <c r="I83" s="437"/>
      <c r="J83" s="437"/>
      <c r="K83" s="437"/>
    </row>
    <row r="84" spans="2:11" ht="16.5" hidden="1" thickBot="1" x14ac:dyDescent="0.3">
      <c r="B84" s="437"/>
      <c r="C84" s="454" t="s">
        <v>27</v>
      </c>
      <c r="D84" s="376"/>
      <c r="E84" s="374"/>
      <c r="F84" s="374"/>
      <c r="G84" s="374"/>
      <c r="H84" s="437"/>
      <c r="I84" s="437"/>
      <c r="J84" s="437"/>
      <c r="K84" s="437"/>
    </row>
    <row r="85" spans="2:11" ht="16.5" hidden="1" thickBot="1" x14ac:dyDescent="0.3">
      <c r="B85" s="437"/>
      <c r="C85" s="455" t="s">
        <v>279</v>
      </c>
      <c r="D85" s="376"/>
      <c r="E85" s="374"/>
      <c r="F85" s="374"/>
      <c r="G85" s="374"/>
      <c r="H85" s="437"/>
      <c r="I85" s="437"/>
      <c r="J85" s="437"/>
      <c r="K85" s="437"/>
    </row>
    <row r="86" spans="2:11" ht="16.5" hidden="1" thickBot="1" x14ac:dyDescent="0.3">
      <c r="B86" s="437"/>
      <c r="C86" s="455" t="s">
        <v>280</v>
      </c>
      <c r="D86" s="376"/>
      <c r="E86" s="374"/>
      <c r="F86" s="374"/>
      <c r="G86" s="374"/>
      <c r="H86" s="437"/>
      <c r="I86" s="437"/>
      <c r="J86" s="437"/>
      <c r="K86" s="437"/>
    </row>
    <row r="87" spans="2:11" ht="16.5" hidden="1" thickBot="1" x14ac:dyDescent="0.3">
      <c r="B87" s="437"/>
      <c r="C87" s="454" t="s">
        <v>28</v>
      </c>
      <c r="D87" s="376"/>
      <c r="E87" s="374"/>
      <c r="F87" s="374"/>
      <c r="G87" s="374"/>
      <c r="H87" s="437"/>
      <c r="I87" s="437"/>
      <c r="J87" s="437"/>
      <c r="K87" s="437"/>
    </row>
    <row r="88" spans="2:11" ht="16.5" hidden="1" thickBot="1" x14ac:dyDescent="0.3">
      <c r="B88" s="437"/>
      <c r="C88" s="455" t="s">
        <v>279</v>
      </c>
      <c r="D88" s="376"/>
      <c r="E88" s="374"/>
      <c r="F88" s="374"/>
      <c r="G88" s="374"/>
      <c r="H88" s="437"/>
      <c r="I88" s="437"/>
      <c r="J88" s="437"/>
      <c r="K88" s="437"/>
    </row>
    <row r="89" spans="2:11" ht="16.5" hidden="1" thickBot="1" x14ac:dyDescent="0.3">
      <c r="B89" s="437"/>
      <c r="C89" s="455" t="s">
        <v>280</v>
      </c>
      <c r="D89" s="376"/>
      <c r="E89" s="374"/>
      <c r="F89" s="374"/>
      <c r="G89" s="374"/>
      <c r="H89" s="437"/>
      <c r="I89" s="437"/>
      <c r="J89" s="437"/>
      <c r="K89" s="437"/>
    </row>
    <row r="90" spans="2:11" ht="16.5" hidden="1" thickBot="1" x14ac:dyDescent="0.3">
      <c r="B90" s="437"/>
      <c r="C90" s="454" t="s">
        <v>29</v>
      </c>
      <c r="D90" s="376"/>
      <c r="E90" s="374"/>
      <c r="F90" s="374"/>
      <c r="G90" s="374"/>
      <c r="H90" s="437"/>
      <c r="I90" s="437"/>
      <c r="J90" s="437"/>
      <c r="K90" s="437"/>
    </row>
    <row r="91" spans="2:11" ht="16.5" hidden="1" thickBot="1" x14ac:dyDescent="0.3">
      <c r="B91" s="437"/>
      <c r="C91" s="455" t="s">
        <v>279</v>
      </c>
      <c r="D91" s="376"/>
      <c r="E91" s="374"/>
      <c r="F91" s="374"/>
      <c r="G91" s="374"/>
      <c r="H91" s="437"/>
      <c r="I91" s="437"/>
      <c r="J91" s="437"/>
      <c r="K91" s="437"/>
    </row>
    <row r="92" spans="2:11" ht="16.5" hidden="1" thickBot="1" x14ac:dyDescent="0.3">
      <c r="B92" s="437"/>
      <c r="C92" s="455" t="s">
        <v>280</v>
      </c>
      <c r="D92" s="376"/>
      <c r="E92" s="374"/>
      <c r="F92" s="374"/>
      <c r="G92" s="374"/>
      <c r="H92" s="437"/>
      <c r="I92" s="437"/>
      <c r="J92" s="437"/>
      <c r="K92" s="437"/>
    </row>
    <row r="93" spans="2:11" ht="16.5" hidden="1" thickBot="1" x14ac:dyDescent="0.3">
      <c r="B93" s="437"/>
      <c r="C93" s="454" t="s">
        <v>30</v>
      </c>
      <c r="D93" s="376"/>
      <c r="E93" s="374"/>
      <c r="F93" s="374"/>
      <c r="G93" s="374"/>
      <c r="H93" s="437"/>
      <c r="I93" s="437"/>
      <c r="J93" s="437"/>
      <c r="K93" s="437"/>
    </row>
    <row r="94" spans="2:11" ht="16.5" hidden="1" thickBot="1" x14ac:dyDescent="0.3">
      <c r="B94" s="437"/>
      <c r="C94" s="455" t="s">
        <v>279</v>
      </c>
      <c r="D94" s="376"/>
      <c r="E94" s="374"/>
      <c r="F94" s="374"/>
      <c r="G94" s="374"/>
      <c r="H94" s="437"/>
      <c r="I94" s="437"/>
      <c r="J94" s="437"/>
      <c r="K94" s="437"/>
    </row>
    <row r="95" spans="2:11" ht="16.5" hidden="1" thickBot="1" x14ac:dyDescent="0.3">
      <c r="B95" s="437"/>
      <c r="C95" s="455" t="s">
        <v>280</v>
      </c>
      <c r="D95" s="376"/>
      <c r="E95" s="374"/>
      <c r="F95" s="374"/>
      <c r="G95" s="374"/>
      <c r="H95" s="437"/>
      <c r="I95" s="437"/>
      <c r="J95" s="437"/>
      <c r="K95" s="437"/>
    </row>
    <row r="96" spans="2:11" ht="16.5" hidden="1" thickBot="1" x14ac:dyDescent="0.3">
      <c r="B96" s="437"/>
      <c r="C96" s="465" t="s">
        <v>53</v>
      </c>
      <c r="D96" s="376">
        <f>D93+D90+D87+D84+D81+D78+D75</f>
        <v>0</v>
      </c>
      <c r="E96" s="376">
        <f>E93+E90+E87+E84+E81+E78+E75</f>
        <v>0</v>
      </c>
      <c r="F96" s="376">
        <f>F93+F90+F87+F84+F81+F78+F75</f>
        <v>0</v>
      </c>
      <c r="G96" s="376">
        <f>G93+G90+G87+G84+G81+G78+G75</f>
        <v>0</v>
      </c>
      <c r="H96" s="437"/>
      <c r="I96" s="437"/>
      <c r="J96" s="437"/>
      <c r="K96" s="437"/>
    </row>
    <row r="97" spans="2:11" ht="16.5" hidden="1" thickBot="1" x14ac:dyDescent="0.3">
      <c r="B97" s="437"/>
      <c r="C97" s="461" t="s">
        <v>32</v>
      </c>
      <c r="D97" s="462">
        <f>IF(D96-D67=0,0,"Error")</f>
        <v>0</v>
      </c>
      <c r="E97" s="462">
        <f>IF(E96-E67=0,0,"Error")</f>
        <v>0</v>
      </c>
      <c r="F97" s="462">
        <f>IF(F96-F67=0,0,"Error")</f>
        <v>0</v>
      </c>
      <c r="G97" s="462">
        <f>IF(G96-G67=0,0,"Error")</f>
        <v>0</v>
      </c>
      <c r="H97" s="437"/>
      <c r="I97" s="437"/>
      <c r="J97" s="437"/>
      <c r="K97" s="437"/>
    </row>
    <row r="98" spans="2:11" ht="16.5" hidden="1" thickBot="1" x14ac:dyDescent="0.3">
      <c r="B98" s="437"/>
      <c r="C98" s="463" t="s">
        <v>1020</v>
      </c>
      <c r="D98" s="1573"/>
      <c r="E98" s="1554"/>
      <c r="F98" s="1554"/>
      <c r="G98" s="1555"/>
      <c r="H98" s="437"/>
      <c r="I98" s="437"/>
      <c r="J98" s="437"/>
      <c r="K98" s="437"/>
    </row>
    <row r="99" spans="2:11" ht="16.5" hidden="1" thickBot="1" x14ac:dyDescent="0.3">
      <c r="B99" s="437"/>
      <c r="C99" s="449" t="s">
        <v>15</v>
      </c>
      <c r="D99" s="1561"/>
      <c r="E99" s="1562"/>
      <c r="F99" s="1562"/>
      <c r="G99" s="1563"/>
      <c r="H99" s="437"/>
      <c r="I99" s="437"/>
      <c r="J99" s="437"/>
      <c r="K99" s="437"/>
    </row>
    <row r="100" spans="2:11" ht="16.5" hidden="1" thickBot="1" x14ac:dyDescent="0.3">
      <c r="B100" s="437"/>
      <c r="C100" s="449" t="s">
        <v>16</v>
      </c>
      <c r="D100" s="1572"/>
      <c r="E100" s="1567"/>
      <c r="F100" s="1567"/>
      <c r="G100" s="1568"/>
      <c r="H100" s="437"/>
      <c r="I100" s="437"/>
      <c r="J100" s="437"/>
      <c r="K100" s="437"/>
    </row>
    <row r="101" spans="2:11" ht="16.5" hidden="1" thickBot="1" x14ac:dyDescent="0.3">
      <c r="B101" s="437"/>
      <c r="C101" s="1556"/>
      <c r="D101" s="450">
        <v>2019</v>
      </c>
      <c r="E101" s="450">
        <v>2020</v>
      </c>
      <c r="F101" s="450">
        <v>2021</v>
      </c>
      <c r="G101" s="450">
        <v>2022</v>
      </c>
      <c r="H101" s="437"/>
      <c r="I101" s="437"/>
      <c r="J101" s="437"/>
      <c r="K101" s="437"/>
    </row>
    <row r="102" spans="2:11" ht="16.5" hidden="1" thickBot="1" x14ac:dyDescent="0.3">
      <c r="B102" s="437"/>
      <c r="C102" s="1557"/>
      <c r="D102" s="451" t="s">
        <v>8</v>
      </c>
      <c r="E102" s="451" t="s">
        <v>9</v>
      </c>
      <c r="F102" s="451" t="s">
        <v>9</v>
      </c>
      <c r="G102" s="451" t="s">
        <v>9</v>
      </c>
      <c r="H102" s="437"/>
      <c r="I102" s="437"/>
      <c r="J102" s="437"/>
      <c r="K102" s="437"/>
    </row>
    <row r="103" spans="2:11" ht="16.5" hidden="1" thickBot="1" x14ac:dyDescent="0.3">
      <c r="B103" s="437"/>
      <c r="C103" s="449" t="s">
        <v>17</v>
      </c>
      <c r="D103" s="466"/>
      <c r="E103" s="466"/>
      <c r="F103" s="466"/>
      <c r="G103" s="466"/>
      <c r="H103" s="437"/>
      <c r="I103" s="437"/>
      <c r="J103" s="437"/>
      <c r="K103" s="437"/>
    </row>
    <row r="104" spans="2:11" ht="16.5" hidden="1" thickBot="1" x14ac:dyDescent="0.3">
      <c r="B104" s="437"/>
      <c r="C104" s="449" t="s">
        <v>18</v>
      </c>
      <c r="D104" s="452">
        <f>D133</f>
        <v>0</v>
      </c>
      <c r="E104" s="452">
        <f>E133</f>
        <v>0</v>
      </c>
      <c r="F104" s="452">
        <f>F133</f>
        <v>0</v>
      </c>
      <c r="G104" s="452">
        <f>G133</f>
        <v>0</v>
      </c>
      <c r="H104" s="437"/>
      <c r="I104" s="437"/>
      <c r="J104" s="437"/>
      <c r="K104" s="437"/>
    </row>
    <row r="105" spans="2:11" ht="16.5" hidden="1" thickBot="1" x14ac:dyDescent="0.3">
      <c r="B105" s="437"/>
      <c r="C105" s="449" t="s">
        <v>19</v>
      </c>
      <c r="D105" s="452"/>
      <c r="E105" s="452"/>
      <c r="F105" s="452"/>
      <c r="G105" s="452"/>
      <c r="H105" s="437"/>
      <c r="I105" s="437"/>
      <c r="J105" s="437"/>
      <c r="K105" s="437"/>
    </row>
    <row r="106" spans="2:11" ht="16.5" hidden="1" thickBot="1" x14ac:dyDescent="0.3">
      <c r="B106" s="437"/>
      <c r="C106" s="449" t="s">
        <v>20</v>
      </c>
      <c r="D106" s="797"/>
      <c r="E106" s="453"/>
      <c r="F106" s="453"/>
      <c r="G106" s="453"/>
      <c r="H106" s="437"/>
      <c r="I106" s="437"/>
      <c r="J106" s="437"/>
      <c r="K106" s="437"/>
    </row>
    <row r="107" spans="2:11" ht="16.5" hidden="1" thickBot="1" x14ac:dyDescent="0.3">
      <c r="B107" s="437"/>
      <c r="C107" s="449" t="s">
        <v>22</v>
      </c>
      <c r="D107" s="797"/>
      <c r="E107" s="453"/>
      <c r="F107" s="453"/>
      <c r="G107" s="453"/>
      <c r="H107" s="437"/>
      <c r="I107" s="437"/>
      <c r="J107" s="437"/>
      <c r="K107" s="437"/>
    </row>
    <row r="108" spans="2:11" ht="16.5" hidden="1" thickBot="1" x14ac:dyDescent="0.3">
      <c r="B108" s="437"/>
      <c r="C108" s="449" t="s">
        <v>23</v>
      </c>
      <c r="D108" s="797"/>
      <c r="E108" s="453"/>
      <c r="F108" s="453"/>
      <c r="G108" s="453"/>
      <c r="H108" s="437"/>
      <c r="I108" s="437"/>
      <c r="J108" s="437"/>
      <c r="K108" s="437"/>
    </row>
    <row r="109" spans="2:11" ht="16.5" hidden="1" thickBot="1" x14ac:dyDescent="0.3">
      <c r="B109" s="437"/>
      <c r="C109" s="1302" t="s">
        <v>1019</v>
      </c>
      <c r="D109" s="1303"/>
      <c r="E109" s="1303"/>
      <c r="F109" s="1303"/>
      <c r="G109" s="1304"/>
      <c r="H109" s="437"/>
      <c r="I109" s="437"/>
      <c r="J109" s="437"/>
      <c r="K109" s="437"/>
    </row>
    <row r="110" spans="2:11" ht="16.5" hidden="1" thickBot="1" x14ac:dyDescent="0.3">
      <c r="B110" s="437"/>
      <c r="C110" s="1556"/>
      <c r="D110" s="450">
        <v>2019</v>
      </c>
      <c r="E110" s="450">
        <v>2020</v>
      </c>
      <c r="F110" s="450">
        <v>2021</v>
      </c>
      <c r="G110" s="450">
        <v>2022</v>
      </c>
      <c r="H110" s="437"/>
      <c r="I110" s="437"/>
      <c r="J110" s="437"/>
      <c r="K110" s="437"/>
    </row>
    <row r="111" spans="2:11" ht="23.25" hidden="1" customHeight="1" thickBot="1" x14ac:dyDescent="0.3">
      <c r="B111" s="437"/>
      <c r="C111" s="1557"/>
      <c r="D111" s="451" t="s">
        <v>8</v>
      </c>
      <c r="E111" s="451" t="s">
        <v>9</v>
      </c>
      <c r="F111" s="451" t="s">
        <v>9</v>
      </c>
      <c r="G111" s="451" t="s">
        <v>9</v>
      </c>
      <c r="H111" s="437"/>
      <c r="I111" s="437"/>
      <c r="J111" s="437"/>
      <c r="K111" s="437"/>
    </row>
    <row r="112" spans="2:11" ht="16.5" hidden="1" thickBot="1" x14ac:dyDescent="0.3">
      <c r="B112" s="437"/>
      <c r="C112" s="454" t="s">
        <v>24</v>
      </c>
      <c r="D112" s="374"/>
      <c r="E112" s="374"/>
      <c r="F112" s="374"/>
      <c r="G112" s="374"/>
      <c r="H112" s="437"/>
      <c r="I112" s="437"/>
      <c r="J112" s="437"/>
      <c r="K112" s="437"/>
    </row>
    <row r="113" spans="2:11" ht="16.5" hidden="1" thickBot="1" x14ac:dyDescent="0.3">
      <c r="B113" s="437"/>
      <c r="C113" s="455" t="s">
        <v>279</v>
      </c>
      <c r="D113" s="376"/>
      <c r="E113" s="464"/>
      <c r="F113" s="464"/>
      <c r="G113" s="464"/>
      <c r="H113" s="437"/>
      <c r="I113" s="437"/>
      <c r="J113" s="437"/>
      <c r="K113" s="437"/>
    </row>
    <row r="114" spans="2:11" ht="16.5" hidden="1" thickBot="1" x14ac:dyDescent="0.3">
      <c r="B114" s="437"/>
      <c r="C114" s="455" t="s">
        <v>280</v>
      </c>
      <c r="D114" s="376"/>
      <c r="E114" s="464"/>
      <c r="F114" s="464"/>
      <c r="G114" s="464"/>
      <c r="H114" s="437"/>
      <c r="I114" s="437"/>
      <c r="J114" s="437"/>
      <c r="K114" s="437"/>
    </row>
    <row r="115" spans="2:11" ht="16.5" hidden="1" thickBot="1" x14ac:dyDescent="0.3">
      <c r="B115" s="437"/>
      <c r="C115" s="454" t="s">
        <v>25</v>
      </c>
      <c r="D115" s="374"/>
      <c r="E115" s="374"/>
      <c r="F115" s="374"/>
      <c r="G115" s="374"/>
      <c r="H115" s="437"/>
      <c r="I115" s="437"/>
      <c r="J115" s="437"/>
      <c r="K115" s="437"/>
    </row>
    <row r="116" spans="2:11" ht="16.5" hidden="1" thickBot="1" x14ac:dyDescent="0.3">
      <c r="B116" s="437"/>
      <c r="C116" s="455" t="s">
        <v>279</v>
      </c>
      <c r="D116" s="376"/>
      <c r="E116" s="374"/>
      <c r="F116" s="374"/>
      <c r="G116" s="374"/>
      <c r="H116" s="437"/>
      <c r="I116" s="437"/>
      <c r="J116" s="437"/>
      <c r="K116" s="437"/>
    </row>
    <row r="117" spans="2:11" ht="16.5" hidden="1" thickBot="1" x14ac:dyDescent="0.3">
      <c r="B117" s="437"/>
      <c r="C117" s="455" t="s">
        <v>280</v>
      </c>
      <c r="D117" s="376"/>
      <c r="E117" s="374"/>
      <c r="F117" s="374"/>
      <c r="G117" s="374"/>
      <c r="H117" s="437"/>
      <c r="I117" s="437"/>
      <c r="J117" s="437"/>
      <c r="K117" s="437"/>
    </row>
    <row r="118" spans="2:11" ht="16.5" hidden="1" thickBot="1" x14ac:dyDescent="0.3">
      <c r="B118" s="437"/>
      <c r="C118" s="454" t="s">
        <v>26</v>
      </c>
      <c r="D118" s="467">
        <v>0</v>
      </c>
      <c r="E118" s="468">
        <v>0</v>
      </c>
      <c r="F118" s="468">
        <v>0</v>
      </c>
      <c r="G118" s="468">
        <v>0</v>
      </c>
      <c r="H118" s="437"/>
      <c r="I118" s="437"/>
      <c r="J118" s="437"/>
      <c r="K118" s="437"/>
    </row>
    <row r="119" spans="2:11" ht="16.5" hidden="1" thickBot="1" x14ac:dyDescent="0.3">
      <c r="B119" s="437"/>
      <c r="C119" s="455" t="s">
        <v>279</v>
      </c>
      <c r="D119" s="376"/>
      <c r="E119" s="374"/>
      <c r="F119" s="374"/>
      <c r="G119" s="374"/>
      <c r="H119" s="437"/>
      <c r="I119" s="437"/>
      <c r="J119" s="437"/>
      <c r="K119" s="437"/>
    </row>
    <row r="120" spans="2:11" ht="16.5" hidden="1" thickBot="1" x14ac:dyDescent="0.3">
      <c r="B120" s="437"/>
      <c r="C120" s="455" t="s">
        <v>280</v>
      </c>
      <c r="D120" s="376"/>
      <c r="E120" s="374"/>
      <c r="F120" s="374"/>
      <c r="G120" s="374"/>
      <c r="H120" s="437"/>
      <c r="I120" s="437"/>
      <c r="J120" s="437"/>
      <c r="K120" s="437"/>
    </row>
    <row r="121" spans="2:11" ht="16.5" hidden="1" thickBot="1" x14ac:dyDescent="0.3">
      <c r="B121" s="437"/>
      <c r="C121" s="454" t="s">
        <v>27</v>
      </c>
      <c r="D121" s="376"/>
      <c r="E121" s="374"/>
      <c r="F121" s="374"/>
      <c r="G121" s="374"/>
      <c r="H121" s="437"/>
      <c r="I121" s="437"/>
      <c r="J121" s="437"/>
      <c r="K121" s="437"/>
    </row>
    <row r="122" spans="2:11" ht="16.5" hidden="1" thickBot="1" x14ac:dyDescent="0.3">
      <c r="B122" s="437"/>
      <c r="C122" s="455" t="s">
        <v>279</v>
      </c>
      <c r="D122" s="376"/>
      <c r="E122" s="374"/>
      <c r="F122" s="374"/>
      <c r="G122" s="374"/>
      <c r="H122" s="437"/>
      <c r="I122" s="437"/>
      <c r="J122" s="437"/>
      <c r="K122" s="437"/>
    </row>
    <row r="123" spans="2:11" ht="16.5" hidden="1" thickBot="1" x14ac:dyDescent="0.3">
      <c r="B123" s="437"/>
      <c r="C123" s="455" t="s">
        <v>280</v>
      </c>
      <c r="D123" s="376"/>
      <c r="E123" s="374"/>
      <c r="F123" s="374"/>
      <c r="G123" s="374"/>
      <c r="H123" s="437"/>
      <c r="I123" s="437"/>
      <c r="J123" s="437"/>
      <c r="K123" s="437"/>
    </row>
    <row r="124" spans="2:11" ht="16.5" hidden="1" thickBot="1" x14ac:dyDescent="0.3">
      <c r="B124" s="437"/>
      <c r="C124" s="454" t="s">
        <v>28</v>
      </c>
      <c r="D124" s="376"/>
      <c r="E124" s="374"/>
      <c r="F124" s="374"/>
      <c r="G124" s="374"/>
      <c r="H124" s="437"/>
      <c r="I124" s="437"/>
      <c r="J124" s="437"/>
      <c r="K124" s="437"/>
    </row>
    <row r="125" spans="2:11" ht="16.5" hidden="1" thickBot="1" x14ac:dyDescent="0.3">
      <c r="B125" s="437"/>
      <c r="C125" s="455" t="s">
        <v>279</v>
      </c>
      <c r="D125" s="376"/>
      <c r="E125" s="374"/>
      <c r="F125" s="374"/>
      <c r="G125" s="374"/>
      <c r="H125" s="437"/>
      <c r="I125" s="437"/>
      <c r="J125" s="437"/>
      <c r="K125" s="437"/>
    </row>
    <row r="126" spans="2:11" ht="16.5" hidden="1" thickBot="1" x14ac:dyDescent="0.3">
      <c r="B126" s="437"/>
      <c r="C126" s="455" t="s">
        <v>280</v>
      </c>
      <c r="D126" s="376"/>
      <c r="E126" s="374"/>
      <c r="F126" s="374"/>
      <c r="G126" s="374"/>
      <c r="H126" s="437"/>
      <c r="I126" s="437"/>
      <c r="J126" s="437"/>
      <c r="K126" s="437"/>
    </row>
    <row r="127" spans="2:11" ht="16.5" hidden="1" thickBot="1" x14ac:dyDescent="0.3">
      <c r="B127" s="437"/>
      <c r="C127" s="454" t="s">
        <v>29</v>
      </c>
      <c r="D127" s="376">
        <v>0</v>
      </c>
      <c r="E127" s="374">
        <v>0</v>
      </c>
      <c r="F127" s="374">
        <v>0</v>
      </c>
      <c r="G127" s="374">
        <v>0</v>
      </c>
      <c r="H127" s="437"/>
      <c r="I127" s="437"/>
      <c r="J127" s="437"/>
      <c r="K127" s="437"/>
    </row>
    <row r="128" spans="2:11" ht="16.5" hidden="1" thickBot="1" x14ac:dyDescent="0.3">
      <c r="B128" s="437"/>
      <c r="C128" s="455" t="s">
        <v>279</v>
      </c>
      <c r="D128" s="376"/>
      <c r="E128" s="374"/>
      <c r="F128" s="374"/>
      <c r="G128" s="374"/>
      <c r="H128" s="437"/>
      <c r="I128" s="437"/>
      <c r="J128" s="437"/>
      <c r="K128" s="437"/>
    </row>
    <row r="129" spans="2:11" ht="16.5" hidden="1" thickBot="1" x14ac:dyDescent="0.3">
      <c r="B129" s="437"/>
      <c r="C129" s="455" t="s">
        <v>280</v>
      </c>
      <c r="D129" s="376"/>
      <c r="E129" s="374"/>
      <c r="F129" s="374"/>
      <c r="G129" s="374"/>
      <c r="H129" s="437"/>
      <c r="I129" s="437"/>
      <c r="J129" s="437"/>
      <c r="K129" s="437"/>
    </row>
    <row r="130" spans="2:11" ht="16.5" hidden="1" thickBot="1" x14ac:dyDescent="0.3">
      <c r="B130" s="437"/>
      <c r="C130" s="454" t="s">
        <v>30</v>
      </c>
      <c r="D130" s="376"/>
      <c r="E130" s="374"/>
      <c r="F130" s="374"/>
      <c r="G130" s="374"/>
      <c r="H130" s="437"/>
      <c r="I130" s="437"/>
      <c r="J130" s="437"/>
      <c r="K130" s="437"/>
    </row>
    <row r="131" spans="2:11" ht="16.5" hidden="1" thickBot="1" x14ac:dyDescent="0.3">
      <c r="B131" s="437"/>
      <c r="C131" s="455" t="s">
        <v>279</v>
      </c>
      <c r="D131" s="376"/>
      <c r="E131" s="374"/>
      <c r="F131" s="374"/>
      <c r="G131" s="374"/>
      <c r="H131" s="437"/>
      <c r="I131" s="437"/>
      <c r="J131" s="437"/>
      <c r="K131" s="437"/>
    </row>
    <row r="132" spans="2:11" ht="16.5" hidden="1" thickBot="1" x14ac:dyDescent="0.3">
      <c r="B132" s="437"/>
      <c r="C132" s="455" t="s">
        <v>280</v>
      </c>
      <c r="D132" s="376"/>
      <c r="E132" s="374"/>
      <c r="F132" s="374"/>
      <c r="G132" s="374"/>
      <c r="H132" s="437"/>
      <c r="I132" s="437"/>
      <c r="J132" s="437"/>
      <c r="K132" s="437"/>
    </row>
    <row r="133" spans="2:11" ht="16.5" hidden="1" thickBot="1" x14ac:dyDescent="0.3">
      <c r="B133" s="437"/>
      <c r="C133" s="465" t="s">
        <v>53</v>
      </c>
      <c r="D133" s="376">
        <f>D130+D127+D124+D121+D118+D115+D112</f>
        <v>0</v>
      </c>
      <c r="E133" s="376">
        <f>E130+E127+E124+E121+E118+E115+E112</f>
        <v>0</v>
      </c>
      <c r="F133" s="376">
        <f>F130+F127+F124+F121+F118+F115+F112</f>
        <v>0</v>
      </c>
      <c r="G133" s="376">
        <f>G130+G127+G124+G121+G118+G115+G112</f>
        <v>0</v>
      </c>
      <c r="H133" s="437"/>
      <c r="I133" s="437"/>
      <c r="J133" s="437"/>
      <c r="K133" s="437"/>
    </row>
    <row r="134" spans="2:11" ht="16.5" hidden="1" thickBot="1" x14ac:dyDescent="0.3">
      <c r="B134" s="437"/>
      <c r="C134" s="461" t="s">
        <v>32</v>
      </c>
      <c r="D134" s="462">
        <f>IF(D133-D104=0,0,"Error")</f>
        <v>0</v>
      </c>
      <c r="E134" s="462">
        <f>IF(E133-E104=0,0,"Error")</f>
        <v>0</v>
      </c>
      <c r="F134" s="462">
        <f>IF(F133-F104=0,0,"Error")</f>
        <v>0</v>
      </c>
      <c r="G134" s="462">
        <f>IF(G133-G104=0,0,"Error")</f>
        <v>0</v>
      </c>
      <c r="H134" s="437"/>
      <c r="I134" s="437"/>
      <c r="J134" s="437"/>
      <c r="K134" s="437"/>
    </row>
    <row r="135" spans="2:11" ht="16.5" thickBot="1" x14ac:dyDescent="0.3">
      <c r="B135" s="437"/>
      <c r="C135" s="1564" t="s">
        <v>39</v>
      </c>
      <c r="D135" s="1565"/>
      <c r="E135" s="1565"/>
      <c r="F135" s="1565"/>
      <c r="G135" s="1566"/>
      <c r="H135" s="437"/>
      <c r="I135" s="437"/>
      <c r="J135" s="437"/>
      <c r="K135" s="437"/>
    </row>
    <row r="136" spans="2:11" ht="16.5" thickBot="1" x14ac:dyDescent="0.3">
      <c r="B136" s="437"/>
      <c r="C136" s="1564" t="s">
        <v>40</v>
      </c>
      <c r="D136" s="1565"/>
      <c r="E136" s="1565"/>
      <c r="F136" s="1565"/>
      <c r="G136" s="1566"/>
      <c r="H136" s="437"/>
      <c r="I136" s="437"/>
      <c r="J136" s="437"/>
      <c r="K136" s="437"/>
    </row>
    <row r="137" spans="2:11" ht="16.5" thickBot="1" x14ac:dyDescent="0.3">
      <c r="B137" s="437"/>
      <c r="C137" s="448" t="s">
        <v>56</v>
      </c>
      <c r="D137" s="1581" t="s">
        <v>1456</v>
      </c>
      <c r="E137" s="1583"/>
      <c r="F137" s="1583"/>
      <c r="G137" s="1584"/>
      <c r="H137" s="437"/>
      <c r="I137" s="437"/>
      <c r="J137" s="437"/>
      <c r="K137" s="437"/>
    </row>
    <row r="138" spans="2:11" ht="63.75" thickBot="1" x14ac:dyDescent="0.3">
      <c r="B138" s="437"/>
      <c r="C138" s="448" t="s">
        <v>82</v>
      </c>
      <c r="D138" s="448" t="s">
        <v>1457</v>
      </c>
      <c r="E138" s="955" t="s">
        <v>289</v>
      </c>
      <c r="F138" s="1583" t="s">
        <v>1458</v>
      </c>
      <c r="G138" s="1584"/>
      <c r="H138" s="437"/>
      <c r="I138" s="437"/>
      <c r="J138" s="437"/>
      <c r="K138" s="437"/>
    </row>
    <row r="139" spans="2:11" ht="16.5" thickBot="1" x14ac:dyDescent="0.3">
      <c r="B139" s="437"/>
      <c r="C139" s="578"/>
      <c r="D139" s="1581"/>
      <c r="E139" s="1606"/>
      <c r="F139" s="1583"/>
      <c r="G139" s="1584"/>
      <c r="H139" s="437"/>
      <c r="I139" s="437"/>
      <c r="J139" s="437"/>
      <c r="K139" s="437"/>
    </row>
    <row r="140" spans="2:11" ht="16.5" thickBot="1" x14ac:dyDescent="0.3">
      <c r="B140" s="437"/>
      <c r="C140" s="449" t="s">
        <v>15</v>
      </c>
      <c r="D140" s="2202" t="s">
        <v>1358</v>
      </c>
      <c r="E140" s="2203"/>
      <c r="F140" s="2203"/>
      <c r="G140" s="2204"/>
      <c r="H140" s="437"/>
      <c r="I140" s="437"/>
      <c r="J140" s="437"/>
      <c r="K140" s="437"/>
    </row>
    <row r="141" spans="2:11" ht="16.5" thickBot="1" x14ac:dyDescent="0.3">
      <c r="B141" s="437"/>
      <c r="C141" s="449" t="s">
        <v>16</v>
      </c>
      <c r="D141" s="1572" t="s">
        <v>634</v>
      </c>
      <c r="E141" s="1567"/>
      <c r="F141" s="1567"/>
      <c r="G141" s="1568"/>
      <c r="H141" s="437"/>
      <c r="I141" s="437"/>
      <c r="J141" s="437"/>
      <c r="K141" s="437"/>
    </row>
    <row r="142" spans="2:11" ht="15.75" x14ac:dyDescent="0.25">
      <c r="B142" s="437"/>
      <c r="C142" s="1556"/>
      <c r="D142" s="450">
        <v>2019</v>
      </c>
      <c r="E142" s="450">
        <v>2020</v>
      </c>
      <c r="F142" s="450">
        <v>2021</v>
      </c>
      <c r="G142" s="450">
        <v>2022</v>
      </c>
      <c r="H142" s="437"/>
      <c r="I142" s="437"/>
      <c r="J142" s="437"/>
      <c r="K142" s="437"/>
    </row>
    <row r="143" spans="2:11" ht="16.5" thickBot="1" x14ac:dyDescent="0.3">
      <c r="B143" s="437"/>
      <c r="C143" s="1557"/>
      <c r="D143" s="451" t="s">
        <v>8</v>
      </c>
      <c r="E143" s="451" t="s">
        <v>9</v>
      </c>
      <c r="F143" s="451" t="s">
        <v>9</v>
      </c>
      <c r="G143" s="451" t="s">
        <v>9</v>
      </c>
      <c r="H143" s="437"/>
      <c r="I143" s="437"/>
      <c r="J143" s="437"/>
      <c r="K143" s="437"/>
    </row>
    <row r="144" spans="2:11" ht="16.5" thickBot="1" x14ac:dyDescent="0.3">
      <c r="B144" s="437"/>
      <c r="C144" s="449" t="s">
        <v>17</v>
      </c>
      <c r="D144" s="797">
        <v>17</v>
      </c>
      <c r="E144" s="797">
        <v>6</v>
      </c>
      <c r="F144" s="797">
        <v>14</v>
      </c>
      <c r="G144" s="797">
        <v>14</v>
      </c>
      <c r="H144" s="437"/>
      <c r="I144" s="437"/>
      <c r="J144" s="437"/>
      <c r="K144" s="437"/>
    </row>
    <row r="145" spans="2:11" ht="16.5" thickBot="1" x14ac:dyDescent="0.3">
      <c r="B145" s="437"/>
      <c r="C145" s="449" t="s">
        <v>18</v>
      </c>
      <c r="D145" s="452">
        <v>2500</v>
      </c>
      <c r="E145" s="452">
        <v>2000</v>
      </c>
      <c r="F145" s="452">
        <v>2000</v>
      </c>
      <c r="G145" s="452">
        <v>2000</v>
      </c>
      <c r="H145" s="437"/>
      <c r="I145" s="437"/>
      <c r="J145" s="437"/>
      <c r="K145" s="437"/>
    </row>
    <row r="146" spans="2:11" ht="16.5" thickBot="1" x14ac:dyDescent="0.3">
      <c r="B146" s="437"/>
      <c r="C146" s="449" t="s">
        <v>19</v>
      </c>
      <c r="D146" s="452">
        <f>D145/D144</f>
        <v>147.05882352941177</v>
      </c>
      <c r="E146" s="452">
        <f>E145/E144</f>
        <v>333.33333333333331</v>
      </c>
      <c r="F146" s="452">
        <f>F145/F144</f>
        <v>142.85714285714286</v>
      </c>
      <c r="G146" s="452">
        <f>G145/G144</f>
        <v>142.85714285714286</v>
      </c>
      <c r="H146" s="437"/>
      <c r="I146" s="437"/>
      <c r="J146" s="437"/>
      <c r="K146" s="437"/>
    </row>
    <row r="147" spans="2:11" ht="16.5" thickBot="1" x14ac:dyDescent="0.3">
      <c r="B147" s="437"/>
      <c r="C147" s="449" t="s">
        <v>20</v>
      </c>
      <c r="D147" s="797" t="s">
        <v>21</v>
      </c>
      <c r="E147" s="453">
        <f t="shared" ref="E147:G149" si="4">E144/D144-1</f>
        <v>-0.64705882352941169</v>
      </c>
      <c r="F147" s="453">
        <f t="shared" si="4"/>
        <v>1.3333333333333335</v>
      </c>
      <c r="G147" s="453">
        <f t="shared" si="4"/>
        <v>0</v>
      </c>
      <c r="H147" s="437"/>
      <c r="I147" s="576"/>
      <c r="J147" s="576"/>
      <c r="K147" s="576"/>
    </row>
    <row r="148" spans="2:11" ht="16.5" thickBot="1" x14ac:dyDescent="0.3">
      <c r="B148" s="437"/>
      <c r="C148" s="449" t="s">
        <v>22</v>
      </c>
      <c r="D148" s="797" t="s">
        <v>21</v>
      </c>
      <c r="E148" s="453">
        <f t="shared" si="4"/>
        <v>-0.19999999999999996</v>
      </c>
      <c r="F148" s="453">
        <f t="shared" si="4"/>
        <v>0</v>
      </c>
      <c r="G148" s="453">
        <f t="shared" si="4"/>
        <v>0</v>
      </c>
      <c r="H148" s="437"/>
      <c r="I148" s="437"/>
      <c r="J148" s="437"/>
      <c r="K148" s="437"/>
    </row>
    <row r="149" spans="2:11" ht="16.5" thickBot="1" x14ac:dyDescent="0.3">
      <c r="B149" s="437"/>
      <c r="C149" s="449" t="s">
        <v>23</v>
      </c>
      <c r="D149" s="797" t="s">
        <v>21</v>
      </c>
      <c r="E149" s="453">
        <f t="shared" si="4"/>
        <v>1.2666666666666666</v>
      </c>
      <c r="F149" s="453">
        <f t="shared" si="4"/>
        <v>-0.5714285714285714</v>
      </c>
      <c r="G149" s="453">
        <f t="shared" si="4"/>
        <v>0</v>
      </c>
      <c r="H149" s="437"/>
      <c r="I149" s="437"/>
      <c r="J149" s="437"/>
      <c r="K149" s="437"/>
    </row>
    <row r="150" spans="2:11" ht="16.5" thickBot="1" x14ac:dyDescent="0.3">
      <c r="B150" s="437"/>
      <c r="C150" s="1302" t="s">
        <v>1017</v>
      </c>
      <c r="D150" s="1303"/>
      <c r="E150" s="1303"/>
      <c r="F150" s="1303"/>
      <c r="G150" s="1304"/>
      <c r="H150" s="437"/>
      <c r="I150" s="437"/>
      <c r="J150" s="437"/>
      <c r="K150" s="437"/>
    </row>
    <row r="151" spans="2:11" ht="15.75" x14ac:dyDescent="0.25">
      <c r="B151" s="437"/>
      <c r="C151" s="1556"/>
      <c r="D151" s="450">
        <v>2019</v>
      </c>
      <c r="E151" s="450">
        <v>2020</v>
      </c>
      <c r="F151" s="450">
        <v>2021</v>
      </c>
      <c r="G151" s="450">
        <v>2022</v>
      </c>
      <c r="H151" s="437"/>
      <c r="I151" s="437"/>
      <c r="J151" s="437"/>
      <c r="K151" s="437"/>
    </row>
    <row r="152" spans="2:11" ht="16.5" thickBot="1" x14ac:dyDescent="0.3">
      <c r="B152" s="437"/>
      <c r="C152" s="1557"/>
      <c r="D152" s="451" t="s">
        <v>8</v>
      </c>
      <c r="E152" s="451" t="s">
        <v>9</v>
      </c>
      <c r="F152" s="451" t="s">
        <v>9</v>
      </c>
      <c r="G152" s="451" t="s">
        <v>9</v>
      </c>
      <c r="H152" s="437"/>
      <c r="I152" s="437"/>
      <c r="J152" s="437"/>
      <c r="K152" s="437"/>
    </row>
    <row r="153" spans="2:11" ht="16.5" thickBot="1" x14ac:dyDescent="0.3">
      <c r="B153" s="437"/>
      <c r="C153" s="454" t="s">
        <v>42</v>
      </c>
      <c r="D153" s="374"/>
      <c r="E153" s="374"/>
      <c r="F153" s="374"/>
      <c r="G153" s="374"/>
      <c r="H153" s="437"/>
      <c r="I153" s="437"/>
      <c r="J153" s="437"/>
      <c r="K153" s="437"/>
    </row>
    <row r="154" spans="2:11" ht="16.5" thickBot="1" x14ac:dyDescent="0.3">
      <c r="B154" s="437"/>
      <c r="C154" s="454" t="s">
        <v>43</v>
      </c>
      <c r="D154" s="376">
        <f>D145</f>
        <v>2500</v>
      </c>
      <c r="E154" s="376">
        <f>E145</f>
        <v>2000</v>
      </c>
      <c r="F154" s="376">
        <f>F145</f>
        <v>2000</v>
      </c>
      <c r="G154" s="376">
        <f>G145</f>
        <v>2000</v>
      </c>
      <c r="H154" s="437"/>
      <c r="I154" s="437"/>
      <c r="J154" s="437"/>
      <c r="K154" s="437"/>
    </row>
    <row r="155" spans="2:11" ht="16.5" thickBot="1" x14ac:dyDescent="0.3">
      <c r="B155" s="437"/>
      <c r="C155" s="460" t="s">
        <v>31</v>
      </c>
      <c r="D155" s="376">
        <f>D154+D153</f>
        <v>2500</v>
      </c>
      <c r="E155" s="376">
        <f>E154+E153</f>
        <v>2000</v>
      </c>
      <c r="F155" s="376">
        <f>F154+F153</f>
        <v>2000</v>
      </c>
      <c r="G155" s="376">
        <f>G154+G153</f>
        <v>2000</v>
      </c>
      <c r="H155" s="437"/>
      <c r="I155" s="437"/>
      <c r="J155" s="437"/>
      <c r="K155" s="437"/>
    </row>
    <row r="156" spans="2:11" ht="16.5" hidden="1" thickBot="1" x14ac:dyDescent="0.3">
      <c r="B156" s="437"/>
      <c r="C156" s="475" t="s">
        <v>45</v>
      </c>
      <c r="D156" s="1581"/>
      <c r="E156" s="1583"/>
      <c r="F156" s="1583"/>
      <c r="G156" s="1584"/>
      <c r="H156" s="437"/>
      <c r="I156" s="437"/>
      <c r="J156" s="437"/>
      <c r="K156" s="437"/>
    </row>
    <row r="157" spans="2:11" ht="63.75" hidden="1" thickBot="1" x14ac:dyDescent="0.3">
      <c r="B157" s="437"/>
      <c r="C157" s="448" t="s">
        <v>74</v>
      </c>
      <c r="D157" s="476"/>
      <c r="E157" s="579" t="s">
        <v>289</v>
      </c>
      <c r="F157" s="478"/>
      <c r="G157" s="479"/>
      <c r="H157" s="437"/>
      <c r="I157" s="437"/>
      <c r="J157" s="437"/>
      <c r="K157" s="437"/>
    </row>
    <row r="158" spans="2:11" ht="16.5" hidden="1" thickBot="1" x14ac:dyDescent="0.3">
      <c r="B158" s="437"/>
      <c r="C158" s="449" t="s">
        <v>15</v>
      </c>
      <c r="D158" s="1561"/>
      <c r="E158" s="1562"/>
      <c r="F158" s="1562"/>
      <c r="G158" s="1563"/>
      <c r="H158" s="437"/>
      <c r="I158" s="437"/>
      <c r="J158" s="437"/>
      <c r="K158" s="437"/>
    </row>
    <row r="159" spans="2:11" ht="16.5" hidden="1" thickBot="1" x14ac:dyDescent="0.3">
      <c r="B159" s="437"/>
      <c r="C159" s="449" t="s">
        <v>16</v>
      </c>
      <c r="D159" s="1572"/>
      <c r="E159" s="1567"/>
      <c r="F159" s="1567"/>
      <c r="G159" s="1568"/>
      <c r="H159" s="437"/>
      <c r="I159" s="437"/>
      <c r="J159" s="437"/>
      <c r="K159" s="437"/>
    </row>
    <row r="160" spans="2:11" ht="15.75" hidden="1" x14ac:dyDescent="0.25">
      <c r="B160" s="437"/>
      <c r="C160" s="1556"/>
      <c r="D160" s="450">
        <v>2019</v>
      </c>
      <c r="E160" s="450">
        <v>2020</v>
      </c>
      <c r="F160" s="450">
        <v>2021</v>
      </c>
      <c r="G160" s="450">
        <v>2022</v>
      </c>
      <c r="H160" s="437"/>
      <c r="I160" s="437"/>
      <c r="J160" s="437"/>
      <c r="K160" s="437"/>
    </row>
    <row r="161" spans="2:11" ht="16.5" hidden="1" thickBot="1" x14ac:dyDescent="0.3">
      <c r="B161" s="437"/>
      <c r="C161" s="1557"/>
      <c r="D161" s="451" t="s">
        <v>8</v>
      </c>
      <c r="E161" s="451" t="s">
        <v>9</v>
      </c>
      <c r="F161" s="451" t="s">
        <v>9</v>
      </c>
      <c r="G161" s="451" t="s">
        <v>9</v>
      </c>
      <c r="H161" s="437"/>
      <c r="I161" s="437"/>
      <c r="J161" s="437"/>
      <c r="K161" s="437"/>
    </row>
    <row r="162" spans="2:11" ht="16.5" hidden="1" thickBot="1" x14ac:dyDescent="0.3">
      <c r="B162" s="437"/>
      <c r="C162" s="449" t="s">
        <v>17</v>
      </c>
      <c r="D162" s="449"/>
      <c r="E162" s="449"/>
      <c r="F162" s="449"/>
      <c r="G162" s="449"/>
      <c r="H162" s="437"/>
      <c r="I162" s="437"/>
      <c r="J162" s="437"/>
      <c r="K162" s="437"/>
    </row>
    <row r="163" spans="2:11" ht="16.5" hidden="1" thickBot="1" x14ac:dyDescent="0.3">
      <c r="B163" s="437"/>
      <c r="C163" s="449" t="s">
        <v>18</v>
      </c>
      <c r="D163" s="452">
        <f>D173</f>
        <v>0</v>
      </c>
      <c r="E163" s="452">
        <f>E173</f>
        <v>0</v>
      </c>
      <c r="F163" s="452">
        <f>F173</f>
        <v>0</v>
      </c>
      <c r="G163" s="452">
        <f>G173</f>
        <v>0</v>
      </c>
      <c r="H163" s="437"/>
      <c r="I163" s="437"/>
      <c r="J163" s="437"/>
      <c r="K163" s="437"/>
    </row>
    <row r="164" spans="2:11" ht="16.5" hidden="1" thickBot="1" x14ac:dyDescent="0.3">
      <c r="B164" s="437"/>
      <c r="C164" s="449" t="s">
        <v>19</v>
      </c>
      <c r="D164" s="452"/>
      <c r="E164" s="452"/>
      <c r="F164" s="452"/>
      <c r="G164" s="452"/>
      <c r="H164" s="437"/>
      <c r="I164" s="437"/>
      <c r="J164" s="437"/>
      <c r="K164" s="437"/>
    </row>
    <row r="165" spans="2:11" ht="16.5" hidden="1" thickBot="1" x14ac:dyDescent="0.3">
      <c r="B165" s="437"/>
      <c r="C165" s="449" t="s">
        <v>20</v>
      </c>
      <c r="D165" s="797"/>
      <c r="E165" s="453"/>
      <c r="F165" s="453"/>
      <c r="G165" s="453"/>
      <c r="H165" s="437"/>
      <c r="I165" s="576"/>
      <c r="J165" s="576"/>
      <c r="K165" s="576"/>
    </row>
    <row r="166" spans="2:11" ht="16.5" hidden="1" thickBot="1" x14ac:dyDescent="0.3">
      <c r="B166" s="437"/>
      <c r="C166" s="449" t="s">
        <v>22</v>
      </c>
      <c r="D166" s="797"/>
      <c r="E166" s="453"/>
      <c r="F166" s="453"/>
      <c r="G166" s="453"/>
      <c r="H166" s="437"/>
      <c r="I166" s="437"/>
      <c r="J166" s="437"/>
      <c r="K166" s="437"/>
    </row>
    <row r="167" spans="2:11" ht="16.5" hidden="1" thickBot="1" x14ac:dyDescent="0.3">
      <c r="B167" s="437"/>
      <c r="C167" s="449" t="s">
        <v>23</v>
      </c>
      <c r="D167" s="797"/>
      <c r="E167" s="453"/>
      <c r="F167" s="453"/>
      <c r="G167" s="453"/>
      <c r="H167" s="437"/>
      <c r="I167" s="437"/>
      <c r="J167" s="437"/>
      <c r="K167" s="437"/>
    </row>
    <row r="168" spans="2:11" ht="16.5" hidden="1" thickBot="1" x14ac:dyDescent="0.3">
      <c r="B168" s="437"/>
      <c r="C168" s="1302" t="s">
        <v>1021</v>
      </c>
      <c r="D168" s="1303"/>
      <c r="E168" s="1303"/>
      <c r="F168" s="1303"/>
      <c r="G168" s="1304"/>
      <c r="H168" s="437"/>
      <c r="I168" s="437"/>
      <c r="J168" s="437"/>
      <c r="K168" s="437"/>
    </row>
    <row r="169" spans="2:11" ht="15.75" hidden="1" x14ac:dyDescent="0.25">
      <c r="B169" s="437"/>
      <c r="C169" s="1556"/>
      <c r="D169" s="450">
        <v>2019</v>
      </c>
      <c r="E169" s="450">
        <v>2020</v>
      </c>
      <c r="F169" s="450">
        <v>2021</v>
      </c>
      <c r="G169" s="450">
        <v>2022</v>
      </c>
      <c r="H169" s="437"/>
      <c r="I169" s="437"/>
      <c r="J169" s="437"/>
      <c r="K169" s="437"/>
    </row>
    <row r="170" spans="2:11" ht="16.5" hidden="1" thickBot="1" x14ac:dyDescent="0.3">
      <c r="B170" s="437"/>
      <c r="C170" s="1557"/>
      <c r="D170" s="451" t="s">
        <v>8</v>
      </c>
      <c r="E170" s="451" t="s">
        <v>9</v>
      </c>
      <c r="F170" s="451" t="s">
        <v>9</v>
      </c>
      <c r="G170" s="451" t="s">
        <v>9</v>
      </c>
      <c r="H170" s="437"/>
      <c r="I170" s="437"/>
      <c r="J170" s="437"/>
      <c r="K170" s="437"/>
    </row>
    <row r="171" spans="2:11" ht="16.5" hidden="1" thickBot="1" x14ac:dyDescent="0.3">
      <c r="B171" s="437"/>
      <c r="C171" s="454" t="s">
        <v>42</v>
      </c>
      <c r="D171" s="374"/>
      <c r="E171" s="374"/>
      <c r="F171" s="374"/>
      <c r="G171" s="374"/>
      <c r="H171" s="437"/>
      <c r="I171" s="437"/>
      <c r="J171" s="437"/>
      <c r="K171" s="437"/>
    </row>
    <row r="172" spans="2:11" ht="16.5" hidden="1" thickBot="1" x14ac:dyDescent="0.3">
      <c r="B172" s="437"/>
      <c r="C172" s="454" t="s">
        <v>43</v>
      </c>
      <c r="D172" s="376">
        <v>0</v>
      </c>
      <c r="E172" s="376">
        <v>0</v>
      </c>
      <c r="F172" s="376">
        <v>0</v>
      </c>
      <c r="G172" s="376">
        <v>0</v>
      </c>
      <c r="H172" s="437"/>
      <c r="I172" s="437"/>
      <c r="J172" s="437"/>
      <c r="K172" s="437"/>
    </row>
    <row r="173" spans="2:11" ht="16.5" hidden="1" thickBot="1" x14ac:dyDescent="0.3">
      <c r="B173" s="437"/>
      <c r="C173" s="460" t="s">
        <v>53</v>
      </c>
      <c r="D173" s="376">
        <f>D172+D171</f>
        <v>0</v>
      </c>
      <c r="E173" s="376">
        <f>E172+E171</f>
        <v>0</v>
      </c>
      <c r="F173" s="376">
        <f>F172+F171</f>
        <v>0</v>
      </c>
      <c r="G173" s="376">
        <f>G172+G171</f>
        <v>0</v>
      </c>
      <c r="H173" s="437"/>
      <c r="I173" s="437"/>
      <c r="J173" s="437"/>
      <c r="K173" s="437"/>
    </row>
    <row r="174" spans="2:11" ht="16.5" hidden="1" thickBot="1" x14ac:dyDescent="0.3">
      <c r="B174" s="437"/>
      <c r="C174" s="1564" t="s">
        <v>46</v>
      </c>
      <c r="D174" s="1565"/>
      <c r="E174" s="1565"/>
      <c r="F174" s="1565"/>
      <c r="G174" s="1566"/>
      <c r="H174" s="437"/>
      <c r="I174" s="437"/>
      <c r="J174" s="437"/>
      <c r="K174" s="437"/>
    </row>
    <row r="175" spans="2:11" ht="16.5" hidden="1" thickBot="1" x14ac:dyDescent="0.3">
      <c r="B175" s="437"/>
      <c r="C175" s="1564" t="s">
        <v>47</v>
      </c>
      <c r="D175" s="1565"/>
      <c r="E175" s="1565"/>
      <c r="F175" s="1565"/>
      <c r="G175" s="1566"/>
      <c r="H175" s="437"/>
      <c r="I175" s="437"/>
      <c r="J175" s="437"/>
      <c r="K175" s="437"/>
    </row>
    <row r="176" spans="2:11" ht="16.5" hidden="1" thickBot="1" x14ac:dyDescent="0.3">
      <c r="B176" s="437"/>
      <c r="C176" s="473" t="s">
        <v>45</v>
      </c>
      <c r="D176" s="1603"/>
      <c r="E176" s="1604"/>
      <c r="F176" s="1604"/>
      <c r="G176" s="1605"/>
      <c r="H176" s="437"/>
      <c r="I176" s="437"/>
      <c r="J176" s="437"/>
      <c r="K176" s="437"/>
    </row>
    <row r="177" spans="2:11" ht="63.75" hidden="1" thickBot="1" x14ac:dyDescent="0.3">
      <c r="B177" s="437"/>
      <c r="C177" s="448" t="s">
        <v>14</v>
      </c>
      <c r="D177" s="580" t="s">
        <v>62</v>
      </c>
      <c r="E177" s="475" t="s">
        <v>289</v>
      </c>
      <c r="F177" s="478"/>
      <c r="G177" s="479"/>
      <c r="H177" s="437"/>
      <c r="I177" s="437"/>
      <c r="J177" s="437"/>
      <c r="K177" s="437"/>
    </row>
    <row r="178" spans="2:11" ht="16.5" hidden="1" thickBot="1" x14ac:dyDescent="0.3">
      <c r="B178" s="437"/>
      <c r="C178" s="449" t="s">
        <v>15</v>
      </c>
      <c r="D178" s="1561" t="s">
        <v>62</v>
      </c>
      <c r="E178" s="1562"/>
      <c r="F178" s="1562"/>
      <c r="G178" s="1563"/>
      <c r="H178" s="437"/>
      <c r="I178" s="437"/>
      <c r="J178" s="437"/>
      <c r="K178" s="437"/>
    </row>
    <row r="179" spans="2:11" ht="16.5" hidden="1" thickBot="1" x14ac:dyDescent="0.3">
      <c r="B179" s="437"/>
      <c r="C179" s="449" t="s">
        <v>16</v>
      </c>
      <c r="D179" s="1572" t="s">
        <v>62</v>
      </c>
      <c r="E179" s="1567"/>
      <c r="F179" s="1567"/>
      <c r="G179" s="1568"/>
      <c r="H179" s="437"/>
      <c r="I179" s="437"/>
      <c r="J179" s="437"/>
      <c r="K179" s="437"/>
    </row>
    <row r="180" spans="2:11" ht="15.75" hidden="1" x14ac:dyDescent="0.25">
      <c r="B180" s="437"/>
      <c r="C180" s="1556"/>
      <c r="D180" s="450">
        <v>2019</v>
      </c>
      <c r="E180" s="450">
        <v>2020</v>
      </c>
      <c r="F180" s="450">
        <v>2021</v>
      </c>
      <c r="G180" s="450">
        <v>2022</v>
      </c>
      <c r="H180" s="437"/>
      <c r="I180" s="437"/>
      <c r="J180" s="437"/>
      <c r="K180" s="437"/>
    </row>
    <row r="181" spans="2:11" ht="16.5" hidden="1" thickBot="1" x14ac:dyDescent="0.3">
      <c r="B181" s="437"/>
      <c r="C181" s="1557"/>
      <c r="D181" s="451" t="s">
        <v>8</v>
      </c>
      <c r="E181" s="451" t="s">
        <v>9</v>
      </c>
      <c r="F181" s="451" t="s">
        <v>9</v>
      </c>
      <c r="G181" s="451" t="s">
        <v>9</v>
      </c>
      <c r="H181" s="437"/>
      <c r="I181" s="437"/>
      <c r="J181" s="437"/>
      <c r="K181" s="437"/>
    </row>
    <row r="182" spans="2:11" ht="16.5" hidden="1" thickBot="1" x14ac:dyDescent="0.3">
      <c r="B182" s="437"/>
      <c r="C182" s="449" t="s">
        <v>17</v>
      </c>
      <c r="D182" s="452"/>
      <c r="E182" s="452"/>
      <c r="F182" s="452"/>
      <c r="G182" s="452"/>
      <c r="H182" s="437"/>
      <c r="I182" s="437"/>
      <c r="J182" s="437"/>
      <c r="K182" s="437"/>
    </row>
    <row r="183" spans="2:11" ht="16.5" hidden="1" thickBot="1" x14ac:dyDescent="0.3">
      <c r="B183" s="437"/>
      <c r="C183" s="449" t="s">
        <v>18</v>
      </c>
      <c r="D183" s="452">
        <f>D193</f>
        <v>0</v>
      </c>
      <c r="E183" s="452">
        <f>E193</f>
        <v>0</v>
      </c>
      <c r="F183" s="452">
        <f>F193</f>
        <v>0</v>
      </c>
      <c r="G183" s="452"/>
      <c r="H183" s="437"/>
      <c r="I183" s="437"/>
      <c r="J183" s="437"/>
      <c r="K183" s="437"/>
    </row>
    <row r="184" spans="2:11" ht="16.5" hidden="1" thickBot="1" x14ac:dyDescent="0.3">
      <c r="B184" s="437"/>
      <c r="C184" s="449" t="s">
        <v>19</v>
      </c>
      <c r="D184" s="452"/>
      <c r="E184" s="452"/>
      <c r="F184" s="452"/>
      <c r="G184" s="452"/>
      <c r="H184" s="437"/>
      <c r="I184" s="437"/>
      <c r="J184" s="437"/>
      <c r="K184" s="437"/>
    </row>
    <row r="185" spans="2:11" ht="16.5" hidden="1" thickBot="1" x14ac:dyDescent="0.3">
      <c r="B185" s="437"/>
      <c r="C185" s="449" t="s">
        <v>20</v>
      </c>
      <c r="D185" s="797"/>
      <c r="E185" s="453"/>
      <c r="F185" s="453"/>
      <c r="G185" s="453"/>
      <c r="H185" s="437"/>
      <c r="I185" s="576"/>
      <c r="J185" s="576"/>
      <c r="K185" s="576"/>
    </row>
    <row r="186" spans="2:11" ht="16.5" hidden="1" thickBot="1" x14ac:dyDescent="0.3">
      <c r="B186" s="437"/>
      <c r="C186" s="449" t="s">
        <v>22</v>
      </c>
      <c r="D186" s="797"/>
      <c r="E186" s="453"/>
      <c r="F186" s="453"/>
      <c r="G186" s="453"/>
      <c r="H186" s="437"/>
      <c r="I186" s="437"/>
      <c r="J186" s="437"/>
      <c r="K186" s="437"/>
    </row>
    <row r="187" spans="2:11" ht="16.5" hidden="1" thickBot="1" x14ac:dyDescent="0.3">
      <c r="B187" s="437"/>
      <c r="C187" s="449" t="s">
        <v>23</v>
      </c>
      <c r="D187" s="797"/>
      <c r="E187" s="453"/>
      <c r="F187" s="453"/>
      <c r="G187" s="453"/>
      <c r="H187" s="437"/>
      <c r="I187" s="437"/>
      <c r="J187" s="437"/>
      <c r="K187" s="437"/>
    </row>
    <row r="188" spans="2:11" ht="16.5" hidden="1" thickBot="1" x14ac:dyDescent="0.3">
      <c r="B188" s="437"/>
      <c r="C188" s="1302" t="s">
        <v>1017</v>
      </c>
      <c r="D188" s="1303"/>
      <c r="E188" s="1303"/>
      <c r="F188" s="1303"/>
      <c r="G188" s="1304"/>
      <c r="H188" s="437"/>
      <c r="I188" s="437"/>
      <c r="J188" s="437"/>
      <c r="K188" s="437"/>
    </row>
    <row r="189" spans="2:11" ht="15.75" hidden="1" x14ac:dyDescent="0.25">
      <c r="B189" s="437"/>
      <c r="C189" s="1556"/>
      <c r="D189" s="450">
        <v>2019</v>
      </c>
      <c r="E189" s="450">
        <v>2020</v>
      </c>
      <c r="F189" s="450">
        <v>2021</v>
      </c>
      <c r="G189" s="450">
        <v>2022</v>
      </c>
      <c r="H189" s="437"/>
      <c r="I189" s="437"/>
      <c r="J189" s="437"/>
      <c r="K189" s="437"/>
    </row>
    <row r="190" spans="2:11" ht="16.5" hidden="1" thickBot="1" x14ac:dyDescent="0.3">
      <c r="B190" s="437"/>
      <c r="C190" s="1557"/>
      <c r="D190" s="451" t="s">
        <v>8</v>
      </c>
      <c r="E190" s="451" t="s">
        <v>9</v>
      </c>
      <c r="F190" s="451" t="s">
        <v>9</v>
      </c>
      <c r="G190" s="451" t="s">
        <v>9</v>
      </c>
      <c r="H190" s="437"/>
      <c r="I190" s="437"/>
      <c r="J190" s="437"/>
      <c r="K190" s="437"/>
    </row>
    <row r="191" spans="2:11" ht="16.5" hidden="1" thickBot="1" x14ac:dyDescent="0.3">
      <c r="B191" s="437"/>
      <c r="C191" s="454" t="s">
        <v>42</v>
      </c>
      <c r="D191" s="374"/>
      <c r="E191" s="374"/>
      <c r="F191" s="374"/>
      <c r="G191" s="374"/>
      <c r="H191" s="437"/>
      <c r="I191" s="437"/>
      <c r="J191" s="437"/>
      <c r="K191" s="437"/>
    </row>
    <row r="192" spans="2:11" ht="16.5" hidden="1" thickBot="1" x14ac:dyDescent="0.3">
      <c r="B192" s="437"/>
      <c r="C192" s="454" t="s">
        <v>43</v>
      </c>
      <c r="D192" s="376">
        <v>0</v>
      </c>
      <c r="E192" s="374">
        <v>0</v>
      </c>
      <c r="F192" s="374">
        <v>0</v>
      </c>
      <c r="G192" s="374">
        <v>0</v>
      </c>
      <c r="H192" s="437"/>
      <c r="I192" s="437"/>
      <c r="J192" s="437"/>
      <c r="K192" s="437"/>
    </row>
    <row r="193" spans="2:11" ht="16.5" hidden="1" thickBot="1" x14ac:dyDescent="0.3">
      <c r="B193" s="437"/>
      <c r="C193" s="460" t="s">
        <v>31</v>
      </c>
      <c r="D193" s="376">
        <f>D192+D191</f>
        <v>0</v>
      </c>
      <c r="E193" s="376">
        <f>E192+E191</f>
        <v>0</v>
      </c>
      <c r="F193" s="376">
        <f>F192+F191</f>
        <v>0</v>
      </c>
      <c r="G193" s="376">
        <f>G192+G191</f>
        <v>0</v>
      </c>
      <c r="H193" s="437"/>
      <c r="I193" s="437"/>
      <c r="J193" s="437"/>
      <c r="K193" s="437"/>
    </row>
    <row r="194" spans="2:11" ht="15.75" hidden="1" x14ac:dyDescent="0.25">
      <c r="B194" s="437"/>
      <c r="C194" s="1590" t="s">
        <v>44</v>
      </c>
      <c r="D194" s="1593"/>
      <c r="E194" s="1594"/>
      <c r="F194" s="1594"/>
      <c r="G194" s="1595"/>
      <c r="H194" s="437"/>
      <c r="I194" s="437"/>
      <c r="J194" s="437"/>
      <c r="K194" s="437"/>
    </row>
    <row r="195" spans="2:11" ht="15.75" hidden="1" x14ac:dyDescent="0.25">
      <c r="B195" s="437"/>
      <c r="C195" s="1591"/>
      <c r="D195" s="1596"/>
      <c r="E195" s="1597"/>
      <c r="F195" s="1597"/>
      <c r="G195" s="1598"/>
      <c r="H195" s="437"/>
      <c r="I195" s="437"/>
      <c r="J195" s="437"/>
      <c r="K195" s="437"/>
    </row>
    <row r="196" spans="2:11" ht="16.5" hidden="1" thickBot="1" x14ac:dyDescent="0.3">
      <c r="B196" s="437"/>
      <c r="C196" s="1592"/>
      <c r="D196" s="1599"/>
      <c r="E196" s="1600"/>
      <c r="F196" s="1600"/>
      <c r="G196" s="1601"/>
      <c r="H196" s="437"/>
      <c r="I196" s="437"/>
      <c r="J196" s="437"/>
      <c r="K196" s="437"/>
    </row>
    <row r="197" spans="2:11" ht="16.5" hidden="1" thickBot="1" x14ac:dyDescent="0.3">
      <c r="B197" s="437"/>
      <c r="C197" s="473" t="s">
        <v>45</v>
      </c>
      <c r="D197" s="1581"/>
      <c r="E197" s="1582"/>
      <c r="F197" s="1583"/>
      <c r="G197" s="1584"/>
      <c r="H197" s="437"/>
      <c r="I197" s="437"/>
      <c r="J197" s="437"/>
      <c r="K197" s="437"/>
    </row>
    <row r="198" spans="2:11" ht="63.75" hidden="1" thickBot="1" x14ac:dyDescent="0.3">
      <c r="B198" s="437"/>
      <c r="C198" s="448" t="s">
        <v>74</v>
      </c>
      <c r="D198" s="476" t="s">
        <v>62</v>
      </c>
      <c r="E198" s="477" t="s">
        <v>289</v>
      </c>
      <c r="F198" s="478"/>
      <c r="G198" s="479"/>
      <c r="H198" s="437"/>
      <c r="I198" s="437"/>
      <c r="J198" s="437"/>
      <c r="K198" s="437"/>
    </row>
    <row r="199" spans="2:11" ht="16.5" hidden="1" thickBot="1" x14ac:dyDescent="0.3">
      <c r="B199" s="437"/>
      <c r="C199" s="449" t="s">
        <v>15</v>
      </c>
      <c r="D199" s="1561" t="s">
        <v>62</v>
      </c>
      <c r="E199" s="1585"/>
      <c r="F199" s="1562"/>
      <c r="G199" s="1563"/>
      <c r="H199" s="437"/>
      <c r="I199" s="437"/>
      <c r="J199" s="437"/>
      <c r="K199" s="437"/>
    </row>
    <row r="200" spans="2:11" ht="16.5" hidden="1" thickBot="1" x14ac:dyDescent="0.3">
      <c r="B200" s="437"/>
      <c r="C200" s="449" t="s">
        <v>16</v>
      </c>
      <c r="D200" s="1572" t="s">
        <v>62</v>
      </c>
      <c r="E200" s="1567"/>
      <c r="F200" s="1567"/>
      <c r="G200" s="1568"/>
      <c r="H200" s="437"/>
      <c r="I200" s="437"/>
      <c r="J200" s="437"/>
      <c r="K200" s="437"/>
    </row>
    <row r="201" spans="2:11" ht="15.75" hidden="1" x14ac:dyDescent="0.25">
      <c r="B201" s="437"/>
      <c r="C201" s="1556"/>
      <c r="D201" s="450">
        <v>2019</v>
      </c>
      <c r="E201" s="450">
        <v>2020</v>
      </c>
      <c r="F201" s="450">
        <v>2021</v>
      </c>
      <c r="G201" s="450">
        <v>2022</v>
      </c>
      <c r="H201" s="437"/>
      <c r="I201" s="437"/>
      <c r="J201" s="437"/>
      <c r="K201" s="437"/>
    </row>
    <row r="202" spans="2:11" ht="16.5" hidden="1" thickBot="1" x14ac:dyDescent="0.3">
      <c r="B202" s="437"/>
      <c r="C202" s="1557"/>
      <c r="D202" s="451" t="s">
        <v>8</v>
      </c>
      <c r="E202" s="451" t="s">
        <v>9</v>
      </c>
      <c r="F202" s="451" t="s">
        <v>9</v>
      </c>
      <c r="G202" s="451" t="s">
        <v>9</v>
      </c>
      <c r="H202" s="437"/>
      <c r="I202" s="437"/>
      <c r="J202" s="437"/>
      <c r="K202" s="437"/>
    </row>
    <row r="203" spans="2:11" ht="16.5" hidden="1" thickBot="1" x14ac:dyDescent="0.3">
      <c r="B203" s="437"/>
      <c r="C203" s="449" t="s">
        <v>17</v>
      </c>
      <c r="D203" s="452"/>
      <c r="E203" s="452"/>
      <c r="F203" s="452"/>
      <c r="G203" s="452"/>
      <c r="H203" s="437"/>
      <c r="I203" s="437"/>
      <c r="J203" s="437"/>
      <c r="K203" s="437"/>
    </row>
    <row r="204" spans="2:11" ht="16.5" hidden="1" thickBot="1" x14ac:dyDescent="0.3">
      <c r="B204" s="437"/>
      <c r="C204" s="449" t="s">
        <v>18</v>
      </c>
      <c r="D204" s="452">
        <f>D214</f>
        <v>0</v>
      </c>
      <c r="E204" s="452">
        <f>E214</f>
        <v>0</v>
      </c>
      <c r="F204" s="452">
        <f>F214</f>
        <v>0</v>
      </c>
      <c r="G204" s="452"/>
      <c r="H204" s="437"/>
      <c r="I204" s="437"/>
      <c r="J204" s="437"/>
      <c r="K204" s="437"/>
    </row>
    <row r="205" spans="2:11" ht="16.5" hidden="1" thickBot="1" x14ac:dyDescent="0.3">
      <c r="B205" s="437"/>
      <c r="C205" s="449" t="s">
        <v>19</v>
      </c>
      <c r="D205" s="452"/>
      <c r="E205" s="452"/>
      <c r="F205" s="452"/>
      <c r="G205" s="452"/>
      <c r="H205" s="437"/>
      <c r="I205" s="437"/>
      <c r="J205" s="437"/>
      <c r="K205" s="437"/>
    </row>
    <row r="206" spans="2:11" ht="16.5" hidden="1" thickBot="1" x14ac:dyDescent="0.3">
      <c r="B206" s="437"/>
      <c r="C206" s="449" t="s">
        <v>20</v>
      </c>
      <c r="D206" s="797"/>
      <c r="E206" s="453"/>
      <c r="F206" s="453"/>
      <c r="G206" s="453"/>
      <c r="H206" s="437"/>
      <c r="I206" s="576"/>
      <c r="J206" s="576"/>
      <c r="K206" s="576"/>
    </row>
    <row r="207" spans="2:11" ht="16.5" hidden="1" thickBot="1" x14ac:dyDescent="0.3">
      <c r="B207" s="437"/>
      <c r="C207" s="449" t="s">
        <v>22</v>
      </c>
      <c r="D207" s="797"/>
      <c r="E207" s="453"/>
      <c r="F207" s="453"/>
      <c r="G207" s="453"/>
      <c r="H207" s="437"/>
      <c r="I207" s="437"/>
      <c r="J207" s="437"/>
      <c r="K207" s="437"/>
    </row>
    <row r="208" spans="2:11" ht="16.5" hidden="1" thickBot="1" x14ac:dyDescent="0.3">
      <c r="B208" s="437"/>
      <c r="C208" s="449" t="s">
        <v>23</v>
      </c>
      <c r="D208" s="797"/>
      <c r="E208" s="453"/>
      <c r="F208" s="453"/>
      <c r="G208" s="453"/>
      <c r="H208" s="437"/>
      <c r="I208" s="437"/>
      <c r="J208" s="437"/>
      <c r="K208" s="437"/>
    </row>
    <row r="209" spans="2:11" ht="16.5" hidden="1" thickBot="1" x14ac:dyDescent="0.3">
      <c r="B209" s="437"/>
      <c r="C209" s="1302" t="s">
        <v>1021</v>
      </c>
      <c r="D209" s="1303"/>
      <c r="E209" s="1303"/>
      <c r="F209" s="1303"/>
      <c r="G209" s="1304"/>
      <c r="H209" s="437"/>
      <c r="I209" s="437"/>
      <c r="J209" s="437"/>
      <c r="K209" s="437"/>
    </row>
    <row r="210" spans="2:11" ht="15.75" hidden="1" x14ac:dyDescent="0.25">
      <c r="B210" s="437"/>
      <c r="C210" s="1556"/>
      <c r="D210" s="450">
        <v>2019</v>
      </c>
      <c r="E210" s="450">
        <v>2020</v>
      </c>
      <c r="F210" s="450">
        <v>2021</v>
      </c>
      <c r="G210" s="450">
        <v>2022</v>
      </c>
      <c r="H210" s="437"/>
      <c r="I210" s="437"/>
      <c r="J210" s="437"/>
      <c r="K210" s="437"/>
    </row>
    <row r="211" spans="2:11" ht="16.5" hidden="1" thickBot="1" x14ac:dyDescent="0.3">
      <c r="B211" s="437"/>
      <c r="C211" s="1557"/>
      <c r="D211" s="451" t="s">
        <v>8</v>
      </c>
      <c r="E211" s="451" t="s">
        <v>9</v>
      </c>
      <c r="F211" s="451" t="s">
        <v>9</v>
      </c>
      <c r="G211" s="451" t="s">
        <v>9</v>
      </c>
      <c r="H211" s="437"/>
      <c r="I211" s="437"/>
      <c r="J211" s="437"/>
      <c r="K211" s="437"/>
    </row>
    <row r="212" spans="2:11" ht="16.5" hidden="1" thickBot="1" x14ac:dyDescent="0.3">
      <c r="B212" s="437"/>
      <c r="C212" s="454" t="s">
        <v>42</v>
      </c>
      <c r="D212" s="374"/>
      <c r="E212" s="374"/>
      <c r="F212" s="374"/>
      <c r="G212" s="374"/>
      <c r="H212" s="437"/>
      <c r="I212" s="437"/>
      <c r="J212" s="437"/>
      <c r="K212" s="437"/>
    </row>
    <row r="213" spans="2:11" ht="16.5" hidden="1" thickBot="1" x14ac:dyDescent="0.3">
      <c r="B213" s="437"/>
      <c r="C213" s="454" t="s">
        <v>43</v>
      </c>
      <c r="D213" s="376">
        <v>0</v>
      </c>
      <c r="E213" s="374">
        <v>0</v>
      </c>
      <c r="F213" s="374">
        <v>0</v>
      </c>
      <c r="G213" s="374"/>
      <c r="H213" s="437"/>
      <c r="I213" s="437"/>
      <c r="J213" s="437"/>
      <c r="K213" s="437"/>
    </row>
    <row r="214" spans="2:11" ht="16.5" hidden="1" thickBot="1" x14ac:dyDescent="0.3">
      <c r="B214" s="437"/>
      <c r="C214" s="460" t="s">
        <v>53</v>
      </c>
      <c r="D214" s="376">
        <f>D213+D212</f>
        <v>0</v>
      </c>
      <c r="E214" s="376">
        <f>E213+E212</f>
        <v>0</v>
      </c>
      <c r="F214" s="376">
        <f>F213+F212</f>
        <v>0</v>
      </c>
      <c r="G214" s="376">
        <f>G213+G212</f>
        <v>0</v>
      </c>
      <c r="H214" s="437"/>
      <c r="I214" s="437"/>
      <c r="J214" s="437"/>
      <c r="K214" s="437"/>
    </row>
    <row r="215" spans="2:11" ht="16.5" thickBot="1" x14ac:dyDescent="0.3">
      <c r="B215" s="437"/>
      <c r="C215" s="480"/>
      <c r="D215" s="481"/>
      <c r="E215" s="481"/>
      <c r="F215" s="481"/>
      <c r="G215" s="481"/>
      <c r="H215" s="437"/>
      <c r="I215" s="437"/>
      <c r="J215" s="437"/>
      <c r="K215" s="437"/>
    </row>
    <row r="216" spans="2:11" ht="32.25" thickBot="1" x14ac:dyDescent="0.3">
      <c r="B216" s="437"/>
      <c r="C216" s="444" t="s">
        <v>57</v>
      </c>
      <c r="D216" s="482">
        <f>+D204+D183+D163+D67+D30+D145+D104</f>
        <v>47527</v>
      </c>
      <c r="E216" s="482">
        <f>+E204+E183+E163+E67+E30+E145+E104</f>
        <v>46877</v>
      </c>
      <c r="F216" s="482">
        <f>+F204+F183+F163+F67+F30+F145+F104</f>
        <v>46877</v>
      </c>
      <c r="G216" s="482">
        <f>+G204+G183+G163+G67+G30+G145+G104</f>
        <v>46877</v>
      </c>
      <c r="H216" s="437"/>
      <c r="I216" s="437"/>
      <c r="J216" s="437"/>
      <c r="K216" s="437"/>
    </row>
    <row r="217" spans="2:11" ht="32.25" thickBot="1" x14ac:dyDescent="0.3">
      <c r="B217" s="437"/>
      <c r="C217" s="444" t="s">
        <v>58</v>
      </c>
      <c r="D217" s="482">
        <f>D213+D193+D173+D155+D133+D96+D59</f>
        <v>47527</v>
      </c>
      <c r="E217" s="482">
        <f>E213+E193+E173+E155+E133+E96+E59</f>
        <v>46877</v>
      </c>
      <c r="F217" s="482">
        <f>F213+F193+F173+F155+F133+F96+F59</f>
        <v>46877</v>
      </c>
      <c r="G217" s="482">
        <f>G213+G193+G173+G155+G133+G96+G59</f>
        <v>46877</v>
      </c>
      <c r="H217" s="437"/>
      <c r="I217" s="437"/>
      <c r="J217" s="576"/>
      <c r="K217" s="437"/>
    </row>
    <row r="218" spans="2:11" ht="16.5" thickBot="1" x14ac:dyDescent="0.3">
      <c r="B218" s="437"/>
      <c r="C218" s="454" t="s">
        <v>24</v>
      </c>
      <c r="D218" s="483">
        <f>D219</f>
        <v>25313</v>
      </c>
      <c r="E218" s="483">
        <f t="shared" ref="E218:G218" si="5">E219</f>
        <v>25313</v>
      </c>
      <c r="F218" s="483">
        <f t="shared" si="5"/>
        <v>25313</v>
      </c>
      <c r="G218" s="483">
        <f t="shared" si="5"/>
        <v>25313</v>
      </c>
      <c r="H218" s="437"/>
      <c r="I218" s="437"/>
      <c r="J218" s="437"/>
      <c r="K218" s="437"/>
    </row>
    <row r="219" spans="2:11" ht="16.5" thickBot="1" x14ac:dyDescent="0.3">
      <c r="B219" s="437"/>
      <c r="C219" s="455" t="s">
        <v>279</v>
      </c>
      <c r="D219" s="376">
        <f t="shared" ref="D219:G220" si="6">D39+D76+D113</f>
        <v>25313</v>
      </c>
      <c r="E219" s="376">
        <v>25313</v>
      </c>
      <c r="F219" s="376">
        <v>25313</v>
      </c>
      <c r="G219" s="376">
        <v>25313</v>
      </c>
      <c r="H219" s="437"/>
      <c r="I219" s="437"/>
      <c r="J219" s="437"/>
      <c r="K219" s="437"/>
    </row>
    <row r="220" spans="2:11" ht="16.5" thickBot="1" x14ac:dyDescent="0.3">
      <c r="B220" s="437"/>
      <c r="C220" s="455" t="s">
        <v>302</v>
      </c>
      <c r="D220" s="376">
        <f t="shared" si="6"/>
        <v>0</v>
      </c>
      <c r="E220" s="376">
        <f t="shared" si="6"/>
        <v>0</v>
      </c>
      <c r="F220" s="376">
        <f t="shared" si="6"/>
        <v>0</v>
      </c>
      <c r="G220" s="376">
        <f t="shared" si="6"/>
        <v>0</v>
      </c>
      <c r="H220" s="437"/>
      <c r="I220" s="437"/>
      <c r="J220" s="437"/>
      <c r="K220" s="437"/>
    </row>
    <row r="221" spans="2:11" ht="16.5" thickBot="1" x14ac:dyDescent="0.3">
      <c r="B221" s="437"/>
      <c r="C221" s="454" t="s">
        <v>25</v>
      </c>
      <c r="D221" s="483">
        <f>D222+D223</f>
        <v>3714</v>
      </c>
      <c r="E221" s="483">
        <f>E222+E223</f>
        <v>3714</v>
      </c>
      <c r="F221" s="483">
        <f>F222+F223</f>
        <v>3714</v>
      </c>
      <c r="G221" s="483">
        <f>G222+G223</f>
        <v>3714</v>
      </c>
      <c r="H221" s="437"/>
      <c r="I221" s="437"/>
      <c r="J221" s="437"/>
      <c r="K221" s="437"/>
    </row>
    <row r="222" spans="2:11" ht="16.5" thickBot="1" x14ac:dyDescent="0.3">
      <c r="B222" s="437"/>
      <c r="C222" s="455" t="s">
        <v>279</v>
      </c>
      <c r="D222" s="374">
        <f>D42+D79+D116</f>
        <v>3714</v>
      </c>
      <c r="E222" s="374">
        <v>3714</v>
      </c>
      <c r="F222" s="374">
        <v>3714</v>
      </c>
      <c r="G222" s="374">
        <v>3714</v>
      </c>
      <c r="H222" s="437"/>
      <c r="I222" s="437"/>
      <c r="J222" s="437"/>
      <c r="K222" s="437"/>
    </row>
    <row r="223" spans="2:11" ht="16.5" thickBot="1" x14ac:dyDescent="0.3">
      <c r="B223" s="437"/>
      <c r="C223" s="455" t="s">
        <v>302</v>
      </c>
      <c r="D223" s="376">
        <f>D43+D80+D114</f>
        <v>0</v>
      </c>
      <c r="E223" s="376">
        <f>E43+E80+E114</f>
        <v>0</v>
      </c>
      <c r="F223" s="376">
        <f>F43+F80+F114</f>
        <v>0</v>
      </c>
      <c r="G223" s="376">
        <f>G43+G80+G114</f>
        <v>0</v>
      </c>
      <c r="H223" s="437"/>
      <c r="I223" s="437"/>
      <c r="J223" s="437"/>
      <c r="K223" s="437"/>
    </row>
    <row r="224" spans="2:11" ht="16.5" thickBot="1" x14ac:dyDescent="0.3">
      <c r="B224" s="437"/>
      <c r="C224" s="454" t="s">
        <v>26</v>
      </c>
      <c r="D224" s="483">
        <f>D225+D226</f>
        <v>16000</v>
      </c>
      <c r="E224" s="483">
        <f>E225+E226</f>
        <v>15850</v>
      </c>
      <c r="F224" s="483">
        <f>F225+F226</f>
        <v>15850</v>
      </c>
      <c r="G224" s="483">
        <f>G225+G226</f>
        <v>15850</v>
      </c>
      <c r="H224" s="437"/>
      <c r="I224" s="437"/>
      <c r="J224" s="437"/>
      <c r="K224" s="437"/>
    </row>
    <row r="225" spans="2:11" ht="16.5" thickBot="1" x14ac:dyDescent="0.3">
      <c r="B225" s="437"/>
      <c r="C225" s="455" t="s">
        <v>279</v>
      </c>
      <c r="D225" s="376">
        <f t="shared" ref="D225:G226" si="7">D45+D82+D119</f>
        <v>16000</v>
      </c>
      <c r="E225" s="376">
        <f t="shared" si="7"/>
        <v>15850</v>
      </c>
      <c r="F225" s="376">
        <f t="shared" si="7"/>
        <v>15850</v>
      </c>
      <c r="G225" s="376">
        <f t="shared" si="7"/>
        <v>15850</v>
      </c>
      <c r="H225" s="437"/>
      <c r="I225" s="437"/>
      <c r="J225" s="437"/>
      <c r="K225" s="437"/>
    </row>
    <row r="226" spans="2:11" ht="16.5" thickBot="1" x14ac:dyDescent="0.3">
      <c r="B226" s="437"/>
      <c r="C226" s="455" t="s">
        <v>302</v>
      </c>
      <c r="D226" s="376">
        <f t="shared" si="7"/>
        <v>0</v>
      </c>
      <c r="E226" s="376">
        <f t="shared" si="7"/>
        <v>0</v>
      </c>
      <c r="F226" s="376">
        <f t="shared" si="7"/>
        <v>0</v>
      </c>
      <c r="G226" s="376">
        <f t="shared" si="7"/>
        <v>0</v>
      </c>
      <c r="H226" s="437"/>
      <c r="I226" s="437"/>
      <c r="J226" s="437"/>
      <c r="K226" s="437"/>
    </row>
    <row r="227" spans="2:11" ht="16.5" thickBot="1" x14ac:dyDescent="0.3">
      <c r="B227" s="437"/>
      <c r="C227" s="454" t="s">
        <v>27</v>
      </c>
      <c r="D227" s="483">
        <f>D228+D229</f>
        <v>0</v>
      </c>
      <c r="E227" s="483">
        <f>E228+E229</f>
        <v>0</v>
      </c>
      <c r="F227" s="483">
        <f>F228+F229</f>
        <v>0</v>
      </c>
      <c r="G227" s="483">
        <f>G228+G229</f>
        <v>0</v>
      </c>
      <c r="H227" s="437"/>
      <c r="I227" s="437"/>
      <c r="J227" s="437"/>
      <c r="K227" s="437"/>
    </row>
    <row r="228" spans="2:11" ht="16.5" thickBot="1" x14ac:dyDescent="0.3">
      <c r="B228" s="437"/>
      <c r="C228" s="455" t="s">
        <v>279</v>
      </c>
      <c r="D228" s="374">
        <f t="shared" ref="D228:G229" si="8">D48+D85+D122</f>
        <v>0</v>
      </c>
      <c r="E228" s="374">
        <f t="shared" si="8"/>
        <v>0</v>
      </c>
      <c r="F228" s="374">
        <f t="shared" si="8"/>
        <v>0</v>
      </c>
      <c r="G228" s="374">
        <f t="shared" si="8"/>
        <v>0</v>
      </c>
      <c r="H228" s="437"/>
      <c r="I228" s="437"/>
      <c r="J228" s="437"/>
      <c r="K228" s="437"/>
    </row>
    <row r="229" spans="2:11" ht="16.5" thickBot="1" x14ac:dyDescent="0.3">
      <c r="B229" s="437"/>
      <c r="C229" s="455" t="s">
        <v>302</v>
      </c>
      <c r="D229" s="376">
        <f t="shared" si="8"/>
        <v>0</v>
      </c>
      <c r="E229" s="376">
        <f t="shared" si="8"/>
        <v>0</v>
      </c>
      <c r="F229" s="376">
        <f t="shared" si="8"/>
        <v>0</v>
      </c>
      <c r="G229" s="376">
        <f t="shared" si="8"/>
        <v>0</v>
      </c>
      <c r="H229" s="437"/>
      <c r="I229" s="437"/>
      <c r="J229" s="437"/>
      <c r="K229" s="437"/>
    </row>
    <row r="230" spans="2:11" ht="16.5" thickBot="1" x14ac:dyDescent="0.3">
      <c r="B230" s="437"/>
      <c r="C230" s="454" t="s">
        <v>28</v>
      </c>
      <c r="D230" s="483">
        <f>D231+D232</f>
        <v>0</v>
      </c>
      <c r="E230" s="483">
        <f>E231+E232</f>
        <v>0</v>
      </c>
      <c r="F230" s="483">
        <f>F231+F232</f>
        <v>0</v>
      </c>
      <c r="G230" s="483">
        <f>G231+G232</f>
        <v>0</v>
      </c>
      <c r="H230" s="437"/>
      <c r="I230" s="437"/>
      <c r="J230" s="437"/>
      <c r="K230" s="437"/>
    </row>
    <row r="231" spans="2:11" ht="16.5" thickBot="1" x14ac:dyDescent="0.3">
      <c r="B231" s="437"/>
      <c r="C231" s="455" t="s">
        <v>279</v>
      </c>
      <c r="D231" s="374">
        <f t="shared" ref="D231:G232" si="9">D51+D88+D125</f>
        <v>0</v>
      </c>
      <c r="E231" s="374">
        <f t="shared" si="9"/>
        <v>0</v>
      </c>
      <c r="F231" s="374">
        <f t="shared" si="9"/>
        <v>0</v>
      </c>
      <c r="G231" s="374">
        <f t="shared" si="9"/>
        <v>0</v>
      </c>
      <c r="H231" s="437"/>
      <c r="I231" s="437"/>
      <c r="J231" s="437"/>
      <c r="K231" s="437"/>
    </row>
    <row r="232" spans="2:11" ht="16.5" thickBot="1" x14ac:dyDescent="0.3">
      <c r="B232" s="437"/>
      <c r="C232" s="455" t="s">
        <v>302</v>
      </c>
      <c r="D232" s="376">
        <f t="shared" si="9"/>
        <v>0</v>
      </c>
      <c r="E232" s="376">
        <f t="shared" si="9"/>
        <v>0</v>
      </c>
      <c r="F232" s="376">
        <f t="shared" si="9"/>
        <v>0</v>
      </c>
      <c r="G232" s="376">
        <f t="shared" si="9"/>
        <v>0</v>
      </c>
      <c r="H232" s="437"/>
      <c r="I232" s="437"/>
      <c r="J232" s="437"/>
      <c r="K232" s="437"/>
    </row>
    <row r="233" spans="2:11" ht="16.5" thickBot="1" x14ac:dyDescent="0.3">
      <c r="B233" s="437"/>
      <c r="C233" s="454" t="s">
        <v>29</v>
      </c>
      <c r="D233" s="483">
        <f>D234+D235</f>
        <v>0</v>
      </c>
      <c r="E233" s="483">
        <f>E234+E235</f>
        <v>0</v>
      </c>
      <c r="F233" s="483">
        <f>F234+F235</f>
        <v>0</v>
      </c>
      <c r="G233" s="483">
        <f>G234+G235</f>
        <v>0</v>
      </c>
      <c r="H233" s="437"/>
      <c r="I233" s="437"/>
      <c r="J233" s="437"/>
      <c r="K233" s="437"/>
    </row>
    <row r="234" spans="2:11" ht="16.5" thickBot="1" x14ac:dyDescent="0.3">
      <c r="B234" s="437"/>
      <c r="C234" s="455" t="s">
        <v>279</v>
      </c>
      <c r="D234" s="374">
        <f t="shared" ref="D234:G235" si="10">D54+D91+D128</f>
        <v>0</v>
      </c>
      <c r="E234" s="374">
        <f t="shared" si="10"/>
        <v>0</v>
      </c>
      <c r="F234" s="374">
        <f t="shared" si="10"/>
        <v>0</v>
      </c>
      <c r="G234" s="374">
        <f t="shared" si="10"/>
        <v>0</v>
      </c>
      <c r="H234" s="437"/>
      <c r="I234" s="437"/>
      <c r="J234" s="437"/>
      <c r="K234" s="437"/>
    </row>
    <row r="235" spans="2:11" ht="16.5" thickBot="1" x14ac:dyDescent="0.3">
      <c r="B235" s="437"/>
      <c r="C235" s="455" t="s">
        <v>302</v>
      </c>
      <c r="D235" s="376">
        <f t="shared" si="10"/>
        <v>0</v>
      </c>
      <c r="E235" s="376">
        <f t="shared" si="10"/>
        <v>0</v>
      </c>
      <c r="F235" s="376">
        <f t="shared" si="10"/>
        <v>0</v>
      </c>
      <c r="G235" s="376">
        <f t="shared" si="10"/>
        <v>0</v>
      </c>
      <c r="H235" s="437"/>
      <c r="I235" s="437"/>
      <c r="J235" s="437"/>
      <c r="K235" s="437"/>
    </row>
    <row r="236" spans="2:11" ht="16.5" thickBot="1" x14ac:dyDescent="0.3">
      <c r="B236" s="437"/>
      <c r="C236" s="454" t="s">
        <v>30</v>
      </c>
      <c r="D236" s="483">
        <f>D93+D56</f>
        <v>0</v>
      </c>
      <c r="E236" s="483">
        <f>E93+E56</f>
        <v>0</v>
      </c>
      <c r="F236" s="483">
        <f>F93+F56</f>
        <v>0</v>
      </c>
      <c r="G236" s="483">
        <f>G93+G56</f>
        <v>0</v>
      </c>
      <c r="H236" s="437"/>
      <c r="I236" s="437"/>
      <c r="J236" s="437"/>
      <c r="K236" s="437"/>
    </row>
    <row r="237" spans="2:11" ht="16.5" thickBot="1" x14ac:dyDescent="0.3">
      <c r="B237" s="437"/>
      <c r="C237" s="455" t="s">
        <v>279</v>
      </c>
      <c r="D237" s="374">
        <f t="shared" ref="D237:G238" si="11">D57+D94+D131</f>
        <v>0</v>
      </c>
      <c r="E237" s="374">
        <f t="shared" si="11"/>
        <v>0</v>
      </c>
      <c r="F237" s="374">
        <f t="shared" si="11"/>
        <v>0</v>
      </c>
      <c r="G237" s="374">
        <f t="shared" si="11"/>
        <v>0</v>
      </c>
      <c r="H237" s="437"/>
      <c r="I237" s="437"/>
      <c r="J237" s="437"/>
      <c r="K237" s="437"/>
    </row>
    <row r="238" spans="2:11" ht="16.5" thickBot="1" x14ac:dyDescent="0.3">
      <c r="B238" s="437"/>
      <c r="C238" s="455" t="s">
        <v>302</v>
      </c>
      <c r="D238" s="376">
        <f t="shared" si="11"/>
        <v>0</v>
      </c>
      <c r="E238" s="376">
        <f t="shared" si="11"/>
        <v>0</v>
      </c>
      <c r="F238" s="376">
        <f t="shared" si="11"/>
        <v>0</v>
      </c>
      <c r="G238" s="376">
        <f t="shared" si="11"/>
        <v>0</v>
      </c>
      <c r="H238" s="437"/>
      <c r="I238" s="437"/>
      <c r="J238" s="437"/>
      <c r="K238" s="437"/>
    </row>
    <row r="239" spans="2:11" ht="16.5" thickBot="1" x14ac:dyDescent="0.3">
      <c r="B239" s="437"/>
      <c r="C239" s="454" t="s">
        <v>59</v>
      </c>
      <c r="D239" s="374">
        <f t="shared" ref="D239:G240" si="12">D153+D171+D191+D212</f>
        <v>0</v>
      </c>
      <c r="E239" s="374">
        <f t="shared" si="12"/>
        <v>0</v>
      </c>
      <c r="F239" s="374">
        <f t="shared" si="12"/>
        <v>0</v>
      </c>
      <c r="G239" s="374">
        <f t="shared" si="12"/>
        <v>0</v>
      </c>
      <c r="H239" s="437"/>
      <c r="I239" s="437"/>
      <c r="J239" s="437"/>
      <c r="K239" s="437"/>
    </row>
    <row r="240" spans="2:11" ht="16.5" thickBot="1" x14ac:dyDescent="0.3">
      <c r="B240" s="437"/>
      <c r="C240" s="454" t="s">
        <v>60</v>
      </c>
      <c r="D240" s="374">
        <f t="shared" si="12"/>
        <v>2500</v>
      </c>
      <c r="E240" s="374">
        <f t="shared" si="12"/>
        <v>2000</v>
      </c>
      <c r="F240" s="374">
        <f t="shared" si="12"/>
        <v>2000</v>
      </c>
      <c r="G240" s="374">
        <f t="shared" si="12"/>
        <v>2000</v>
      </c>
      <c r="H240" s="437"/>
      <c r="I240" s="437"/>
      <c r="J240" s="437"/>
      <c r="K240" s="437"/>
    </row>
    <row r="241" spans="2:11" ht="16.5" thickBot="1" x14ac:dyDescent="0.3">
      <c r="B241" s="437"/>
      <c r="C241" s="461" t="s">
        <v>32</v>
      </c>
      <c r="D241" s="462">
        <f>IF(D217-D216=0,0,"Error")</f>
        <v>0</v>
      </c>
      <c r="E241" s="462">
        <f>IF(E217-E216=0,0,"Error")</f>
        <v>0</v>
      </c>
      <c r="F241" s="462">
        <f>IF(F217-F216=0,0,"Error")</f>
        <v>0</v>
      </c>
      <c r="G241" s="462">
        <f>IF(G217-G216=0,0,"Error")</f>
        <v>0</v>
      </c>
      <c r="H241" s="437"/>
      <c r="I241" s="437"/>
      <c r="J241" s="437"/>
      <c r="K241" s="437"/>
    </row>
    <row r="242" spans="2:11" ht="15.75" x14ac:dyDescent="0.25">
      <c r="B242" s="437"/>
      <c r="C242" s="828"/>
      <c r="D242" s="829"/>
      <c r="E242" s="829"/>
      <c r="F242" s="829"/>
      <c r="G242" s="829"/>
      <c r="H242" s="437"/>
      <c r="I242" s="437"/>
      <c r="J242" s="437"/>
      <c r="K242" s="437"/>
    </row>
  </sheetData>
  <mergeCells count="64">
    <mergeCell ref="C8:G8"/>
    <mergeCell ref="C2:G2"/>
    <mergeCell ref="C3:G3"/>
    <mergeCell ref="D5:G5"/>
    <mergeCell ref="D6:G6"/>
    <mergeCell ref="D7:G7"/>
    <mergeCell ref="C35:G35"/>
    <mergeCell ref="C9:G11"/>
    <mergeCell ref="D12:G12"/>
    <mergeCell ref="C13:C14"/>
    <mergeCell ref="D17:G17"/>
    <mergeCell ref="C18:G18"/>
    <mergeCell ref="C22:G22"/>
    <mergeCell ref="C23:G23"/>
    <mergeCell ref="D24:G24"/>
    <mergeCell ref="D25:G25"/>
    <mergeCell ref="D26:G26"/>
    <mergeCell ref="C27:C28"/>
    <mergeCell ref="C109:G109"/>
    <mergeCell ref="C36:C37"/>
    <mergeCell ref="D61:G61"/>
    <mergeCell ref="D62:G62"/>
    <mergeCell ref="D63:G63"/>
    <mergeCell ref="C64:C65"/>
    <mergeCell ref="C72:G72"/>
    <mergeCell ref="C73:C74"/>
    <mergeCell ref="D98:G98"/>
    <mergeCell ref="D99:G99"/>
    <mergeCell ref="D100:G100"/>
    <mergeCell ref="C101:C102"/>
    <mergeCell ref="C180:C181"/>
    <mergeCell ref="D156:G156"/>
    <mergeCell ref="C110:C111"/>
    <mergeCell ref="C135:G135"/>
    <mergeCell ref="C136:G136"/>
    <mergeCell ref="D137:G137"/>
    <mergeCell ref="F138:G138"/>
    <mergeCell ref="D139:G139"/>
    <mergeCell ref="D140:G140"/>
    <mergeCell ref="D141:G141"/>
    <mergeCell ref="C142:C143"/>
    <mergeCell ref="C150:G150"/>
    <mergeCell ref="C151:C152"/>
    <mergeCell ref="C174:G174"/>
    <mergeCell ref="C175:G175"/>
    <mergeCell ref="D176:G176"/>
    <mergeCell ref="D178:G178"/>
    <mergeCell ref="D179:G179"/>
    <mergeCell ref="C1:G1"/>
    <mergeCell ref="C201:C202"/>
    <mergeCell ref="C209:G209"/>
    <mergeCell ref="C210:C211"/>
    <mergeCell ref="C189:C190"/>
    <mergeCell ref="C194:C196"/>
    <mergeCell ref="D194:G196"/>
    <mergeCell ref="D197:G197"/>
    <mergeCell ref="D199:G199"/>
    <mergeCell ref="D200:G200"/>
    <mergeCell ref="C188:G188"/>
    <mergeCell ref="D158:G158"/>
    <mergeCell ref="D159:G159"/>
    <mergeCell ref="C160:C161"/>
    <mergeCell ref="C168:G168"/>
    <mergeCell ref="C169:C170"/>
  </mergeCells>
  <pageMargins left="0.7" right="0.7" top="0.75" bottom="0.75" header="0.3" footer="0.3"/>
  <pageSetup paperSize="9" scale="7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18"/>
  <sheetViews>
    <sheetView topLeftCell="B1" zoomScaleNormal="100" workbookViewId="0">
      <selection activeCell="B8" sqref="B8:F8"/>
    </sheetView>
  </sheetViews>
  <sheetFormatPr defaultRowHeight="15" x14ac:dyDescent="0.25"/>
  <cols>
    <col min="1" max="1" width="18.5703125" style="72" hidden="1" customWidth="1"/>
    <col min="2" max="2" width="44.28515625" style="72" customWidth="1"/>
    <col min="3" max="3" width="24.140625" style="72" customWidth="1"/>
    <col min="4" max="4" width="22" style="72" customWidth="1"/>
    <col min="5" max="5" width="20.42578125" style="72" customWidth="1"/>
    <col min="6" max="6" width="14" style="72" customWidth="1"/>
    <col min="7" max="7" width="20.42578125" style="72" customWidth="1"/>
    <col min="8" max="8" width="9.140625" style="72"/>
    <col min="9" max="9" width="11" style="72" customWidth="1"/>
    <col min="10" max="10" width="11" style="72" bestFit="1" customWidth="1"/>
    <col min="11" max="16384" width="9.140625" style="72"/>
  </cols>
  <sheetData>
    <row r="1" spans="1:7" x14ac:dyDescent="0.25">
      <c r="B1" s="2223" t="s">
        <v>1747</v>
      </c>
      <c r="C1" s="2223"/>
      <c r="D1" s="2223"/>
      <c r="E1" s="2223"/>
      <c r="F1" s="2223"/>
    </row>
    <row r="2" spans="1:7" ht="18" customHeight="1" x14ac:dyDescent="0.25">
      <c r="A2" s="991" t="s">
        <v>750</v>
      </c>
      <c r="B2" s="2223" t="s">
        <v>750</v>
      </c>
      <c r="C2" s="2223"/>
      <c r="D2" s="2223"/>
      <c r="E2" s="2223"/>
      <c r="F2" s="2223"/>
      <c r="G2" s="991"/>
    </row>
    <row r="3" spans="1:7" ht="18" customHeight="1" x14ac:dyDescent="0.25">
      <c r="A3" s="810"/>
      <c r="B3" s="2250" t="s">
        <v>731</v>
      </c>
      <c r="C3" s="2250"/>
      <c r="D3" s="2250"/>
      <c r="E3" s="2250"/>
      <c r="F3" s="2250"/>
      <c r="G3" s="810"/>
    </row>
    <row r="4" spans="1:7" ht="15.75" thickBot="1" x14ac:dyDescent="0.3"/>
    <row r="5" spans="1:7" ht="15.75" thickBot="1" x14ac:dyDescent="0.3">
      <c r="B5" s="251" t="s">
        <v>0</v>
      </c>
      <c r="C5" s="2251" t="s">
        <v>203</v>
      </c>
      <c r="D5" s="2251"/>
      <c r="E5" s="2251"/>
      <c r="F5" s="2251"/>
    </row>
    <row r="6" spans="1:7" ht="15.75" thickBot="1" x14ac:dyDescent="0.3">
      <c r="B6" s="251" t="s">
        <v>1</v>
      </c>
      <c r="C6" s="2252" t="s">
        <v>193</v>
      </c>
      <c r="D6" s="2253"/>
      <c r="E6" s="2253"/>
      <c r="F6" s="2254"/>
    </row>
    <row r="7" spans="1:7" ht="15.75" thickBot="1" x14ac:dyDescent="0.3">
      <c r="B7" s="251" t="s">
        <v>3</v>
      </c>
      <c r="C7" s="2255" t="s">
        <v>729</v>
      </c>
      <c r="D7" s="2256"/>
      <c r="E7" s="2256"/>
      <c r="F7" s="2257"/>
    </row>
    <row r="8" spans="1:7" ht="15.75" thickBot="1" x14ac:dyDescent="0.3">
      <c r="B8" s="2258" t="s">
        <v>5</v>
      </c>
      <c r="C8" s="2259"/>
      <c r="D8" s="2259"/>
      <c r="E8" s="2259"/>
      <c r="F8" s="2260"/>
    </row>
    <row r="9" spans="1:7" ht="43.5" customHeight="1" thickBot="1" x14ac:dyDescent="0.3">
      <c r="B9" s="2261" t="s">
        <v>955</v>
      </c>
      <c r="C9" s="2262"/>
      <c r="D9" s="2262"/>
      <c r="E9" s="2262"/>
      <c r="F9" s="2263"/>
    </row>
    <row r="10" spans="1:7" ht="36.75" customHeight="1" thickBot="1" x14ac:dyDescent="0.3">
      <c r="B10" s="2261"/>
      <c r="C10" s="2262"/>
      <c r="D10" s="2262"/>
      <c r="E10" s="2262"/>
      <c r="F10" s="2263"/>
    </row>
    <row r="11" spans="1:7" ht="57.75" customHeight="1" thickBot="1" x14ac:dyDescent="0.3">
      <c r="B11" s="2261"/>
      <c r="C11" s="2262"/>
      <c r="D11" s="2262"/>
      <c r="E11" s="2262"/>
      <c r="F11" s="2263"/>
    </row>
    <row r="12" spans="1:7" ht="50.25" customHeight="1" thickBot="1" x14ac:dyDescent="0.3">
      <c r="B12" s="252" t="s">
        <v>6</v>
      </c>
      <c r="C12" s="2256" t="s">
        <v>1422</v>
      </c>
      <c r="D12" s="2264"/>
      <c r="E12" s="2264"/>
      <c r="F12" s="2265"/>
    </row>
    <row r="13" spans="1:7" ht="23.25" customHeight="1" x14ac:dyDescent="0.25">
      <c r="B13" s="2224" t="s">
        <v>7</v>
      </c>
      <c r="C13" s="803">
        <v>2019</v>
      </c>
      <c r="D13" s="803">
        <v>2020</v>
      </c>
      <c r="E13" s="803">
        <v>2021</v>
      </c>
      <c r="F13" s="803">
        <v>2022</v>
      </c>
    </row>
    <row r="14" spans="1:7" ht="15.75" thickBot="1" x14ac:dyDescent="0.3">
      <c r="B14" s="2225"/>
      <c r="C14" s="804" t="s">
        <v>8</v>
      </c>
      <c r="D14" s="804" t="s">
        <v>9</v>
      </c>
      <c r="E14" s="804" t="s">
        <v>9</v>
      </c>
      <c r="F14" s="804" t="s">
        <v>9</v>
      </c>
    </row>
    <row r="15" spans="1:7" ht="18.75" customHeight="1" thickBot="1" x14ac:dyDescent="0.3">
      <c r="B15" s="58" t="s">
        <v>1423</v>
      </c>
      <c r="C15" s="74">
        <v>0.5</v>
      </c>
      <c r="D15" s="74">
        <v>0.6</v>
      </c>
      <c r="E15" s="74">
        <v>0.7</v>
      </c>
      <c r="F15" s="74">
        <v>0.8</v>
      </c>
    </row>
    <row r="16" spans="1:7" ht="15.75" thickBot="1" x14ac:dyDescent="0.3">
      <c r="B16" s="58" t="s">
        <v>1424</v>
      </c>
      <c r="C16" s="74">
        <v>0.5</v>
      </c>
      <c r="D16" s="74">
        <v>0.65</v>
      </c>
      <c r="E16" s="74">
        <v>0.7</v>
      </c>
      <c r="F16" s="74">
        <v>0.85</v>
      </c>
    </row>
    <row r="17" spans="2:12" ht="15.75" thickBot="1" x14ac:dyDescent="0.3">
      <c r="B17" s="58" t="s">
        <v>1425</v>
      </c>
      <c r="C17" s="74">
        <v>0.4</v>
      </c>
      <c r="D17" s="74">
        <v>0.5</v>
      </c>
      <c r="E17" s="74">
        <v>0.6</v>
      </c>
      <c r="F17" s="74">
        <v>0.7</v>
      </c>
    </row>
    <row r="18" spans="2:12" ht="32.25" customHeight="1" thickBot="1" x14ac:dyDescent="0.3">
      <c r="B18" s="76" t="s">
        <v>10</v>
      </c>
      <c r="C18" s="2261" t="s">
        <v>1426</v>
      </c>
      <c r="D18" s="2262"/>
      <c r="E18" s="2262"/>
      <c r="F18" s="2263"/>
    </row>
    <row r="19" spans="2:12" ht="23.25" customHeight="1" thickBot="1" x14ac:dyDescent="0.3">
      <c r="B19" s="2155" t="s">
        <v>11</v>
      </c>
      <c r="C19" s="2232"/>
      <c r="D19" s="2232"/>
      <c r="E19" s="2232"/>
      <c r="F19" s="2233"/>
      <c r="I19" s="502"/>
      <c r="K19" s="502"/>
    </row>
    <row r="20" spans="2:12" ht="27" customHeight="1" thickBot="1" x14ac:dyDescent="0.3">
      <c r="B20" s="58" t="s">
        <v>1427</v>
      </c>
      <c r="C20" s="226">
        <v>55</v>
      </c>
      <c r="D20" s="509">
        <v>0.8</v>
      </c>
      <c r="E20" s="509">
        <v>0.9</v>
      </c>
      <c r="F20" s="509">
        <v>1</v>
      </c>
      <c r="H20" s="503"/>
    </row>
    <row r="21" spans="2:12" ht="24" customHeight="1" thickBot="1" x14ac:dyDescent="0.3">
      <c r="B21" s="1439" t="s">
        <v>12</v>
      </c>
      <c r="C21" s="2249"/>
      <c r="D21" s="2249"/>
      <c r="E21" s="2249"/>
      <c r="F21" s="1440"/>
    </row>
    <row r="22" spans="2:12" ht="15.75" thickBot="1" x14ac:dyDescent="0.3">
      <c r="B22" s="2243" t="s">
        <v>13</v>
      </c>
      <c r="C22" s="2244"/>
      <c r="D22" s="2244"/>
      <c r="E22" s="2244"/>
      <c r="F22" s="2245"/>
    </row>
    <row r="23" spans="2:12" ht="18.75" customHeight="1" thickBot="1" x14ac:dyDescent="0.3">
      <c r="B23" s="232" t="s">
        <v>14</v>
      </c>
      <c r="C23" s="2155" t="s">
        <v>1428</v>
      </c>
      <c r="D23" s="2002"/>
      <c r="E23" s="2002"/>
      <c r="F23" s="2003"/>
    </row>
    <row r="24" spans="2:12" ht="66.75" customHeight="1" thickBot="1" x14ac:dyDescent="0.3">
      <c r="B24" s="58" t="s">
        <v>15</v>
      </c>
      <c r="C24" s="2246" t="s">
        <v>956</v>
      </c>
      <c r="D24" s="2247"/>
      <c r="E24" s="2247"/>
      <c r="F24" s="2248"/>
    </row>
    <row r="25" spans="2:12" ht="15.75" thickBot="1" x14ac:dyDescent="0.3">
      <c r="B25" s="58" t="s">
        <v>16</v>
      </c>
      <c r="C25" s="2001" t="s">
        <v>957</v>
      </c>
      <c r="D25" s="2002"/>
      <c r="E25" s="2002"/>
      <c r="F25" s="2003"/>
    </row>
    <row r="26" spans="2:12" ht="15.75" customHeight="1" x14ac:dyDescent="0.25">
      <c r="B26" s="2224"/>
      <c r="C26" s="234">
        <v>2019</v>
      </c>
      <c r="D26" s="234">
        <v>2020</v>
      </c>
      <c r="E26" s="234">
        <v>2021</v>
      </c>
      <c r="F26" s="234">
        <v>2022</v>
      </c>
    </row>
    <row r="27" spans="2:12" ht="12.75" customHeight="1" thickBot="1" x14ac:dyDescent="0.3">
      <c r="B27" s="2225"/>
      <c r="C27" s="235" t="s">
        <v>8</v>
      </c>
      <c r="D27" s="235" t="s">
        <v>9</v>
      </c>
      <c r="E27" s="235" t="s">
        <v>9</v>
      </c>
      <c r="F27" s="235" t="s">
        <v>9</v>
      </c>
    </row>
    <row r="28" spans="2:12" ht="15.75" thickBot="1" x14ac:dyDescent="0.3">
      <c r="B28" s="58" t="s">
        <v>17</v>
      </c>
      <c r="C28" s="41">
        <v>11</v>
      </c>
      <c r="D28" s="41">
        <v>9</v>
      </c>
      <c r="E28" s="41">
        <v>9</v>
      </c>
      <c r="F28" s="41">
        <v>9</v>
      </c>
    </row>
    <row r="29" spans="2:12" ht="15.75" thickBot="1" x14ac:dyDescent="0.3">
      <c r="B29" s="58" t="s">
        <v>18</v>
      </c>
      <c r="C29" s="41">
        <f>C58</f>
        <v>63325</v>
      </c>
      <c r="D29" s="41">
        <f>D58</f>
        <v>63325</v>
      </c>
      <c r="E29" s="41">
        <f t="shared" ref="E29:F29" si="0">E58</f>
        <v>63325</v>
      </c>
      <c r="F29" s="41">
        <f t="shared" si="0"/>
        <v>63325</v>
      </c>
    </row>
    <row r="30" spans="2:12" ht="15.75" thickBot="1" x14ac:dyDescent="0.3">
      <c r="B30" s="58" t="s">
        <v>19</v>
      </c>
      <c r="C30" s="41">
        <f>C29/C28</f>
        <v>5756.818181818182</v>
      </c>
      <c r="D30" s="41">
        <f t="shared" ref="D30:F30" si="1">D29/D28</f>
        <v>7036.1111111111113</v>
      </c>
      <c r="E30" s="41">
        <f t="shared" si="1"/>
        <v>7036.1111111111113</v>
      </c>
      <c r="F30" s="41">
        <f t="shared" si="1"/>
        <v>7036.1111111111113</v>
      </c>
    </row>
    <row r="31" spans="2:12" ht="15.75" thickBot="1" x14ac:dyDescent="0.3">
      <c r="B31" s="58" t="s">
        <v>20</v>
      </c>
      <c r="C31" s="801" t="s">
        <v>21</v>
      </c>
      <c r="D31" s="73">
        <f>D28/C28-1</f>
        <v>-0.18181818181818177</v>
      </c>
      <c r="E31" s="73">
        <f t="shared" ref="E31:F33" si="2">E28/D28-1</f>
        <v>0</v>
      </c>
      <c r="F31" s="73">
        <f t="shared" si="2"/>
        <v>0</v>
      </c>
      <c r="H31" s="433"/>
      <c r="I31" s="433"/>
      <c r="J31" s="433"/>
      <c r="K31" s="433"/>
      <c r="L31" s="433"/>
    </row>
    <row r="32" spans="2:12" ht="15.75" thickBot="1" x14ac:dyDescent="0.3">
      <c r="B32" s="58" t="s">
        <v>22</v>
      </c>
      <c r="C32" s="801" t="s">
        <v>21</v>
      </c>
      <c r="D32" s="73">
        <f>D29/C29-1</f>
        <v>0</v>
      </c>
      <c r="E32" s="73">
        <f t="shared" si="2"/>
        <v>0</v>
      </c>
      <c r="F32" s="73">
        <f t="shared" si="2"/>
        <v>0</v>
      </c>
    </row>
    <row r="33" spans="2:9" ht="15.75" thickBot="1" x14ac:dyDescent="0.3">
      <c r="B33" s="58" t="s">
        <v>23</v>
      </c>
      <c r="C33" s="801" t="s">
        <v>21</v>
      </c>
      <c r="D33" s="73">
        <f>D30/C30-1</f>
        <v>0.22222222222222232</v>
      </c>
      <c r="E33" s="73">
        <f t="shared" si="2"/>
        <v>0</v>
      </c>
      <c r="F33" s="73">
        <f t="shared" si="2"/>
        <v>0</v>
      </c>
    </row>
    <row r="34" spans="2:9" ht="15.75" thickBot="1" x14ac:dyDescent="0.3">
      <c r="B34" s="2226" t="s">
        <v>160</v>
      </c>
      <c r="C34" s="2227"/>
      <c r="D34" s="2227"/>
      <c r="E34" s="2227"/>
      <c r="F34" s="2228"/>
    </row>
    <row r="35" spans="2:9" ht="12.75" customHeight="1" x14ac:dyDescent="0.25">
      <c r="B35" s="2224"/>
      <c r="C35" s="234">
        <v>2019</v>
      </c>
      <c r="D35" s="234">
        <v>2020</v>
      </c>
      <c r="E35" s="234">
        <v>2021</v>
      </c>
      <c r="F35" s="234">
        <v>2022</v>
      </c>
      <c r="G35" s="433"/>
    </row>
    <row r="36" spans="2:9" ht="9" customHeight="1" thickBot="1" x14ac:dyDescent="0.3">
      <c r="B36" s="2225"/>
      <c r="C36" s="235" t="s">
        <v>8</v>
      </c>
      <c r="D36" s="235" t="s">
        <v>9</v>
      </c>
      <c r="E36" s="235" t="s">
        <v>9</v>
      </c>
      <c r="F36" s="235" t="s">
        <v>9</v>
      </c>
    </row>
    <row r="37" spans="2:9" ht="15.75" thickBot="1" x14ac:dyDescent="0.3">
      <c r="B37" s="236" t="s">
        <v>24</v>
      </c>
      <c r="C37" s="43">
        <f>C38+C39</f>
        <v>41520</v>
      </c>
      <c r="D37" s="43">
        <f>D38+D39</f>
        <v>41520</v>
      </c>
      <c r="E37" s="43">
        <f t="shared" ref="E37:F37" si="3">E38+E39</f>
        <v>41520</v>
      </c>
      <c r="F37" s="43">
        <f t="shared" si="3"/>
        <v>41520</v>
      </c>
    </row>
    <row r="38" spans="2:9" ht="15.75" thickBot="1" x14ac:dyDescent="0.3">
      <c r="B38" s="237" t="s">
        <v>279</v>
      </c>
      <c r="C38" s="42">
        <v>41520</v>
      </c>
      <c r="D38" s="42">
        <v>41520</v>
      </c>
      <c r="E38" s="42">
        <v>41520</v>
      </c>
      <c r="F38" s="42">
        <v>41520</v>
      </c>
    </row>
    <row r="39" spans="2:9" ht="15.75" thickBot="1" x14ac:dyDescent="0.3">
      <c r="B39" s="237" t="s">
        <v>280</v>
      </c>
      <c r="C39" s="42"/>
      <c r="D39" s="42"/>
      <c r="E39" s="42"/>
      <c r="F39" s="42"/>
    </row>
    <row r="40" spans="2:9" ht="15.75" thickBot="1" x14ac:dyDescent="0.3">
      <c r="B40" s="236" t="s">
        <v>25</v>
      </c>
      <c r="C40" s="43">
        <f>C41+C42</f>
        <v>6805</v>
      </c>
      <c r="D40" s="43">
        <f>D41+D42</f>
        <v>6805</v>
      </c>
      <c r="E40" s="43">
        <f t="shared" ref="E40:F40" si="4">E41+E42</f>
        <v>6805</v>
      </c>
      <c r="F40" s="43">
        <f t="shared" si="4"/>
        <v>6805</v>
      </c>
    </row>
    <row r="41" spans="2:9" ht="15.75" thickBot="1" x14ac:dyDescent="0.3">
      <c r="B41" s="237" t="s">
        <v>279</v>
      </c>
      <c r="C41" s="42">
        <v>6805</v>
      </c>
      <c r="D41" s="42">
        <v>6805</v>
      </c>
      <c r="E41" s="42">
        <v>6805</v>
      </c>
      <c r="F41" s="42">
        <v>6805</v>
      </c>
      <c r="I41" s="433"/>
    </row>
    <row r="42" spans="2:9" ht="15.75" thickBot="1" x14ac:dyDescent="0.3">
      <c r="B42" s="237" t="s">
        <v>280</v>
      </c>
      <c r="C42" s="42"/>
      <c r="D42" s="43"/>
      <c r="E42" s="43"/>
      <c r="F42" s="43"/>
      <c r="I42" s="433"/>
    </row>
    <row r="43" spans="2:9" ht="15.75" thickBot="1" x14ac:dyDescent="0.3">
      <c r="B43" s="236" t="s">
        <v>26</v>
      </c>
      <c r="C43" s="42">
        <f>C44+C45</f>
        <v>14000</v>
      </c>
      <c r="D43" s="43">
        <f>D44+D45</f>
        <v>14000</v>
      </c>
      <c r="E43" s="43">
        <f t="shared" ref="E43:F43" si="5">E44+E45</f>
        <v>14000</v>
      </c>
      <c r="F43" s="43">
        <f t="shared" si="5"/>
        <v>14000</v>
      </c>
    </row>
    <row r="44" spans="2:9" ht="15.75" thickBot="1" x14ac:dyDescent="0.3">
      <c r="B44" s="237" t="s">
        <v>279</v>
      </c>
      <c r="C44" s="42">
        <v>14000</v>
      </c>
      <c r="D44" s="43">
        <v>14000</v>
      </c>
      <c r="E44" s="43">
        <v>14000</v>
      </c>
      <c r="F44" s="43">
        <v>14000</v>
      </c>
    </row>
    <row r="45" spans="2:9" ht="15.75" thickBot="1" x14ac:dyDescent="0.3">
      <c r="B45" s="237" t="s">
        <v>280</v>
      </c>
      <c r="C45" s="42"/>
      <c r="D45" s="43"/>
      <c r="E45" s="43"/>
      <c r="F45" s="43"/>
    </row>
    <row r="46" spans="2:9" ht="15.75" thickBot="1" x14ac:dyDescent="0.3">
      <c r="B46" s="236" t="s">
        <v>27</v>
      </c>
      <c r="C46" s="42"/>
      <c r="D46" s="43"/>
      <c r="E46" s="43"/>
      <c r="F46" s="43"/>
    </row>
    <row r="47" spans="2:9" ht="15.75" thickBot="1" x14ac:dyDescent="0.3">
      <c r="B47" s="237" t="s">
        <v>279</v>
      </c>
      <c r="C47" s="42"/>
      <c r="D47" s="43"/>
      <c r="E47" s="43"/>
      <c r="F47" s="43"/>
    </row>
    <row r="48" spans="2:9" ht="15.75" thickBot="1" x14ac:dyDescent="0.3">
      <c r="B48" s="237" t="s">
        <v>280</v>
      </c>
      <c r="C48" s="42"/>
      <c r="D48" s="43"/>
      <c r="E48" s="43"/>
      <c r="F48" s="43"/>
    </row>
    <row r="49" spans="2:13" ht="15.75" thickBot="1" x14ac:dyDescent="0.3">
      <c r="B49" s="236" t="s">
        <v>28</v>
      </c>
      <c r="C49" s="42"/>
      <c r="D49" s="43"/>
      <c r="E49" s="43"/>
      <c r="F49" s="43"/>
    </row>
    <row r="50" spans="2:13" ht="15.75" thickBot="1" x14ac:dyDescent="0.3">
      <c r="B50" s="237" t="s">
        <v>279</v>
      </c>
      <c r="C50" s="42"/>
      <c r="D50" s="43"/>
      <c r="E50" s="43"/>
      <c r="F50" s="43"/>
    </row>
    <row r="51" spans="2:13" ht="15.75" thickBot="1" x14ac:dyDescent="0.3">
      <c r="B51" s="237" t="s">
        <v>280</v>
      </c>
      <c r="C51" s="42"/>
      <c r="D51" s="43"/>
      <c r="E51" s="43"/>
      <c r="F51" s="43"/>
    </row>
    <row r="52" spans="2:13" ht="15.75" thickBot="1" x14ac:dyDescent="0.3">
      <c r="B52" s="236" t="s">
        <v>29</v>
      </c>
      <c r="C52" s="42">
        <f>C53+C54</f>
        <v>1000</v>
      </c>
      <c r="D52" s="43">
        <f t="shared" ref="D52:F52" si="6">D53+D54</f>
        <v>1000</v>
      </c>
      <c r="E52" s="43">
        <f t="shared" si="6"/>
        <v>1000</v>
      </c>
      <c r="F52" s="43">
        <f t="shared" si="6"/>
        <v>1000</v>
      </c>
    </row>
    <row r="53" spans="2:13" ht="15.75" thickBot="1" x14ac:dyDescent="0.3">
      <c r="B53" s="237" t="s">
        <v>279</v>
      </c>
      <c r="C53" s="42">
        <v>1000</v>
      </c>
      <c r="D53" s="43">
        <v>1000</v>
      </c>
      <c r="E53" s="43">
        <v>1000</v>
      </c>
      <c r="F53" s="43">
        <v>1000</v>
      </c>
    </row>
    <row r="54" spans="2:13" ht="15.75" thickBot="1" x14ac:dyDescent="0.3">
      <c r="B54" s="237" t="s">
        <v>280</v>
      </c>
      <c r="C54" s="42"/>
      <c r="D54" s="43"/>
      <c r="E54" s="43"/>
      <c r="F54" s="43"/>
    </row>
    <row r="55" spans="2:13" ht="15.75" thickBot="1" x14ac:dyDescent="0.3">
      <c r="B55" s="236" t="s">
        <v>30</v>
      </c>
      <c r="C55" s="42">
        <v>0</v>
      </c>
      <c r="D55" s="43">
        <v>0</v>
      </c>
      <c r="E55" s="43">
        <f>D55*1.03*0.99</f>
        <v>0</v>
      </c>
      <c r="F55" s="43">
        <f>E55*1.03*0.99</f>
        <v>0</v>
      </c>
      <c r="I55" s="510"/>
    </row>
    <row r="56" spans="2:13" ht="15.75" thickBot="1" x14ac:dyDescent="0.3">
      <c r="B56" s="237" t="s">
        <v>279</v>
      </c>
      <c r="C56" s="42"/>
      <c r="D56" s="257"/>
      <c r="E56" s="257"/>
      <c r="F56" s="257"/>
      <c r="K56" s="511"/>
      <c r="L56" s="511"/>
      <c r="M56" s="511"/>
    </row>
    <row r="57" spans="2:13" ht="15.75" thickBot="1" x14ac:dyDescent="0.3">
      <c r="B57" s="237" t="s">
        <v>280</v>
      </c>
      <c r="C57" s="42"/>
      <c r="D57" s="256"/>
      <c r="E57" s="257"/>
      <c r="F57" s="257"/>
    </row>
    <row r="58" spans="2:13" ht="15.75" thickBot="1" x14ac:dyDescent="0.3">
      <c r="B58" s="77" t="s">
        <v>31</v>
      </c>
      <c r="C58" s="42">
        <f>C55+C52+C49+C46+C43+C40+C37</f>
        <v>63325</v>
      </c>
      <c r="D58" s="42">
        <f>D55+D52+D49+D46+D43+D40+D37</f>
        <v>63325</v>
      </c>
      <c r="E58" s="42">
        <f t="shared" ref="E58:F58" si="7">E55+E52+E49+E46+E43+E40+E37</f>
        <v>63325</v>
      </c>
      <c r="F58" s="42">
        <f t="shared" si="7"/>
        <v>63325</v>
      </c>
    </row>
    <row r="59" spans="2:13" ht="15.75" thickBot="1" x14ac:dyDescent="0.3">
      <c r="B59" s="262" t="s">
        <v>32</v>
      </c>
      <c r="C59" s="71">
        <f>IF(C58-C29=0,0,"Error")</f>
        <v>0</v>
      </c>
      <c r="D59" s="71">
        <f>IF(D58-D29=0,0,"Error")</f>
        <v>0</v>
      </c>
      <c r="E59" s="71">
        <f>IF(E58-E29=0,0,"Error")</f>
        <v>0</v>
      </c>
      <c r="F59" s="71">
        <f>IF(F58-F29=0,0,"Error")</f>
        <v>0</v>
      </c>
    </row>
    <row r="60" spans="2:13" ht="15.75" thickBot="1" x14ac:dyDescent="0.3">
      <c r="B60" s="802" t="s">
        <v>958</v>
      </c>
      <c r="C60" s="2001" t="s">
        <v>959</v>
      </c>
      <c r="D60" s="2002"/>
      <c r="E60" s="2002"/>
      <c r="F60" s="2003"/>
    </row>
    <row r="61" spans="2:13" ht="171.75" customHeight="1" thickBot="1" x14ac:dyDescent="0.3">
      <c r="B61" s="58" t="s">
        <v>15</v>
      </c>
      <c r="C61" s="2155" t="s">
        <v>960</v>
      </c>
      <c r="D61" s="2232"/>
      <c r="E61" s="2232"/>
      <c r="F61" s="2233"/>
    </row>
    <row r="62" spans="2:13" ht="15.75" thickBot="1" x14ac:dyDescent="0.3">
      <c r="B62" s="58" t="s">
        <v>16</v>
      </c>
      <c r="C62" s="2001" t="s">
        <v>83</v>
      </c>
      <c r="D62" s="2002"/>
      <c r="E62" s="2002"/>
      <c r="F62" s="2003"/>
    </row>
    <row r="63" spans="2:13" ht="12.75" customHeight="1" x14ac:dyDescent="0.25">
      <c r="B63" s="2224"/>
      <c r="C63" s="234">
        <v>2019</v>
      </c>
      <c r="D63" s="234">
        <v>2020</v>
      </c>
      <c r="E63" s="234">
        <v>2021</v>
      </c>
      <c r="F63" s="234">
        <v>2022</v>
      </c>
    </row>
    <row r="64" spans="2:13" ht="14.25" customHeight="1" thickBot="1" x14ac:dyDescent="0.3">
      <c r="B64" s="2225"/>
      <c r="C64" s="235" t="s">
        <v>8</v>
      </c>
      <c r="D64" s="235" t="s">
        <v>9</v>
      </c>
      <c r="E64" s="235" t="s">
        <v>9</v>
      </c>
      <c r="F64" s="235" t="s">
        <v>9</v>
      </c>
    </row>
    <row r="65" spans="2:6" ht="15.75" thickBot="1" x14ac:dyDescent="0.3">
      <c r="B65" s="58" t="s">
        <v>17</v>
      </c>
      <c r="C65" s="801">
        <v>1</v>
      </c>
      <c r="D65" s="801">
        <v>1</v>
      </c>
      <c r="E65" s="801">
        <v>1</v>
      </c>
      <c r="F65" s="801">
        <v>1</v>
      </c>
    </row>
    <row r="66" spans="2:6" ht="15.75" thickBot="1" x14ac:dyDescent="0.3">
      <c r="B66" s="58" t="s">
        <v>18</v>
      </c>
      <c r="C66" s="41">
        <f>C95</f>
        <v>9000</v>
      </c>
      <c r="D66" s="41">
        <f t="shared" ref="D66:F66" si="8">D95</f>
        <v>9000</v>
      </c>
      <c r="E66" s="41">
        <f t="shared" si="8"/>
        <v>9000</v>
      </c>
      <c r="F66" s="41">
        <f t="shared" si="8"/>
        <v>10000</v>
      </c>
    </row>
    <row r="67" spans="2:6" ht="15.75" thickBot="1" x14ac:dyDescent="0.3">
      <c r="B67" s="58" t="s">
        <v>19</v>
      </c>
      <c r="C67" s="41">
        <f>C66/C65</f>
        <v>9000</v>
      </c>
      <c r="D67" s="41">
        <f>D66/D65</f>
        <v>9000</v>
      </c>
      <c r="E67" s="41">
        <f>E66/E65</f>
        <v>9000</v>
      </c>
      <c r="F67" s="41">
        <f>F66/F65</f>
        <v>10000</v>
      </c>
    </row>
    <row r="68" spans="2:6" ht="15.75" thickBot="1" x14ac:dyDescent="0.3">
      <c r="B68" s="58" t="s">
        <v>20</v>
      </c>
      <c r="C68" s="801"/>
      <c r="D68" s="73">
        <f>D65/C65-1</f>
        <v>0</v>
      </c>
      <c r="E68" s="73">
        <f>E65/D65-1</f>
        <v>0</v>
      </c>
      <c r="F68" s="73">
        <f>F65/E65-1</f>
        <v>0</v>
      </c>
    </row>
    <row r="69" spans="2:6" ht="15.75" thickBot="1" x14ac:dyDescent="0.3">
      <c r="B69" s="58" t="s">
        <v>22</v>
      </c>
      <c r="C69" s="801"/>
      <c r="D69" s="73">
        <f>D66/C66-1</f>
        <v>0</v>
      </c>
      <c r="E69" s="73">
        <f t="shared" ref="E69:F70" si="9">E66/D66-1</f>
        <v>0</v>
      </c>
      <c r="F69" s="73">
        <f t="shared" si="9"/>
        <v>0.11111111111111116</v>
      </c>
    </row>
    <row r="70" spans="2:6" ht="15.75" thickBot="1" x14ac:dyDescent="0.3">
      <c r="B70" s="58" t="s">
        <v>23</v>
      </c>
      <c r="C70" s="801"/>
      <c r="D70" s="73">
        <f>D67/C67-1</f>
        <v>0</v>
      </c>
      <c r="E70" s="73">
        <f t="shared" si="9"/>
        <v>0</v>
      </c>
      <c r="F70" s="73">
        <f t="shared" si="9"/>
        <v>0.11111111111111116</v>
      </c>
    </row>
    <row r="71" spans="2:6" ht="24.75" customHeight="1" thickBot="1" x14ac:dyDescent="0.3">
      <c r="B71" s="2226" t="s">
        <v>212</v>
      </c>
      <c r="C71" s="2227"/>
      <c r="D71" s="2227"/>
      <c r="E71" s="2227"/>
      <c r="F71" s="2228"/>
    </row>
    <row r="72" spans="2:6" ht="12.75" customHeight="1" x14ac:dyDescent="0.25">
      <c r="B72" s="2224"/>
      <c r="C72" s="234">
        <v>2019</v>
      </c>
      <c r="D72" s="234">
        <v>2020</v>
      </c>
      <c r="E72" s="234">
        <v>2021</v>
      </c>
      <c r="F72" s="234">
        <v>2022</v>
      </c>
    </row>
    <row r="73" spans="2:6" ht="14.25" customHeight="1" thickBot="1" x14ac:dyDescent="0.3">
      <c r="B73" s="2225"/>
      <c r="C73" s="235" t="s">
        <v>8</v>
      </c>
      <c r="D73" s="235" t="s">
        <v>9</v>
      </c>
      <c r="E73" s="235" t="s">
        <v>9</v>
      </c>
      <c r="F73" s="235" t="s">
        <v>9</v>
      </c>
    </row>
    <row r="74" spans="2:6" ht="24.75" customHeight="1" thickBot="1" x14ac:dyDescent="0.3">
      <c r="B74" s="236" t="s">
        <v>24</v>
      </c>
      <c r="C74" s="43"/>
      <c r="D74" s="43"/>
      <c r="E74" s="43"/>
      <c r="F74" s="43"/>
    </row>
    <row r="75" spans="2:6" ht="14.25" customHeight="1" thickBot="1" x14ac:dyDescent="0.3">
      <c r="B75" s="237" t="s">
        <v>279</v>
      </c>
      <c r="C75" s="42"/>
      <c r="D75" s="254"/>
      <c r="E75" s="254"/>
      <c r="F75" s="254"/>
    </row>
    <row r="76" spans="2:6" ht="14.25" customHeight="1" thickBot="1" x14ac:dyDescent="0.3">
      <c r="B76" s="237" t="s">
        <v>280</v>
      </c>
      <c r="C76" s="42"/>
      <c r="D76" s="254"/>
      <c r="E76" s="254"/>
      <c r="F76" s="254"/>
    </row>
    <row r="77" spans="2:6" ht="24.75" customHeight="1" thickBot="1" x14ac:dyDescent="0.3">
      <c r="B77" s="236" t="s">
        <v>25</v>
      </c>
      <c r="C77" s="43"/>
      <c r="D77" s="43"/>
      <c r="E77" s="43"/>
      <c r="F77" s="43"/>
    </row>
    <row r="78" spans="2:6" ht="15.75" thickBot="1" x14ac:dyDescent="0.3">
      <c r="B78" s="237" t="s">
        <v>279</v>
      </c>
      <c r="C78" s="42"/>
      <c r="D78" s="43"/>
      <c r="E78" s="43"/>
      <c r="F78" s="43"/>
    </row>
    <row r="79" spans="2:6" ht="15.75" thickBot="1" x14ac:dyDescent="0.3">
      <c r="B79" s="237" t="s">
        <v>280</v>
      </c>
      <c r="C79" s="42"/>
      <c r="D79" s="43"/>
      <c r="E79" s="43"/>
      <c r="F79" s="43"/>
    </row>
    <row r="80" spans="2:6" ht="24.75" customHeight="1" thickBot="1" x14ac:dyDescent="0.3">
      <c r="B80" s="236" t="s">
        <v>26</v>
      </c>
      <c r="C80" s="42">
        <f>C81+C82</f>
        <v>9000</v>
      </c>
      <c r="D80" s="42">
        <f t="shared" ref="D80:F80" si="10">D81+D82</f>
        <v>9000</v>
      </c>
      <c r="E80" s="42">
        <f t="shared" si="10"/>
        <v>9000</v>
      </c>
      <c r="F80" s="42">
        <f t="shared" si="10"/>
        <v>10000</v>
      </c>
    </row>
    <row r="81" spans="2:8" ht="15.75" thickBot="1" x14ac:dyDescent="0.3">
      <c r="B81" s="237" t="s">
        <v>279</v>
      </c>
      <c r="C81" s="43">
        <v>9000</v>
      </c>
      <c r="D81" s="43">
        <v>9000</v>
      </c>
      <c r="E81" s="43">
        <v>9000</v>
      </c>
      <c r="F81" s="43">
        <v>10000</v>
      </c>
      <c r="H81" s="920"/>
    </row>
    <row r="82" spans="2:8" ht="15.75" thickBot="1" x14ac:dyDescent="0.3">
      <c r="B82" s="237" t="s">
        <v>280</v>
      </c>
      <c r="C82" s="42"/>
      <c r="D82" s="43"/>
      <c r="E82" s="43"/>
      <c r="F82" s="43"/>
    </row>
    <row r="83" spans="2:8" ht="15.75" thickBot="1" x14ac:dyDescent="0.3">
      <c r="B83" s="236" t="s">
        <v>27</v>
      </c>
      <c r="C83" s="42"/>
      <c r="D83" s="43"/>
      <c r="E83" s="43"/>
      <c r="F83" s="43"/>
    </row>
    <row r="84" spans="2:8" ht="15.75" thickBot="1" x14ac:dyDescent="0.3">
      <c r="B84" s="237" t="s">
        <v>279</v>
      </c>
      <c r="C84" s="42"/>
      <c r="D84" s="43"/>
      <c r="E84" s="43"/>
      <c r="F84" s="43"/>
    </row>
    <row r="85" spans="2:8" ht="15.75" thickBot="1" x14ac:dyDescent="0.3">
      <c r="B85" s="237" t="s">
        <v>280</v>
      </c>
      <c r="C85" s="42"/>
      <c r="D85" s="43"/>
      <c r="E85" s="43"/>
      <c r="F85" s="43"/>
    </row>
    <row r="86" spans="2:8" ht="15.75" thickBot="1" x14ac:dyDescent="0.3">
      <c r="B86" s="236" t="s">
        <v>28</v>
      </c>
      <c r="C86" s="42"/>
      <c r="D86" s="43"/>
      <c r="E86" s="43"/>
      <c r="F86" s="43"/>
    </row>
    <row r="87" spans="2:8" ht="15.75" thickBot="1" x14ac:dyDescent="0.3">
      <c r="B87" s="237" t="s">
        <v>279</v>
      </c>
      <c r="C87" s="42"/>
      <c r="D87" s="43"/>
      <c r="E87" s="43"/>
      <c r="F87" s="43"/>
    </row>
    <row r="88" spans="2:8" ht="15.75" thickBot="1" x14ac:dyDescent="0.3">
      <c r="B88" s="237" t="s">
        <v>280</v>
      </c>
      <c r="C88" s="42"/>
      <c r="D88" s="43"/>
      <c r="E88" s="43"/>
      <c r="F88" s="43"/>
    </row>
    <row r="89" spans="2:8" ht="15.75" thickBot="1" x14ac:dyDescent="0.3">
      <c r="B89" s="236" t="s">
        <v>29</v>
      </c>
      <c r="C89" s="42"/>
      <c r="D89" s="43"/>
      <c r="E89" s="43"/>
      <c r="F89" s="43"/>
    </row>
    <row r="90" spans="2:8" ht="15.75" thickBot="1" x14ac:dyDescent="0.3">
      <c r="B90" s="237" t="s">
        <v>279</v>
      </c>
      <c r="C90" s="42"/>
      <c r="D90" s="43"/>
      <c r="E90" s="43"/>
      <c r="F90" s="43"/>
    </row>
    <row r="91" spans="2:8" ht="15.75" thickBot="1" x14ac:dyDescent="0.3">
      <c r="B91" s="237" t="s">
        <v>280</v>
      </c>
      <c r="C91" s="42"/>
      <c r="D91" s="43"/>
      <c r="E91" s="43"/>
      <c r="F91" s="43"/>
    </row>
    <row r="92" spans="2:8" ht="15.75" thickBot="1" x14ac:dyDescent="0.3">
      <c r="B92" s="236" t="s">
        <v>30</v>
      </c>
      <c r="C92" s="42"/>
      <c r="D92" s="43"/>
      <c r="E92" s="43"/>
      <c r="F92" s="43"/>
    </row>
    <row r="93" spans="2:8" ht="15.75" thickBot="1" x14ac:dyDescent="0.3">
      <c r="B93" s="237" t="s">
        <v>279</v>
      </c>
      <c r="C93" s="42"/>
      <c r="D93" s="43"/>
      <c r="E93" s="43"/>
      <c r="F93" s="43"/>
    </row>
    <row r="94" spans="2:8" ht="15.75" thickBot="1" x14ac:dyDescent="0.3">
      <c r="B94" s="237" t="s">
        <v>280</v>
      </c>
      <c r="C94" s="42"/>
      <c r="D94" s="43"/>
      <c r="E94" s="43"/>
      <c r="F94" s="43"/>
    </row>
    <row r="95" spans="2:8" ht="15.75" thickBot="1" x14ac:dyDescent="0.3">
      <c r="B95" s="512" t="s">
        <v>34</v>
      </c>
      <c r="C95" s="42">
        <f>C92+C89+C86+C83+C80+C77+C74</f>
        <v>9000</v>
      </c>
      <c r="D95" s="42">
        <f t="shared" ref="D95:F95" si="11">D92+D89+D86+D83+D80+D77+D74</f>
        <v>9000</v>
      </c>
      <c r="E95" s="42">
        <f t="shared" si="11"/>
        <v>9000</v>
      </c>
      <c r="F95" s="42">
        <f t="shared" si="11"/>
        <v>10000</v>
      </c>
    </row>
    <row r="96" spans="2:8" ht="17.25" customHeight="1" thickBot="1" x14ac:dyDescent="0.3">
      <c r="B96" s="262" t="s">
        <v>32</v>
      </c>
      <c r="C96" s="71">
        <f>IF(C95-C66=0,0,"Error")</f>
        <v>0</v>
      </c>
      <c r="D96" s="71">
        <f>IF(D95-D66=0,0,"Error")</f>
        <v>0</v>
      </c>
      <c r="E96" s="71">
        <f>IF(E95-E66=0,0,"Error")</f>
        <v>0</v>
      </c>
      <c r="F96" s="71">
        <f>IF(F95-F66=0,0,"Error")</f>
        <v>0</v>
      </c>
    </row>
    <row r="97" spans="2:6" ht="15.75" thickBot="1" x14ac:dyDescent="0.3">
      <c r="B97" s="2243" t="s">
        <v>39</v>
      </c>
      <c r="C97" s="2244"/>
      <c r="D97" s="2244"/>
      <c r="E97" s="2244"/>
      <c r="F97" s="2245"/>
    </row>
    <row r="98" spans="2:6" ht="15.75" thickBot="1" x14ac:dyDescent="0.3">
      <c r="B98" s="2243" t="s">
        <v>40</v>
      </c>
      <c r="C98" s="2244"/>
      <c r="D98" s="2244"/>
      <c r="E98" s="2244"/>
      <c r="F98" s="2245"/>
    </row>
    <row r="99" spans="2:6" ht="15.75" thickBot="1" x14ac:dyDescent="0.3">
      <c r="B99" s="232" t="s">
        <v>56</v>
      </c>
      <c r="C99" s="2240" t="s">
        <v>205</v>
      </c>
      <c r="D99" s="2241"/>
      <c r="E99" s="1430"/>
      <c r="F99" s="1431"/>
    </row>
    <row r="100" spans="2:6" ht="30.75" customHeight="1" thickBot="1" x14ac:dyDescent="0.3">
      <c r="B100" s="232" t="s">
        <v>82</v>
      </c>
      <c r="C100" s="232" t="s">
        <v>699</v>
      </c>
      <c r="D100" s="261" t="s">
        <v>289</v>
      </c>
      <c r="E100" s="1626" t="s">
        <v>205</v>
      </c>
      <c r="F100" s="1627"/>
    </row>
    <row r="101" spans="2:6" ht="31.5" customHeight="1" thickBot="1" x14ac:dyDescent="0.3">
      <c r="B101" s="58" t="s">
        <v>15</v>
      </c>
      <c r="C101" s="2155" t="s">
        <v>1429</v>
      </c>
      <c r="D101" s="2232"/>
      <c r="E101" s="2232"/>
      <c r="F101" s="2233"/>
    </row>
    <row r="102" spans="2:6" ht="15.75" thickBot="1" x14ac:dyDescent="0.3">
      <c r="B102" s="58" t="s">
        <v>16</v>
      </c>
      <c r="C102" s="2001" t="s">
        <v>1430</v>
      </c>
      <c r="D102" s="2002"/>
      <c r="E102" s="2002"/>
      <c r="F102" s="2003"/>
    </row>
    <row r="103" spans="2:6" ht="12.75" customHeight="1" x14ac:dyDescent="0.25">
      <c r="B103" s="2224"/>
      <c r="C103" s="234">
        <v>2019</v>
      </c>
      <c r="D103" s="234">
        <v>2020</v>
      </c>
      <c r="E103" s="234">
        <v>2021</v>
      </c>
      <c r="F103" s="234">
        <v>2022</v>
      </c>
    </row>
    <row r="104" spans="2:6" ht="9" customHeight="1" thickBot="1" x14ac:dyDescent="0.3">
      <c r="B104" s="2225"/>
      <c r="C104" s="235" t="s">
        <v>8</v>
      </c>
      <c r="D104" s="235" t="s">
        <v>9</v>
      </c>
      <c r="E104" s="235" t="s">
        <v>9</v>
      </c>
      <c r="F104" s="235" t="s">
        <v>9</v>
      </c>
    </row>
    <row r="105" spans="2:6" ht="15.75" thickBot="1" x14ac:dyDescent="0.3">
      <c r="B105" s="58" t="s">
        <v>17</v>
      </c>
      <c r="C105" s="41">
        <v>0</v>
      </c>
      <c r="D105" s="41">
        <v>10</v>
      </c>
      <c r="E105" s="41">
        <v>10</v>
      </c>
      <c r="F105" s="41">
        <v>10</v>
      </c>
    </row>
    <row r="106" spans="2:6" ht="15.75" thickBot="1" x14ac:dyDescent="0.3">
      <c r="B106" s="58" t="s">
        <v>18</v>
      </c>
      <c r="C106" s="41">
        <f>C124</f>
        <v>0</v>
      </c>
      <c r="D106" s="41">
        <f t="shared" ref="D106:F106" si="12">D124</f>
        <v>5800</v>
      </c>
      <c r="E106" s="41">
        <f t="shared" si="12"/>
        <v>5800</v>
      </c>
      <c r="F106" s="41">
        <f t="shared" si="12"/>
        <v>5800</v>
      </c>
    </row>
    <row r="107" spans="2:6" ht="15.75" thickBot="1" x14ac:dyDescent="0.3">
      <c r="B107" s="58" t="s">
        <v>19</v>
      </c>
      <c r="C107" s="41" t="e">
        <f>C106/C105</f>
        <v>#DIV/0!</v>
      </c>
      <c r="D107" s="41">
        <f t="shared" ref="D107:F107" si="13">D106/D105</f>
        <v>580</v>
      </c>
      <c r="E107" s="41">
        <f t="shared" si="13"/>
        <v>580</v>
      </c>
      <c r="F107" s="41">
        <f t="shared" si="13"/>
        <v>580</v>
      </c>
    </row>
    <row r="108" spans="2:6" ht="15.75" thickBot="1" x14ac:dyDescent="0.3">
      <c r="B108" s="58" t="s">
        <v>20</v>
      </c>
      <c r="C108" s="801" t="s">
        <v>21</v>
      </c>
      <c r="D108" s="73" t="e">
        <f>D105/C105-1</f>
        <v>#DIV/0!</v>
      </c>
      <c r="E108" s="73">
        <f t="shared" ref="E108:F110" si="14">E105/D105-1</f>
        <v>0</v>
      </c>
      <c r="F108" s="73">
        <f t="shared" si="14"/>
        <v>0</v>
      </c>
    </row>
    <row r="109" spans="2:6" ht="15.75" thickBot="1" x14ac:dyDescent="0.3">
      <c r="B109" s="58" t="s">
        <v>22</v>
      </c>
      <c r="C109" s="801" t="s">
        <v>21</v>
      </c>
      <c r="D109" s="73" t="e">
        <f>D106/C106-1</f>
        <v>#DIV/0!</v>
      </c>
      <c r="E109" s="73">
        <f t="shared" si="14"/>
        <v>0</v>
      </c>
      <c r="F109" s="73">
        <f t="shared" si="14"/>
        <v>0</v>
      </c>
    </row>
    <row r="110" spans="2:6" ht="15.75" thickBot="1" x14ac:dyDescent="0.3">
      <c r="B110" s="58" t="s">
        <v>23</v>
      </c>
      <c r="C110" s="801" t="s">
        <v>21</v>
      </c>
      <c r="D110" s="73" t="e">
        <f>D107/C107-1</f>
        <v>#DIV/0!</v>
      </c>
      <c r="E110" s="73">
        <f t="shared" si="14"/>
        <v>0</v>
      </c>
      <c r="F110" s="73">
        <f t="shared" si="14"/>
        <v>0</v>
      </c>
    </row>
    <row r="111" spans="2:6" ht="15.75" thickBot="1" x14ac:dyDescent="0.3">
      <c r="B111" s="2226" t="s">
        <v>163</v>
      </c>
      <c r="C111" s="2227"/>
      <c r="D111" s="2227"/>
      <c r="E111" s="2227"/>
      <c r="F111" s="2228"/>
    </row>
    <row r="112" spans="2:6" ht="12.75" customHeight="1" x14ac:dyDescent="0.25">
      <c r="B112" s="2224"/>
      <c r="C112" s="234">
        <v>2019</v>
      </c>
      <c r="D112" s="234">
        <v>2020</v>
      </c>
      <c r="E112" s="234">
        <v>2021</v>
      </c>
      <c r="F112" s="234">
        <v>2022</v>
      </c>
    </row>
    <row r="113" spans="2:6" ht="9" customHeight="1" thickBot="1" x14ac:dyDescent="0.3">
      <c r="B113" s="2225"/>
      <c r="C113" s="235" t="s">
        <v>8</v>
      </c>
      <c r="D113" s="235" t="s">
        <v>9</v>
      </c>
      <c r="E113" s="235" t="s">
        <v>9</v>
      </c>
      <c r="F113" s="235" t="s">
        <v>9</v>
      </c>
    </row>
    <row r="114" spans="2:6" ht="15.75" thickBot="1" x14ac:dyDescent="0.3">
      <c r="B114" s="236" t="s">
        <v>42</v>
      </c>
      <c r="C114" s="43">
        <f>C115+C116+C117+C118</f>
        <v>0</v>
      </c>
      <c r="D114" s="43">
        <f t="shared" ref="D114:F114" si="15">D115+D116+D117+D118</f>
        <v>0</v>
      </c>
      <c r="E114" s="43">
        <f t="shared" si="15"/>
        <v>0</v>
      </c>
      <c r="F114" s="43">
        <f t="shared" si="15"/>
        <v>0</v>
      </c>
    </row>
    <row r="115" spans="2:6" ht="15.75" thickBot="1" x14ac:dyDescent="0.3">
      <c r="B115" s="237" t="s">
        <v>279</v>
      </c>
      <c r="C115" s="43"/>
      <c r="D115" s="43"/>
      <c r="E115" s="43"/>
      <c r="F115" s="43"/>
    </row>
    <row r="116" spans="2:6" ht="15.75" thickBot="1" x14ac:dyDescent="0.3">
      <c r="B116" s="237" t="s">
        <v>294</v>
      </c>
      <c r="C116" s="43"/>
      <c r="D116" s="43"/>
      <c r="E116" s="43"/>
      <c r="F116" s="43"/>
    </row>
    <row r="117" spans="2:6" ht="15.75" thickBot="1" x14ac:dyDescent="0.3">
      <c r="B117" s="237" t="s">
        <v>295</v>
      </c>
      <c r="C117" s="43"/>
      <c r="D117" s="43"/>
      <c r="E117" s="43"/>
      <c r="F117" s="43"/>
    </row>
    <row r="118" spans="2:6" ht="15.75" thickBot="1" x14ac:dyDescent="0.3">
      <c r="B118" s="237" t="s">
        <v>296</v>
      </c>
      <c r="C118" s="43"/>
      <c r="D118" s="43"/>
      <c r="E118" s="43"/>
      <c r="F118" s="43"/>
    </row>
    <row r="119" spans="2:6" ht="15.75" thickBot="1" x14ac:dyDescent="0.3">
      <c r="B119" s="236" t="s">
        <v>43</v>
      </c>
      <c r="C119" s="42">
        <f>C120+C121+C122+C123</f>
        <v>0</v>
      </c>
      <c r="D119" s="42">
        <f t="shared" ref="D119:F119" si="16">D120+D121+D122+D123</f>
        <v>5800</v>
      </c>
      <c r="E119" s="42">
        <f t="shared" si="16"/>
        <v>5800</v>
      </c>
      <c r="F119" s="42">
        <f t="shared" si="16"/>
        <v>5800</v>
      </c>
    </row>
    <row r="120" spans="2:6" ht="15.75" thickBot="1" x14ac:dyDescent="0.3">
      <c r="B120" s="237" t="s">
        <v>279</v>
      </c>
      <c r="C120" s="43">
        <v>0</v>
      </c>
      <c r="D120" s="43">
        <v>5800</v>
      </c>
      <c r="E120" s="43">
        <v>5800</v>
      </c>
      <c r="F120" s="43">
        <v>5800</v>
      </c>
    </row>
    <row r="121" spans="2:6" ht="15.75" thickBot="1" x14ac:dyDescent="0.3">
      <c r="B121" s="237" t="s">
        <v>294</v>
      </c>
      <c r="C121" s="42"/>
      <c r="D121" s="43"/>
      <c r="E121" s="43"/>
      <c r="F121" s="43"/>
    </row>
    <row r="122" spans="2:6" ht="15.75" thickBot="1" x14ac:dyDescent="0.3">
      <c r="B122" s="237" t="s">
        <v>295</v>
      </c>
      <c r="C122" s="42"/>
      <c r="D122" s="43"/>
      <c r="E122" s="43"/>
      <c r="F122" s="43"/>
    </row>
    <row r="123" spans="2:6" ht="15.75" thickBot="1" x14ac:dyDescent="0.3">
      <c r="B123" s="237" t="s">
        <v>296</v>
      </c>
      <c r="C123" s="42"/>
      <c r="D123" s="43"/>
      <c r="E123" s="43"/>
      <c r="F123" s="43"/>
    </row>
    <row r="124" spans="2:6" ht="15.75" thickBot="1" x14ac:dyDescent="0.3">
      <c r="B124" s="513" t="s">
        <v>31</v>
      </c>
      <c r="C124" s="42">
        <f>C114+C119</f>
        <v>0</v>
      </c>
      <c r="D124" s="42">
        <f t="shared" ref="D124:F124" si="17">D114+D119</f>
        <v>5800</v>
      </c>
      <c r="E124" s="42">
        <f t="shared" si="17"/>
        <v>5800</v>
      </c>
      <c r="F124" s="42">
        <f t="shared" si="17"/>
        <v>5800</v>
      </c>
    </row>
    <row r="125" spans="2:6" ht="15.75" thickBot="1" x14ac:dyDescent="0.3">
      <c r="B125" s="2243" t="s">
        <v>46</v>
      </c>
      <c r="C125" s="2244"/>
      <c r="D125" s="2244"/>
      <c r="E125" s="2244"/>
      <c r="F125" s="2245"/>
    </row>
    <row r="126" spans="2:6" ht="15.75" thickBot="1" x14ac:dyDescent="0.3">
      <c r="B126" s="2243" t="s">
        <v>47</v>
      </c>
      <c r="C126" s="2244"/>
      <c r="D126" s="2244"/>
      <c r="E126" s="2244"/>
      <c r="F126" s="2245"/>
    </row>
    <row r="127" spans="2:6" ht="15.75" thickBot="1" x14ac:dyDescent="0.3">
      <c r="B127" s="232" t="s">
        <v>56</v>
      </c>
      <c r="C127" s="2240" t="s">
        <v>961</v>
      </c>
      <c r="D127" s="2241"/>
      <c r="E127" s="1430"/>
      <c r="F127" s="1431"/>
    </row>
    <row r="128" spans="2:6" ht="33" customHeight="1" thickBot="1" x14ac:dyDescent="0.3">
      <c r="B128" s="232" t="s">
        <v>82</v>
      </c>
      <c r="C128" s="232" t="s">
        <v>962</v>
      </c>
      <c r="D128" s="261" t="s">
        <v>909</v>
      </c>
      <c r="E128" s="1626" t="s">
        <v>1431</v>
      </c>
      <c r="F128" s="1627"/>
    </row>
    <row r="129" spans="2:6" ht="116.25" customHeight="1" thickBot="1" x14ac:dyDescent="0.3">
      <c r="B129" s="58" t="s">
        <v>15</v>
      </c>
      <c r="C129" s="2155" t="s">
        <v>963</v>
      </c>
      <c r="D129" s="2232"/>
      <c r="E129" s="2232"/>
      <c r="F129" s="2233"/>
    </row>
    <row r="130" spans="2:6" ht="15.75" thickBot="1" x14ac:dyDescent="0.3">
      <c r="B130" s="58" t="s">
        <v>16</v>
      </c>
      <c r="C130" s="2001" t="s">
        <v>627</v>
      </c>
      <c r="D130" s="2002"/>
      <c r="E130" s="2002"/>
      <c r="F130" s="2003"/>
    </row>
    <row r="131" spans="2:6" ht="12.75" customHeight="1" x14ac:dyDescent="0.25">
      <c r="B131" s="2224"/>
      <c r="C131" s="234">
        <v>2019</v>
      </c>
      <c r="D131" s="234">
        <v>2020</v>
      </c>
      <c r="E131" s="234">
        <v>2021</v>
      </c>
      <c r="F131" s="234">
        <v>2022</v>
      </c>
    </row>
    <row r="132" spans="2:6" ht="9" customHeight="1" thickBot="1" x14ac:dyDescent="0.3">
      <c r="B132" s="2225"/>
      <c r="C132" s="235" t="s">
        <v>8</v>
      </c>
      <c r="D132" s="235" t="s">
        <v>9</v>
      </c>
      <c r="E132" s="235" t="s">
        <v>9</v>
      </c>
      <c r="F132" s="235" t="s">
        <v>9</v>
      </c>
    </row>
    <row r="133" spans="2:6" ht="15.75" thickBot="1" x14ac:dyDescent="0.3">
      <c r="B133" s="58" t="s">
        <v>17</v>
      </c>
      <c r="C133" s="801">
        <v>0</v>
      </c>
      <c r="D133" s="801">
        <v>0</v>
      </c>
      <c r="E133" s="801">
        <v>1</v>
      </c>
      <c r="F133" s="801">
        <v>1</v>
      </c>
    </row>
    <row r="134" spans="2:6" ht="15.75" thickBot="1" x14ac:dyDescent="0.3">
      <c r="B134" s="58" t="s">
        <v>18</v>
      </c>
      <c r="C134" s="41">
        <f>C152</f>
        <v>0</v>
      </c>
      <c r="D134" s="41">
        <f t="shared" ref="D134:F134" si="18">D152</f>
        <v>40000</v>
      </c>
      <c r="E134" s="41">
        <f t="shared" si="18"/>
        <v>30000</v>
      </c>
      <c r="F134" s="41">
        <f t="shared" si="18"/>
        <v>40000</v>
      </c>
    </row>
    <row r="135" spans="2:6" ht="15.75" thickBot="1" x14ac:dyDescent="0.3">
      <c r="B135" s="58" t="s">
        <v>19</v>
      </c>
      <c r="C135" s="41" t="e">
        <f>C134/C133</f>
        <v>#DIV/0!</v>
      </c>
      <c r="D135" s="41" t="e">
        <f t="shared" ref="D135:F135" si="19">D134/D133</f>
        <v>#DIV/0!</v>
      </c>
      <c r="E135" s="41">
        <f t="shared" si="19"/>
        <v>30000</v>
      </c>
      <c r="F135" s="41">
        <f t="shared" si="19"/>
        <v>40000</v>
      </c>
    </row>
    <row r="136" spans="2:6" ht="15.75" thickBot="1" x14ac:dyDescent="0.3">
      <c r="B136" s="58" t="s">
        <v>20</v>
      </c>
      <c r="C136" s="801" t="s">
        <v>21</v>
      </c>
      <c r="D136" s="73" t="e">
        <f>D133/C133-1</f>
        <v>#DIV/0!</v>
      </c>
      <c r="E136" s="73" t="e">
        <f t="shared" ref="E136:F138" si="20">E133/D133-1</f>
        <v>#DIV/0!</v>
      </c>
      <c r="F136" s="73">
        <f t="shared" si="20"/>
        <v>0</v>
      </c>
    </row>
    <row r="137" spans="2:6" ht="15.75" thickBot="1" x14ac:dyDescent="0.3">
      <c r="B137" s="58" t="s">
        <v>22</v>
      </c>
      <c r="C137" s="801" t="s">
        <v>21</v>
      </c>
      <c r="D137" s="73" t="e">
        <f>D134/C134-1</f>
        <v>#DIV/0!</v>
      </c>
      <c r="E137" s="73">
        <f t="shared" si="20"/>
        <v>-0.25</v>
      </c>
      <c r="F137" s="73">
        <f t="shared" si="20"/>
        <v>0.33333333333333326</v>
      </c>
    </row>
    <row r="138" spans="2:6" ht="15.75" thickBot="1" x14ac:dyDescent="0.3">
      <c r="B138" s="58" t="s">
        <v>23</v>
      </c>
      <c r="C138" s="801" t="s">
        <v>21</v>
      </c>
      <c r="D138" s="73" t="e">
        <f>D135/C135-1</f>
        <v>#DIV/0!</v>
      </c>
      <c r="E138" s="73" t="e">
        <f t="shared" si="20"/>
        <v>#DIV/0!</v>
      </c>
      <c r="F138" s="73">
        <f t="shared" si="20"/>
        <v>0.33333333333333326</v>
      </c>
    </row>
    <row r="139" spans="2:6" ht="15.75" thickBot="1" x14ac:dyDescent="0.3">
      <c r="B139" s="2226" t="s">
        <v>163</v>
      </c>
      <c r="C139" s="2227"/>
      <c r="D139" s="2227"/>
      <c r="E139" s="2227"/>
      <c r="F139" s="2228"/>
    </row>
    <row r="140" spans="2:6" ht="12.75" customHeight="1" x14ac:dyDescent="0.25">
      <c r="B140" s="2224"/>
      <c r="C140" s="234">
        <v>2019</v>
      </c>
      <c r="D140" s="234">
        <v>2020</v>
      </c>
      <c r="E140" s="234">
        <v>2021</v>
      </c>
      <c r="F140" s="234">
        <v>2022</v>
      </c>
    </row>
    <row r="141" spans="2:6" ht="9" customHeight="1" thickBot="1" x14ac:dyDescent="0.3">
      <c r="B141" s="2225"/>
      <c r="C141" s="235" t="s">
        <v>8</v>
      </c>
      <c r="D141" s="235" t="s">
        <v>9</v>
      </c>
      <c r="E141" s="235" t="s">
        <v>9</v>
      </c>
      <c r="F141" s="235" t="s">
        <v>9</v>
      </c>
    </row>
    <row r="142" spans="2:6" ht="15.75" thickBot="1" x14ac:dyDescent="0.3">
      <c r="B142" s="236" t="s">
        <v>42</v>
      </c>
      <c r="C142" s="42">
        <f>C143+C144+C145+C146</f>
        <v>0</v>
      </c>
      <c r="D142" s="42">
        <f t="shared" ref="D142:F142" si="21">D143+D144+D145+D146</f>
        <v>0</v>
      </c>
      <c r="E142" s="42">
        <f t="shared" si="21"/>
        <v>0</v>
      </c>
      <c r="F142" s="42">
        <f t="shared" si="21"/>
        <v>0</v>
      </c>
    </row>
    <row r="143" spans="2:6" ht="15.75" thickBot="1" x14ac:dyDescent="0.3">
      <c r="B143" s="237" t="s">
        <v>279</v>
      </c>
      <c r="C143" s="43">
        <v>0</v>
      </c>
      <c r="D143" s="43">
        <v>0</v>
      </c>
      <c r="E143" s="43">
        <v>0</v>
      </c>
      <c r="F143" s="43">
        <v>0</v>
      </c>
    </row>
    <row r="144" spans="2:6" ht="15.75" thickBot="1" x14ac:dyDescent="0.3">
      <c r="B144" s="237" t="s">
        <v>294</v>
      </c>
      <c r="C144" s="43"/>
      <c r="D144" s="43"/>
      <c r="E144" s="43"/>
      <c r="F144" s="43"/>
    </row>
    <row r="145" spans="2:6" ht="15.75" thickBot="1" x14ac:dyDescent="0.3">
      <c r="B145" s="237" t="s">
        <v>295</v>
      </c>
      <c r="C145" s="43"/>
      <c r="D145" s="43"/>
      <c r="E145" s="43"/>
      <c r="F145" s="43"/>
    </row>
    <row r="146" spans="2:6" ht="15.75" thickBot="1" x14ac:dyDescent="0.3">
      <c r="B146" s="237" t="s">
        <v>296</v>
      </c>
      <c r="C146" s="43"/>
      <c r="D146" s="43"/>
      <c r="E146" s="43"/>
      <c r="F146" s="43"/>
    </row>
    <row r="147" spans="2:6" ht="15.75" thickBot="1" x14ac:dyDescent="0.3">
      <c r="B147" s="236" t="s">
        <v>43</v>
      </c>
      <c r="C147" s="42">
        <f>C148+C149+C150+C151</f>
        <v>0</v>
      </c>
      <c r="D147" s="42">
        <f t="shared" ref="D147:F147" si="22">D148+D149+D150+D151</f>
        <v>40000</v>
      </c>
      <c r="E147" s="42">
        <f t="shared" si="22"/>
        <v>30000</v>
      </c>
      <c r="F147" s="42">
        <f t="shared" si="22"/>
        <v>40000</v>
      </c>
    </row>
    <row r="148" spans="2:6" ht="15.75" thickBot="1" x14ac:dyDescent="0.3">
      <c r="B148" s="237" t="s">
        <v>279</v>
      </c>
      <c r="C148" s="43">
        <v>0</v>
      </c>
      <c r="D148" s="43">
        <v>40000</v>
      </c>
      <c r="E148" s="43">
        <v>30000</v>
      </c>
      <c r="F148" s="43">
        <v>40000</v>
      </c>
    </row>
    <row r="149" spans="2:6" ht="15.75" thickBot="1" x14ac:dyDescent="0.3">
      <c r="B149" s="237" t="s">
        <v>294</v>
      </c>
      <c r="C149" s="42"/>
      <c r="D149" s="43"/>
      <c r="E149" s="43"/>
      <c r="F149" s="43"/>
    </row>
    <row r="150" spans="2:6" ht="15.75" thickBot="1" x14ac:dyDescent="0.3">
      <c r="B150" s="237" t="s">
        <v>295</v>
      </c>
      <c r="C150" s="42"/>
      <c r="D150" s="43"/>
      <c r="E150" s="43"/>
      <c r="F150" s="43"/>
    </row>
    <row r="151" spans="2:6" ht="15.75" thickBot="1" x14ac:dyDescent="0.3">
      <c r="B151" s="237" t="s">
        <v>296</v>
      </c>
      <c r="C151" s="42"/>
      <c r="D151" s="43"/>
      <c r="E151" s="43"/>
      <c r="F151" s="43"/>
    </row>
    <row r="152" spans="2:6" ht="15.75" customHeight="1" thickBot="1" x14ac:dyDescent="0.3">
      <c r="B152" s="513" t="s">
        <v>1146</v>
      </c>
      <c r="C152" s="42">
        <f>C142+C147</f>
        <v>0</v>
      </c>
      <c r="D152" s="42">
        <f>D142+D147</f>
        <v>40000</v>
      </c>
      <c r="E152" s="42">
        <f>E142+E147</f>
        <v>30000</v>
      </c>
      <c r="F152" s="42">
        <f>F142+F147</f>
        <v>40000</v>
      </c>
    </row>
    <row r="153" spans="2:6" ht="15.75" thickBot="1" x14ac:dyDescent="0.3">
      <c r="B153" s="232" t="s">
        <v>56</v>
      </c>
      <c r="C153" s="2240" t="s">
        <v>1432</v>
      </c>
      <c r="D153" s="2241"/>
      <c r="E153" s="1430"/>
      <c r="F153" s="1431"/>
    </row>
    <row r="154" spans="2:6" ht="45" customHeight="1" thickBot="1" x14ac:dyDescent="0.3">
      <c r="B154" s="232" t="s">
        <v>33</v>
      </c>
      <c r="C154" s="584" t="s">
        <v>1433</v>
      </c>
      <c r="D154" s="261" t="s">
        <v>289</v>
      </c>
      <c r="E154" s="1626" t="s">
        <v>204</v>
      </c>
      <c r="F154" s="1627"/>
    </row>
    <row r="155" spans="2:6" ht="44.25" customHeight="1" thickBot="1" x14ac:dyDescent="0.3">
      <c r="B155" s="58" t="s">
        <v>15</v>
      </c>
      <c r="C155" s="2155" t="s">
        <v>964</v>
      </c>
      <c r="D155" s="2232"/>
      <c r="E155" s="2232"/>
      <c r="F155" s="2233"/>
    </row>
    <row r="156" spans="2:6" ht="15.75" thickBot="1" x14ac:dyDescent="0.3">
      <c r="B156" s="58" t="s">
        <v>16</v>
      </c>
      <c r="C156" s="2001" t="s">
        <v>965</v>
      </c>
      <c r="D156" s="2002"/>
      <c r="E156" s="2002"/>
      <c r="F156" s="2003"/>
    </row>
    <row r="157" spans="2:6" ht="13.5" customHeight="1" x14ac:dyDescent="0.25">
      <c r="B157" s="2224"/>
      <c r="C157" s="234">
        <v>2019</v>
      </c>
      <c r="D157" s="234">
        <v>2020</v>
      </c>
      <c r="E157" s="234">
        <v>2021</v>
      </c>
      <c r="F157" s="234">
        <v>2022</v>
      </c>
    </row>
    <row r="158" spans="2:6" ht="13.5" customHeight="1" thickBot="1" x14ac:dyDescent="0.3">
      <c r="B158" s="2225"/>
      <c r="C158" s="235" t="s">
        <v>8</v>
      </c>
      <c r="D158" s="235" t="s">
        <v>9</v>
      </c>
      <c r="E158" s="235" t="s">
        <v>9</v>
      </c>
      <c r="F158" s="235" t="s">
        <v>9</v>
      </c>
    </row>
    <row r="159" spans="2:6" ht="15.75" thickBot="1" x14ac:dyDescent="0.3">
      <c r="B159" s="58" t="s">
        <v>17</v>
      </c>
      <c r="C159" s="41">
        <v>1</v>
      </c>
      <c r="D159" s="41">
        <v>1</v>
      </c>
      <c r="E159" s="41">
        <v>1</v>
      </c>
      <c r="F159" s="41">
        <v>1</v>
      </c>
    </row>
    <row r="160" spans="2:6" ht="15.75" thickBot="1" x14ac:dyDescent="0.3">
      <c r="B160" s="58" t="s">
        <v>18</v>
      </c>
      <c r="C160" s="41">
        <f>C178</f>
        <v>75000</v>
      </c>
      <c r="D160" s="41">
        <f t="shared" ref="D160:F160" si="23">D178</f>
        <v>50000</v>
      </c>
      <c r="E160" s="41">
        <f t="shared" si="23"/>
        <v>50000</v>
      </c>
      <c r="F160" s="41">
        <f t="shared" si="23"/>
        <v>55000</v>
      </c>
    </row>
    <row r="161" spans="2:6" ht="15.75" thickBot="1" x14ac:dyDescent="0.3">
      <c r="B161" s="58" t="s">
        <v>19</v>
      </c>
      <c r="C161" s="41">
        <f>C160/C159</f>
        <v>75000</v>
      </c>
      <c r="D161" s="41">
        <f t="shared" ref="D161:F161" si="24">D160/D159</f>
        <v>50000</v>
      </c>
      <c r="E161" s="41">
        <f t="shared" si="24"/>
        <v>50000</v>
      </c>
      <c r="F161" s="41">
        <f t="shared" si="24"/>
        <v>55000</v>
      </c>
    </row>
    <row r="162" spans="2:6" ht="15.75" thickBot="1" x14ac:dyDescent="0.3">
      <c r="B162" s="58" t="s">
        <v>20</v>
      </c>
      <c r="C162" s="801" t="s">
        <v>21</v>
      </c>
      <c r="D162" s="73">
        <f>D159/C159-1</f>
        <v>0</v>
      </c>
      <c r="E162" s="73">
        <f t="shared" ref="E162:F164" si="25">E159/D159-1</f>
        <v>0</v>
      </c>
      <c r="F162" s="73">
        <f t="shared" si="25"/>
        <v>0</v>
      </c>
    </row>
    <row r="163" spans="2:6" ht="15.75" thickBot="1" x14ac:dyDescent="0.3">
      <c r="B163" s="58" t="s">
        <v>22</v>
      </c>
      <c r="C163" s="801" t="s">
        <v>21</v>
      </c>
      <c r="D163" s="73">
        <f>D160/C160-1</f>
        <v>-0.33333333333333337</v>
      </c>
      <c r="E163" s="73">
        <f t="shared" si="25"/>
        <v>0</v>
      </c>
      <c r="F163" s="73">
        <f t="shared" si="25"/>
        <v>0.10000000000000009</v>
      </c>
    </row>
    <row r="164" spans="2:6" ht="15.75" thickBot="1" x14ac:dyDescent="0.3">
      <c r="B164" s="58" t="s">
        <v>23</v>
      </c>
      <c r="C164" s="801" t="s">
        <v>21</v>
      </c>
      <c r="D164" s="73">
        <f>D161/C161-1</f>
        <v>-0.33333333333333337</v>
      </c>
      <c r="E164" s="73">
        <f t="shared" si="25"/>
        <v>0</v>
      </c>
      <c r="F164" s="73">
        <f t="shared" si="25"/>
        <v>0.10000000000000009</v>
      </c>
    </row>
    <row r="165" spans="2:6" ht="15.75" thickBot="1" x14ac:dyDescent="0.3">
      <c r="B165" s="2226" t="s">
        <v>215</v>
      </c>
      <c r="C165" s="2227"/>
      <c r="D165" s="2227"/>
      <c r="E165" s="2227"/>
      <c r="F165" s="2228"/>
    </row>
    <row r="166" spans="2:6" ht="12.75" customHeight="1" x14ac:dyDescent="0.25">
      <c r="B166" s="2224"/>
      <c r="C166" s="234">
        <v>2019</v>
      </c>
      <c r="D166" s="234">
        <v>2020</v>
      </c>
      <c r="E166" s="234">
        <v>2021</v>
      </c>
      <c r="F166" s="234">
        <v>2022</v>
      </c>
    </row>
    <row r="167" spans="2:6" ht="9" customHeight="1" thickBot="1" x14ac:dyDescent="0.3">
      <c r="B167" s="2225"/>
      <c r="C167" s="235" t="s">
        <v>8</v>
      </c>
      <c r="D167" s="235" t="s">
        <v>9</v>
      </c>
      <c r="E167" s="235" t="s">
        <v>9</v>
      </c>
      <c r="F167" s="235" t="s">
        <v>9</v>
      </c>
    </row>
    <row r="168" spans="2:6" ht="15.75" thickBot="1" x14ac:dyDescent="0.3">
      <c r="B168" s="236" t="s">
        <v>42</v>
      </c>
      <c r="C168" s="43">
        <f>C169+C170+C171+C172</f>
        <v>0</v>
      </c>
      <c r="D168" s="43">
        <f t="shared" ref="D168:F168" si="26">D169+D170+D171+D172</f>
        <v>0</v>
      </c>
      <c r="E168" s="43">
        <f t="shared" si="26"/>
        <v>0</v>
      </c>
      <c r="F168" s="43">
        <f t="shared" si="26"/>
        <v>0</v>
      </c>
    </row>
    <row r="169" spans="2:6" ht="15.75" thickBot="1" x14ac:dyDescent="0.3">
      <c r="B169" s="237" t="s">
        <v>279</v>
      </c>
      <c r="C169" s="43"/>
      <c r="D169" s="43"/>
      <c r="E169" s="43"/>
      <c r="F169" s="43"/>
    </row>
    <row r="170" spans="2:6" ht="15.75" thickBot="1" x14ac:dyDescent="0.3">
      <c r="B170" s="237" t="s">
        <v>294</v>
      </c>
      <c r="C170" s="43"/>
      <c r="D170" s="43"/>
      <c r="E170" s="43"/>
      <c r="F170" s="43"/>
    </row>
    <row r="171" spans="2:6" ht="15.75" thickBot="1" x14ac:dyDescent="0.3">
      <c r="B171" s="237" t="s">
        <v>295</v>
      </c>
      <c r="C171" s="43"/>
      <c r="D171" s="43"/>
      <c r="E171" s="43"/>
      <c r="F171" s="43"/>
    </row>
    <row r="172" spans="2:6" ht="15.75" thickBot="1" x14ac:dyDescent="0.3">
      <c r="B172" s="237" t="s">
        <v>296</v>
      </c>
      <c r="C172" s="43"/>
      <c r="D172" s="43"/>
      <c r="E172" s="43"/>
      <c r="F172" s="43"/>
    </row>
    <row r="173" spans="2:6" ht="15.75" thickBot="1" x14ac:dyDescent="0.3">
      <c r="B173" s="236" t="s">
        <v>43</v>
      </c>
      <c r="C173" s="42">
        <f>C174+C175+C176+C177</f>
        <v>75000</v>
      </c>
      <c r="D173" s="42">
        <f t="shared" ref="D173:F173" si="27">D174+D175+D176+D177</f>
        <v>50000</v>
      </c>
      <c r="E173" s="42">
        <f t="shared" si="27"/>
        <v>50000</v>
      </c>
      <c r="F173" s="42">
        <f t="shared" si="27"/>
        <v>55000</v>
      </c>
    </row>
    <row r="174" spans="2:6" ht="15.75" thickBot="1" x14ac:dyDescent="0.3">
      <c r="B174" s="237" t="s">
        <v>279</v>
      </c>
      <c r="C174" s="43">
        <v>75000</v>
      </c>
      <c r="D174" s="43">
        <v>50000</v>
      </c>
      <c r="E174" s="43">
        <v>50000</v>
      </c>
      <c r="F174" s="43">
        <v>55000</v>
      </c>
    </row>
    <row r="175" spans="2:6" ht="15.75" thickBot="1" x14ac:dyDescent="0.3">
      <c r="B175" s="237" t="s">
        <v>294</v>
      </c>
      <c r="C175" s="42"/>
      <c r="D175" s="43"/>
      <c r="E175" s="43"/>
      <c r="F175" s="43"/>
    </row>
    <row r="176" spans="2:6" ht="15.75" thickBot="1" x14ac:dyDescent="0.3">
      <c r="B176" s="237" t="s">
        <v>295</v>
      </c>
      <c r="C176" s="42"/>
      <c r="D176" s="43"/>
      <c r="E176" s="43"/>
      <c r="F176" s="43"/>
    </row>
    <row r="177" spans="2:12" ht="15.75" thickBot="1" x14ac:dyDescent="0.3">
      <c r="B177" s="237" t="s">
        <v>296</v>
      </c>
      <c r="C177" s="42"/>
      <c r="D177" s="43"/>
      <c r="E177" s="43"/>
      <c r="F177" s="43"/>
    </row>
    <row r="178" spans="2:12" ht="15.75" thickBot="1" x14ac:dyDescent="0.3">
      <c r="B178" s="513" t="s">
        <v>34</v>
      </c>
      <c r="C178" s="42">
        <f>C168+C173</f>
        <v>75000</v>
      </c>
      <c r="D178" s="42">
        <f t="shared" ref="D178:F178" si="28">D168+D173</f>
        <v>50000</v>
      </c>
      <c r="E178" s="42">
        <f t="shared" si="28"/>
        <v>50000</v>
      </c>
      <c r="F178" s="42">
        <f t="shared" si="28"/>
        <v>55000</v>
      </c>
    </row>
    <row r="179" spans="2:12" ht="15.75" thickBot="1" x14ac:dyDescent="0.3">
      <c r="B179" s="232" t="s">
        <v>56</v>
      </c>
      <c r="C179" s="2234" t="s">
        <v>207</v>
      </c>
      <c r="D179" s="2242"/>
      <c r="E179" s="2235"/>
      <c r="F179" s="2236"/>
    </row>
    <row r="180" spans="2:12" ht="34.5" thickBot="1" x14ac:dyDescent="0.3">
      <c r="B180" s="232" t="s">
        <v>100</v>
      </c>
      <c r="C180" s="232" t="s">
        <v>966</v>
      </c>
      <c r="D180" s="514" t="s">
        <v>289</v>
      </c>
      <c r="E180" s="921" t="s">
        <v>207</v>
      </c>
      <c r="F180" s="586"/>
    </row>
    <row r="181" spans="2:12" ht="52.5" customHeight="1" thickBot="1" x14ac:dyDescent="0.3">
      <c r="B181" s="58" t="s">
        <v>15</v>
      </c>
      <c r="C181" s="2237" t="s">
        <v>967</v>
      </c>
      <c r="D181" s="2238"/>
      <c r="E181" s="2238"/>
      <c r="F181" s="2239"/>
    </row>
    <row r="182" spans="2:12" ht="15.75" thickBot="1" x14ac:dyDescent="0.3">
      <c r="B182" s="58" t="s">
        <v>16</v>
      </c>
      <c r="C182" s="2001" t="s">
        <v>83</v>
      </c>
      <c r="D182" s="2002"/>
      <c r="E182" s="2002"/>
      <c r="F182" s="2003"/>
    </row>
    <row r="183" spans="2:12" ht="12.75" customHeight="1" x14ac:dyDescent="0.25">
      <c r="B183" s="2224"/>
      <c r="C183" s="234">
        <v>2019</v>
      </c>
      <c r="D183" s="234">
        <v>2020</v>
      </c>
      <c r="E183" s="234">
        <v>2021</v>
      </c>
      <c r="F183" s="234">
        <v>2022</v>
      </c>
    </row>
    <row r="184" spans="2:12" ht="9" customHeight="1" thickBot="1" x14ac:dyDescent="0.3">
      <c r="B184" s="2225"/>
      <c r="C184" s="235" t="s">
        <v>8</v>
      </c>
      <c r="D184" s="235" t="s">
        <v>9</v>
      </c>
      <c r="E184" s="235" t="s">
        <v>9</v>
      </c>
      <c r="F184" s="235" t="s">
        <v>9</v>
      </c>
    </row>
    <row r="185" spans="2:12" ht="15.75" thickBot="1" x14ac:dyDescent="0.3">
      <c r="B185" s="58" t="s">
        <v>17</v>
      </c>
      <c r="C185" s="801">
        <v>0</v>
      </c>
      <c r="D185" s="801">
        <v>4</v>
      </c>
      <c r="E185" s="801">
        <v>4</v>
      </c>
      <c r="F185" s="801">
        <v>0</v>
      </c>
    </row>
    <row r="186" spans="2:12" ht="15.75" thickBot="1" x14ac:dyDescent="0.3">
      <c r="B186" s="58" t="s">
        <v>18</v>
      </c>
      <c r="C186" s="41">
        <f>C204</f>
        <v>0</v>
      </c>
      <c r="D186" s="41">
        <f t="shared" ref="D186:F186" si="29">D204</f>
        <v>15000</v>
      </c>
      <c r="E186" s="41">
        <f t="shared" si="29"/>
        <v>15000</v>
      </c>
      <c r="F186" s="41">
        <f t="shared" si="29"/>
        <v>0</v>
      </c>
    </row>
    <row r="187" spans="2:12" ht="15.75" thickBot="1" x14ac:dyDescent="0.3">
      <c r="B187" s="58" t="s">
        <v>19</v>
      </c>
      <c r="C187" s="41" t="e">
        <f>C186/C185</f>
        <v>#DIV/0!</v>
      </c>
      <c r="D187" s="41">
        <f t="shared" ref="D187:F187" si="30">D186/D185</f>
        <v>3750</v>
      </c>
      <c r="E187" s="41">
        <f t="shared" si="30"/>
        <v>3750</v>
      </c>
      <c r="F187" s="41" t="e">
        <f t="shared" si="30"/>
        <v>#DIV/0!</v>
      </c>
    </row>
    <row r="188" spans="2:12" ht="15.75" thickBot="1" x14ac:dyDescent="0.3">
      <c r="B188" s="58" t="s">
        <v>20</v>
      </c>
      <c r="C188" s="801" t="s">
        <v>21</v>
      </c>
      <c r="D188" s="73" t="e">
        <f t="shared" ref="D188:F190" si="31">D185/C185-1</f>
        <v>#DIV/0!</v>
      </c>
      <c r="E188" s="73">
        <f t="shared" si="31"/>
        <v>0</v>
      </c>
      <c r="F188" s="73">
        <f t="shared" si="31"/>
        <v>-1</v>
      </c>
      <c r="H188" s="433"/>
      <c r="I188" s="433"/>
      <c r="J188" s="433"/>
      <c r="K188" s="433"/>
      <c r="L188" s="433"/>
    </row>
    <row r="189" spans="2:12" ht="15.75" thickBot="1" x14ac:dyDescent="0.3">
      <c r="B189" s="58" t="s">
        <v>22</v>
      </c>
      <c r="C189" s="801" t="s">
        <v>21</v>
      </c>
      <c r="D189" s="73" t="e">
        <f t="shared" si="31"/>
        <v>#DIV/0!</v>
      </c>
      <c r="E189" s="73">
        <f t="shared" si="31"/>
        <v>0</v>
      </c>
      <c r="F189" s="73">
        <f t="shared" si="31"/>
        <v>-1</v>
      </c>
    </row>
    <row r="190" spans="2:12" ht="15.75" thickBot="1" x14ac:dyDescent="0.3">
      <c r="B190" s="58" t="s">
        <v>23</v>
      </c>
      <c r="C190" s="801" t="s">
        <v>21</v>
      </c>
      <c r="D190" s="73" t="e">
        <f t="shared" si="31"/>
        <v>#DIV/0!</v>
      </c>
      <c r="E190" s="73">
        <f t="shared" si="31"/>
        <v>0</v>
      </c>
      <c r="F190" s="73" t="e">
        <f t="shared" si="31"/>
        <v>#DIV/0!</v>
      </c>
    </row>
    <row r="191" spans="2:12" ht="15.75" thickBot="1" x14ac:dyDescent="0.3">
      <c r="B191" s="2226" t="s">
        <v>300</v>
      </c>
      <c r="C191" s="2227"/>
      <c r="D191" s="2227"/>
      <c r="E191" s="2227"/>
      <c r="F191" s="2228"/>
    </row>
    <row r="192" spans="2:12" ht="12.75" customHeight="1" x14ac:dyDescent="0.25">
      <c r="B192" s="2224"/>
      <c r="C192" s="234">
        <v>2019</v>
      </c>
      <c r="D192" s="234">
        <v>2020</v>
      </c>
      <c r="E192" s="234">
        <v>2021</v>
      </c>
      <c r="F192" s="234">
        <v>2022</v>
      </c>
    </row>
    <row r="193" spans="2:6" ht="9" customHeight="1" thickBot="1" x14ac:dyDescent="0.3">
      <c r="B193" s="2225"/>
      <c r="C193" s="235" t="s">
        <v>8</v>
      </c>
      <c r="D193" s="235" t="s">
        <v>9</v>
      </c>
      <c r="E193" s="235" t="s">
        <v>9</v>
      </c>
      <c r="F193" s="235" t="s">
        <v>9</v>
      </c>
    </row>
    <row r="194" spans="2:6" ht="15.75" thickBot="1" x14ac:dyDescent="0.3">
      <c r="B194" s="236" t="s">
        <v>42</v>
      </c>
      <c r="C194" s="43">
        <f>C195+C196+C197+C198</f>
        <v>0</v>
      </c>
      <c r="D194" s="43">
        <f t="shared" ref="D194:F194" si="32">D195+D196+D197+D198</f>
        <v>0</v>
      </c>
      <c r="E194" s="43">
        <f t="shared" si="32"/>
        <v>0</v>
      </c>
      <c r="F194" s="43">
        <f t="shared" si="32"/>
        <v>0</v>
      </c>
    </row>
    <row r="195" spans="2:6" ht="15.75" thickBot="1" x14ac:dyDescent="0.3">
      <c r="B195" s="237" t="s">
        <v>279</v>
      </c>
      <c r="C195" s="43"/>
      <c r="D195" s="43"/>
      <c r="E195" s="43"/>
      <c r="F195" s="43"/>
    </row>
    <row r="196" spans="2:6" ht="15.75" thickBot="1" x14ac:dyDescent="0.3">
      <c r="B196" s="237" t="s">
        <v>294</v>
      </c>
      <c r="C196" s="43"/>
      <c r="D196" s="43"/>
      <c r="E196" s="43"/>
      <c r="F196" s="43"/>
    </row>
    <row r="197" spans="2:6" ht="15.75" thickBot="1" x14ac:dyDescent="0.3">
      <c r="B197" s="237" t="s">
        <v>295</v>
      </c>
      <c r="C197" s="43"/>
      <c r="D197" s="43"/>
      <c r="E197" s="43"/>
      <c r="F197" s="43"/>
    </row>
    <row r="198" spans="2:6" ht="15.75" thickBot="1" x14ac:dyDescent="0.3">
      <c r="B198" s="237" t="s">
        <v>296</v>
      </c>
      <c r="C198" s="43"/>
      <c r="D198" s="43"/>
      <c r="E198" s="43"/>
      <c r="F198" s="43"/>
    </row>
    <row r="199" spans="2:6" ht="15.75" thickBot="1" x14ac:dyDescent="0.3">
      <c r="B199" s="236" t="s">
        <v>43</v>
      </c>
      <c r="C199" s="42">
        <f>C200+C201+C202+C203</f>
        <v>0</v>
      </c>
      <c r="D199" s="42">
        <f t="shared" ref="D199:F199" si="33">D200+D201+D202+D203</f>
        <v>15000</v>
      </c>
      <c r="E199" s="42">
        <f t="shared" si="33"/>
        <v>15000</v>
      </c>
      <c r="F199" s="42">
        <f t="shared" si="33"/>
        <v>0</v>
      </c>
    </row>
    <row r="200" spans="2:6" ht="15.75" thickBot="1" x14ac:dyDescent="0.3">
      <c r="B200" s="237" t="s">
        <v>279</v>
      </c>
      <c r="C200" s="43">
        <v>0</v>
      </c>
      <c r="D200" s="43">
        <v>15000</v>
      </c>
      <c r="E200" s="43">
        <v>15000</v>
      </c>
      <c r="F200" s="43">
        <v>0</v>
      </c>
    </row>
    <row r="201" spans="2:6" ht="15.75" thickBot="1" x14ac:dyDescent="0.3">
      <c r="B201" s="237" t="s">
        <v>294</v>
      </c>
      <c r="C201" s="42"/>
      <c r="D201" s="43"/>
      <c r="E201" s="43"/>
      <c r="F201" s="43"/>
    </row>
    <row r="202" spans="2:6" ht="15.75" thickBot="1" x14ac:dyDescent="0.3">
      <c r="B202" s="237" t="s">
        <v>295</v>
      </c>
      <c r="C202" s="42"/>
      <c r="D202" s="43"/>
      <c r="E202" s="43"/>
      <c r="F202" s="43"/>
    </row>
    <row r="203" spans="2:6" ht="15.75" thickBot="1" x14ac:dyDescent="0.3">
      <c r="B203" s="237" t="s">
        <v>296</v>
      </c>
      <c r="C203" s="42"/>
      <c r="D203" s="43"/>
      <c r="E203" s="43"/>
      <c r="F203" s="43"/>
    </row>
    <row r="204" spans="2:6" ht="15.75" thickBot="1" x14ac:dyDescent="0.3">
      <c r="B204" s="77" t="s">
        <v>36</v>
      </c>
      <c r="C204" s="42">
        <f>C194+C199</f>
        <v>0</v>
      </c>
      <c r="D204" s="42">
        <f t="shared" ref="D204:F204" si="34">D194+D199</f>
        <v>15000</v>
      </c>
      <c r="E204" s="42">
        <f t="shared" si="34"/>
        <v>15000</v>
      </c>
      <c r="F204" s="42">
        <f t="shared" si="34"/>
        <v>0</v>
      </c>
    </row>
    <row r="205" spans="2:6" ht="18" customHeight="1" thickBot="1" x14ac:dyDescent="0.3">
      <c r="B205" s="231" t="s">
        <v>45</v>
      </c>
      <c r="C205" s="2234" t="s">
        <v>208</v>
      </c>
      <c r="D205" s="2235"/>
      <c r="E205" s="2235"/>
      <c r="F205" s="2236"/>
    </row>
    <row r="206" spans="2:6" ht="33.75" customHeight="1" thickBot="1" x14ac:dyDescent="0.3">
      <c r="B206" s="232" t="s">
        <v>48</v>
      </c>
      <c r="C206" s="232" t="s">
        <v>209</v>
      </c>
      <c r="D206" s="233" t="s">
        <v>289</v>
      </c>
      <c r="E206" s="921" t="s">
        <v>208</v>
      </c>
      <c r="F206" s="586"/>
    </row>
    <row r="207" spans="2:6" ht="17.25" customHeight="1" thickBot="1" x14ac:dyDescent="0.3">
      <c r="B207" s="58" t="s">
        <v>15</v>
      </c>
      <c r="C207" s="2155" t="s">
        <v>968</v>
      </c>
      <c r="D207" s="2232"/>
      <c r="E207" s="2232"/>
      <c r="F207" s="2233"/>
    </row>
    <row r="208" spans="2:6" ht="15.75" thickBot="1" x14ac:dyDescent="0.3">
      <c r="B208" s="58" t="s">
        <v>16</v>
      </c>
      <c r="C208" s="2001" t="s">
        <v>969</v>
      </c>
      <c r="D208" s="2002"/>
      <c r="E208" s="2002"/>
      <c r="F208" s="2003"/>
    </row>
    <row r="209" spans="2:12" ht="12.75" customHeight="1" x14ac:dyDescent="0.25">
      <c r="B209" s="2224"/>
      <c r="C209" s="234">
        <v>2019</v>
      </c>
      <c r="D209" s="234">
        <v>2020</v>
      </c>
      <c r="E209" s="234">
        <v>2021</v>
      </c>
      <c r="F209" s="234">
        <v>2022</v>
      </c>
    </row>
    <row r="210" spans="2:12" ht="9" customHeight="1" thickBot="1" x14ac:dyDescent="0.3">
      <c r="B210" s="2225"/>
      <c r="C210" s="235" t="s">
        <v>8</v>
      </c>
      <c r="D210" s="235" t="s">
        <v>9</v>
      </c>
      <c r="E210" s="235" t="s">
        <v>9</v>
      </c>
      <c r="F210" s="235" t="s">
        <v>9</v>
      </c>
    </row>
    <row r="211" spans="2:12" ht="15.75" thickBot="1" x14ac:dyDescent="0.3">
      <c r="B211" s="58" t="s">
        <v>17</v>
      </c>
      <c r="C211" s="801">
        <v>0</v>
      </c>
      <c r="D211" s="801">
        <v>3</v>
      </c>
      <c r="E211" s="801">
        <v>0</v>
      </c>
      <c r="F211" s="801">
        <v>0</v>
      </c>
    </row>
    <row r="212" spans="2:12" ht="15.75" thickBot="1" x14ac:dyDescent="0.3">
      <c r="B212" s="58" t="s">
        <v>18</v>
      </c>
      <c r="C212" s="41">
        <f>C230</f>
        <v>0</v>
      </c>
      <c r="D212" s="41">
        <f t="shared" ref="D212:F212" si="35">D230</f>
        <v>8000</v>
      </c>
      <c r="E212" s="41">
        <f t="shared" si="35"/>
        <v>0</v>
      </c>
      <c r="F212" s="41">
        <f t="shared" si="35"/>
        <v>0</v>
      </c>
    </row>
    <row r="213" spans="2:12" ht="15.75" thickBot="1" x14ac:dyDescent="0.3">
      <c r="B213" s="58" t="s">
        <v>19</v>
      </c>
      <c r="C213" s="41" t="e">
        <f>C212/C211</f>
        <v>#DIV/0!</v>
      </c>
      <c r="D213" s="41">
        <f t="shared" ref="D213:F213" si="36">D212/D211</f>
        <v>2666.6666666666665</v>
      </c>
      <c r="E213" s="41" t="e">
        <f t="shared" si="36"/>
        <v>#DIV/0!</v>
      </c>
      <c r="F213" s="41" t="e">
        <f t="shared" si="36"/>
        <v>#DIV/0!</v>
      </c>
    </row>
    <row r="214" spans="2:12" ht="15.75" thickBot="1" x14ac:dyDescent="0.3">
      <c r="B214" s="58" t="s">
        <v>20</v>
      </c>
      <c r="C214" s="801" t="s">
        <v>21</v>
      </c>
      <c r="D214" s="73" t="e">
        <f>D211/C211-1</f>
        <v>#DIV/0!</v>
      </c>
      <c r="E214" s="73">
        <f t="shared" ref="E214:F216" si="37">E211/D211-1</f>
        <v>-1</v>
      </c>
      <c r="F214" s="73" t="e">
        <f t="shared" si="37"/>
        <v>#DIV/0!</v>
      </c>
      <c r="H214" s="433"/>
      <c r="I214" s="433"/>
      <c r="J214" s="433"/>
      <c r="K214" s="433"/>
      <c r="L214" s="433"/>
    </row>
    <row r="215" spans="2:12" ht="15.75" thickBot="1" x14ac:dyDescent="0.3">
      <c r="B215" s="58" t="s">
        <v>22</v>
      </c>
      <c r="C215" s="801" t="s">
        <v>21</v>
      </c>
      <c r="D215" s="73" t="e">
        <f>D212/C212-1</f>
        <v>#DIV/0!</v>
      </c>
      <c r="E215" s="73">
        <f t="shared" si="37"/>
        <v>-1</v>
      </c>
      <c r="F215" s="73" t="e">
        <f t="shared" si="37"/>
        <v>#DIV/0!</v>
      </c>
    </row>
    <row r="216" spans="2:12" ht="15.75" thickBot="1" x14ac:dyDescent="0.3">
      <c r="B216" s="58" t="s">
        <v>23</v>
      </c>
      <c r="C216" s="801" t="s">
        <v>21</v>
      </c>
      <c r="D216" s="73" t="e">
        <f>D213/C213-1</f>
        <v>#DIV/0!</v>
      </c>
      <c r="E216" s="73" t="e">
        <f t="shared" si="37"/>
        <v>#DIV/0!</v>
      </c>
      <c r="F216" s="73" t="e">
        <f t="shared" si="37"/>
        <v>#DIV/0!</v>
      </c>
    </row>
    <row r="217" spans="2:12" ht="15.75" thickBot="1" x14ac:dyDescent="0.3">
      <c r="B217" s="2226" t="s">
        <v>229</v>
      </c>
      <c r="C217" s="2227"/>
      <c r="D217" s="2227"/>
      <c r="E217" s="2227"/>
      <c r="F217" s="2228"/>
    </row>
    <row r="218" spans="2:12" ht="12.75" customHeight="1" x14ac:dyDescent="0.25">
      <c r="B218" s="2224"/>
      <c r="C218" s="234">
        <v>2019</v>
      </c>
      <c r="D218" s="234">
        <v>2020</v>
      </c>
      <c r="E218" s="234">
        <v>2021</v>
      </c>
      <c r="F218" s="234">
        <v>2022</v>
      </c>
    </row>
    <row r="219" spans="2:12" ht="9" customHeight="1" thickBot="1" x14ac:dyDescent="0.3">
      <c r="B219" s="2225"/>
      <c r="C219" s="235" t="s">
        <v>8</v>
      </c>
      <c r="D219" s="235" t="s">
        <v>9</v>
      </c>
      <c r="E219" s="235" t="s">
        <v>9</v>
      </c>
      <c r="F219" s="235" t="s">
        <v>9</v>
      </c>
    </row>
    <row r="220" spans="2:12" ht="15.75" thickBot="1" x14ac:dyDescent="0.3">
      <c r="B220" s="236" t="s">
        <v>42</v>
      </c>
      <c r="C220" s="43">
        <f>C221+C222+C223+C224</f>
        <v>0</v>
      </c>
      <c r="D220" s="43">
        <f t="shared" ref="D220:F220" si="38">D221+D222+D223+D224</f>
        <v>8000</v>
      </c>
      <c r="E220" s="43">
        <f t="shared" si="38"/>
        <v>0</v>
      </c>
      <c r="F220" s="43">
        <f t="shared" si="38"/>
        <v>0</v>
      </c>
    </row>
    <row r="221" spans="2:12" ht="15.75" thickBot="1" x14ac:dyDescent="0.3">
      <c r="B221" s="237" t="s">
        <v>279</v>
      </c>
      <c r="C221" s="43">
        <f>8000-8000</f>
        <v>0</v>
      </c>
      <c r="D221" s="43">
        <v>8000</v>
      </c>
      <c r="E221" s="43">
        <v>0</v>
      </c>
      <c r="F221" s="43">
        <v>0</v>
      </c>
    </row>
    <row r="222" spans="2:12" ht="15.75" thickBot="1" x14ac:dyDescent="0.3">
      <c r="B222" s="237" t="s">
        <v>294</v>
      </c>
      <c r="C222" s="43"/>
      <c r="D222" s="43"/>
      <c r="E222" s="43"/>
      <c r="F222" s="43"/>
    </row>
    <row r="223" spans="2:12" ht="15.75" thickBot="1" x14ac:dyDescent="0.3">
      <c r="B223" s="237" t="s">
        <v>295</v>
      </c>
      <c r="C223" s="43"/>
      <c r="D223" s="43"/>
      <c r="E223" s="43"/>
      <c r="F223" s="43"/>
    </row>
    <row r="224" spans="2:12" ht="15.75" thickBot="1" x14ac:dyDescent="0.3">
      <c r="B224" s="237" t="s">
        <v>296</v>
      </c>
      <c r="C224" s="43"/>
      <c r="D224" s="43"/>
      <c r="E224" s="43"/>
      <c r="F224" s="43"/>
    </row>
    <row r="225" spans="2:12" ht="15.75" thickBot="1" x14ac:dyDescent="0.3">
      <c r="B225" s="236" t="s">
        <v>43</v>
      </c>
      <c r="C225" s="42">
        <f>C226+C227+C228+C229</f>
        <v>0</v>
      </c>
      <c r="D225" s="42">
        <f t="shared" ref="D225:F225" si="39">D226+D227+D228+D229</f>
        <v>0</v>
      </c>
      <c r="E225" s="42">
        <f t="shared" si="39"/>
        <v>0</v>
      </c>
      <c r="F225" s="42">
        <f t="shared" si="39"/>
        <v>0</v>
      </c>
    </row>
    <row r="226" spans="2:12" ht="15.75" thickBot="1" x14ac:dyDescent="0.3">
      <c r="B226" s="237" t="s">
        <v>279</v>
      </c>
      <c r="C226" s="42"/>
      <c r="D226" s="42"/>
      <c r="E226" s="42"/>
      <c r="F226" s="42"/>
    </row>
    <row r="227" spans="2:12" ht="15.75" thickBot="1" x14ac:dyDescent="0.3">
      <c r="B227" s="237" t="s">
        <v>294</v>
      </c>
      <c r="C227" s="42"/>
      <c r="D227" s="42"/>
      <c r="E227" s="42"/>
      <c r="F227" s="42"/>
    </row>
    <row r="228" spans="2:12" ht="15.75" thickBot="1" x14ac:dyDescent="0.3">
      <c r="B228" s="237" t="s">
        <v>295</v>
      </c>
      <c r="C228" s="42"/>
      <c r="D228" s="42"/>
      <c r="E228" s="42"/>
      <c r="F228" s="42"/>
    </row>
    <row r="229" spans="2:12" ht="15.75" thickBot="1" x14ac:dyDescent="0.3">
      <c r="B229" s="237" t="s">
        <v>296</v>
      </c>
      <c r="C229" s="42"/>
      <c r="D229" s="42"/>
      <c r="E229" s="42"/>
      <c r="F229" s="42"/>
    </row>
    <row r="230" spans="2:12" ht="15.75" thickBot="1" x14ac:dyDescent="0.3">
      <c r="B230" s="77" t="s">
        <v>38</v>
      </c>
      <c r="C230" s="42">
        <f>C220+C225</f>
        <v>0</v>
      </c>
      <c r="D230" s="42">
        <f t="shared" ref="D230:F230" si="40">D220+D225</f>
        <v>8000</v>
      </c>
      <c r="E230" s="42">
        <f t="shared" si="40"/>
        <v>0</v>
      </c>
      <c r="F230" s="42">
        <f t="shared" si="40"/>
        <v>0</v>
      </c>
    </row>
    <row r="231" spans="2:12" ht="15.75" thickBot="1" x14ac:dyDescent="0.3">
      <c r="B231" s="231" t="s">
        <v>45</v>
      </c>
      <c r="C231" s="2234" t="s">
        <v>1434</v>
      </c>
      <c r="D231" s="2235"/>
      <c r="E231" s="2235"/>
      <c r="F231" s="2236"/>
    </row>
    <row r="232" spans="2:12" ht="33.75" customHeight="1" thickBot="1" x14ac:dyDescent="0.3">
      <c r="B232" s="232" t="s">
        <v>904</v>
      </c>
      <c r="C232" s="232" t="s">
        <v>1435</v>
      </c>
      <c r="D232" s="233" t="s">
        <v>289</v>
      </c>
      <c r="E232" s="922" t="s">
        <v>1434</v>
      </c>
      <c r="F232" s="586"/>
    </row>
    <row r="233" spans="2:12" ht="39.75" customHeight="1" thickBot="1" x14ac:dyDescent="0.3">
      <c r="B233" s="58" t="s">
        <v>15</v>
      </c>
      <c r="C233" s="2155" t="s">
        <v>1436</v>
      </c>
      <c r="D233" s="2232"/>
      <c r="E233" s="2232"/>
      <c r="F233" s="2233"/>
    </row>
    <row r="234" spans="2:12" ht="15.75" thickBot="1" x14ac:dyDescent="0.3">
      <c r="B234" s="58" t="s">
        <v>16</v>
      </c>
      <c r="C234" s="2001" t="s">
        <v>1437</v>
      </c>
      <c r="D234" s="2002"/>
      <c r="E234" s="2002"/>
      <c r="F234" s="2003"/>
    </row>
    <row r="235" spans="2:12" ht="12.75" customHeight="1" x14ac:dyDescent="0.25">
      <c r="B235" s="2224"/>
      <c r="C235" s="234">
        <v>2019</v>
      </c>
      <c r="D235" s="234">
        <v>2020</v>
      </c>
      <c r="E235" s="234">
        <v>2021</v>
      </c>
      <c r="F235" s="234">
        <v>2022</v>
      </c>
    </row>
    <row r="236" spans="2:12" ht="9" customHeight="1" thickBot="1" x14ac:dyDescent="0.3">
      <c r="B236" s="2225"/>
      <c r="C236" s="235" t="s">
        <v>8</v>
      </c>
      <c r="D236" s="235" t="s">
        <v>9</v>
      </c>
      <c r="E236" s="235" t="s">
        <v>9</v>
      </c>
      <c r="F236" s="235" t="s">
        <v>9</v>
      </c>
    </row>
    <row r="237" spans="2:12" ht="15.75" thickBot="1" x14ac:dyDescent="0.3">
      <c r="B237" s="58" t="s">
        <v>17</v>
      </c>
      <c r="C237" s="801">
        <v>3</v>
      </c>
      <c r="D237" s="801">
        <v>0</v>
      </c>
      <c r="E237" s="801">
        <v>0</v>
      </c>
      <c r="F237" s="801">
        <v>0</v>
      </c>
    </row>
    <row r="238" spans="2:12" ht="15.75" thickBot="1" x14ac:dyDescent="0.3">
      <c r="B238" s="58" t="s">
        <v>18</v>
      </c>
      <c r="C238" s="41">
        <f>C256</f>
        <v>8000</v>
      </c>
      <c r="D238" s="41">
        <f t="shared" ref="D238:F238" si="41">D256</f>
        <v>0</v>
      </c>
      <c r="E238" s="41">
        <f t="shared" si="41"/>
        <v>0</v>
      </c>
      <c r="F238" s="41">
        <f t="shared" si="41"/>
        <v>0</v>
      </c>
    </row>
    <row r="239" spans="2:12" ht="15.75" thickBot="1" x14ac:dyDescent="0.3">
      <c r="B239" s="58" t="s">
        <v>19</v>
      </c>
      <c r="C239" s="41">
        <f>C238/C237</f>
        <v>2666.6666666666665</v>
      </c>
      <c r="D239" s="41" t="e">
        <f t="shared" ref="D239:F239" si="42">D238/D237</f>
        <v>#DIV/0!</v>
      </c>
      <c r="E239" s="41" t="e">
        <f t="shared" si="42"/>
        <v>#DIV/0!</v>
      </c>
      <c r="F239" s="41" t="e">
        <f t="shared" si="42"/>
        <v>#DIV/0!</v>
      </c>
    </row>
    <row r="240" spans="2:12" ht="15.75" thickBot="1" x14ac:dyDescent="0.3">
      <c r="B240" s="58" t="s">
        <v>20</v>
      </c>
      <c r="C240" s="801" t="s">
        <v>21</v>
      </c>
      <c r="D240" s="73">
        <f>D237/C237-1</f>
        <v>-1</v>
      </c>
      <c r="E240" s="73" t="e">
        <f t="shared" ref="E240:F242" si="43">E237/D237-1</f>
        <v>#DIV/0!</v>
      </c>
      <c r="F240" s="73" t="e">
        <f t="shared" si="43"/>
        <v>#DIV/0!</v>
      </c>
      <c r="H240" s="433"/>
      <c r="I240" s="433"/>
      <c r="J240" s="433"/>
      <c r="K240" s="433"/>
      <c r="L240" s="433"/>
    </row>
    <row r="241" spans="2:7" ht="15.75" thickBot="1" x14ac:dyDescent="0.3">
      <c r="B241" s="58" t="s">
        <v>22</v>
      </c>
      <c r="C241" s="801" t="s">
        <v>21</v>
      </c>
      <c r="D241" s="73">
        <f>D238/C238-1</f>
        <v>-1</v>
      </c>
      <c r="E241" s="73" t="e">
        <f t="shared" si="43"/>
        <v>#DIV/0!</v>
      </c>
      <c r="F241" s="73" t="e">
        <f t="shared" si="43"/>
        <v>#DIV/0!</v>
      </c>
    </row>
    <row r="242" spans="2:7" ht="15.75" thickBot="1" x14ac:dyDescent="0.3">
      <c r="B242" s="58" t="s">
        <v>23</v>
      </c>
      <c r="C242" s="801" t="s">
        <v>21</v>
      </c>
      <c r="D242" s="73" t="e">
        <f>D239/C239-1</f>
        <v>#DIV/0!</v>
      </c>
      <c r="E242" s="73" t="e">
        <f t="shared" si="43"/>
        <v>#DIV/0!</v>
      </c>
      <c r="F242" s="73" t="e">
        <f t="shared" si="43"/>
        <v>#DIV/0!</v>
      </c>
    </row>
    <row r="243" spans="2:7" ht="15.75" thickBot="1" x14ac:dyDescent="0.3">
      <c r="B243" s="2226" t="s">
        <v>162</v>
      </c>
      <c r="C243" s="2227"/>
      <c r="D243" s="2227"/>
      <c r="E243" s="2227"/>
      <c r="F243" s="2228"/>
    </row>
    <row r="244" spans="2:7" ht="12.75" customHeight="1" x14ac:dyDescent="0.25">
      <c r="B244" s="2224"/>
      <c r="C244" s="234">
        <v>2019</v>
      </c>
      <c r="D244" s="234">
        <v>2020</v>
      </c>
      <c r="E244" s="234">
        <v>2021</v>
      </c>
      <c r="F244" s="234">
        <v>2022</v>
      </c>
    </row>
    <row r="245" spans="2:7" ht="9" customHeight="1" thickBot="1" x14ac:dyDescent="0.3">
      <c r="B245" s="2225"/>
      <c r="C245" s="235" t="s">
        <v>8</v>
      </c>
      <c r="D245" s="235" t="s">
        <v>9</v>
      </c>
      <c r="E245" s="235" t="s">
        <v>9</v>
      </c>
      <c r="F245" s="235" t="s">
        <v>9</v>
      </c>
    </row>
    <row r="246" spans="2:7" ht="15.75" thickBot="1" x14ac:dyDescent="0.3">
      <c r="B246" s="236" t="s">
        <v>42</v>
      </c>
      <c r="C246" s="42">
        <f>C247+C248+C249+C250</f>
        <v>8000</v>
      </c>
      <c r="D246" s="42">
        <f t="shared" ref="D246:F246" si="44">D247+D248+D249+D250</f>
        <v>0</v>
      </c>
      <c r="E246" s="42">
        <f t="shared" si="44"/>
        <v>0</v>
      </c>
      <c r="F246" s="42">
        <f t="shared" si="44"/>
        <v>0</v>
      </c>
    </row>
    <row r="247" spans="2:7" ht="15.75" thickBot="1" x14ac:dyDescent="0.3">
      <c r="B247" s="237" t="s">
        <v>279</v>
      </c>
      <c r="C247" s="43">
        <v>8000</v>
      </c>
      <c r="D247" s="43">
        <v>0</v>
      </c>
      <c r="E247" s="43">
        <v>0</v>
      </c>
      <c r="F247" s="43">
        <v>0</v>
      </c>
    </row>
    <row r="248" spans="2:7" ht="15.75" thickBot="1" x14ac:dyDescent="0.3">
      <c r="B248" s="237" t="s">
        <v>294</v>
      </c>
      <c r="C248" s="43">
        <v>0</v>
      </c>
      <c r="D248" s="43">
        <v>0</v>
      </c>
      <c r="E248" s="43">
        <v>0</v>
      </c>
      <c r="F248" s="43">
        <v>0</v>
      </c>
      <c r="G248" s="923"/>
    </row>
    <row r="249" spans="2:7" ht="15.75" thickBot="1" x14ac:dyDescent="0.3">
      <c r="B249" s="237" t="s">
        <v>295</v>
      </c>
      <c r="C249" s="43">
        <v>0</v>
      </c>
      <c r="D249" s="43">
        <v>0</v>
      </c>
      <c r="E249" s="43">
        <v>0</v>
      </c>
      <c r="F249" s="43">
        <v>0</v>
      </c>
    </row>
    <row r="250" spans="2:7" ht="15.75" thickBot="1" x14ac:dyDescent="0.3">
      <c r="B250" s="237" t="s">
        <v>296</v>
      </c>
      <c r="C250" s="43">
        <v>0</v>
      </c>
      <c r="D250" s="43">
        <v>0</v>
      </c>
      <c r="E250" s="43">
        <v>0</v>
      </c>
      <c r="F250" s="43">
        <v>0</v>
      </c>
    </row>
    <row r="251" spans="2:7" ht="15.75" thickBot="1" x14ac:dyDescent="0.3">
      <c r="B251" s="236" t="s">
        <v>43</v>
      </c>
      <c r="C251" s="42">
        <f>C252+C253+C254+C255</f>
        <v>0</v>
      </c>
      <c r="D251" s="42">
        <f t="shared" ref="D251:F251" si="45">D252+D253+D254+D255</f>
        <v>0</v>
      </c>
      <c r="E251" s="42">
        <f t="shared" si="45"/>
        <v>0</v>
      </c>
      <c r="F251" s="42">
        <f t="shared" si="45"/>
        <v>0</v>
      </c>
    </row>
    <row r="252" spans="2:7" ht="15.75" thickBot="1" x14ac:dyDescent="0.3">
      <c r="B252" s="237" t="s">
        <v>279</v>
      </c>
      <c r="C252" s="43">
        <v>0</v>
      </c>
      <c r="D252" s="43">
        <v>0</v>
      </c>
      <c r="E252" s="43">
        <v>0</v>
      </c>
      <c r="F252" s="43">
        <v>0</v>
      </c>
    </row>
    <row r="253" spans="2:7" ht="15.75" thickBot="1" x14ac:dyDescent="0.3">
      <c r="B253" s="237" t="s">
        <v>294</v>
      </c>
      <c r="C253" s="43">
        <v>0</v>
      </c>
      <c r="D253" s="43">
        <v>0</v>
      </c>
      <c r="E253" s="43">
        <v>0</v>
      </c>
      <c r="F253" s="43">
        <v>0</v>
      </c>
    </row>
    <row r="254" spans="2:7" ht="15.75" thickBot="1" x14ac:dyDescent="0.3">
      <c r="B254" s="237" t="s">
        <v>295</v>
      </c>
      <c r="C254" s="43">
        <v>0</v>
      </c>
      <c r="D254" s="43">
        <v>0</v>
      </c>
      <c r="E254" s="43">
        <v>0</v>
      </c>
      <c r="F254" s="43">
        <v>0</v>
      </c>
    </row>
    <row r="255" spans="2:7" ht="15.75" thickBot="1" x14ac:dyDescent="0.3">
      <c r="B255" s="237" t="s">
        <v>296</v>
      </c>
      <c r="C255" s="43">
        <v>0</v>
      </c>
      <c r="D255" s="43">
        <v>0</v>
      </c>
      <c r="E255" s="43">
        <v>0</v>
      </c>
      <c r="F255" s="43">
        <v>0</v>
      </c>
    </row>
    <row r="256" spans="2:7" ht="15.75" thickBot="1" x14ac:dyDescent="0.3">
      <c r="B256" s="77" t="s">
        <v>53</v>
      </c>
      <c r="C256" s="42">
        <f>C246+C251</f>
        <v>8000</v>
      </c>
      <c r="D256" s="42">
        <f t="shared" ref="D256:F256" si="46">D246+D251</f>
        <v>0</v>
      </c>
      <c r="E256" s="42">
        <f t="shared" si="46"/>
        <v>0</v>
      </c>
      <c r="F256" s="42">
        <f t="shared" si="46"/>
        <v>0</v>
      </c>
    </row>
    <row r="257" spans="2:12" ht="19.5" customHeight="1" thickBot="1" x14ac:dyDescent="0.3">
      <c r="B257" s="231" t="s">
        <v>45</v>
      </c>
      <c r="C257" s="2229" t="s">
        <v>210</v>
      </c>
      <c r="D257" s="2230"/>
      <c r="E257" s="2230"/>
      <c r="F257" s="2231"/>
    </row>
    <row r="258" spans="2:12" ht="71.25" customHeight="1" thickBot="1" x14ac:dyDescent="0.3">
      <c r="B258" s="232" t="s">
        <v>74</v>
      </c>
      <c r="C258" s="232" t="s">
        <v>970</v>
      </c>
      <c r="D258" s="514" t="s">
        <v>289</v>
      </c>
      <c r="E258" s="585" t="s">
        <v>210</v>
      </c>
      <c r="F258" s="586"/>
    </row>
    <row r="259" spans="2:12" ht="63.75" customHeight="1" thickBot="1" x14ac:dyDescent="0.3">
      <c r="B259" s="58" t="s">
        <v>15</v>
      </c>
      <c r="C259" s="2155" t="s">
        <v>211</v>
      </c>
      <c r="D259" s="2232"/>
      <c r="E259" s="2232"/>
      <c r="F259" s="2233"/>
    </row>
    <row r="260" spans="2:12" ht="15.75" thickBot="1" x14ac:dyDescent="0.3">
      <c r="B260" s="58" t="s">
        <v>16</v>
      </c>
      <c r="C260" s="2001" t="s">
        <v>971</v>
      </c>
      <c r="D260" s="2002"/>
      <c r="E260" s="2002"/>
      <c r="F260" s="2003"/>
    </row>
    <row r="261" spans="2:12" ht="12.75" customHeight="1" x14ac:dyDescent="0.25">
      <c r="B261" s="2224"/>
      <c r="C261" s="234">
        <v>2019</v>
      </c>
      <c r="D261" s="234">
        <v>2020</v>
      </c>
      <c r="E261" s="234">
        <v>2021</v>
      </c>
      <c r="F261" s="234">
        <v>2022</v>
      </c>
    </row>
    <row r="262" spans="2:12" ht="9" customHeight="1" thickBot="1" x14ac:dyDescent="0.3">
      <c r="B262" s="2225"/>
      <c r="C262" s="235" t="s">
        <v>8</v>
      </c>
      <c r="D262" s="235" t="s">
        <v>9</v>
      </c>
      <c r="E262" s="235" t="s">
        <v>9</v>
      </c>
      <c r="F262" s="235" t="s">
        <v>9</v>
      </c>
    </row>
    <row r="263" spans="2:12" ht="15.75" thickBot="1" x14ac:dyDescent="0.3">
      <c r="B263" s="58" t="s">
        <v>17</v>
      </c>
      <c r="C263" s="801">
        <v>1</v>
      </c>
      <c r="D263" s="801">
        <v>1</v>
      </c>
      <c r="E263" s="801">
        <v>0</v>
      </c>
      <c r="F263" s="801">
        <v>0</v>
      </c>
    </row>
    <row r="264" spans="2:12" ht="15.75" thickBot="1" x14ac:dyDescent="0.3">
      <c r="B264" s="58" t="s">
        <v>18</v>
      </c>
      <c r="C264" s="41">
        <f>C282</f>
        <v>4200</v>
      </c>
      <c r="D264" s="41">
        <f t="shared" ref="D264:F264" si="47">D282</f>
        <v>1300</v>
      </c>
      <c r="E264" s="41">
        <f t="shared" si="47"/>
        <v>0</v>
      </c>
      <c r="F264" s="41">
        <f t="shared" si="47"/>
        <v>0</v>
      </c>
    </row>
    <row r="265" spans="2:12" ht="15.75" thickBot="1" x14ac:dyDescent="0.3">
      <c r="B265" s="58" t="s">
        <v>19</v>
      </c>
      <c r="C265" s="41">
        <f>C264/C263</f>
        <v>4200</v>
      </c>
      <c r="D265" s="41">
        <f t="shared" ref="D265:F265" si="48">D264/D263</f>
        <v>1300</v>
      </c>
      <c r="E265" s="41" t="e">
        <f t="shared" si="48"/>
        <v>#DIV/0!</v>
      </c>
      <c r="F265" s="41" t="e">
        <f t="shared" si="48"/>
        <v>#DIV/0!</v>
      </c>
    </row>
    <row r="266" spans="2:12" ht="15.75" thickBot="1" x14ac:dyDescent="0.3">
      <c r="B266" s="58" t="s">
        <v>20</v>
      </c>
      <c r="C266" s="801" t="s">
        <v>21</v>
      </c>
      <c r="D266" s="73">
        <f>D263/C263-1</f>
        <v>0</v>
      </c>
      <c r="E266" s="73">
        <f t="shared" ref="E266:F268" si="49">E263/D263-1</f>
        <v>-1</v>
      </c>
      <c r="F266" s="73" t="e">
        <f t="shared" si="49"/>
        <v>#DIV/0!</v>
      </c>
      <c r="H266" s="433"/>
      <c r="I266" s="433"/>
      <c r="J266" s="433"/>
      <c r="K266" s="433"/>
      <c r="L266" s="433"/>
    </row>
    <row r="267" spans="2:12" ht="15.75" thickBot="1" x14ac:dyDescent="0.3">
      <c r="B267" s="58" t="s">
        <v>22</v>
      </c>
      <c r="C267" s="801" t="s">
        <v>21</v>
      </c>
      <c r="D267" s="73">
        <f>D264/C264-1</f>
        <v>-0.69047619047619047</v>
      </c>
      <c r="E267" s="73">
        <f t="shared" si="49"/>
        <v>-1</v>
      </c>
      <c r="F267" s="73" t="e">
        <f t="shared" si="49"/>
        <v>#DIV/0!</v>
      </c>
    </row>
    <row r="268" spans="2:12" ht="15.75" thickBot="1" x14ac:dyDescent="0.3">
      <c r="B268" s="58" t="s">
        <v>23</v>
      </c>
      <c r="C268" s="801" t="s">
        <v>21</v>
      </c>
      <c r="D268" s="73">
        <f>D265/C265-1</f>
        <v>-0.69047619047619047</v>
      </c>
      <c r="E268" s="73" t="e">
        <f t="shared" si="49"/>
        <v>#DIV/0!</v>
      </c>
      <c r="F268" s="73" t="e">
        <f t="shared" si="49"/>
        <v>#DIV/0!</v>
      </c>
    </row>
    <row r="269" spans="2:12" ht="15.75" thickBot="1" x14ac:dyDescent="0.3">
      <c r="B269" s="2226" t="s">
        <v>318</v>
      </c>
      <c r="C269" s="2227"/>
      <c r="D269" s="2227"/>
      <c r="E269" s="2227"/>
      <c r="F269" s="2228"/>
    </row>
    <row r="270" spans="2:12" ht="12.75" customHeight="1" x14ac:dyDescent="0.25">
      <c r="B270" s="2224"/>
      <c r="C270" s="234">
        <v>2019</v>
      </c>
      <c r="D270" s="234">
        <v>2020</v>
      </c>
      <c r="E270" s="234">
        <v>2021</v>
      </c>
      <c r="F270" s="234">
        <v>2022</v>
      </c>
    </row>
    <row r="271" spans="2:12" ht="9" customHeight="1" thickBot="1" x14ac:dyDescent="0.3">
      <c r="B271" s="2225"/>
      <c r="C271" s="235" t="s">
        <v>8</v>
      </c>
      <c r="D271" s="235" t="s">
        <v>9</v>
      </c>
      <c r="E271" s="235" t="s">
        <v>9</v>
      </c>
      <c r="F271" s="235" t="s">
        <v>9</v>
      </c>
    </row>
    <row r="272" spans="2:12" ht="15.75" thickBot="1" x14ac:dyDescent="0.3">
      <c r="B272" s="236" t="s">
        <v>42</v>
      </c>
      <c r="C272" s="43">
        <f>C273+C274+C275+C276</f>
        <v>0</v>
      </c>
      <c r="D272" s="43">
        <f t="shared" ref="D272:F272" si="50">D273+D274+D275+D276</f>
        <v>0</v>
      </c>
      <c r="E272" s="43">
        <f t="shared" si="50"/>
        <v>0</v>
      </c>
      <c r="F272" s="43">
        <f t="shared" si="50"/>
        <v>0</v>
      </c>
    </row>
    <row r="273" spans="2:7" ht="15.75" thickBot="1" x14ac:dyDescent="0.3">
      <c r="B273" s="237" t="s">
        <v>279</v>
      </c>
      <c r="C273" s="43"/>
      <c r="D273" s="43"/>
      <c r="E273" s="43"/>
      <c r="F273" s="43"/>
    </row>
    <row r="274" spans="2:7" ht="15.75" thickBot="1" x14ac:dyDescent="0.3">
      <c r="B274" s="237" t="s">
        <v>294</v>
      </c>
      <c r="C274" s="43"/>
      <c r="D274" s="43"/>
      <c r="E274" s="43"/>
      <c r="F274" s="43"/>
    </row>
    <row r="275" spans="2:7" ht="15.75" thickBot="1" x14ac:dyDescent="0.3">
      <c r="B275" s="237" t="s">
        <v>295</v>
      </c>
      <c r="C275" s="43"/>
      <c r="D275" s="43"/>
      <c r="E275" s="43"/>
      <c r="F275" s="43"/>
    </row>
    <row r="276" spans="2:7" ht="15.75" thickBot="1" x14ac:dyDescent="0.3">
      <c r="B276" s="237" t="s">
        <v>296</v>
      </c>
      <c r="C276" s="43"/>
      <c r="D276" s="43"/>
      <c r="E276" s="43"/>
      <c r="F276" s="43"/>
    </row>
    <row r="277" spans="2:7" ht="15.75" thickBot="1" x14ac:dyDescent="0.3">
      <c r="B277" s="236" t="s">
        <v>43</v>
      </c>
      <c r="C277" s="42">
        <f>C278+C279+C280+C281</f>
        <v>4200</v>
      </c>
      <c r="D277" s="42">
        <f>D278+D279+D280+D281</f>
        <v>1300</v>
      </c>
      <c r="E277" s="42">
        <f>E278+E279+E280+E281</f>
        <v>0</v>
      </c>
      <c r="F277" s="42">
        <f t="shared" ref="F277" si="51">F278+F279+F280+F281</f>
        <v>0</v>
      </c>
    </row>
    <row r="278" spans="2:7" ht="15.75" thickBot="1" x14ac:dyDescent="0.3">
      <c r="B278" s="237" t="s">
        <v>279</v>
      </c>
      <c r="C278" s="42"/>
      <c r="D278" s="43"/>
      <c r="E278" s="43"/>
      <c r="F278" s="43">
        <v>0</v>
      </c>
    </row>
    <row r="279" spans="2:7" ht="15.75" thickBot="1" x14ac:dyDescent="0.3">
      <c r="B279" s="237" t="s">
        <v>294</v>
      </c>
      <c r="C279" s="42"/>
      <c r="D279" s="43"/>
      <c r="E279" s="43"/>
      <c r="F279" s="43"/>
    </row>
    <row r="280" spans="2:7" ht="15.75" thickBot="1" x14ac:dyDescent="0.3">
      <c r="B280" s="237" t="s">
        <v>295</v>
      </c>
      <c r="C280" s="42"/>
      <c r="D280" s="43"/>
      <c r="E280" s="43"/>
      <c r="F280" s="43"/>
    </row>
    <row r="281" spans="2:7" ht="15.75" thickBot="1" x14ac:dyDescent="0.3">
      <c r="B281" s="237" t="s">
        <v>296</v>
      </c>
      <c r="C281" s="43">
        <v>4200</v>
      </c>
      <c r="D281" s="43">
        <v>1300</v>
      </c>
      <c r="E281" s="43">
        <v>0</v>
      </c>
      <c r="F281" s="43">
        <v>0</v>
      </c>
    </row>
    <row r="282" spans="2:7" ht="15.75" thickBot="1" x14ac:dyDescent="0.3">
      <c r="B282" s="77" t="s">
        <v>319</v>
      </c>
      <c r="C282" s="42">
        <f>C272+C277</f>
        <v>4200</v>
      </c>
      <c r="D282" s="42">
        <f t="shared" ref="D282:F282" si="52">D272+D277</f>
        <v>1300</v>
      </c>
      <c r="E282" s="42">
        <f t="shared" si="52"/>
        <v>0</v>
      </c>
      <c r="F282" s="42">
        <f t="shared" si="52"/>
        <v>0</v>
      </c>
    </row>
    <row r="283" spans="2:7" ht="15.75" thickBot="1" x14ac:dyDescent="0.3">
      <c r="B283" s="262"/>
      <c r="C283" s="71"/>
      <c r="D283" s="71"/>
      <c r="E283" s="71"/>
      <c r="F283" s="71"/>
    </row>
    <row r="284" spans="2:7" ht="27" customHeight="1" thickBot="1" x14ac:dyDescent="0.3">
      <c r="B284" s="924" t="s">
        <v>57</v>
      </c>
      <c r="C284" s="18">
        <f>C106+C66+C29+C134+C160+C186+C212+C238+C264</f>
        <v>159525</v>
      </c>
      <c r="D284" s="18">
        <f>D106+D66+D29+D134+D160+D186+D212+D238+D264</f>
        <v>192425</v>
      </c>
      <c r="E284" s="18">
        <f>E106+E66+E29+E134+E160+E186+E212+E238+E264</f>
        <v>173125</v>
      </c>
      <c r="F284" s="18">
        <f>F106+F66+F29+F134+F160+F186+F212+F238+F264</f>
        <v>174125</v>
      </c>
    </row>
    <row r="285" spans="2:7" ht="15.75" thickBot="1" x14ac:dyDescent="0.3">
      <c r="B285" s="924" t="s">
        <v>58</v>
      </c>
      <c r="C285" s="18">
        <f>C95+C58+C124+C152+C178+C204+C230+C256+C282</f>
        <v>159525</v>
      </c>
      <c r="D285" s="18">
        <f>D95+D58+D124+D152+D178+D204+D230+D256+D282</f>
        <v>192425</v>
      </c>
      <c r="E285" s="18">
        <f>E95+E58+E124+E152+E178+E204+E230+E256+E282</f>
        <v>173125</v>
      </c>
      <c r="F285" s="18">
        <f>F95+F58+F124+F152+F178+F204+F230+F256+F282</f>
        <v>174125</v>
      </c>
    </row>
    <row r="286" spans="2:7" ht="15.75" thickBot="1" x14ac:dyDescent="0.3">
      <c r="B286" s="236" t="s">
        <v>24</v>
      </c>
      <c r="C286" s="71">
        <f>C287+C288</f>
        <v>41520</v>
      </c>
      <c r="D286" s="71">
        <f t="shared" ref="D286:F286" si="53">D287+D288</f>
        <v>41520</v>
      </c>
      <c r="E286" s="71">
        <f t="shared" si="53"/>
        <v>41520</v>
      </c>
      <c r="F286" s="71">
        <f t="shared" si="53"/>
        <v>41520</v>
      </c>
    </row>
    <row r="287" spans="2:7" ht="15.75" thickBot="1" x14ac:dyDescent="0.3">
      <c r="B287" s="237" t="s">
        <v>279</v>
      </c>
      <c r="C287" s="42">
        <f t="shared" ref="C287:F288" si="54">C38+C75</f>
        <v>41520</v>
      </c>
      <c r="D287" s="42">
        <f t="shared" si="54"/>
        <v>41520</v>
      </c>
      <c r="E287" s="42">
        <f t="shared" si="54"/>
        <v>41520</v>
      </c>
      <c r="F287" s="42">
        <f t="shared" si="54"/>
        <v>41520</v>
      </c>
    </row>
    <row r="288" spans="2:7" ht="15.75" thickBot="1" x14ac:dyDescent="0.3">
      <c r="B288" s="237" t="s">
        <v>302</v>
      </c>
      <c r="C288" s="42">
        <f t="shared" si="54"/>
        <v>0</v>
      </c>
      <c r="D288" s="42">
        <f t="shared" si="54"/>
        <v>0</v>
      </c>
      <c r="E288" s="42">
        <f t="shared" si="54"/>
        <v>0</v>
      </c>
      <c r="F288" s="42">
        <f t="shared" si="54"/>
        <v>0</v>
      </c>
      <c r="G288" s="433"/>
    </row>
    <row r="289" spans="2:6" ht="15.75" thickBot="1" x14ac:dyDescent="0.3">
      <c r="B289" s="236" t="s">
        <v>25</v>
      </c>
      <c r="C289" s="71">
        <f>C290+C291</f>
        <v>6805</v>
      </c>
      <c r="D289" s="71">
        <f t="shared" ref="D289:F289" si="55">D290+D291</f>
        <v>6805</v>
      </c>
      <c r="E289" s="71">
        <f t="shared" si="55"/>
        <v>6805</v>
      </c>
      <c r="F289" s="71">
        <f t="shared" si="55"/>
        <v>6805</v>
      </c>
    </row>
    <row r="290" spans="2:6" ht="15.75" thickBot="1" x14ac:dyDescent="0.3">
      <c r="B290" s="237" t="s">
        <v>279</v>
      </c>
      <c r="C290" s="43">
        <f t="shared" ref="C290:F291" si="56">C41+C78</f>
        <v>6805</v>
      </c>
      <c r="D290" s="43">
        <f t="shared" si="56"/>
        <v>6805</v>
      </c>
      <c r="E290" s="43">
        <f t="shared" si="56"/>
        <v>6805</v>
      </c>
      <c r="F290" s="43">
        <f t="shared" si="56"/>
        <v>6805</v>
      </c>
    </row>
    <row r="291" spans="2:6" ht="15.75" thickBot="1" x14ac:dyDescent="0.3">
      <c r="B291" s="237" t="s">
        <v>302</v>
      </c>
      <c r="C291" s="42">
        <f t="shared" si="56"/>
        <v>0</v>
      </c>
      <c r="D291" s="42">
        <f t="shared" si="56"/>
        <v>0</v>
      </c>
      <c r="E291" s="42">
        <f t="shared" si="56"/>
        <v>0</v>
      </c>
      <c r="F291" s="42">
        <f t="shared" si="56"/>
        <v>0</v>
      </c>
    </row>
    <row r="292" spans="2:6" ht="15.75" thickBot="1" x14ac:dyDescent="0.3">
      <c r="B292" s="236" t="s">
        <v>26</v>
      </c>
      <c r="C292" s="71">
        <f>C293+C294</f>
        <v>23000</v>
      </c>
      <c r="D292" s="71">
        <f t="shared" ref="D292:F292" si="57">D293+D294</f>
        <v>23000</v>
      </c>
      <c r="E292" s="71">
        <f t="shared" si="57"/>
        <v>23000</v>
      </c>
      <c r="F292" s="71">
        <f t="shared" si="57"/>
        <v>24000</v>
      </c>
    </row>
    <row r="293" spans="2:6" ht="15.75" thickBot="1" x14ac:dyDescent="0.3">
      <c r="B293" s="237" t="s">
        <v>279</v>
      </c>
      <c r="C293" s="42">
        <f t="shared" ref="C293:F294" si="58">C44+C81</f>
        <v>23000</v>
      </c>
      <c r="D293" s="42">
        <f t="shared" si="58"/>
        <v>23000</v>
      </c>
      <c r="E293" s="42">
        <f t="shared" si="58"/>
        <v>23000</v>
      </c>
      <c r="F293" s="42">
        <f t="shared" si="58"/>
        <v>24000</v>
      </c>
    </row>
    <row r="294" spans="2:6" ht="15.75" thickBot="1" x14ac:dyDescent="0.3">
      <c r="B294" s="237" t="s">
        <v>302</v>
      </c>
      <c r="C294" s="42">
        <f t="shared" si="58"/>
        <v>0</v>
      </c>
      <c r="D294" s="42">
        <f t="shared" si="58"/>
        <v>0</v>
      </c>
      <c r="E294" s="42">
        <f t="shared" si="58"/>
        <v>0</v>
      </c>
      <c r="F294" s="42">
        <f t="shared" si="58"/>
        <v>0</v>
      </c>
    </row>
    <row r="295" spans="2:6" ht="15.75" thickBot="1" x14ac:dyDescent="0.3">
      <c r="B295" s="236" t="s">
        <v>27</v>
      </c>
      <c r="C295" s="71">
        <f>C296+C297</f>
        <v>0</v>
      </c>
      <c r="D295" s="71">
        <f t="shared" ref="D295:F295" si="59">D296+D297</f>
        <v>0</v>
      </c>
      <c r="E295" s="71">
        <f t="shared" si="59"/>
        <v>0</v>
      </c>
      <c r="F295" s="71">
        <f t="shared" si="59"/>
        <v>0</v>
      </c>
    </row>
    <row r="296" spans="2:6" ht="15.75" thickBot="1" x14ac:dyDescent="0.3">
      <c r="B296" s="237" t="s">
        <v>279</v>
      </c>
      <c r="C296" s="43">
        <f t="shared" ref="C296:F297" si="60">C47+C84</f>
        <v>0</v>
      </c>
      <c r="D296" s="43">
        <f t="shared" si="60"/>
        <v>0</v>
      </c>
      <c r="E296" s="43">
        <f t="shared" si="60"/>
        <v>0</v>
      </c>
      <c r="F296" s="43">
        <f t="shared" si="60"/>
        <v>0</v>
      </c>
    </row>
    <row r="297" spans="2:6" ht="15.75" thickBot="1" x14ac:dyDescent="0.3">
      <c r="B297" s="237" t="s">
        <v>302</v>
      </c>
      <c r="C297" s="42">
        <f t="shared" si="60"/>
        <v>0</v>
      </c>
      <c r="D297" s="42">
        <f t="shared" si="60"/>
        <v>0</v>
      </c>
      <c r="E297" s="42">
        <f t="shared" si="60"/>
        <v>0</v>
      </c>
      <c r="F297" s="42">
        <f t="shared" si="60"/>
        <v>0</v>
      </c>
    </row>
    <row r="298" spans="2:6" ht="15.75" thickBot="1" x14ac:dyDescent="0.3">
      <c r="B298" s="236" t="s">
        <v>28</v>
      </c>
      <c r="C298" s="71">
        <f>C299+C300</f>
        <v>0</v>
      </c>
      <c r="D298" s="71">
        <f t="shared" ref="D298:F298" si="61">D299+D300</f>
        <v>0</v>
      </c>
      <c r="E298" s="71">
        <f t="shared" si="61"/>
        <v>0</v>
      </c>
      <c r="F298" s="71">
        <f t="shared" si="61"/>
        <v>0</v>
      </c>
    </row>
    <row r="299" spans="2:6" ht="15.75" thickBot="1" x14ac:dyDescent="0.3">
      <c r="B299" s="237" t="s">
        <v>279</v>
      </c>
      <c r="C299" s="43">
        <f t="shared" ref="C299:F300" si="62">C50+C87</f>
        <v>0</v>
      </c>
      <c r="D299" s="43">
        <f t="shared" si="62"/>
        <v>0</v>
      </c>
      <c r="E299" s="43">
        <f t="shared" si="62"/>
        <v>0</v>
      </c>
      <c r="F299" s="43">
        <f t="shared" si="62"/>
        <v>0</v>
      </c>
    </row>
    <row r="300" spans="2:6" ht="15.75" thickBot="1" x14ac:dyDescent="0.3">
      <c r="B300" s="237" t="s">
        <v>302</v>
      </c>
      <c r="C300" s="42">
        <f t="shared" si="62"/>
        <v>0</v>
      </c>
      <c r="D300" s="42">
        <f t="shared" si="62"/>
        <v>0</v>
      </c>
      <c r="E300" s="42">
        <f t="shared" si="62"/>
        <v>0</v>
      </c>
      <c r="F300" s="42">
        <f t="shared" si="62"/>
        <v>0</v>
      </c>
    </row>
    <row r="301" spans="2:6" ht="15.75" thickBot="1" x14ac:dyDescent="0.3">
      <c r="B301" s="236" t="s">
        <v>29</v>
      </c>
      <c r="C301" s="71">
        <f>C302+C303</f>
        <v>1000</v>
      </c>
      <c r="D301" s="71">
        <f>D302+D303</f>
        <v>1000</v>
      </c>
      <c r="E301" s="71">
        <f t="shared" ref="E301:F301" si="63">E302+E303</f>
        <v>1000</v>
      </c>
      <c r="F301" s="71">
        <f t="shared" si="63"/>
        <v>1000</v>
      </c>
    </row>
    <row r="302" spans="2:6" ht="15.75" thickBot="1" x14ac:dyDescent="0.3">
      <c r="B302" s="237" t="s">
        <v>279</v>
      </c>
      <c r="C302" s="43">
        <f t="shared" ref="C302:F303" si="64">C53+C90</f>
        <v>1000</v>
      </c>
      <c r="D302" s="43">
        <f t="shared" si="64"/>
        <v>1000</v>
      </c>
      <c r="E302" s="43">
        <f t="shared" si="64"/>
        <v>1000</v>
      </c>
      <c r="F302" s="43">
        <f t="shared" si="64"/>
        <v>1000</v>
      </c>
    </row>
    <row r="303" spans="2:6" ht="15.75" thickBot="1" x14ac:dyDescent="0.3">
      <c r="B303" s="237" t="s">
        <v>302</v>
      </c>
      <c r="C303" s="42">
        <f t="shared" si="64"/>
        <v>0</v>
      </c>
      <c r="D303" s="42">
        <f t="shared" si="64"/>
        <v>0</v>
      </c>
      <c r="E303" s="42">
        <f t="shared" si="64"/>
        <v>0</v>
      </c>
      <c r="F303" s="42">
        <f t="shared" si="64"/>
        <v>0</v>
      </c>
    </row>
    <row r="304" spans="2:6" ht="15.75" thickBot="1" x14ac:dyDescent="0.3">
      <c r="B304" s="236" t="s">
        <v>30</v>
      </c>
      <c r="C304" s="71">
        <f>C92+C55</f>
        <v>0</v>
      </c>
      <c r="D304" s="71">
        <f>D92+D55</f>
        <v>0</v>
      </c>
      <c r="E304" s="71">
        <f>E92+E55</f>
        <v>0</v>
      </c>
      <c r="F304" s="71">
        <f>F92+F55</f>
        <v>0</v>
      </c>
    </row>
    <row r="305" spans="2:6" ht="15.75" thickBot="1" x14ac:dyDescent="0.3">
      <c r="B305" s="237" t="s">
        <v>279</v>
      </c>
      <c r="C305" s="43">
        <f t="shared" ref="C305:F306" si="65">C56+C93</f>
        <v>0</v>
      </c>
      <c r="D305" s="43">
        <f t="shared" si="65"/>
        <v>0</v>
      </c>
      <c r="E305" s="43">
        <f t="shared" si="65"/>
        <v>0</v>
      </c>
      <c r="F305" s="43">
        <f t="shared" si="65"/>
        <v>0</v>
      </c>
    </row>
    <row r="306" spans="2:6" ht="15.75" thickBot="1" x14ac:dyDescent="0.3">
      <c r="B306" s="237" t="s">
        <v>302</v>
      </c>
      <c r="C306" s="42">
        <f t="shared" si="65"/>
        <v>0</v>
      </c>
      <c r="D306" s="42">
        <f t="shared" si="65"/>
        <v>0</v>
      </c>
      <c r="E306" s="42">
        <f t="shared" si="65"/>
        <v>0</v>
      </c>
      <c r="F306" s="42">
        <f t="shared" si="65"/>
        <v>0</v>
      </c>
    </row>
    <row r="307" spans="2:6" ht="15.75" thickBot="1" x14ac:dyDescent="0.3">
      <c r="B307" s="236" t="s">
        <v>59</v>
      </c>
      <c r="C307" s="71">
        <f>C308+C309+C310+C311</f>
        <v>8000</v>
      </c>
      <c r="D307" s="71">
        <f t="shared" ref="D307:F307" si="66">D308+D309+D310+D311</f>
        <v>8000</v>
      </c>
      <c r="E307" s="71">
        <f t="shared" si="66"/>
        <v>0</v>
      </c>
      <c r="F307" s="71">
        <f t="shared" si="66"/>
        <v>0</v>
      </c>
    </row>
    <row r="308" spans="2:6" ht="15.75" thickBot="1" x14ac:dyDescent="0.3">
      <c r="B308" s="237" t="s">
        <v>279</v>
      </c>
      <c r="C308" s="43">
        <f t="shared" ref="C308:F311" si="67">C115+C273+C247+C221+C195+C169+C143</f>
        <v>8000</v>
      </c>
      <c r="D308" s="43">
        <f t="shared" si="67"/>
        <v>8000</v>
      </c>
      <c r="E308" s="43">
        <f t="shared" si="67"/>
        <v>0</v>
      </c>
      <c r="F308" s="43">
        <f t="shared" si="67"/>
        <v>0</v>
      </c>
    </row>
    <row r="309" spans="2:6" ht="15.75" thickBot="1" x14ac:dyDescent="0.3">
      <c r="B309" s="237" t="s">
        <v>303</v>
      </c>
      <c r="C309" s="43">
        <f t="shared" si="67"/>
        <v>0</v>
      </c>
      <c r="D309" s="43">
        <f t="shared" si="67"/>
        <v>0</v>
      </c>
      <c r="E309" s="43">
        <f t="shared" si="67"/>
        <v>0</v>
      </c>
      <c r="F309" s="43">
        <f t="shared" si="67"/>
        <v>0</v>
      </c>
    </row>
    <row r="310" spans="2:6" ht="15.75" thickBot="1" x14ac:dyDescent="0.3">
      <c r="B310" s="237" t="s">
        <v>295</v>
      </c>
      <c r="C310" s="43">
        <f t="shared" si="67"/>
        <v>0</v>
      </c>
      <c r="D310" s="43">
        <f t="shared" si="67"/>
        <v>0</v>
      </c>
      <c r="E310" s="43">
        <f t="shared" si="67"/>
        <v>0</v>
      </c>
      <c r="F310" s="43">
        <f t="shared" si="67"/>
        <v>0</v>
      </c>
    </row>
    <row r="311" spans="2:6" ht="15.75" thickBot="1" x14ac:dyDescent="0.3">
      <c r="B311" s="237" t="s">
        <v>296</v>
      </c>
      <c r="C311" s="43">
        <f t="shared" si="67"/>
        <v>0</v>
      </c>
      <c r="D311" s="43">
        <f t="shared" si="67"/>
        <v>0</v>
      </c>
      <c r="E311" s="43">
        <f t="shared" si="67"/>
        <v>0</v>
      </c>
      <c r="F311" s="43">
        <f t="shared" si="67"/>
        <v>0</v>
      </c>
    </row>
    <row r="312" spans="2:6" ht="15.75" thickBot="1" x14ac:dyDescent="0.3">
      <c r="B312" s="236" t="s">
        <v>60</v>
      </c>
      <c r="C312" s="71">
        <f>C313+C314+C315+C316</f>
        <v>79200</v>
      </c>
      <c r="D312" s="71">
        <f t="shared" ref="D312:F312" si="68">D313+D314+D315+D316</f>
        <v>112100</v>
      </c>
      <c r="E312" s="71">
        <f t="shared" si="68"/>
        <v>100800</v>
      </c>
      <c r="F312" s="71">
        <f t="shared" si="68"/>
        <v>100800</v>
      </c>
    </row>
    <row r="313" spans="2:6" ht="15.75" thickBot="1" x14ac:dyDescent="0.3">
      <c r="B313" s="237" t="s">
        <v>279</v>
      </c>
      <c r="C313" s="43">
        <f t="shared" ref="C313:F316" si="69">C120+C278+C252+C226+C200+C174+C148</f>
        <v>75000</v>
      </c>
      <c r="D313" s="43">
        <f t="shared" si="69"/>
        <v>110800</v>
      </c>
      <c r="E313" s="43">
        <f t="shared" si="69"/>
        <v>100800</v>
      </c>
      <c r="F313" s="43">
        <f t="shared" si="69"/>
        <v>100800</v>
      </c>
    </row>
    <row r="314" spans="2:6" ht="15.75" thickBot="1" x14ac:dyDescent="0.3">
      <c r="B314" s="237" t="s">
        <v>303</v>
      </c>
      <c r="C314" s="43">
        <f t="shared" si="69"/>
        <v>0</v>
      </c>
      <c r="D314" s="43">
        <f t="shared" si="69"/>
        <v>0</v>
      </c>
      <c r="E314" s="43">
        <f t="shared" si="69"/>
        <v>0</v>
      </c>
      <c r="F314" s="43">
        <f t="shared" si="69"/>
        <v>0</v>
      </c>
    </row>
    <row r="315" spans="2:6" ht="15.75" thickBot="1" x14ac:dyDescent="0.3">
      <c r="B315" s="237" t="s">
        <v>295</v>
      </c>
      <c r="C315" s="43">
        <f t="shared" si="69"/>
        <v>0</v>
      </c>
      <c r="D315" s="43">
        <f t="shared" si="69"/>
        <v>0</v>
      </c>
      <c r="E315" s="43">
        <f t="shared" si="69"/>
        <v>0</v>
      </c>
      <c r="F315" s="43">
        <f t="shared" si="69"/>
        <v>0</v>
      </c>
    </row>
    <row r="316" spans="2:6" ht="15.75" thickBot="1" x14ac:dyDescent="0.3">
      <c r="B316" s="237" t="s">
        <v>296</v>
      </c>
      <c r="C316" s="43">
        <f t="shared" si="69"/>
        <v>4200</v>
      </c>
      <c r="D316" s="43">
        <f t="shared" si="69"/>
        <v>1300</v>
      </c>
      <c r="E316" s="43">
        <f t="shared" si="69"/>
        <v>0</v>
      </c>
      <c r="F316" s="43">
        <f t="shared" si="69"/>
        <v>0</v>
      </c>
    </row>
    <row r="317" spans="2:6" ht="15.75" thickBot="1" x14ac:dyDescent="0.3">
      <c r="B317" s="262" t="s">
        <v>32</v>
      </c>
      <c r="C317" s="71">
        <f>IF(C285-C284=0,0,"Error")</f>
        <v>0</v>
      </c>
      <c r="D317" s="71">
        <f>IF(D285-D284=0,0,"Error")</f>
        <v>0</v>
      </c>
      <c r="E317" s="71">
        <f>IF(E285-E284=0,0,"Error")</f>
        <v>0</v>
      </c>
      <c r="F317" s="71">
        <f>IF(F285-F284=0,0,"Error")</f>
        <v>0</v>
      </c>
    </row>
    <row r="318" spans="2:6" x14ac:dyDescent="0.25">
      <c r="B318" s="925"/>
      <c r="C318" s="149"/>
      <c r="D318" s="149"/>
      <c r="E318" s="149"/>
      <c r="F318" s="149"/>
    </row>
  </sheetData>
  <mergeCells count="75">
    <mergeCell ref="B21:F21"/>
    <mergeCell ref="B3:F3"/>
    <mergeCell ref="C5:F5"/>
    <mergeCell ref="C6:F6"/>
    <mergeCell ref="C7:F7"/>
    <mergeCell ref="B8:F8"/>
    <mergeCell ref="B9:F11"/>
    <mergeCell ref="C12:F12"/>
    <mergeCell ref="B13:B14"/>
    <mergeCell ref="C18:F18"/>
    <mergeCell ref="B19:F19"/>
    <mergeCell ref="B71:F71"/>
    <mergeCell ref="B22:F22"/>
    <mergeCell ref="C23:F23"/>
    <mergeCell ref="C24:F24"/>
    <mergeCell ref="C25:F25"/>
    <mergeCell ref="B26:B27"/>
    <mergeCell ref="B34:F34"/>
    <mergeCell ref="B35:B36"/>
    <mergeCell ref="C60:F60"/>
    <mergeCell ref="C61:F61"/>
    <mergeCell ref="C62:F62"/>
    <mergeCell ref="B63:B64"/>
    <mergeCell ref="B126:F126"/>
    <mergeCell ref="B72:B73"/>
    <mergeCell ref="B97:F97"/>
    <mergeCell ref="B98:F98"/>
    <mergeCell ref="C99:F99"/>
    <mergeCell ref="E100:F100"/>
    <mergeCell ref="C101:F101"/>
    <mergeCell ref="C102:F102"/>
    <mergeCell ref="B103:B104"/>
    <mergeCell ref="B111:F111"/>
    <mergeCell ref="B112:B113"/>
    <mergeCell ref="B125:F125"/>
    <mergeCell ref="C127:F127"/>
    <mergeCell ref="E128:F128"/>
    <mergeCell ref="C129:F129"/>
    <mergeCell ref="C130:F130"/>
    <mergeCell ref="B131:B132"/>
    <mergeCell ref="C207:F207"/>
    <mergeCell ref="C181:F181"/>
    <mergeCell ref="B139:F139"/>
    <mergeCell ref="B140:B141"/>
    <mergeCell ref="C153:F153"/>
    <mergeCell ref="E154:F154"/>
    <mergeCell ref="C155:F155"/>
    <mergeCell ref="C156:F156"/>
    <mergeCell ref="B157:B158"/>
    <mergeCell ref="B165:F165"/>
    <mergeCell ref="B166:B167"/>
    <mergeCell ref="C179:F179"/>
    <mergeCell ref="B270:B271"/>
    <mergeCell ref="C234:F234"/>
    <mergeCell ref="B235:B236"/>
    <mergeCell ref="B243:F243"/>
    <mergeCell ref="B244:B245"/>
    <mergeCell ref="C257:F257"/>
    <mergeCell ref="C259:F259"/>
    <mergeCell ref="B1:F1"/>
    <mergeCell ref="B2:F2"/>
    <mergeCell ref="C260:F260"/>
    <mergeCell ref="B261:B262"/>
    <mergeCell ref="B269:F269"/>
    <mergeCell ref="C208:F208"/>
    <mergeCell ref="B209:B210"/>
    <mergeCell ref="B217:F217"/>
    <mergeCell ref="B218:B219"/>
    <mergeCell ref="C231:F231"/>
    <mergeCell ref="C233:F233"/>
    <mergeCell ref="C182:F182"/>
    <mergeCell ref="B183:B184"/>
    <mergeCell ref="B191:F191"/>
    <mergeCell ref="B192:B193"/>
    <mergeCell ref="C205:F205"/>
  </mergeCells>
  <pageMargins left="0.7" right="0.7" top="0.5" bottom="0.64" header="0.3" footer="0.3"/>
  <pageSetup scale="55" orientation="portrait" r:id="rId1"/>
  <rowBreaks count="2" manualBreakCount="2">
    <brk id="59" max="5" man="1"/>
    <brk id="124"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32"/>
  <sheetViews>
    <sheetView topLeftCell="B1" zoomScale="80" zoomScaleNormal="80" workbookViewId="0">
      <selection activeCell="J13" sqref="J13:K13"/>
    </sheetView>
  </sheetViews>
  <sheetFormatPr defaultRowHeight="15" x14ac:dyDescent="0.25"/>
  <cols>
    <col min="1" max="1" width="12" hidden="1" customWidth="1"/>
    <col min="2" max="2" width="28.5703125" customWidth="1"/>
    <col min="3" max="5" width="11.7109375" customWidth="1"/>
    <col min="6" max="6" width="23" customWidth="1"/>
    <col min="9" max="9" width="11" customWidth="1"/>
    <col min="10" max="10" width="11" bestFit="1" customWidth="1"/>
  </cols>
  <sheetData>
    <row r="1" spans="1:8" x14ac:dyDescent="0.25">
      <c r="B1" s="1444" t="s">
        <v>1748</v>
      </c>
      <c r="C1" s="1444"/>
      <c r="D1" s="1444"/>
      <c r="E1" s="1444"/>
      <c r="F1" s="1444"/>
      <c r="G1" s="1444"/>
      <c r="H1" s="1444"/>
    </row>
    <row r="2" spans="1:8" ht="33" customHeight="1" x14ac:dyDescent="0.25">
      <c r="A2" s="1444" t="s">
        <v>750</v>
      </c>
      <c r="B2" s="1444"/>
      <c r="C2" s="1444"/>
      <c r="D2" s="1444"/>
      <c r="E2" s="1444"/>
      <c r="F2" s="1444"/>
      <c r="G2" s="1444"/>
    </row>
    <row r="3" spans="1:8" ht="18" customHeight="1" x14ac:dyDescent="0.25">
      <c r="A3" s="796"/>
      <c r="B3" s="1306" t="s">
        <v>731</v>
      </c>
      <c r="C3" s="1306"/>
      <c r="D3" s="1306"/>
      <c r="E3" s="1306"/>
      <c r="F3" s="1306"/>
      <c r="G3" s="796"/>
    </row>
    <row r="4" spans="1:8" ht="15.75" thickBot="1" x14ac:dyDescent="0.3"/>
    <row r="5" spans="1:8" ht="15.75" thickBot="1" x14ac:dyDescent="0.3">
      <c r="B5" s="2" t="s">
        <v>0</v>
      </c>
      <c r="C5" s="1230" t="s">
        <v>192</v>
      </c>
      <c r="D5" s="1230"/>
      <c r="E5" s="1230"/>
      <c r="F5" s="1230"/>
    </row>
    <row r="6" spans="1:8" ht="15.75" thickBot="1" x14ac:dyDescent="0.3">
      <c r="B6" s="2" t="s">
        <v>1</v>
      </c>
      <c r="C6" s="1231" t="s">
        <v>1464</v>
      </c>
      <c r="D6" s="1232"/>
      <c r="E6" s="1232"/>
      <c r="F6" s="1233"/>
    </row>
    <row r="7" spans="1:8" ht="15.75" thickBot="1" x14ac:dyDescent="0.3">
      <c r="B7" s="2" t="s">
        <v>3</v>
      </c>
      <c r="C7" s="1217" t="s">
        <v>729</v>
      </c>
      <c r="D7" s="1218"/>
      <c r="E7" s="1218"/>
      <c r="F7" s="1219"/>
    </row>
    <row r="8" spans="1:8" ht="15.75" thickBot="1" x14ac:dyDescent="0.3">
      <c r="B8" s="1234" t="s">
        <v>5</v>
      </c>
      <c r="C8" s="1235"/>
      <c r="D8" s="1235"/>
      <c r="E8" s="1235"/>
      <c r="F8" s="1236"/>
    </row>
    <row r="9" spans="1:8" ht="15.75" thickBot="1" x14ac:dyDescent="0.3">
      <c r="B9" s="1423" t="s">
        <v>192</v>
      </c>
      <c r="C9" s="1424"/>
      <c r="D9" s="1424"/>
      <c r="E9" s="1424"/>
      <c r="F9" s="1425"/>
    </row>
    <row r="10" spans="1:8" ht="36.75" customHeight="1" thickBot="1" x14ac:dyDescent="0.3">
      <c r="B10" s="1423"/>
      <c r="C10" s="1424"/>
      <c r="D10" s="1424"/>
      <c r="E10" s="1424"/>
      <c r="F10" s="1425"/>
    </row>
    <row r="11" spans="1:8" ht="15.75" thickBot="1" x14ac:dyDescent="0.3">
      <c r="B11" s="1423"/>
      <c r="C11" s="1424"/>
      <c r="D11" s="1424"/>
      <c r="E11" s="1424"/>
      <c r="F11" s="1425"/>
    </row>
    <row r="12" spans="1:8" ht="125.25" customHeight="1" thickBot="1" x14ac:dyDescent="0.3">
      <c r="B12" s="3" t="s">
        <v>6</v>
      </c>
      <c r="C12" s="1458" t="s">
        <v>194</v>
      </c>
      <c r="D12" s="2266"/>
      <c r="E12" s="2266"/>
      <c r="F12" s="2267"/>
    </row>
    <row r="13" spans="1:8" ht="23.25" customHeight="1" x14ac:dyDescent="0.25">
      <c r="B13" s="1254" t="s">
        <v>7</v>
      </c>
      <c r="C13" s="280">
        <v>2019</v>
      </c>
      <c r="D13" s="280">
        <v>2020</v>
      </c>
      <c r="E13" s="280">
        <v>2021</v>
      </c>
      <c r="F13" s="280">
        <v>2022</v>
      </c>
    </row>
    <row r="14" spans="1:8" ht="15.75" thickBot="1" x14ac:dyDescent="0.3">
      <c r="B14" s="1255"/>
      <c r="C14" s="277" t="s">
        <v>8</v>
      </c>
      <c r="D14" s="277" t="s">
        <v>9</v>
      </c>
      <c r="E14" s="277" t="s">
        <v>9</v>
      </c>
      <c r="F14" s="277" t="s">
        <v>9</v>
      </c>
    </row>
    <row r="15" spans="1:8" ht="18.75" customHeight="1" thickBot="1" x14ac:dyDescent="0.3">
      <c r="B15" s="5" t="s">
        <v>91</v>
      </c>
      <c r="C15" s="265">
        <v>78</v>
      </c>
      <c r="D15" s="265">
        <v>78</v>
      </c>
      <c r="E15" s="265">
        <v>78</v>
      </c>
      <c r="F15" s="265">
        <v>78</v>
      </c>
    </row>
    <row r="16" spans="1:8" ht="15.75" thickBot="1" x14ac:dyDescent="0.3">
      <c r="B16" s="5" t="s">
        <v>92</v>
      </c>
      <c r="C16" s="265">
        <v>46</v>
      </c>
      <c r="D16" s="265">
        <v>46</v>
      </c>
      <c r="E16" s="265">
        <v>46</v>
      </c>
      <c r="F16" s="265">
        <v>46</v>
      </c>
    </row>
    <row r="17" spans="2:12" ht="23.25" thickBot="1" x14ac:dyDescent="0.3">
      <c r="B17" s="5" t="s">
        <v>67</v>
      </c>
      <c r="C17" s="265">
        <v>4</v>
      </c>
      <c r="D17" s="265">
        <v>2</v>
      </c>
      <c r="E17" s="265">
        <v>1</v>
      </c>
      <c r="F17" s="265">
        <v>1</v>
      </c>
    </row>
    <row r="18" spans="2:12" ht="32.25" customHeight="1" thickBot="1" x14ac:dyDescent="0.3">
      <c r="B18" s="6" t="s">
        <v>10</v>
      </c>
      <c r="C18" s="1427" t="s">
        <v>306</v>
      </c>
      <c r="D18" s="1428"/>
      <c r="E18" s="1428"/>
      <c r="F18" s="1429"/>
    </row>
    <row r="19" spans="2:12" ht="23.25" customHeight="1" thickBot="1" x14ac:dyDescent="0.3">
      <c r="B19" s="1247" t="s">
        <v>11</v>
      </c>
      <c r="C19" s="1249"/>
      <c r="D19" s="1249"/>
      <c r="E19" s="1249"/>
      <c r="F19" s="1250"/>
      <c r="I19" s="30"/>
      <c r="K19" s="30"/>
    </row>
    <row r="20" spans="2:12" ht="27" customHeight="1" thickBot="1" x14ac:dyDescent="0.3">
      <c r="B20" s="5" t="s">
        <v>91</v>
      </c>
      <c r="C20" s="109" t="s">
        <v>68</v>
      </c>
      <c r="D20" s="271" t="s">
        <v>69</v>
      </c>
      <c r="E20" s="271" t="s">
        <v>69</v>
      </c>
      <c r="F20" s="271" t="s">
        <v>69</v>
      </c>
      <c r="H20" s="92"/>
    </row>
    <row r="21" spans="2:12" ht="30.75" customHeight="1" thickBot="1" x14ac:dyDescent="0.3">
      <c r="B21" s="5" t="s">
        <v>67</v>
      </c>
      <c r="C21" s="270" t="s">
        <v>68</v>
      </c>
      <c r="D21" s="271" t="s">
        <v>69</v>
      </c>
      <c r="E21" s="271" t="s">
        <v>69</v>
      </c>
      <c r="F21" s="271" t="s">
        <v>69</v>
      </c>
    </row>
    <row r="22" spans="2:12" ht="24" customHeight="1" thickBot="1" x14ac:dyDescent="0.3">
      <c r="B22" s="1291" t="s">
        <v>12</v>
      </c>
      <c r="C22" s="1292"/>
      <c r="D22" s="1292"/>
      <c r="E22" s="1292"/>
      <c r="F22" s="1293"/>
    </row>
    <row r="23" spans="2:12" ht="15.75" thickBot="1" x14ac:dyDescent="0.3">
      <c r="B23" s="1220" t="s">
        <v>13</v>
      </c>
      <c r="C23" s="1221"/>
      <c r="D23" s="1221"/>
      <c r="E23" s="1221"/>
      <c r="F23" s="1222"/>
    </row>
    <row r="24" spans="2:12" ht="18.75" customHeight="1" thickBot="1" x14ac:dyDescent="0.3">
      <c r="B24" s="7" t="s">
        <v>14</v>
      </c>
      <c r="C24" s="1284" t="s">
        <v>195</v>
      </c>
      <c r="D24" s="1279"/>
      <c r="E24" s="1279"/>
      <c r="F24" s="1280"/>
    </row>
    <row r="25" spans="2:12" ht="31.5" customHeight="1" thickBot="1" x14ac:dyDescent="0.3">
      <c r="B25" s="5" t="s">
        <v>15</v>
      </c>
      <c r="C25" s="1392" t="s">
        <v>195</v>
      </c>
      <c r="D25" s="1393"/>
      <c r="E25" s="1393"/>
      <c r="F25" s="1394"/>
    </row>
    <row r="26" spans="2:12" ht="15.75" thickBot="1" x14ac:dyDescent="0.3">
      <c r="B26" s="5" t="s">
        <v>16</v>
      </c>
      <c r="C26" s="1251" t="s">
        <v>196</v>
      </c>
      <c r="D26" s="1252"/>
      <c r="E26" s="1252"/>
      <c r="F26" s="1253"/>
    </row>
    <row r="27" spans="2:12" ht="12.75" customHeight="1" x14ac:dyDescent="0.25">
      <c r="B27" s="1254"/>
      <c r="C27" s="8">
        <v>2019</v>
      </c>
      <c r="D27" s="8">
        <v>2020</v>
      </c>
      <c r="E27" s="8">
        <v>2021</v>
      </c>
      <c r="F27" s="8">
        <v>2022</v>
      </c>
    </row>
    <row r="28" spans="2:12" ht="9" customHeight="1" thickBot="1" x14ac:dyDescent="0.3">
      <c r="B28" s="1255"/>
      <c r="C28" s="806" t="s">
        <v>8</v>
      </c>
      <c r="D28" s="806" t="s">
        <v>9</v>
      </c>
      <c r="E28" s="806" t="s">
        <v>9</v>
      </c>
      <c r="F28" s="806" t="s">
        <v>9</v>
      </c>
    </row>
    <row r="29" spans="2:12" ht="15.75" thickBot="1" x14ac:dyDescent="0.3">
      <c r="B29" s="5" t="s">
        <v>17</v>
      </c>
      <c r="C29" s="10">
        <v>17</v>
      </c>
      <c r="D29" s="10">
        <v>17</v>
      </c>
      <c r="E29" s="10">
        <v>17</v>
      </c>
      <c r="F29" s="10">
        <v>17</v>
      </c>
    </row>
    <row r="30" spans="2:12" ht="15.75" thickBot="1" x14ac:dyDescent="0.3">
      <c r="B30" s="5" t="s">
        <v>18</v>
      </c>
      <c r="C30" s="10">
        <f>C59</f>
        <v>39103</v>
      </c>
      <c r="D30" s="10">
        <f>D59</f>
        <v>42603</v>
      </c>
      <c r="E30" s="10">
        <f t="shared" ref="E30:F30" si="0">E59</f>
        <v>42603</v>
      </c>
      <c r="F30" s="10">
        <f t="shared" si="0"/>
        <v>45603</v>
      </c>
    </row>
    <row r="31" spans="2:12" ht="15.75" thickBot="1" x14ac:dyDescent="0.3">
      <c r="B31" s="5" t="s">
        <v>19</v>
      </c>
      <c r="C31" s="10">
        <f>C30/C29</f>
        <v>2300.1764705882351</v>
      </c>
      <c r="D31" s="10">
        <f t="shared" ref="D31:F31" si="1">D30/D29</f>
        <v>2506.0588235294117</v>
      </c>
      <c r="E31" s="10">
        <f t="shared" si="1"/>
        <v>2506.0588235294117</v>
      </c>
      <c r="F31" s="10">
        <f t="shared" si="1"/>
        <v>2682.5294117647059</v>
      </c>
    </row>
    <row r="32" spans="2:12" ht="15.75" thickBot="1" x14ac:dyDescent="0.3">
      <c r="B32" s="5" t="s">
        <v>20</v>
      </c>
      <c r="C32" s="787" t="s">
        <v>21</v>
      </c>
      <c r="D32" s="11">
        <f>D29/C29-1</f>
        <v>0</v>
      </c>
      <c r="E32" s="11">
        <f t="shared" ref="E32:F34" si="2">E29/D29-1</f>
        <v>0</v>
      </c>
      <c r="F32" s="11">
        <f t="shared" si="2"/>
        <v>0</v>
      </c>
      <c r="H32" s="12"/>
      <c r="I32" s="12"/>
      <c r="J32" s="12"/>
      <c r="K32" s="12"/>
      <c r="L32" s="12"/>
    </row>
    <row r="33" spans="2:9" ht="15.75" thickBot="1" x14ac:dyDescent="0.3">
      <c r="B33" s="5" t="s">
        <v>22</v>
      </c>
      <c r="C33" s="787" t="s">
        <v>21</v>
      </c>
      <c r="D33" s="11">
        <f>D30/C30-1</f>
        <v>8.9507198936143118E-2</v>
      </c>
      <c r="E33" s="11">
        <f t="shared" si="2"/>
        <v>0</v>
      </c>
      <c r="F33" s="11">
        <f t="shared" si="2"/>
        <v>7.0417576227026268E-2</v>
      </c>
    </row>
    <row r="34" spans="2:9" ht="15.75" thickBot="1" x14ac:dyDescent="0.3">
      <c r="B34" s="5" t="s">
        <v>23</v>
      </c>
      <c r="C34" s="787" t="s">
        <v>21</v>
      </c>
      <c r="D34" s="11">
        <f>D31/C31-1</f>
        <v>8.9507198936143118E-2</v>
      </c>
      <c r="E34" s="11">
        <f t="shared" si="2"/>
        <v>0</v>
      </c>
      <c r="F34" s="11">
        <f t="shared" si="2"/>
        <v>7.0417576227026268E-2</v>
      </c>
    </row>
    <row r="35" spans="2:9" ht="15.75" thickBot="1" x14ac:dyDescent="0.3">
      <c r="B35" s="1256" t="s">
        <v>160</v>
      </c>
      <c r="C35" s="1257"/>
      <c r="D35" s="1257"/>
      <c r="E35" s="1257"/>
      <c r="F35" s="1258"/>
    </row>
    <row r="36" spans="2:9" ht="12.75" customHeight="1" x14ac:dyDescent="0.25">
      <c r="B36" s="1254"/>
      <c r="C36" s="8">
        <v>2019</v>
      </c>
      <c r="D36" s="8">
        <v>2020</v>
      </c>
      <c r="E36" s="8">
        <v>2021</v>
      </c>
      <c r="F36" s="8">
        <v>2022</v>
      </c>
    </row>
    <row r="37" spans="2:9" ht="9" customHeight="1" thickBot="1" x14ac:dyDescent="0.3">
      <c r="B37" s="1255"/>
      <c r="C37" s="806" t="s">
        <v>8</v>
      </c>
      <c r="D37" s="806" t="s">
        <v>9</v>
      </c>
      <c r="E37" s="806" t="s">
        <v>9</v>
      </c>
      <c r="F37" s="806" t="s">
        <v>9</v>
      </c>
    </row>
    <row r="38" spans="2:9" ht="15.75" thickBot="1" x14ac:dyDescent="0.3">
      <c r="B38" s="13" t="s">
        <v>24</v>
      </c>
      <c r="C38" s="14">
        <f>C39+C40</f>
        <v>22164</v>
      </c>
      <c r="D38" s="14">
        <f>D39+D40</f>
        <v>22164</v>
      </c>
      <c r="E38" s="14">
        <f t="shared" ref="E38:F38" si="3">E39+E40</f>
        <v>22164</v>
      </c>
      <c r="F38" s="14">
        <f t="shared" si="3"/>
        <v>22164</v>
      </c>
    </row>
    <row r="39" spans="2:9" ht="15.75" thickBot="1" x14ac:dyDescent="0.3">
      <c r="B39" s="26" t="s">
        <v>279</v>
      </c>
      <c r="C39" s="278">
        <v>22164</v>
      </c>
      <c r="D39" s="278">
        <v>22164</v>
      </c>
      <c r="E39" s="278">
        <v>22164</v>
      </c>
      <c r="F39" s="278">
        <v>22164</v>
      </c>
    </row>
    <row r="40" spans="2:9" ht="15.75" thickBot="1" x14ac:dyDescent="0.3">
      <c r="B40" s="26" t="s">
        <v>280</v>
      </c>
      <c r="C40" s="15"/>
      <c r="D40" s="15"/>
      <c r="E40" s="15"/>
      <c r="F40" s="15"/>
    </row>
    <row r="41" spans="2:9" ht="24.75" thickBot="1" x14ac:dyDescent="0.3">
      <c r="B41" s="13" t="s">
        <v>25</v>
      </c>
      <c r="C41" s="14">
        <f>C42+C43</f>
        <v>3439</v>
      </c>
      <c r="D41" s="14">
        <f>D42+D43</f>
        <v>3439</v>
      </c>
      <c r="E41" s="14">
        <f t="shared" ref="E41:F41" si="4">E42+E43</f>
        <v>3439</v>
      </c>
      <c r="F41" s="14">
        <f t="shared" si="4"/>
        <v>3439</v>
      </c>
    </row>
    <row r="42" spans="2:9" ht="15.75" thickBot="1" x14ac:dyDescent="0.3">
      <c r="B42" s="26" t="s">
        <v>279</v>
      </c>
      <c r="C42" s="278">
        <v>3439</v>
      </c>
      <c r="D42" s="278">
        <v>3439</v>
      </c>
      <c r="E42" s="278">
        <v>3439</v>
      </c>
      <c r="F42" s="278">
        <v>3439</v>
      </c>
      <c r="I42" s="12"/>
    </row>
    <row r="43" spans="2:9" ht="15.75" thickBot="1" x14ac:dyDescent="0.3">
      <c r="B43" s="26" t="s">
        <v>280</v>
      </c>
      <c r="C43" s="15"/>
      <c r="D43" s="14"/>
      <c r="E43" s="14"/>
      <c r="F43" s="14"/>
      <c r="I43" s="12"/>
    </row>
    <row r="44" spans="2:9" ht="15.75" thickBot="1" x14ac:dyDescent="0.3">
      <c r="B44" s="13" t="s">
        <v>26</v>
      </c>
      <c r="C44" s="15">
        <f>C45+C46</f>
        <v>13500</v>
      </c>
      <c r="D44" s="14">
        <f>D45+D46</f>
        <v>17000</v>
      </c>
      <c r="E44" s="14">
        <f t="shared" ref="E44:F44" si="5">E45+E46</f>
        <v>17000</v>
      </c>
      <c r="F44" s="14">
        <f t="shared" si="5"/>
        <v>20000</v>
      </c>
    </row>
    <row r="45" spans="2:9" ht="15.75" thickBot="1" x14ac:dyDescent="0.3">
      <c r="B45" s="26" t="s">
        <v>279</v>
      </c>
      <c r="C45" s="278">
        <v>13500</v>
      </c>
      <c r="D45" s="14">
        <v>17000</v>
      </c>
      <c r="E45" s="14">
        <v>17000</v>
      </c>
      <c r="F45" s="14">
        <f>3000+17000</f>
        <v>20000</v>
      </c>
    </row>
    <row r="46" spans="2:9" ht="15.75" thickBot="1" x14ac:dyDescent="0.3">
      <c r="B46" s="26" t="s">
        <v>280</v>
      </c>
      <c r="C46" s="15"/>
      <c r="D46" s="14"/>
      <c r="E46" s="14"/>
      <c r="F46" s="14"/>
    </row>
    <row r="47" spans="2:9" ht="15.75" thickBot="1" x14ac:dyDescent="0.3">
      <c r="B47" s="13" t="s">
        <v>27</v>
      </c>
      <c r="C47" s="15"/>
      <c r="D47" s="14"/>
      <c r="E47" s="14"/>
      <c r="F47" s="14"/>
    </row>
    <row r="48" spans="2:9" ht="15.75" thickBot="1" x14ac:dyDescent="0.3">
      <c r="B48" s="26" t="s">
        <v>279</v>
      </c>
      <c r="C48" s="15"/>
      <c r="D48" s="14"/>
      <c r="E48" s="14"/>
      <c r="F48" s="14"/>
    </row>
    <row r="49" spans="2:13" ht="15.75" thickBot="1" x14ac:dyDescent="0.3">
      <c r="B49" s="26" t="s">
        <v>280</v>
      </c>
      <c r="C49" s="15"/>
      <c r="D49" s="14"/>
      <c r="E49" s="14"/>
      <c r="F49" s="14"/>
    </row>
    <row r="50" spans="2:13" ht="15.75" thickBot="1" x14ac:dyDescent="0.3">
      <c r="B50" s="13" t="s">
        <v>28</v>
      </c>
      <c r="C50" s="15"/>
      <c r="D50" s="14"/>
      <c r="E50" s="14"/>
      <c r="F50" s="14"/>
    </row>
    <row r="51" spans="2:13" ht="15.75" thickBot="1" x14ac:dyDescent="0.3">
      <c r="B51" s="26" t="s">
        <v>279</v>
      </c>
      <c r="C51" s="15"/>
      <c r="D51" s="14"/>
      <c r="E51" s="14"/>
      <c r="F51" s="14"/>
    </row>
    <row r="52" spans="2:13" ht="15.75" thickBot="1" x14ac:dyDescent="0.3">
      <c r="B52" s="26" t="s">
        <v>280</v>
      </c>
      <c r="C52" s="15"/>
      <c r="D52" s="14"/>
      <c r="E52" s="14"/>
      <c r="F52" s="14"/>
    </row>
    <row r="53" spans="2:13" ht="15.75" thickBot="1" x14ac:dyDescent="0.3">
      <c r="B53" s="13" t="s">
        <v>29</v>
      </c>
      <c r="C53" s="15">
        <f>C54+C55</f>
        <v>0</v>
      </c>
      <c r="D53" s="14">
        <f t="shared" ref="D53:F53" si="6">D54+D55</f>
        <v>0</v>
      </c>
      <c r="E53" s="14">
        <f t="shared" si="6"/>
        <v>0</v>
      </c>
      <c r="F53" s="14">
        <f t="shared" si="6"/>
        <v>0</v>
      </c>
    </row>
    <row r="54" spans="2:13" ht="15.75" thickBot="1" x14ac:dyDescent="0.3">
      <c r="B54" s="26" t="s">
        <v>279</v>
      </c>
      <c r="C54" s="278"/>
      <c r="D54" s="14">
        <v>0</v>
      </c>
      <c r="E54" s="31">
        <v>0</v>
      </c>
      <c r="F54" s="31">
        <v>0</v>
      </c>
    </row>
    <row r="55" spans="2:13" ht="15.75" thickBot="1" x14ac:dyDescent="0.3">
      <c r="B55" s="26" t="s">
        <v>280</v>
      </c>
      <c r="C55" s="15"/>
      <c r="D55" s="14"/>
      <c r="E55" s="14"/>
      <c r="F55" s="14"/>
    </row>
    <row r="56" spans="2:13" ht="24.75" thickBot="1" x14ac:dyDescent="0.3">
      <c r="B56" s="13" t="s">
        <v>30</v>
      </c>
      <c r="C56" s="15">
        <v>0</v>
      </c>
      <c r="D56" s="14">
        <v>0</v>
      </c>
      <c r="E56" s="14">
        <f>D56*1.03*0.99</f>
        <v>0</v>
      </c>
      <c r="F56" s="14">
        <f>E56*1.03*0.99</f>
        <v>0</v>
      </c>
      <c r="I56" s="95"/>
    </row>
    <row r="57" spans="2:13" ht="15.75" thickBot="1" x14ac:dyDescent="0.3">
      <c r="B57" s="26" t="s">
        <v>279</v>
      </c>
      <c r="C57" s="15"/>
      <c r="D57" s="40"/>
      <c r="E57" s="40"/>
      <c r="F57" s="40"/>
      <c r="K57" s="96"/>
      <c r="L57" s="96"/>
      <c r="M57" s="96"/>
    </row>
    <row r="58" spans="2:13" ht="15.75" thickBot="1" x14ac:dyDescent="0.3">
      <c r="B58" s="26" t="s">
        <v>280</v>
      </c>
      <c r="C58" s="15"/>
      <c r="D58" s="97"/>
      <c r="E58" s="40"/>
      <c r="F58" s="40"/>
    </row>
    <row r="59" spans="2:13" ht="15.75" thickBot="1" x14ac:dyDescent="0.3">
      <c r="B59" s="16" t="s">
        <v>31</v>
      </c>
      <c r="C59" s="15">
        <f>C56+C53+C50+C47+C44+C41+C38</f>
        <v>39103</v>
      </c>
      <c r="D59" s="15">
        <f>D56+D53+D50+D47+D44+D41+D38</f>
        <v>42603</v>
      </c>
      <c r="E59" s="15">
        <f t="shared" ref="E59:F59" si="7">E56+E53+E50+E47+E44+E41+E38</f>
        <v>42603</v>
      </c>
      <c r="F59" s="15">
        <f t="shared" si="7"/>
        <v>45603</v>
      </c>
    </row>
    <row r="60" spans="2:13" ht="15.75" thickBot="1" x14ac:dyDescent="0.3">
      <c r="B60" s="17" t="s">
        <v>32</v>
      </c>
      <c r="C60" s="18">
        <f>IF(C59-C30=0,0,"Error")</f>
        <v>0</v>
      </c>
      <c r="D60" s="18">
        <f>IF(D59-D30=0,0,"Error")</f>
        <v>0</v>
      </c>
      <c r="E60" s="18">
        <f>IF(E59-E30=0,0,"Error")</f>
        <v>0</v>
      </c>
      <c r="F60" s="18">
        <f>IF(F59-F30=0,0,"Error")</f>
        <v>0</v>
      </c>
    </row>
    <row r="61" spans="2:13" ht="15.75" hidden="1" thickBot="1" x14ac:dyDescent="0.3">
      <c r="B61" s="37" t="s">
        <v>327</v>
      </c>
      <c r="C61" s="1278"/>
      <c r="D61" s="1279"/>
      <c r="E61" s="1279"/>
      <c r="F61" s="1280"/>
    </row>
    <row r="62" spans="2:13" ht="26.25" hidden="1" customHeight="1" x14ac:dyDescent="0.25">
      <c r="B62" s="5" t="s">
        <v>15</v>
      </c>
      <c r="C62" s="1247"/>
      <c r="D62" s="1249"/>
      <c r="E62" s="1249"/>
      <c r="F62" s="1250"/>
    </row>
    <row r="63" spans="2:13" ht="15.75" hidden="1" thickBot="1" x14ac:dyDescent="0.3">
      <c r="B63" s="5" t="s">
        <v>16</v>
      </c>
      <c r="C63" s="1251"/>
      <c r="D63" s="1252"/>
      <c r="E63" s="1252"/>
      <c r="F63" s="1253"/>
    </row>
    <row r="64" spans="2:13" ht="12.75" hidden="1" customHeight="1" x14ac:dyDescent="0.25">
      <c r="B64" s="1254"/>
      <c r="C64" s="8">
        <v>2018</v>
      </c>
      <c r="D64" s="8">
        <v>2019</v>
      </c>
      <c r="E64" s="8">
        <v>2020</v>
      </c>
      <c r="F64" s="8">
        <v>2021</v>
      </c>
    </row>
    <row r="65" spans="2:6" ht="9" hidden="1" customHeight="1" x14ac:dyDescent="0.25">
      <c r="B65" s="1255"/>
      <c r="C65" s="806" t="s">
        <v>8</v>
      </c>
      <c r="D65" s="806" t="s">
        <v>9</v>
      </c>
      <c r="E65" s="806" t="s">
        <v>9</v>
      </c>
      <c r="F65" s="806" t="s">
        <v>9</v>
      </c>
    </row>
    <row r="66" spans="2:6" ht="15.75" hidden="1" thickBot="1" x14ac:dyDescent="0.3">
      <c r="B66" s="5" t="s">
        <v>17</v>
      </c>
      <c r="C66" s="5"/>
      <c r="D66" s="5"/>
      <c r="E66" s="5"/>
      <c r="F66" s="5"/>
    </row>
    <row r="67" spans="2:6" ht="15.75" hidden="1" thickBot="1" x14ac:dyDescent="0.3">
      <c r="B67" s="5" t="s">
        <v>18</v>
      </c>
      <c r="C67" s="10">
        <f>C96</f>
        <v>0</v>
      </c>
      <c r="D67" s="10">
        <f t="shared" ref="D67:F67" si="8">D96</f>
        <v>0</v>
      </c>
      <c r="E67" s="10">
        <f t="shared" si="8"/>
        <v>0</v>
      </c>
      <c r="F67" s="10">
        <f t="shared" si="8"/>
        <v>0</v>
      </c>
    </row>
    <row r="68" spans="2:6" ht="15.75" hidden="1" thickBot="1" x14ac:dyDescent="0.3">
      <c r="B68" s="5" t="s">
        <v>19</v>
      </c>
      <c r="C68" s="10" t="e">
        <f>C67/C66</f>
        <v>#DIV/0!</v>
      </c>
      <c r="D68" s="10" t="e">
        <f>D67/D66</f>
        <v>#DIV/0!</v>
      </c>
      <c r="E68" s="10" t="e">
        <f>E67/E66</f>
        <v>#DIV/0!</v>
      </c>
      <c r="F68" s="10" t="e">
        <f>F67/F66</f>
        <v>#DIV/0!</v>
      </c>
    </row>
    <row r="69" spans="2:6" ht="15.75" hidden="1" thickBot="1" x14ac:dyDescent="0.3">
      <c r="B69" s="5" t="s">
        <v>20</v>
      </c>
      <c r="C69" s="787"/>
      <c r="D69" s="11" t="e">
        <f>D66/C66-1</f>
        <v>#DIV/0!</v>
      </c>
      <c r="E69" s="11" t="e">
        <f>E66/D66-1</f>
        <v>#DIV/0!</v>
      </c>
      <c r="F69" s="11" t="e">
        <f>F66/E66-1</f>
        <v>#DIV/0!</v>
      </c>
    </row>
    <row r="70" spans="2:6" ht="15.75" hidden="1" thickBot="1" x14ac:dyDescent="0.3">
      <c r="B70" s="5" t="s">
        <v>22</v>
      </c>
      <c r="C70" s="787"/>
      <c r="D70" s="11" t="e">
        <f>D67/C67-1</f>
        <v>#DIV/0!</v>
      </c>
      <c r="E70" s="11" t="e">
        <f t="shared" ref="E70:F71" si="9">E67/D67-1</f>
        <v>#DIV/0!</v>
      </c>
      <c r="F70" s="11" t="e">
        <f t="shared" si="9"/>
        <v>#DIV/0!</v>
      </c>
    </row>
    <row r="71" spans="2:6" ht="15.75" hidden="1" thickBot="1" x14ac:dyDescent="0.3">
      <c r="B71" s="5" t="s">
        <v>23</v>
      </c>
      <c r="C71" s="787"/>
      <c r="D71" s="11" t="e">
        <f>D68/C68-1</f>
        <v>#DIV/0!</v>
      </c>
      <c r="E71" s="11" t="e">
        <f t="shared" si="9"/>
        <v>#DIV/0!</v>
      </c>
      <c r="F71" s="11" t="e">
        <f t="shared" si="9"/>
        <v>#DIV/0!</v>
      </c>
    </row>
    <row r="72" spans="2:6" ht="24.75" hidden="1" customHeight="1" x14ac:dyDescent="0.25">
      <c r="B72" s="1256" t="s">
        <v>212</v>
      </c>
      <c r="C72" s="1257"/>
      <c r="D72" s="1257"/>
      <c r="E72" s="1257"/>
      <c r="F72" s="1258"/>
    </row>
    <row r="73" spans="2:6" ht="12.75" hidden="1" customHeight="1" x14ac:dyDescent="0.25">
      <c r="B73" s="1254"/>
      <c r="C73" s="8">
        <v>2018</v>
      </c>
      <c r="D73" s="8">
        <v>2019</v>
      </c>
      <c r="E73" s="8">
        <v>2020</v>
      </c>
      <c r="F73" s="8">
        <v>2021</v>
      </c>
    </row>
    <row r="74" spans="2:6" ht="9" hidden="1" customHeight="1" x14ac:dyDescent="0.25">
      <c r="B74" s="1255"/>
      <c r="C74" s="806" t="s">
        <v>8</v>
      </c>
      <c r="D74" s="806" t="s">
        <v>9</v>
      </c>
      <c r="E74" s="806" t="s">
        <v>9</v>
      </c>
      <c r="F74" s="806" t="s">
        <v>9</v>
      </c>
    </row>
    <row r="75" spans="2:6" ht="24.75" hidden="1" customHeight="1" x14ac:dyDescent="0.25">
      <c r="B75" s="13" t="s">
        <v>24</v>
      </c>
      <c r="C75" s="14"/>
      <c r="D75" s="14"/>
      <c r="E75" s="14"/>
      <c r="F75" s="14"/>
    </row>
    <row r="76" spans="2:6" ht="38.25" hidden="1" customHeight="1" x14ac:dyDescent="0.25">
      <c r="B76" s="26" t="s">
        <v>279</v>
      </c>
      <c r="C76" s="15"/>
      <c r="D76" s="27"/>
      <c r="E76" s="27"/>
      <c r="F76" s="27"/>
    </row>
    <row r="77" spans="2:6" ht="24.75" hidden="1" customHeight="1" x14ac:dyDescent="0.25">
      <c r="B77" s="26" t="s">
        <v>280</v>
      </c>
      <c r="C77" s="15"/>
      <c r="D77" s="27"/>
      <c r="E77" s="27"/>
      <c r="F77" s="27"/>
    </row>
    <row r="78" spans="2:6" ht="24.75" hidden="1" customHeight="1" x14ac:dyDescent="0.25">
      <c r="B78" s="13" t="s">
        <v>25</v>
      </c>
      <c r="C78" s="14"/>
      <c r="D78" s="14"/>
      <c r="E78" s="14"/>
      <c r="F78" s="14"/>
    </row>
    <row r="79" spans="2:6" ht="15.75" hidden="1" thickBot="1" x14ac:dyDescent="0.3">
      <c r="B79" s="26" t="s">
        <v>279</v>
      </c>
      <c r="C79" s="15"/>
      <c r="D79" s="14"/>
      <c r="E79" s="14"/>
      <c r="F79" s="14"/>
    </row>
    <row r="80" spans="2:6" ht="15.75" hidden="1" thickBot="1" x14ac:dyDescent="0.3">
      <c r="B80" s="26" t="s">
        <v>280</v>
      </c>
      <c r="C80" s="15"/>
      <c r="D80" s="14"/>
      <c r="E80" s="14"/>
      <c r="F80" s="14"/>
    </row>
    <row r="81" spans="2:6" ht="24.75" hidden="1" customHeight="1" x14ac:dyDescent="0.25">
      <c r="B81" s="13" t="s">
        <v>26</v>
      </c>
      <c r="C81" s="15">
        <v>0</v>
      </c>
      <c r="D81" s="14">
        <v>0</v>
      </c>
      <c r="E81" s="14">
        <v>0</v>
      </c>
      <c r="F81" s="14">
        <v>0</v>
      </c>
    </row>
    <row r="82" spans="2:6" ht="15.75" hidden="1" thickBot="1" x14ac:dyDescent="0.3">
      <c r="B82" s="26" t="s">
        <v>279</v>
      </c>
      <c r="C82" s="15"/>
      <c r="D82" s="14"/>
      <c r="E82" s="14"/>
      <c r="F82" s="14"/>
    </row>
    <row r="83" spans="2:6" ht="15.75" hidden="1" thickBot="1" x14ac:dyDescent="0.3">
      <c r="B83" s="26" t="s">
        <v>280</v>
      </c>
      <c r="C83" s="15"/>
      <c r="D83" s="14"/>
      <c r="E83" s="14"/>
      <c r="F83" s="14"/>
    </row>
    <row r="84" spans="2:6" ht="15.75" hidden="1" thickBot="1" x14ac:dyDescent="0.3">
      <c r="B84" s="13" t="s">
        <v>27</v>
      </c>
      <c r="C84" s="15"/>
      <c r="D84" s="14"/>
      <c r="E84" s="14"/>
      <c r="F84" s="14"/>
    </row>
    <row r="85" spans="2:6" ht="15.75" hidden="1" thickBot="1" x14ac:dyDescent="0.3">
      <c r="B85" s="26" t="s">
        <v>279</v>
      </c>
      <c r="C85" s="15"/>
      <c r="D85" s="14"/>
      <c r="E85" s="14"/>
      <c r="F85" s="14"/>
    </row>
    <row r="86" spans="2:6" ht="15.75" hidden="1" thickBot="1" x14ac:dyDescent="0.3">
      <c r="B86" s="26" t="s">
        <v>280</v>
      </c>
      <c r="C86" s="15"/>
      <c r="D86" s="14"/>
      <c r="E86" s="14"/>
      <c r="F86" s="14"/>
    </row>
    <row r="87" spans="2:6" ht="15.75" hidden="1" thickBot="1" x14ac:dyDescent="0.3">
      <c r="B87" s="13" t="s">
        <v>28</v>
      </c>
      <c r="C87" s="15"/>
      <c r="D87" s="14"/>
      <c r="E87" s="14"/>
      <c r="F87" s="14"/>
    </row>
    <row r="88" spans="2:6" ht="15.75" hidden="1" thickBot="1" x14ac:dyDescent="0.3">
      <c r="B88" s="26" t="s">
        <v>279</v>
      </c>
      <c r="C88" s="15"/>
      <c r="D88" s="14"/>
      <c r="E88" s="14"/>
      <c r="F88" s="14"/>
    </row>
    <row r="89" spans="2:6" ht="15.75" hidden="1" thickBot="1" x14ac:dyDescent="0.3">
      <c r="B89" s="26" t="s">
        <v>280</v>
      </c>
      <c r="C89" s="15"/>
      <c r="D89" s="14"/>
      <c r="E89" s="14"/>
      <c r="F89" s="14"/>
    </row>
    <row r="90" spans="2:6" ht="15.75" hidden="1" thickBot="1" x14ac:dyDescent="0.3">
      <c r="B90" s="13" t="s">
        <v>29</v>
      </c>
      <c r="C90" s="15"/>
      <c r="D90" s="14"/>
      <c r="E90" s="14"/>
      <c r="F90" s="14"/>
    </row>
    <row r="91" spans="2:6" ht="15.75" hidden="1" thickBot="1" x14ac:dyDescent="0.3">
      <c r="B91" s="26" t="s">
        <v>279</v>
      </c>
      <c r="C91" s="15"/>
      <c r="D91" s="14"/>
      <c r="E91" s="14"/>
      <c r="F91" s="14"/>
    </row>
    <row r="92" spans="2:6" ht="15.75" hidden="1" thickBot="1" x14ac:dyDescent="0.3">
      <c r="B92" s="26" t="s">
        <v>280</v>
      </c>
      <c r="C92" s="15"/>
      <c r="D92" s="14"/>
      <c r="E92" s="14"/>
      <c r="F92" s="14"/>
    </row>
    <row r="93" spans="2:6" ht="24.75" hidden="1" thickBot="1" x14ac:dyDescent="0.3">
      <c r="B93" s="13" t="s">
        <v>30</v>
      </c>
      <c r="C93" s="15"/>
      <c r="D93" s="14"/>
      <c r="E93" s="14"/>
      <c r="F93" s="14"/>
    </row>
    <row r="94" spans="2:6" ht="15.75" hidden="1" thickBot="1" x14ac:dyDescent="0.3">
      <c r="B94" s="26" t="s">
        <v>279</v>
      </c>
      <c r="C94" s="15"/>
      <c r="D94" s="14"/>
      <c r="E94" s="14"/>
      <c r="F94" s="14"/>
    </row>
    <row r="95" spans="2:6" ht="15.75" hidden="1" thickBot="1" x14ac:dyDescent="0.3">
      <c r="B95" s="26" t="s">
        <v>280</v>
      </c>
      <c r="C95" s="15"/>
      <c r="D95" s="14"/>
      <c r="E95" s="14"/>
      <c r="F95" s="14"/>
    </row>
    <row r="96" spans="2:6" ht="15.75" hidden="1" thickBot="1" x14ac:dyDescent="0.3">
      <c r="B96" s="35" t="s">
        <v>53</v>
      </c>
      <c r="C96" s="15">
        <f>C93+C90+C87+C84+C81+C78+C75</f>
        <v>0</v>
      </c>
      <c r="D96" s="15">
        <f t="shared" ref="D96:F96" si="10">D93+D90+D87+D84+D81+D78+D75</f>
        <v>0</v>
      </c>
      <c r="E96" s="15">
        <f t="shared" si="10"/>
        <v>0</v>
      </c>
      <c r="F96" s="15">
        <f t="shared" si="10"/>
        <v>0</v>
      </c>
    </row>
    <row r="97" spans="2:6" ht="17.25" hidden="1" customHeight="1" x14ac:dyDescent="0.25">
      <c r="B97" s="17" t="s">
        <v>32</v>
      </c>
      <c r="C97" s="18">
        <f>IF(C96-C67=0,0,"Error")</f>
        <v>0</v>
      </c>
      <c r="D97" s="18">
        <f>IF(D96-D67=0,0,"Error")</f>
        <v>0</v>
      </c>
      <c r="E97" s="18">
        <f>IF(E96-E67=0,0,"Error")</f>
        <v>0</v>
      </c>
      <c r="F97" s="18">
        <f>IF(F96-F67=0,0,"Error")</f>
        <v>0</v>
      </c>
    </row>
    <row r="98" spans="2:6" ht="15.75" hidden="1" thickBot="1" x14ac:dyDescent="0.3">
      <c r="B98" s="37" t="s">
        <v>328</v>
      </c>
      <c r="C98" s="1278"/>
      <c r="D98" s="1279"/>
      <c r="E98" s="1279"/>
      <c r="F98" s="1280"/>
    </row>
    <row r="99" spans="2:6" ht="26.25" hidden="1" customHeight="1" x14ac:dyDescent="0.25">
      <c r="B99" s="5" t="s">
        <v>15</v>
      </c>
      <c r="C99" s="1247"/>
      <c r="D99" s="1249"/>
      <c r="E99" s="1249"/>
      <c r="F99" s="1250"/>
    </row>
    <row r="100" spans="2:6" ht="15.75" hidden="1" thickBot="1" x14ac:dyDescent="0.3">
      <c r="B100" s="5" t="s">
        <v>16</v>
      </c>
      <c r="C100" s="1251"/>
      <c r="D100" s="1252"/>
      <c r="E100" s="1252"/>
      <c r="F100" s="1253"/>
    </row>
    <row r="101" spans="2:6" ht="12.75" hidden="1" customHeight="1" x14ac:dyDescent="0.25">
      <c r="B101" s="1254"/>
      <c r="C101" s="8">
        <v>2018</v>
      </c>
      <c r="D101" s="8">
        <v>2019</v>
      </c>
      <c r="E101" s="8">
        <v>2020</v>
      </c>
      <c r="F101" s="8">
        <v>2021</v>
      </c>
    </row>
    <row r="102" spans="2:6" ht="9" hidden="1" customHeight="1" x14ac:dyDescent="0.25">
      <c r="B102" s="1255"/>
      <c r="C102" s="806" t="s">
        <v>8</v>
      </c>
      <c r="D102" s="806" t="s">
        <v>9</v>
      </c>
      <c r="E102" s="806" t="s">
        <v>9</v>
      </c>
      <c r="F102" s="806" t="s">
        <v>9</v>
      </c>
    </row>
    <row r="103" spans="2:6" ht="15.75" hidden="1" thickBot="1" x14ac:dyDescent="0.3">
      <c r="B103" s="5" t="s">
        <v>17</v>
      </c>
      <c r="C103" s="41"/>
      <c r="D103" s="41"/>
      <c r="E103" s="41"/>
      <c r="F103" s="41"/>
    </row>
    <row r="104" spans="2:6" ht="15.75" hidden="1" thickBot="1" x14ac:dyDescent="0.3">
      <c r="B104" s="5" t="s">
        <v>18</v>
      </c>
      <c r="C104" s="10">
        <f>C133</f>
        <v>0</v>
      </c>
      <c r="D104" s="10">
        <f t="shared" ref="D104:F104" si="11">D133</f>
        <v>0</v>
      </c>
      <c r="E104" s="10">
        <f t="shared" si="11"/>
        <v>0</v>
      </c>
      <c r="F104" s="10">
        <f t="shared" si="11"/>
        <v>0</v>
      </c>
    </row>
    <row r="105" spans="2:6" ht="15.75" hidden="1" thickBot="1" x14ac:dyDescent="0.3">
      <c r="B105" s="5" t="s">
        <v>19</v>
      </c>
      <c r="C105" s="10" t="e">
        <f>C104/C103</f>
        <v>#DIV/0!</v>
      </c>
      <c r="D105" s="10" t="e">
        <f>D104/D103</f>
        <v>#DIV/0!</v>
      </c>
      <c r="E105" s="10" t="e">
        <f>E104/E103</f>
        <v>#DIV/0!</v>
      </c>
      <c r="F105" s="10" t="e">
        <f>F104/F103</f>
        <v>#DIV/0!</v>
      </c>
    </row>
    <row r="106" spans="2:6" ht="15.75" hidden="1" thickBot="1" x14ac:dyDescent="0.3">
      <c r="B106" s="5" t="s">
        <v>20</v>
      </c>
      <c r="C106" s="787"/>
      <c r="D106" s="11" t="e">
        <f>D103/C103-1</f>
        <v>#DIV/0!</v>
      </c>
      <c r="E106" s="11" t="e">
        <f>E103/D103-1</f>
        <v>#DIV/0!</v>
      </c>
      <c r="F106" s="11" t="e">
        <f>F103/E103-1</f>
        <v>#DIV/0!</v>
      </c>
    </row>
    <row r="107" spans="2:6" ht="15.75" hidden="1" thickBot="1" x14ac:dyDescent="0.3">
      <c r="B107" s="5" t="s">
        <v>22</v>
      </c>
      <c r="C107" s="787"/>
      <c r="D107" s="11" t="e">
        <f>D104/C104-1</f>
        <v>#DIV/0!</v>
      </c>
      <c r="E107" s="11" t="e">
        <f t="shared" ref="E107:F108" si="12">E104/D104-1</f>
        <v>#DIV/0!</v>
      </c>
      <c r="F107" s="11" t="e">
        <f t="shared" si="12"/>
        <v>#DIV/0!</v>
      </c>
    </row>
    <row r="108" spans="2:6" ht="15.75" hidden="1" thickBot="1" x14ac:dyDescent="0.3">
      <c r="B108" s="5" t="s">
        <v>23</v>
      </c>
      <c r="C108" s="787"/>
      <c r="D108" s="11" t="e">
        <f>D105/C105-1</f>
        <v>#DIV/0!</v>
      </c>
      <c r="E108" s="11" t="e">
        <f t="shared" si="12"/>
        <v>#DIV/0!</v>
      </c>
      <c r="F108" s="11" t="e">
        <f t="shared" si="12"/>
        <v>#DIV/0!</v>
      </c>
    </row>
    <row r="109" spans="2:6" ht="24.75" hidden="1" customHeight="1" x14ac:dyDescent="0.25">
      <c r="B109" s="1256" t="s">
        <v>212</v>
      </c>
      <c r="C109" s="1257"/>
      <c r="D109" s="1257"/>
      <c r="E109" s="1257"/>
      <c r="F109" s="1258"/>
    </row>
    <row r="110" spans="2:6" ht="12.75" hidden="1" customHeight="1" x14ac:dyDescent="0.25">
      <c r="B110" s="1254"/>
      <c r="C110" s="8">
        <v>2018</v>
      </c>
      <c r="D110" s="8">
        <v>2019</v>
      </c>
      <c r="E110" s="8">
        <v>2020</v>
      </c>
      <c r="F110" s="8">
        <v>2021</v>
      </c>
    </row>
    <row r="111" spans="2:6" ht="9" hidden="1" customHeight="1" x14ac:dyDescent="0.25">
      <c r="B111" s="1255"/>
      <c r="C111" s="806" t="s">
        <v>8</v>
      </c>
      <c r="D111" s="806" t="s">
        <v>9</v>
      </c>
      <c r="E111" s="806" t="s">
        <v>9</v>
      </c>
      <c r="F111" s="806" t="s">
        <v>9</v>
      </c>
    </row>
    <row r="112" spans="2:6" ht="24.75" hidden="1" customHeight="1" x14ac:dyDescent="0.25">
      <c r="B112" s="13" t="s">
        <v>24</v>
      </c>
      <c r="C112" s="14"/>
      <c r="D112" s="14"/>
      <c r="E112" s="14"/>
      <c r="F112" s="14"/>
    </row>
    <row r="113" spans="2:6" ht="15.75" hidden="1" thickBot="1" x14ac:dyDescent="0.3">
      <c r="B113" s="26" t="s">
        <v>279</v>
      </c>
      <c r="C113" s="15"/>
      <c r="D113" s="27"/>
      <c r="E113" s="27"/>
      <c r="F113" s="27"/>
    </row>
    <row r="114" spans="2:6" ht="15.75" hidden="1" thickBot="1" x14ac:dyDescent="0.3">
      <c r="B114" s="26" t="s">
        <v>280</v>
      </c>
      <c r="C114" s="15"/>
      <c r="D114" s="27"/>
      <c r="E114" s="27"/>
      <c r="F114" s="27"/>
    </row>
    <row r="115" spans="2:6" ht="24.75" hidden="1" customHeight="1" x14ac:dyDescent="0.25">
      <c r="B115" s="13" t="s">
        <v>25</v>
      </c>
      <c r="C115" s="14"/>
      <c r="D115" s="14"/>
      <c r="E115" s="14"/>
      <c r="F115" s="14"/>
    </row>
    <row r="116" spans="2:6" ht="15.75" hidden="1" thickBot="1" x14ac:dyDescent="0.3">
      <c r="B116" s="26" t="s">
        <v>279</v>
      </c>
      <c r="C116" s="15"/>
      <c r="D116" s="14"/>
      <c r="E116" s="14"/>
      <c r="F116" s="14"/>
    </row>
    <row r="117" spans="2:6" ht="15.75" hidden="1" thickBot="1" x14ac:dyDescent="0.3">
      <c r="B117" s="26" t="s">
        <v>280</v>
      </c>
      <c r="C117" s="15"/>
      <c r="D117" s="14"/>
      <c r="E117" s="14"/>
      <c r="F117" s="14"/>
    </row>
    <row r="118" spans="2:6" ht="24.75" hidden="1" customHeight="1" x14ac:dyDescent="0.25">
      <c r="B118" s="13" t="s">
        <v>26</v>
      </c>
      <c r="C118" s="42">
        <v>0</v>
      </c>
      <c r="D118" s="43">
        <v>0</v>
      </c>
      <c r="E118" s="43">
        <v>0</v>
      </c>
      <c r="F118" s="43">
        <v>0</v>
      </c>
    </row>
    <row r="119" spans="2:6" ht="15.75" hidden="1" thickBot="1" x14ac:dyDescent="0.3">
      <c r="B119" s="26" t="s">
        <v>279</v>
      </c>
      <c r="C119" s="15"/>
      <c r="D119" s="14"/>
      <c r="E119" s="14"/>
      <c r="F119" s="14"/>
    </row>
    <row r="120" spans="2:6" ht="15.75" hidden="1" thickBot="1" x14ac:dyDescent="0.3">
      <c r="B120" s="26" t="s">
        <v>280</v>
      </c>
      <c r="C120" s="15"/>
      <c r="D120" s="14"/>
      <c r="E120" s="14"/>
      <c r="F120" s="14"/>
    </row>
    <row r="121" spans="2:6" ht="15.75" hidden="1" thickBot="1" x14ac:dyDescent="0.3">
      <c r="B121" s="13" t="s">
        <v>27</v>
      </c>
      <c r="C121" s="15"/>
      <c r="D121" s="14"/>
      <c r="E121" s="14"/>
      <c r="F121" s="14"/>
    </row>
    <row r="122" spans="2:6" ht="15.75" hidden="1" thickBot="1" x14ac:dyDescent="0.3">
      <c r="B122" s="26" t="s">
        <v>279</v>
      </c>
      <c r="C122" s="15"/>
      <c r="D122" s="14"/>
      <c r="E122" s="14"/>
      <c r="F122" s="14"/>
    </row>
    <row r="123" spans="2:6" ht="15.75" hidden="1" thickBot="1" x14ac:dyDescent="0.3">
      <c r="B123" s="26" t="s">
        <v>280</v>
      </c>
      <c r="C123" s="15"/>
      <c r="D123" s="14"/>
      <c r="E123" s="14"/>
      <c r="F123" s="14"/>
    </row>
    <row r="124" spans="2:6" ht="15.75" hidden="1" thickBot="1" x14ac:dyDescent="0.3">
      <c r="B124" s="13" t="s">
        <v>28</v>
      </c>
      <c r="C124" s="15"/>
      <c r="D124" s="14"/>
      <c r="E124" s="14"/>
      <c r="F124" s="14"/>
    </row>
    <row r="125" spans="2:6" ht="15.75" hidden="1" thickBot="1" x14ac:dyDescent="0.3">
      <c r="B125" s="26" t="s">
        <v>279</v>
      </c>
      <c r="C125" s="15"/>
      <c r="D125" s="14"/>
      <c r="E125" s="14"/>
      <c r="F125" s="14"/>
    </row>
    <row r="126" spans="2:6" ht="15" hidden="1" customHeight="1" x14ac:dyDescent="0.25">
      <c r="B126" s="26" t="s">
        <v>280</v>
      </c>
      <c r="C126" s="15"/>
      <c r="D126" s="14"/>
      <c r="E126" s="14"/>
      <c r="F126" s="14"/>
    </row>
    <row r="127" spans="2:6" ht="15.75" hidden="1" thickBot="1" x14ac:dyDescent="0.3">
      <c r="B127" s="13" t="s">
        <v>29</v>
      </c>
      <c r="C127" s="15">
        <v>0</v>
      </c>
      <c r="D127" s="14">
        <v>0</v>
      </c>
      <c r="E127" s="14">
        <v>0</v>
      </c>
      <c r="F127" s="14">
        <v>0</v>
      </c>
    </row>
    <row r="128" spans="2:6" ht="15.75" hidden="1" thickBot="1" x14ac:dyDescent="0.3">
      <c r="B128" s="26" t="s">
        <v>279</v>
      </c>
      <c r="C128" s="15"/>
      <c r="D128" s="14"/>
      <c r="E128" s="14"/>
      <c r="F128" s="14"/>
    </row>
    <row r="129" spans="2:12" ht="15.75" hidden="1" thickBot="1" x14ac:dyDescent="0.3">
      <c r="B129" s="26" t="s">
        <v>280</v>
      </c>
      <c r="C129" s="15"/>
      <c r="D129" s="14"/>
      <c r="E129" s="14"/>
      <c r="F129" s="14"/>
    </row>
    <row r="130" spans="2:12" ht="24.75" hidden="1" thickBot="1" x14ac:dyDescent="0.3">
      <c r="B130" s="13" t="s">
        <v>30</v>
      </c>
      <c r="C130" s="15"/>
      <c r="D130" s="14"/>
      <c r="E130" s="14"/>
      <c r="F130" s="14"/>
    </row>
    <row r="131" spans="2:12" ht="15.75" hidden="1" thickBot="1" x14ac:dyDescent="0.3">
      <c r="B131" s="26" t="s">
        <v>279</v>
      </c>
      <c r="C131" s="15"/>
      <c r="D131" s="14"/>
      <c r="E131" s="14"/>
      <c r="F131" s="14"/>
    </row>
    <row r="132" spans="2:12" ht="15.75" hidden="1" thickBot="1" x14ac:dyDescent="0.3">
      <c r="B132" s="26" t="s">
        <v>280</v>
      </c>
      <c r="C132" s="15"/>
      <c r="D132" s="14"/>
      <c r="E132" s="14"/>
      <c r="F132" s="14"/>
    </row>
    <row r="133" spans="2:12" ht="15.75" hidden="1" thickBot="1" x14ac:dyDescent="0.3">
      <c r="B133" s="35" t="s">
        <v>53</v>
      </c>
      <c r="C133" s="15">
        <f>C130+C127+C124+C121+C118+C115+C112</f>
        <v>0</v>
      </c>
      <c r="D133" s="15">
        <f t="shared" ref="D133:F133" si="13">D130+D127+D124+D121+D118+D115+D112</f>
        <v>0</v>
      </c>
      <c r="E133" s="15">
        <f t="shared" si="13"/>
        <v>0</v>
      </c>
      <c r="F133" s="15">
        <f t="shared" si="13"/>
        <v>0</v>
      </c>
    </row>
    <row r="134" spans="2:12" ht="17.25" hidden="1" customHeight="1" x14ac:dyDescent="0.25">
      <c r="B134" s="17" t="s">
        <v>32</v>
      </c>
      <c r="C134" s="18">
        <f>IF(C133-C104=0,0,"Error")</f>
        <v>0</v>
      </c>
      <c r="D134" s="18">
        <f>IF(D133-D104=0,0,"Error")</f>
        <v>0</v>
      </c>
      <c r="E134" s="18">
        <f>IF(E133-E104=0,0,"Error")</f>
        <v>0</v>
      </c>
      <c r="F134" s="18">
        <f>IF(F133-F104=0,0,"Error")</f>
        <v>0</v>
      </c>
    </row>
    <row r="135" spans="2:12" ht="15.75" thickBot="1" x14ac:dyDescent="0.3">
      <c r="B135" s="1220" t="s">
        <v>39</v>
      </c>
      <c r="C135" s="1221"/>
      <c r="D135" s="1221"/>
      <c r="E135" s="1221"/>
      <c r="F135" s="1222"/>
    </row>
    <row r="136" spans="2:12" ht="15.75" thickBot="1" x14ac:dyDescent="0.3">
      <c r="B136" s="1220" t="s">
        <v>40</v>
      </c>
      <c r="C136" s="1221"/>
      <c r="D136" s="1221"/>
      <c r="E136" s="1221"/>
      <c r="F136" s="1222"/>
    </row>
    <row r="137" spans="2:12" ht="20.25" customHeight="1" thickBot="1" x14ac:dyDescent="0.3">
      <c r="B137" s="7" t="s">
        <v>56</v>
      </c>
      <c r="C137" s="2149" t="s">
        <v>1465</v>
      </c>
      <c r="D137" s="2180"/>
      <c r="E137" s="2181"/>
      <c r="F137" s="2182"/>
    </row>
    <row r="138" spans="2:12" ht="30.75" customHeight="1" thickBot="1" x14ac:dyDescent="0.3">
      <c r="B138" s="7" t="s">
        <v>82</v>
      </c>
      <c r="C138" s="7" t="s">
        <v>1065</v>
      </c>
      <c r="D138" s="100" t="s">
        <v>289</v>
      </c>
      <c r="E138" s="1376" t="s">
        <v>197</v>
      </c>
      <c r="F138" s="1377"/>
      <c r="H138" s="1488" t="s">
        <v>291</v>
      </c>
      <c r="I138" s="1489"/>
      <c r="J138" s="1489"/>
      <c r="K138" s="1489"/>
      <c r="L138" s="1490"/>
    </row>
    <row r="139" spans="2:12" ht="15.75" thickBot="1" x14ac:dyDescent="0.3">
      <c r="B139" s="110"/>
      <c r="C139" s="1243"/>
      <c r="D139" s="1277"/>
      <c r="E139" s="1245"/>
      <c r="F139" s="1246"/>
      <c r="H139" s="1491"/>
      <c r="I139" s="1492"/>
      <c r="J139" s="1492"/>
      <c r="K139" s="1492"/>
      <c r="L139" s="1493"/>
    </row>
    <row r="140" spans="2:12" ht="21" customHeight="1" thickBot="1" x14ac:dyDescent="0.3">
      <c r="B140" s="5" t="s">
        <v>15</v>
      </c>
      <c r="C140" s="1247" t="s">
        <v>1465</v>
      </c>
      <c r="D140" s="1249"/>
      <c r="E140" s="1249"/>
      <c r="F140" s="1250"/>
      <c r="H140" s="1494"/>
      <c r="I140" s="1495"/>
      <c r="J140" s="1495"/>
      <c r="K140" s="1495"/>
      <c r="L140" s="1496"/>
    </row>
    <row r="141" spans="2:12" ht="15.75" thickBot="1" x14ac:dyDescent="0.3">
      <c r="B141" s="5" t="s">
        <v>16</v>
      </c>
      <c r="C141" s="1251" t="s">
        <v>1065</v>
      </c>
      <c r="D141" s="1252"/>
      <c r="E141" s="1252"/>
      <c r="F141" s="1253"/>
    </row>
    <row r="142" spans="2:12" ht="12.75" customHeight="1" x14ac:dyDescent="0.25">
      <c r="B142" s="1254"/>
      <c r="C142" s="8">
        <v>2019</v>
      </c>
      <c r="D142" s="8">
        <v>2020</v>
      </c>
      <c r="E142" s="8">
        <v>2021</v>
      </c>
      <c r="F142" s="8">
        <v>2022</v>
      </c>
    </row>
    <row r="143" spans="2:12" ht="9" customHeight="1" thickBot="1" x14ac:dyDescent="0.3">
      <c r="B143" s="1255"/>
      <c r="C143" s="806" t="s">
        <v>8</v>
      </c>
      <c r="D143" s="806" t="s">
        <v>9</v>
      </c>
      <c r="E143" s="806" t="s">
        <v>9</v>
      </c>
      <c r="F143" s="806" t="s">
        <v>9</v>
      </c>
    </row>
    <row r="144" spans="2:12" ht="15.75" thickBot="1" x14ac:dyDescent="0.3">
      <c r="B144" s="5" t="s">
        <v>17</v>
      </c>
      <c r="C144" s="10">
        <v>1</v>
      </c>
      <c r="D144" s="10">
        <v>0</v>
      </c>
      <c r="E144" s="10">
        <v>0</v>
      </c>
      <c r="F144" s="10">
        <v>0</v>
      </c>
    </row>
    <row r="145" spans="2:12" ht="15.75" thickBot="1" x14ac:dyDescent="0.3">
      <c r="B145" s="5" t="s">
        <v>18</v>
      </c>
      <c r="C145" s="10">
        <f>C163</f>
        <v>4000</v>
      </c>
      <c r="D145" s="10">
        <f t="shared" ref="D145:F145" si="14">D163</f>
        <v>0</v>
      </c>
      <c r="E145" s="10">
        <f t="shared" si="14"/>
        <v>0</v>
      </c>
      <c r="F145" s="10">
        <f t="shared" si="14"/>
        <v>0</v>
      </c>
    </row>
    <row r="146" spans="2:12" ht="15.75" thickBot="1" x14ac:dyDescent="0.3">
      <c r="B146" s="5" t="s">
        <v>19</v>
      </c>
      <c r="C146" s="10">
        <f>C145/C144</f>
        <v>4000</v>
      </c>
      <c r="D146" s="10" t="e">
        <f t="shared" ref="D146:F146" si="15">D145/D144</f>
        <v>#DIV/0!</v>
      </c>
      <c r="E146" s="10" t="e">
        <f t="shared" si="15"/>
        <v>#DIV/0!</v>
      </c>
      <c r="F146" s="10" t="e">
        <f t="shared" si="15"/>
        <v>#DIV/0!</v>
      </c>
    </row>
    <row r="147" spans="2:12" ht="15.75" thickBot="1" x14ac:dyDescent="0.3">
      <c r="B147" s="5" t="s">
        <v>20</v>
      </c>
      <c r="C147" s="787" t="s">
        <v>21</v>
      </c>
      <c r="D147" s="11">
        <f>D144/C144-1</f>
        <v>-1</v>
      </c>
      <c r="E147" s="11" t="e">
        <f t="shared" ref="E147:F149" si="16">E144/D144-1</f>
        <v>#DIV/0!</v>
      </c>
      <c r="F147" s="11" t="e">
        <f t="shared" si="16"/>
        <v>#DIV/0!</v>
      </c>
      <c r="H147" s="12"/>
      <c r="I147" s="12"/>
      <c r="J147" s="12"/>
      <c r="K147" s="12"/>
      <c r="L147" s="12"/>
    </row>
    <row r="148" spans="2:12" ht="15.75" thickBot="1" x14ac:dyDescent="0.3">
      <c r="B148" s="5" t="s">
        <v>22</v>
      </c>
      <c r="C148" s="787" t="s">
        <v>21</v>
      </c>
      <c r="D148" s="11">
        <f>D145/C145-1</f>
        <v>-1</v>
      </c>
      <c r="E148" s="11" t="e">
        <f t="shared" si="16"/>
        <v>#DIV/0!</v>
      </c>
      <c r="F148" s="11" t="e">
        <f t="shared" si="16"/>
        <v>#DIV/0!</v>
      </c>
    </row>
    <row r="149" spans="2:12" ht="15.75" thickBot="1" x14ac:dyDescent="0.3">
      <c r="B149" s="5" t="s">
        <v>23</v>
      </c>
      <c r="C149" s="787" t="s">
        <v>21</v>
      </c>
      <c r="D149" s="11" t="e">
        <f>D146/C146-1</f>
        <v>#DIV/0!</v>
      </c>
      <c r="E149" s="11" t="e">
        <f t="shared" si="16"/>
        <v>#DIV/0!</v>
      </c>
      <c r="F149" s="11" t="e">
        <f t="shared" si="16"/>
        <v>#DIV/0!</v>
      </c>
    </row>
    <row r="150" spans="2:12" ht="15.75" thickBot="1" x14ac:dyDescent="0.3">
      <c r="B150" s="1256" t="s">
        <v>163</v>
      </c>
      <c r="C150" s="1257"/>
      <c r="D150" s="1257"/>
      <c r="E150" s="1257"/>
      <c r="F150" s="1258"/>
    </row>
    <row r="151" spans="2:12" ht="12.75" customHeight="1" x14ac:dyDescent="0.25">
      <c r="B151" s="1254"/>
      <c r="C151" s="8">
        <v>2019</v>
      </c>
      <c r="D151" s="8">
        <v>2020</v>
      </c>
      <c r="E151" s="8">
        <v>2021</v>
      </c>
      <c r="F151" s="8">
        <v>2022</v>
      </c>
    </row>
    <row r="152" spans="2:12" ht="9" customHeight="1" thickBot="1" x14ac:dyDescent="0.3">
      <c r="B152" s="1255"/>
      <c r="C152" s="806" t="s">
        <v>8</v>
      </c>
      <c r="D152" s="806" t="s">
        <v>9</v>
      </c>
      <c r="E152" s="806" t="s">
        <v>9</v>
      </c>
      <c r="F152" s="806" t="s">
        <v>9</v>
      </c>
    </row>
    <row r="153" spans="2:12" ht="15.75" thickBot="1" x14ac:dyDescent="0.3">
      <c r="B153" s="13" t="s">
        <v>42</v>
      </c>
      <c r="C153" s="14">
        <f>C154+C155+C156+C157</f>
        <v>0</v>
      </c>
      <c r="D153" s="14">
        <f t="shared" ref="D153:F153" si="17">D154+D155+D156+D157</f>
        <v>0</v>
      </c>
      <c r="E153" s="14">
        <f t="shared" si="17"/>
        <v>0</v>
      </c>
      <c r="F153" s="14">
        <f t="shared" si="17"/>
        <v>0</v>
      </c>
    </row>
    <row r="154" spans="2:12" ht="15.75" thickBot="1" x14ac:dyDescent="0.3">
      <c r="B154" s="26" t="s">
        <v>279</v>
      </c>
      <c r="C154" s="14"/>
      <c r="D154" s="14"/>
      <c r="E154" s="14"/>
      <c r="F154" s="14"/>
    </row>
    <row r="155" spans="2:12" ht="15.75" thickBot="1" x14ac:dyDescent="0.3">
      <c r="B155" s="26" t="s">
        <v>294</v>
      </c>
      <c r="C155" s="14"/>
      <c r="D155" s="14"/>
      <c r="E155" s="14"/>
      <c r="F155" s="14"/>
    </row>
    <row r="156" spans="2:12" ht="15.75" thickBot="1" x14ac:dyDescent="0.3">
      <c r="B156" s="26" t="s">
        <v>295</v>
      </c>
      <c r="C156" s="14"/>
      <c r="D156" s="14"/>
      <c r="E156" s="14"/>
      <c r="F156" s="14"/>
    </row>
    <row r="157" spans="2:12" ht="15.75" thickBot="1" x14ac:dyDescent="0.3">
      <c r="B157" s="26" t="s">
        <v>296</v>
      </c>
      <c r="C157" s="14"/>
      <c r="D157" s="14"/>
      <c r="E157" s="14"/>
      <c r="F157" s="14"/>
    </row>
    <row r="158" spans="2:12" ht="15.75" thickBot="1" x14ac:dyDescent="0.3">
      <c r="B158" s="13" t="s">
        <v>43</v>
      </c>
      <c r="C158" s="15">
        <f>C159+C160+C161+C162</f>
        <v>4000</v>
      </c>
      <c r="D158" s="15">
        <f t="shared" ref="D158:F158" si="18">D159+D160+D161+D162</f>
        <v>0</v>
      </c>
      <c r="E158" s="15">
        <f t="shared" si="18"/>
        <v>0</v>
      </c>
      <c r="F158" s="15">
        <f t="shared" si="18"/>
        <v>0</v>
      </c>
    </row>
    <row r="159" spans="2:12" ht="15.75" thickBot="1" x14ac:dyDescent="0.3">
      <c r="B159" s="26" t="s">
        <v>279</v>
      </c>
      <c r="C159" s="15">
        <v>4000</v>
      </c>
      <c r="D159" s="14">
        <v>0</v>
      </c>
      <c r="E159" s="14">
        <v>0</v>
      </c>
      <c r="F159" s="14"/>
    </row>
    <row r="160" spans="2:12" ht="15.75" thickBot="1" x14ac:dyDescent="0.3">
      <c r="B160" s="26" t="s">
        <v>294</v>
      </c>
      <c r="C160" s="15"/>
      <c r="D160" s="14"/>
      <c r="E160" s="14"/>
      <c r="F160" s="14"/>
    </row>
    <row r="161" spans="1:12" ht="15.75" thickBot="1" x14ac:dyDescent="0.3">
      <c r="B161" s="26" t="s">
        <v>295</v>
      </c>
      <c r="C161" s="15"/>
      <c r="D161" s="14"/>
      <c r="E161" s="14"/>
      <c r="F161" s="14"/>
    </row>
    <row r="162" spans="1:12" ht="15.75" thickBot="1" x14ac:dyDescent="0.3">
      <c r="B162" s="26" t="s">
        <v>296</v>
      </c>
      <c r="C162" s="15"/>
      <c r="D162" s="14"/>
      <c r="E162" s="14"/>
      <c r="F162" s="14"/>
    </row>
    <row r="163" spans="1:12" ht="15.75" thickBot="1" x14ac:dyDescent="0.3">
      <c r="B163" s="101" t="s">
        <v>31</v>
      </c>
      <c r="C163" s="15">
        <f>C153+C158</f>
        <v>4000</v>
      </c>
      <c r="D163" s="15">
        <f t="shared" ref="D163:F163" si="19">D153+D158</f>
        <v>0</v>
      </c>
      <c r="E163" s="15">
        <f t="shared" si="19"/>
        <v>0</v>
      </c>
      <c r="F163" s="15">
        <f t="shared" si="19"/>
        <v>0</v>
      </c>
    </row>
    <row r="164" spans="1:12" ht="34.5" hidden="1" thickBot="1" x14ac:dyDescent="0.3">
      <c r="A164" s="818"/>
      <c r="B164" s="7" t="s">
        <v>33</v>
      </c>
      <c r="C164" s="7"/>
      <c r="D164" s="100" t="s">
        <v>289</v>
      </c>
      <c r="E164" s="1245"/>
      <c r="F164" s="1246"/>
    </row>
    <row r="165" spans="1:12" ht="17.25" hidden="1" customHeight="1" x14ac:dyDescent="0.25">
      <c r="B165" s="5" t="s">
        <v>15</v>
      </c>
      <c r="C165" s="1247" t="s">
        <v>62</v>
      </c>
      <c r="D165" s="1249"/>
      <c r="E165" s="1249"/>
      <c r="F165" s="1250"/>
    </row>
    <row r="166" spans="1:12" ht="15.75" hidden="1" thickBot="1" x14ac:dyDescent="0.3">
      <c r="B166" s="5" t="s">
        <v>16</v>
      </c>
      <c r="C166" s="1251"/>
      <c r="D166" s="1252"/>
      <c r="E166" s="1252"/>
      <c r="F166" s="1253"/>
    </row>
    <row r="167" spans="1:12" ht="12.75" hidden="1" customHeight="1" x14ac:dyDescent="0.25">
      <c r="B167" s="1254"/>
      <c r="C167" s="8">
        <v>2019</v>
      </c>
      <c r="D167" s="8">
        <v>2020</v>
      </c>
      <c r="E167" s="8">
        <v>2021</v>
      </c>
      <c r="F167" s="8">
        <v>2022</v>
      </c>
    </row>
    <row r="168" spans="1:12" ht="9" hidden="1" customHeight="1" x14ac:dyDescent="0.25">
      <c r="B168" s="1255"/>
      <c r="C168" s="806" t="s">
        <v>8</v>
      </c>
      <c r="D168" s="806" t="s">
        <v>9</v>
      </c>
      <c r="E168" s="806" t="s">
        <v>9</v>
      </c>
      <c r="F168" s="806" t="s">
        <v>9</v>
      </c>
    </row>
    <row r="169" spans="1:12" ht="15.75" hidden="1" thickBot="1" x14ac:dyDescent="0.3">
      <c r="B169" s="5" t="s">
        <v>17</v>
      </c>
      <c r="C169" s="5"/>
      <c r="D169" s="787">
        <v>0</v>
      </c>
      <c r="E169" s="5"/>
      <c r="F169" s="5"/>
    </row>
    <row r="170" spans="1:12" ht="15.75" hidden="1" thickBot="1" x14ac:dyDescent="0.3">
      <c r="B170" s="5" t="s">
        <v>18</v>
      </c>
      <c r="C170" s="10"/>
      <c r="D170" s="10">
        <f>D188</f>
        <v>0</v>
      </c>
      <c r="E170" s="10"/>
      <c r="F170" s="10"/>
    </row>
    <row r="171" spans="1:12" ht="15.75" hidden="1" thickBot="1" x14ac:dyDescent="0.3">
      <c r="B171" s="5" t="s">
        <v>19</v>
      </c>
      <c r="C171" s="10" t="e">
        <f>C170/C169</f>
        <v>#DIV/0!</v>
      </c>
      <c r="D171" s="10" t="e">
        <f t="shared" ref="D171:F171" si="20">D170/D169</f>
        <v>#DIV/0!</v>
      </c>
      <c r="E171" s="10" t="e">
        <f t="shared" si="20"/>
        <v>#DIV/0!</v>
      </c>
      <c r="F171" s="10" t="e">
        <f t="shared" si="20"/>
        <v>#DIV/0!</v>
      </c>
    </row>
    <row r="172" spans="1:12" ht="15.75" hidden="1" thickBot="1" x14ac:dyDescent="0.3">
      <c r="B172" s="5" t="s">
        <v>20</v>
      </c>
      <c r="C172" s="787" t="s">
        <v>21</v>
      </c>
      <c r="D172" s="11" t="e">
        <f>D169/C169-1</f>
        <v>#DIV/0!</v>
      </c>
      <c r="E172" s="11" t="e">
        <f t="shared" ref="E172:F174" si="21">E169/D169-1</f>
        <v>#DIV/0!</v>
      </c>
      <c r="F172" s="11" t="e">
        <f t="shared" si="21"/>
        <v>#DIV/0!</v>
      </c>
      <c r="H172" s="12"/>
      <c r="I172" s="12"/>
      <c r="J172" s="12"/>
      <c r="K172" s="12"/>
      <c r="L172" s="12"/>
    </row>
    <row r="173" spans="1:12" ht="15.75" hidden="1" thickBot="1" x14ac:dyDescent="0.3">
      <c r="B173" s="5" t="s">
        <v>22</v>
      </c>
      <c r="C173" s="787" t="s">
        <v>21</v>
      </c>
      <c r="D173" s="11" t="e">
        <f>D170/C170-1</f>
        <v>#DIV/0!</v>
      </c>
      <c r="E173" s="11" t="e">
        <f t="shared" si="21"/>
        <v>#DIV/0!</v>
      </c>
      <c r="F173" s="11" t="e">
        <f t="shared" si="21"/>
        <v>#DIV/0!</v>
      </c>
    </row>
    <row r="174" spans="1:12" ht="15.75" hidden="1" thickBot="1" x14ac:dyDescent="0.3">
      <c r="B174" s="5" t="s">
        <v>23</v>
      </c>
      <c r="C174" s="787" t="s">
        <v>21</v>
      </c>
      <c r="D174" s="11" t="e">
        <f>D171/C171-1</f>
        <v>#DIV/0!</v>
      </c>
      <c r="E174" s="11" t="e">
        <f t="shared" si="21"/>
        <v>#DIV/0!</v>
      </c>
      <c r="F174" s="11" t="e">
        <f t="shared" si="21"/>
        <v>#DIV/0!</v>
      </c>
    </row>
    <row r="175" spans="1:12" ht="15.75" hidden="1" thickBot="1" x14ac:dyDescent="0.3">
      <c r="B175" s="1256" t="s">
        <v>215</v>
      </c>
      <c r="C175" s="1257"/>
      <c r="D175" s="1257"/>
      <c r="E175" s="1257"/>
      <c r="F175" s="1258"/>
    </row>
    <row r="176" spans="1:12" ht="12.75" hidden="1" customHeight="1" x14ac:dyDescent="0.25">
      <c r="B176" s="1254"/>
      <c r="C176" s="8">
        <v>2019</v>
      </c>
      <c r="D176" s="8">
        <v>2020</v>
      </c>
      <c r="E176" s="8">
        <v>2021</v>
      </c>
      <c r="F176" s="8">
        <v>2022</v>
      </c>
    </row>
    <row r="177" spans="2:6" ht="9" hidden="1" customHeight="1" x14ac:dyDescent="0.25">
      <c r="B177" s="1255"/>
      <c r="C177" s="806" t="s">
        <v>8</v>
      </c>
      <c r="D177" s="806" t="s">
        <v>9</v>
      </c>
      <c r="E177" s="806" t="s">
        <v>9</v>
      </c>
      <c r="F177" s="806" t="s">
        <v>9</v>
      </c>
    </row>
    <row r="178" spans="2:6" ht="15.75" hidden="1" thickBot="1" x14ac:dyDescent="0.3">
      <c r="B178" s="13" t="s">
        <v>42</v>
      </c>
      <c r="C178" s="14">
        <f>C179+C180+C181+C182</f>
        <v>0</v>
      </c>
      <c r="D178" s="14">
        <f t="shared" ref="D178:F178" si="22">D179+D180+D181+D182</f>
        <v>0</v>
      </c>
      <c r="E178" s="14">
        <f t="shared" si="22"/>
        <v>0</v>
      </c>
      <c r="F178" s="14">
        <f t="shared" si="22"/>
        <v>0</v>
      </c>
    </row>
    <row r="179" spans="2:6" ht="15.75" hidden="1" thickBot="1" x14ac:dyDescent="0.3">
      <c r="B179" s="26" t="s">
        <v>279</v>
      </c>
      <c r="C179" s="14"/>
      <c r="D179" s="14"/>
      <c r="E179" s="14"/>
      <c r="F179" s="14"/>
    </row>
    <row r="180" spans="2:6" ht="15.75" hidden="1" thickBot="1" x14ac:dyDescent="0.3">
      <c r="B180" s="26" t="s">
        <v>294</v>
      </c>
      <c r="C180" s="14"/>
      <c r="D180" s="14"/>
      <c r="E180" s="14"/>
      <c r="F180" s="14"/>
    </row>
    <row r="181" spans="2:6" ht="15.75" hidden="1" thickBot="1" x14ac:dyDescent="0.3">
      <c r="B181" s="26" t="s">
        <v>295</v>
      </c>
      <c r="C181" s="14"/>
      <c r="D181" s="14"/>
      <c r="E181" s="14"/>
      <c r="F181" s="14"/>
    </row>
    <row r="182" spans="2:6" ht="15.75" hidden="1" thickBot="1" x14ac:dyDescent="0.3">
      <c r="B182" s="26" t="s">
        <v>296</v>
      </c>
      <c r="C182" s="14"/>
      <c r="D182" s="14"/>
      <c r="E182" s="14"/>
      <c r="F182" s="14"/>
    </row>
    <row r="183" spans="2:6" ht="15.75" hidden="1" thickBot="1" x14ac:dyDescent="0.3">
      <c r="B183" s="13" t="s">
        <v>43</v>
      </c>
      <c r="C183" s="15">
        <f>C184+C185+C186+C187</f>
        <v>0</v>
      </c>
      <c r="D183" s="15">
        <f t="shared" ref="D183:F183" si="23">D184+D185+D186+D187</f>
        <v>0</v>
      </c>
      <c r="E183" s="15">
        <f t="shared" si="23"/>
        <v>0</v>
      </c>
      <c r="F183" s="15">
        <f t="shared" si="23"/>
        <v>0</v>
      </c>
    </row>
    <row r="184" spans="2:6" ht="15.75" hidden="1" thickBot="1" x14ac:dyDescent="0.3">
      <c r="B184" s="26" t="s">
        <v>279</v>
      </c>
      <c r="C184" s="15"/>
      <c r="D184" s="31">
        <v>0</v>
      </c>
      <c r="E184" s="14"/>
      <c r="F184" s="14"/>
    </row>
    <row r="185" spans="2:6" ht="15.75" hidden="1" thickBot="1" x14ac:dyDescent="0.3">
      <c r="B185" s="26" t="s">
        <v>294</v>
      </c>
      <c r="C185" s="15"/>
      <c r="D185" s="14"/>
      <c r="E185" s="14"/>
      <c r="F185" s="14"/>
    </row>
    <row r="186" spans="2:6" ht="15.75" hidden="1" thickBot="1" x14ac:dyDescent="0.3">
      <c r="B186" s="26" t="s">
        <v>295</v>
      </c>
      <c r="C186" s="15"/>
      <c r="D186" s="14"/>
      <c r="E186" s="14"/>
      <c r="F186" s="14"/>
    </row>
    <row r="187" spans="2:6" ht="15.75" hidden="1" thickBot="1" x14ac:dyDescent="0.3">
      <c r="B187" s="26" t="s">
        <v>296</v>
      </c>
      <c r="C187" s="15"/>
      <c r="D187" s="14"/>
      <c r="E187" s="14"/>
      <c r="F187" s="14"/>
    </row>
    <row r="188" spans="2:6" ht="15.75" hidden="1" thickBot="1" x14ac:dyDescent="0.3">
      <c r="B188" s="101" t="s">
        <v>298</v>
      </c>
      <c r="C188" s="15">
        <f>C178+C183</f>
        <v>0</v>
      </c>
      <c r="D188" s="15">
        <f t="shared" ref="D188:F188" si="24">D178+D183</f>
        <v>0</v>
      </c>
      <c r="E188" s="15">
        <f t="shared" si="24"/>
        <v>0</v>
      </c>
      <c r="F188" s="15">
        <f t="shared" si="24"/>
        <v>0</v>
      </c>
    </row>
    <row r="189" spans="2:6" ht="34.5" hidden="1" thickBot="1" x14ac:dyDescent="0.3">
      <c r="B189" s="7" t="s">
        <v>74</v>
      </c>
      <c r="C189" s="104"/>
      <c r="D189" s="102" t="s">
        <v>289</v>
      </c>
      <c r="E189" s="105"/>
      <c r="F189" s="106"/>
    </row>
    <row r="190" spans="2:6" ht="17.25" hidden="1" customHeight="1" x14ac:dyDescent="0.25">
      <c r="B190" s="5" t="s">
        <v>15</v>
      </c>
      <c r="C190" s="1247"/>
      <c r="D190" s="1249"/>
      <c r="E190" s="1249"/>
      <c r="F190" s="1250"/>
    </row>
    <row r="191" spans="2:6" ht="15.75" hidden="1" thickBot="1" x14ac:dyDescent="0.3">
      <c r="B191" s="5" t="s">
        <v>16</v>
      </c>
      <c r="C191" s="1251"/>
      <c r="D191" s="1252"/>
      <c r="E191" s="1252"/>
      <c r="F191" s="1253"/>
    </row>
    <row r="192" spans="2:6" ht="12.75" hidden="1" customHeight="1" x14ac:dyDescent="0.25">
      <c r="B192" s="1254"/>
      <c r="C192" s="8">
        <v>2018</v>
      </c>
      <c r="D192" s="8">
        <v>2019</v>
      </c>
      <c r="E192" s="8">
        <v>2020</v>
      </c>
      <c r="F192" s="8">
        <v>2021</v>
      </c>
    </row>
    <row r="193" spans="2:12" ht="9" hidden="1" customHeight="1" x14ac:dyDescent="0.25">
      <c r="B193" s="1255"/>
      <c r="C193" s="806" t="s">
        <v>8</v>
      </c>
      <c r="D193" s="806" t="s">
        <v>9</v>
      </c>
      <c r="E193" s="806" t="s">
        <v>9</v>
      </c>
      <c r="F193" s="806" t="s">
        <v>9</v>
      </c>
    </row>
    <row r="194" spans="2:12" ht="15.75" hidden="1" thickBot="1" x14ac:dyDescent="0.3">
      <c r="B194" s="5" t="s">
        <v>17</v>
      </c>
      <c r="C194" s="5"/>
      <c r="D194" s="5"/>
      <c r="E194" s="5"/>
      <c r="F194" s="5"/>
    </row>
    <row r="195" spans="2:12" ht="15.75" hidden="1" thickBot="1" x14ac:dyDescent="0.3">
      <c r="B195" s="5" t="s">
        <v>18</v>
      </c>
      <c r="C195" s="10">
        <f>C213</f>
        <v>0</v>
      </c>
      <c r="D195" s="10">
        <f t="shared" ref="D195:F195" si="25">D213</f>
        <v>0</v>
      </c>
      <c r="E195" s="10">
        <f t="shared" si="25"/>
        <v>0</v>
      </c>
      <c r="F195" s="10">
        <f t="shared" si="25"/>
        <v>0</v>
      </c>
    </row>
    <row r="196" spans="2:12" ht="15.75" hidden="1" thickBot="1" x14ac:dyDescent="0.3">
      <c r="B196" s="5" t="s">
        <v>19</v>
      </c>
      <c r="C196" s="10" t="e">
        <f>C195/C194</f>
        <v>#DIV/0!</v>
      </c>
      <c r="D196" s="10" t="e">
        <f t="shared" ref="D196:F196" si="26">D195/D194</f>
        <v>#DIV/0!</v>
      </c>
      <c r="E196" s="10" t="e">
        <f t="shared" si="26"/>
        <v>#DIV/0!</v>
      </c>
      <c r="F196" s="10" t="e">
        <f t="shared" si="26"/>
        <v>#DIV/0!</v>
      </c>
    </row>
    <row r="197" spans="2:12" ht="15.75" hidden="1" thickBot="1" x14ac:dyDescent="0.3">
      <c r="B197" s="5" t="s">
        <v>20</v>
      </c>
      <c r="C197" s="787" t="s">
        <v>21</v>
      </c>
      <c r="D197" s="11" t="e">
        <f>D194/C194-1</f>
        <v>#DIV/0!</v>
      </c>
      <c r="E197" s="11" t="e">
        <f t="shared" ref="E197:F199" si="27">E194/D194-1</f>
        <v>#DIV/0!</v>
      </c>
      <c r="F197" s="11" t="e">
        <f t="shared" si="27"/>
        <v>#DIV/0!</v>
      </c>
      <c r="H197" s="12"/>
      <c r="I197" s="12"/>
      <c r="J197" s="12"/>
      <c r="K197" s="12"/>
      <c r="L197" s="12"/>
    </row>
    <row r="198" spans="2:12" ht="15.75" hidden="1" thickBot="1" x14ac:dyDescent="0.3">
      <c r="B198" s="5" t="s">
        <v>22</v>
      </c>
      <c r="C198" s="787" t="s">
        <v>21</v>
      </c>
      <c r="D198" s="11" t="e">
        <f>D195/C195-1</f>
        <v>#DIV/0!</v>
      </c>
      <c r="E198" s="11" t="e">
        <f t="shared" si="27"/>
        <v>#DIV/0!</v>
      </c>
      <c r="F198" s="11" t="e">
        <f t="shared" si="27"/>
        <v>#DIV/0!</v>
      </c>
    </row>
    <row r="199" spans="2:12" ht="15.75" hidden="1" thickBot="1" x14ac:dyDescent="0.3">
      <c r="B199" s="5" t="s">
        <v>23</v>
      </c>
      <c r="C199" s="787" t="s">
        <v>21</v>
      </c>
      <c r="D199" s="11" t="e">
        <f>D196/C196-1</f>
        <v>#DIV/0!</v>
      </c>
      <c r="E199" s="11" t="e">
        <f t="shared" si="27"/>
        <v>#DIV/0!</v>
      </c>
      <c r="F199" s="11" t="e">
        <f t="shared" si="27"/>
        <v>#DIV/0!</v>
      </c>
    </row>
    <row r="200" spans="2:12" ht="15.75" hidden="1" thickBot="1" x14ac:dyDescent="0.3">
      <c r="B200" s="1256" t="s">
        <v>318</v>
      </c>
      <c r="C200" s="1257"/>
      <c r="D200" s="1257"/>
      <c r="E200" s="1257"/>
      <c r="F200" s="1258"/>
    </row>
    <row r="201" spans="2:12" ht="12.75" hidden="1" customHeight="1" x14ac:dyDescent="0.25">
      <c r="B201" s="1254"/>
      <c r="C201" s="8">
        <v>2018</v>
      </c>
      <c r="D201" s="8">
        <v>2019</v>
      </c>
      <c r="E201" s="8">
        <v>2020</v>
      </c>
      <c r="F201" s="8">
        <v>2021</v>
      </c>
    </row>
    <row r="202" spans="2:12" ht="9" hidden="1" customHeight="1" x14ac:dyDescent="0.25">
      <c r="B202" s="1255"/>
      <c r="C202" s="806" t="s">
        <v>8</v>
      </c>
      <c r="D202" s="806" t="s">
        <v>9</v>
      </c>
      <c r="E202" s="806" t="s">
        <v>9</v>
      </c>
      <c r="F202" s="806" t="s">
        <v>9</v>
      </c>
    </row>
    <row r="203" spans="2:12" ht="15.75" hidden="1" thickBot="1" x14ac:dyDescent="0.3">
      <c r="B203" s="13" t="s">
        <v>42</v>
      </c>
      <c r="C203" s="14">
        <f>C204+C205+C206+C207</f>
        <v>0</v>
      </c>
      <c r="D203" s="14">
        <f t="shared" ref="D203:F203" si="28">D204+D205+D206+D207</f>
        <v>0</v>
      </c>
      <c r="E203" s="14">
        <f t="shared" si="28"/>
        <v>0</v>
      </c>
      <c r="F203" s="14">
        <f t="shared" si="28"/>
        <v>0</v>
      </c>
    </row>
    <row r="204" spans="2:12" ht="15.75" hidden="1" thickBot="1" x14ac:dyDescent="0.3">
      <c r="B204" s="26" t="s">
        <v>279</v>
      </c>
      <c r="C204" s="14"/>
      <c r="D204" s="14"/>
      <c r="E204" s="14"/>
      <c r="F204" s="14"/>
    </row>
    <row r="205" spans="2:12" ht="15.75" hidden="1" thickBot="1" x14ac:dyDescent="0.3">
      <c r="B205" s="26" t="s">
        <v>294</v>
      </c>
      <c r="C205" s="14"/>
      <c r="D205" s="14"/>
      <c r="E205" s="14"/>
      <c r="F205" s="14"/>
    </row>
    <row r="206" spans="2:12" ht="15.75" hidden="1" thickBot="1" x14ac:dyDescent="0.3">
      <c r="B206" s="26" t="s">
        <v>295</v>
      </c>
      <c r="C206" s="14"/>
      <c r="D206" s="14"/>
      <c r="E206" s="14"/>
      <c r="F206" s="14"/>
    </row>
    <row r="207" spans="2:12" ht="15.75" hidden="1" thickBot="1" x14ac:dyDescent="0.3">
      <c r="B207" s="26" t="s">
        <v>296</v>
      </c>
      <c r="C207" s="14"/>
      <c r="D207" s="14"/>
      <c r="E207" s="14"/>
      <c r="F207" s="14"/>
    </row>
    <row r="208" spans="2:12" ht="15.75" hidden="1" thickBot="1" x14ac:dyDescent="0.3">
      <c r="B208" s="13" t="s">
        <v>43</v>
      </c>
      <c r="C208" s="15">
        <f>C209+C210+C211+C212</f>
        <v>0</v>
      </c>
      <c r="D208" s="15">
        <f t="shared" ref="D208:F208" si="29">D209+D210+D211+D212</f>
        <v>0</v>
      </c>
      <c r="E208" s="15">
        <f t="shared" si="29"/>
        <v>0</v>
      </c>
      <c r="F208" s="15">
        <f t="shared" si="29"/>
        <v>0</v>
      </c>
    </row>
    <row r="209" spans="2:12" ht="15.75" hidden="1" thickBot="1" x14ac:dyDescent="0.3">
      <c r="B209" s="26" t="s">
        <v>279</v>
      </c>
      <c r="C209" s="15"/>
      <c r="D209" s="14"/>
      <c r="E209" s="14"/>
      <c r="F209" s="14"/>
    </row>
    <row r="210" spans="2:12" ht="15.75" hidden="1" thickBot="1" x14ac:dyDescent="0.3">
      <c r="B210" s="26" t="s">
        <v>294</v>
      </c>
      <c r="C210" s="15"/>
      <c r="D210" s="14"/>
      <c r="E210" s="14"/>
      <c r="F210" s="14"/>
    </row>
    <row r="211" spans="2:12" ht="15.75" hidden="1" thickBot="1" x14ac:dyDescent="0.3">
      <c r="B211" s="26" t="s">
        <v>295</v>
      </c>
      <c r="C211" s="15"/>
      <c r="D211" s="14"/>
      <c r="E211" s="14"/>
      <c r="F211" s="14"/>
    </row>
    <row r="212" spans="2:12" ht="15.75" hidden="1" thickBot="1" x14ac:dyDescent="0.3">
      <c r="B212" s="26" t="s">
        <v>296</v>
      </c>
      <c r="C212" s="15"/>
      <c r="D212" s="14"/>
      <c r="E212" s="14"/>
      <c r="F212" s="14"/>
    </row>
    <row r="213" spans="2:12" ht="15.75" hidden="1" thickBot="1" x14ac:dyDescent="0.3">
      <c r="B213" s="16" t="s">
        <v>319</v>
      </c>
      <c r="C213" s="15">
        <f>C203+C208</f>
        <v>0</v>
      </c>
      <c r="D213" s="15">
        <f t="shared" ref="D213:F213" si="30">D203+D208</f>
        <v>0</v>
      </c>
      <c r="E213" s="15">
        <f t="shared" si="30"/>
        <v>0</v>
      </c>
      <c r="F213" s="15">
        <f t="shared" si="30"/>
        <v>0</v>
      </c>
    </row>
    <row r="214" spans="2:12" ht="25.5" hidden="1" customHeight="1" x14ac:dyDescent="0.25">
      <c r="B214" s="107" t="s">
        <v>45</v>
      </c>
      <c r="C214" s="1243"/>
      <c r="D214" s="1245"/>
      <c r="E214" s="1245"/>
      <c r="F214" s="1246"/>
    </row>
    <row r="215" spans="2:12" ht="34.5" hidden="1" thickBot="1" x14ac:dyDescent="0.3">
      <c r="B215" s="7" t="s">
        <v>171</v>
      </c>
      <c r="C215" s="104"/>
      <c r="D215" s="102" t="s">
        <v>289</v>
      </c>
      <c r="E215" s="105"/>
      <c r="F215" s="106"/>
    </row>
    <row r="216" spans="2:12" ht="17.25" hidden="1" customHeight="1" x14ac:dyDescent="0.25">
      <c r="B216" s="5" t="s">
        <v>15</v>
      </c>
      <c r="C216" s="1247"/>
      <c r="D216" s="1249"/>
      <c r="E216" s="1249"/>
      <c r="F216" s="1250"/>
    </row>
    <row r="217" spans="2:12" ht="15.75" hidden="1" thickBot="1" x14ac:dyDescent="0.3">
      <c r="B217" s="5" t="s">
        <v>16</v>
      </c>
      <c r="C217" s="1389"/>
      <c r="D217" s="1252"/>
      <c r="E217" s="1252"/>
      <c r="F217" s="1253"/>
    </row>
    <row r="218" spans="2:12" ht="12.75" hidden="1" customHeight="1" x14ac:dyDescent="0.25">
      <c r="B218" s="1254"/>
      <c r="C218" s="8">
        <v>2019</v>
      </c>
      <c r="D218" s="8">
        <v>2020</v>
      </c>
      <c r="E218" s="8">
        <v>2021</v>
      </c>
      <c r="F218" s="8">
        <v>2022</v>
      </c>
    </row>
    <row r="219" spans="2:12" ht="9" hidden="1" customHeight="1" x14ac:dyDescent="0.25">
      <c r="B219" s="1255"/>
      <c r="C219" s="806" t="s">
        <v>8</v>
      </c>
      <c r="D219" s="806" t="s">
        <v>9</v>
      </c>
      <c r="E219" s="806" t="s">
        <v>9</v>
      </c>
      <c r="F219" s="806" t="s">
        <v>9</v>
      </c>
    </row>
    <row r="220" spans="2:12" ht="15.75" hidden="1" thickBot="1" x14ac:dyDescent="0.3">
      <c r="B220" s="5" t="s">
        <v>17</v>
      </c>
      <c r="C220" s="5">
        <v>0</v>
      </c>
      <c r="D220" s="787">
        <v>0</v>
      </c>
      <c r="E220" s="787">
        <v>0</v>
      </c>
      <c r="F220" s="5">
        <v>0</v>
      </c>
    </row>
    <row r="221" spans="2:12" ht="15.75" hidden="1" thickBot="1" x14ac:dyDescent="0.3">
      <c r="B221" s="5" t="s">
        <v>18</v>
      </c>
      <c r="C221" s="10">
        <f>C239</f>
        <v>0</v>
      </c>
      <c r="D221" s="10">
        <f t="shared" ref="D221:F221" si="31">D239</f>
        <v>0</v>
      </c>
      <c r="E221" s="10">
        <f t="shared" si="31"/>
        <v>0</v>
      </c>
      <c r="F221" s="10">
        <f t="shared" si="31"/>
        <v>0</v>
      </c>
    </row>
    <row r="222" spans="2:12" ht="15.75" hidden="1" thickBot="1" x14ac:dyDescent="0.3">
      <c r="B222" s="5" t="s">
        <v>19</v>
      </c>
      <c r="C222" s="10" t="e">
        <f>C221/C220</f>
        <v>#DIV/0!</v>
      </c>
      <c r="D222" s="10" t="e">
        <f t="shared" ref="D222:F222" si="32">D221/D220</f>
        <v>#DIV/0!</v>
      </c>
      <c r="E222" s="10" t="e">
        <f t="shared" si="32"/>
        <v>#DIV/0!</v>
      </c>
      <c r="F222" s="10" t="e">
        <f t="shared" si="32"/>
        <v>#DIV/0!</v>
      </c>
    </row>
    <row r="223" spans="2:12" ht="15.75" hidden="1" thickBot="1" x14ac:dyDescent="0.3">
      <c r="B223" s="5" t="s">
        <v>20</v>
      </c>
      <c r="C223" s="787" t="s">
        <v>21</v>
      </c>
      <c r="D223" s="11" t="e">
        <f>D220/C220-1</f>
        <v>#DIV/0!</v>
      </c>
      <c r="E223" s="11" t="e">
        <f t="shared" ref="E223:F225" si="33">E220/D220-1</f>
        <v>#DIV/0!</v>
      </c>
      <c r="F223" s="11" t="e">
        <f t="shared" si="33"/>
        <v>#DIV/0!</v>
      </c>
      <c r="H223" s="12"/>
      <c r="I223" s="12"/>
      <c r="J223" s="12"/>
      <c r="K223" s="12"/>
      <c r="L223" s="12"/>
    </row>
    <row r="224" spans="2:12" ht="15.75" hidden="1" thickBot="1" x14ac:dyDescent="0.3">
      <c r="B224" s="5" t="s">
        <v>22</v>
      </c>
      <c r="C224" s="787" t="s">
        <v>21</v>
      </c>
      <c r="D224" s="11" t="e">
        <f>D221/C221-1</f>
        <v>#DIV/0!</v>
      </c>
      <c r="E224" s="11" t="e">
        <f t="shared" si="33"/>
        <v>#DIV/0!</v>
      </c>
      <c r="F224" s="11" t="e">
        <f t="shared" si="33"/>
        <v>#DIV/0!</v>
      </c>
    </row>
    <row r="225" spans="1:6" ht="15.75" hidden="1" thickBot="1" x14ac:dyDescent="0.3">
      <c r="B225" s="5" t="s">
        <v>23</v>
      </c>
      <c r="C225" s="787" t="s">
        <v>21</v>
      </c>
      <c r="D225" s="11" t="e">
        <f>D222/C222-1</f>
        <v>#DIV/0!</v>
      </c>
      <c r="E225" s="11" t="e">
        <f t="shared" si="33"/>
        <v>#DIV/0!</v>
      </c>
      <c r="F225" s="11" t="e">
        <f t="shared" si="33"/>
        <v>#DIV/0!</v>
      </c>
    </row>
    <row r="226" spans="1:6" ht="15.75" hidden="1" thickBot="1" x14ac:dyDescent="0.3">
      <c r="B226" s="1256" t="s">
        <v>162</v>
      </c>
      <c r="C226" s="1257"/>
      <c r="D226" s="1257"/>
      <c r="E226" s="1257"/>
      <c r="F226" s="1258"/>
    </row>
    <row r="227" spans="1:6" ht="12.75" hidden="1" customHeight="1" x14ac:dyDescent="0.25">
      <c r="B227" s="1254"/>
      <c r="C227" s="8">
        <v>2019</v>
      </c>
      <c r="D227" s="8">
        <v>2020</v>
      </c>
      <c r="E227" s="8">
        <v>2021</v>
      </c>
      <c r="F227" s="8">
        <v>2022</v>
      </c>
    </row>
    <row r="228" spans="1:6" ht="9" hidden="1" customHeight="1" x14ac:dyDescent="0.25">
      <c r="B228" s="1255"/>
      <c r="C228" s="806" t="s">
        <v>8</v>
      </c>
      <c r="D228" s="806" t="s">
        <v>9</v>
      </c>
      <c r="E228" s="806" t="s">
        <v>9</v>
      </c>
      <c r="F228" s="806" t="s">
        <v>9</v>
      </c>
    </row>
    <row r="229" spans="1:6" ht="15.75" hidden="1" thickBot="1" x14ac:dyDescent="0.3">
      <c r="B229" s="13" t="s">
        <v>42</v>
      </c>
      <c r="C229" s="14">
        <f>C230+C231+C232+C233</f>
        <v>0</v>
      </c>
      <c r="D229" s="14">
        <f t="shared" ref="D229:F229" si="34">D230+D231+D232+D233</f>
        <v>0</v>
      </c>
      <c r="E229" s="14">
        <f t="shared" si="34"/>
        <v>0</v>
      </c>
      <c r="F229" s="14">
        <f t="shared" si="34"/>
        <v>0</v>
      </c>
    </row>
    <row r="230" spans="1:6" ht="15.75" hidden="1" thickBot="1" x14ac:dyDescent="0.3">
      <c r="B230" s="26" t="s">
        <v>279</v>
      </c>
      <c r="C230" s="14"/>
      <c r="D230" s="14"/>
      <c r="E230" s="14"/>
      <c r="F230" s="14"/>
    </row>
    <row r="231" spans="1:6" ht="15.75" hidden="1" thickBot="1" x14ac:dyDescent="0.3">
      <c r="B231" s="26" t="s">
        <v>294</v>
      </c>
      <c r="C231" s="14"/>
      <c r="D231" s="14"/>
      <c r="E231" s="14"/>
      <c r="F231" s="14"/>
    </row>
    <row r="232" spans="1:6" ht="15.75" hidden="1" thickBot="1" x14ac:dyDescent="0.3">
      <c r="B232" s="26" t="s">
        <v>295</v>
      </c>
      <c r="C232" s="14"/>
      <c r="D232" s="14"/>
      <c r="E232" s="14"/>
      <c r="F232" s="14"/>
    </row>
    <row r="233" spans="1:6" ht="15.75" hidden="1" thickBot="1" x14ac:dyDescent="0.3">
      <c r="B233" s="26" t="s">
        <v>296</v>
      </c>
      <c r="C233" s="14"/>
      <c r="D233" s="14"/>
      <c r="E233" s="14"/>
      <c r="F233" s="14"/>
    </row>
    <row r="234" spans="1:6" ht="15.75" hidden="1" thickBot="1" x14ac:dyDescent="0.3">
      <c r="B234" s="13" t="s">
        <v>43</v>
      </c>
      <c r="C234" s="15">
        <f>C235+C236+C237+C238</f>
        <v>0</v>
      </c>
      <c r="D234" s="15">
        <f t="shared" ref="D234:F234" si="35">D235+D236+D237+D238</f>
        <v>0</v>
      </c>
      <c r="E234" s="15">
        <f t="shared" si="35"/>
        <v>0</v>
      </c>
      <c r="F234" s="15">
        <f t="shared" si="35"/>
        <v>0</v>
      </c>
    </row>
    <row r="235" spans="1:6" ht="15.75" hidden="1" thickBot="1" x14ac:dyDescent="0.3">
      <c r="B235" s="26" t="s">
        <v>279</v>
      </c>
      <c r="C235" s="15"/>
      <c r="D235" s="15">
        <v>0</v>
      </c>
      <c r="E235" s="15">
        <v>0</v>
      </c>
      <c r="F235" s="15"/>
    </row>
    <row r="236" spans="1:6" ht="15.75" hidden="1" thickBot="1" x14ac:dyDescent="0.3">
      <c r="B236" s="26" t="s">
        <v>294</v>
      </c>
      <c r="C236" s="15"/>
      <c r="D236" s="15"/>
      <c r="E236" s="15"/>
      <c r="F236" s="15"/>
    </row>
    <row r="237" spans="1:6" ht="15.75" hidden="1" thickBot="1" x14ac:dyDescent="0.3">
      <c r="B237" s="26" t="s">
        <v>295</v>
      </c>
      <c r="C237" s="15"/>
      <c r="D237" s="15"/>
      <c r="E237" s="15"/>
      <c r="F237" s="15"/>
    </row>
    <row r="238" spans="1:6" ht="15.75" hidden="1" thickBot="1" x14ac:dyDescent="0.3">
      <c r="B238" s="26" t="s">
        <v>296</v>
      </c>
      <c r="C238" s="15"/>
      <c r="D238" s="15"/>
      <c r="E238" s="15"/>
      <c r="F238" s="15"/>
    </row>
    <row r="239" spans="1:6" ht="15.75" hidden="1" thickBot="1" x14ac:dyDescent="0.3">
      <c r="A239" s="818"/>
      <c r="B239" s="16" t="s">
        <v>53</v>
      </c>
      <c r="C239" s="15">
        <f>C229+C234</f>
        <v>0</v>
      </c>
      <c r="D239" s="15">
        <f t="shared" ref="D239:F239" si="36">D229+D234</f>
        <v>0</v>
      </c>
      <c r="E239" s="15">
        <f t="shared" si="36"/>
        <v>0</v>
      </c>
      <c r="F239" s="15">
        <f t="shared" si="36"/>
        <v>0</v>
      </c>
    </row>
    <row r="240" spans="1:6" ht="15.75" thickBot="1" x14ac:dyDescent="0.3">
      <c r="B240" s="1220" t="s">
        <v>46</v>
      </c>
      <c r="C240" s="1221"/>
      <c r="D240" s="1221"/>
      <c r="E240" s="1221"/>
      <c r="F240" s="1222"/>
    </row>
    <row r="241" spans="2:12" ht="15.75" thickBot="1" x14ac:dyDescent="0.3">
      <c r="B241" s="1220" t="s">
        <v>47</v>
      </c>
      <c r="C241" s="1221"/>
      <c r="D241" s="1221"/>
      <c r="E241" s="1221"/>
      <c r="F241" s="1222"/>
    </row>
    <row r="242" spans="2:12" ht="15.75" thickBot="1" x14ac:dyDescent="0.3">
      <c r="B242" s="7" t="s">
        <v>56</v>
      </c>
      <c r="C242" s="1274" t="s">
        <v>1466</v>
      </c>
      <c r="D242" s="1275"/>
      <c r="E242" s="1275"/>
      <c r="F242" s="1276"/>
    </row>
    <row r="243" spans="2:12" ht="30.75" customHeight="1" thickBot="1" x14ac:dyDescent="0.3">
      <c r="B243" s="7" t="s">
        <v>82</v>
      </c>
      <c r="C243" s="7" t="s">
        <v>1467</v>
      </c>
      <c r="D243" s="100" t="s">
        <v>289</v>
      </c>
      <c r="E243" s="1245" t="s">
        <v>626</v>
      </c>
      <c r="F243" s="1246"/>
      <c r="H243" s="1488" t="s">
        <v>291</v>
      </c>
      <c r="I243" s="1489"/>
      <c r="J243" s="1489"/>
      <c r="K243" s="1489"/>
      <c r="L243" s="1490"/>
    </row>
    <row r="244" spans="2:12" ht="15.75" thickBot="1" x14ac:dyDescent="0.3">
      <c r="B244" s="110"/>
      <c r="C244" s="1243"/>
      <c r="D244" s="1277"/>
      <c r="E244" s="1245"/>
      <c r="F244" s="1246"/>
      <c r="H244" s="1491"/>
      <c r="I244" s="1492"/>
      <c r="J244" s="1492"/>
      <c r="K244" s="1492"/>
      <c r="L244" s="1493"/>
    </row>
    <row r="245" spans="2:12" ht="17.25" customHeight="1" thickBot="1" x14ac:dyDescent="0.3">
      <c r="B245" s="5" t="s">
        <v>15</v>
      </c>
      <c r="C245" s="1247" t="s">
        <v>1467</v>
      </c>
      <c r="D245" s="1249"/>
      <c r="E245" s="1249"/>
      <c r="F245" s="1250"/>
      <c r="H245" s="1494"/>
      <c r="I245" s="1495"/>
      <c r="J245" s="1495"/>
      <c r="K245" s="1495"/>
      <c r="L245" s="1496"/>
    </row>
    <row r="246" spans="2:12" ht="15.75" thickBot="1" x14ac:dyDescent="0.3">
      <c r="B246" s="5" t="s">
        <v>16</v>
      </c>
      <c r="C246" s="1251" t="s">
        <v>198</v>
      </c>
      <c r="D246" s="1252"/>
      <c r="E246" s="1252"/>
      <c r="F246" s="1253"/>
    </row>
    <row r="247" spans="2:12" ht="12.75" customHeight="1" x14ac:dyDescent="0.25">
      <c r="B247" s="1254"/>
      <c r="C247" s="8">
        <v>2019</v>
      </c>
      <c r="D247" s="8">
        <v>2020</v>
      </c>
      <c r="E247" s="8">
        <v>2021</v>
      </c>
      <c r="F247" s="8">
        <v>2022</v>
      </c>
    </row>
    <row r="248" spans="2:12" ht="9" customHeight="1" thickBot="1" x14ac:dyDescent="0.3">
      <c r="B248" s="1255"/>
      <c r="C248" s="806" t="s">
        <v>8</v>
      </c>
      <c r="D248" s="806" t="s">
        <v>9</v>
      </c>
      <c r="E248" s="806" t="s">
        <v>9</v>
      </c>
      <c r="F248" s="806" t="s">
        <v>9</v>
      </c>
    </row>
    <row r="249" spans="2:12" ht="15.75" thickBot="1" x14ac:dyDescent="0.3">
      <c r="B249" s="5" t="s">
        <v>17</v>
      </c>
      <c r="C249" s="10">
        <v>1</v>
      </c>
      <c r="D249" s="10"/>
      <c r="E249" s="10"/>
      <c r="F249" s="10"/>
    </row>
    <row r="250" spans="2:12" ht="15.75" thickBot="1" x14ac:dyDescent="0.3">
      <c r="B250" s="5" t="s">
        <v>18</v>
      </c>
      <c r="C250" s="10">
        <f>C268</f>
        <v>31300</v>
      </c>
      <c r="D250" s="10">
        <f t="shared" ref="D250:F250" si="37">D268</f>
        <v>0</v>
      </c>
      <c r="E250" s="10">
        <f t="shared" si="37"/>
        <v>0</v>
      </c>
      <c r="F250" s="10">
        <f t="shared" si="37"/>
        <v>0</v>
      </c>
    </row>
    <row r="251" spans="2:12" ht="15.75" thickBot="1" x14ac:dyDescent="0.3">
      <c r="B251" s="5" t="s">
        <v>19</v>
      </c>
      <c r="C251" s="10">
        <f>C250/C249</f>
        <v>31300</v>
      </c>
      <c r="D251" s="10" t="e">
        <f t="shared" ref="D251:F251" si="38">D250/D249</f>
        <v>#DIV/0!</v>
      </c>
      <c r="E251" s="10" t="e">
        <f t="shared" si="38"/>
        <v>#DIV/0!</v>
      </c>
      <c r="F251" s="10" t="e">
        <f t="shared" si="38"/>
        <v>#DIV/0!</v>
      </c>
    </row>
    <row r="252" spans="2:12" ht="15.75" thickBot="1" x14ac:dyDescent="0.3">
      <c r="B252" s="5" t="s">
        <v>20</v>
      </c>
      <c r="C252" s="787" t="s">
        <v>21</v>
      </c>
      <c r="D252" s="11">
        <f>D249/C249-1</f>
        <v>-1</v>
      </c>
      <c r="E252" s="11" t="e">
        <f t="shared" ref="E252:F254" si="39">E249/D249-1</f>
        <v>#DIV/0!</v>
      </c>
      <c r="F252" s="11" t="e">
        <f t="shared" si="39"/>
        <v>#DIV/0!</v>
      </c>
      <c r="H252" s="12"/>
      <c r="I252" s="12"/>
      <c r="J252" s="12"/>
      <c r="K252" s="12"/>
      <c r="L252" s="12"/>
    </row>
    <row r="253" spans="2:12" ht="15.75" thickBot="1" x14ac:dyDescent="0.3">
      <c r="B253" s="5" t="s">
        <v>22</v>
      </c>
      <c r="C253" s="787" t="s">
        <v>21</v>
      </c>
      <c r="D253" s="11">
        <f>D250/C250-1</f>
        <v>-1</v>
      </c>
      <c r="E253" s="11" t="e">
        <f t="shared" si="39"/>
        <v>#DIV/0!</v>
      </c>
      <c r="F253" s="11" t="e">
        <f t="shared" si="39"/>
        <v>#DIV/0!</v>
      </c>
    </row>
    <row r="254" spans="2:12" ht="15.75" thickBot="1" x14ac:dyDescent="0.3">
      <c r="B254" s="5" t="s">
        <v>23</v>
      </c>
      <c r="C254" s="787" t="s">
        <v>21</v>
      </c>
      <c r="D254" s="11" t="e">
        <f>D251/C251-1</f>
        <v>#DIV/0!</v>
      </c>
      <c r="E254" s="11" t="e">
        <f t="shared" si="39"/>
        <v>#DIV/0!</v>
      </c>
      <c r="F254" s="11" t="e">
        <f t="shared" si="39"/>
        <v>#DIV/0!</v>
      </c>
    </row>
    <row r="255" spans="2:12" ht="15.75" thickBot="1" x14ac:dyDescent="0.3">
      <c r="B255" s="1256" t="s">
        <v>163</v>
      </c>
      <c r="C255" s="1257"/>
      <c r="D255" s="1257"/>
      <c r="E255" s="1257"/>
      <c r="F255" s="1258"/>
    </row>
    <row r="256" spans="2:12" ht="12.75" customHeight="1" x14ac:dyDescent="0.25">
      <c r="B256" s="1254"/>
      <c r="C256" s="8">
        <v>2019</v>
      </c>
      <c r="D256" s="8">
        <v>2020</v>
      </c>
      <c r="E256" s="8">
        <v>2021</v>
      </c>
      <c r="F256" s="8">
        <v>2022</v>
      </c>
    </row>
    <row r="257" spans="2:6" ht="9" customHeight="1" thickBot="1" x14ac:dyDescent="0.3">
      <c r="B257" s="1255"/>
      <c r="C257" s="806" t="s">
        <v>8</v>
      </c>
      <c r="D257" s="806" t="s">
        <v>9</v>
      </c>
      <c r="E257" s="806" t="s">
        <v>9</v>
      </c>
      <c r="F257" s="806" t="s">
        <v>9</v>
      </c>
    </row>
    <row r="258" spans="2:6" ht="15.75" thickBot="1" x14ac:dyDescent="0.3">
      <c r="B258" s="13" t="s">
        <v>42</v>
      </c>
      <c r="C258" s="14">
        <f>C259+C260+C261+C262</f>
        <v>0</v>
      </c>
      <c r="D258" s="14">
        <f t="shared" ref="D258:F258" si="40">D259+D260+D261+D262</f>
        <v>0</v>
      </c>
      <c r="E258" s="14">
        <f t="shared" si="40"/>
        <v>0</v>
      </c>
      <c r="F258" s="14">
        <f t="shared" si="40"/>
        <v>0</v>
      </c>
    </row>
    <row r="259" spans="2:6" ht="15.75" thickBot="1" x14ac:dyDescent="0.3">
      <c r="B259" s="26" t="s">
        <v>279</v>
      </c>
      <c r="C259" s="14"/>
      <c r="D259" s="14"/>
      <c r="E259" s="14"/>
      <c r="F259" s="14"/>
    </row>
    <row r="260" spans="2:6" ht="15.75" thickBot="1" x14ac:dyDescent="0.3">
      <c r="B260" s="26" t="s">
        <v>294</v>
      </c>
      <c r="C260" s="14"/>
      <c r="D260" s="14"/>
      <c r="E260" s="14"/>
      <c r="F260" s="14"/>
    </row>
    <row r="261" spans="2:6" ht="15.75" thickBot="1" x14ac:dyDescent="0.3">
      <c r="B261" s="26" t="s">
        <v>295</v>
      </c>
      <c r="C261" s="14"/>
      <c r="D261" s="14"/>
      <c r="E261" s="14"/>
      <c r="F261" s="14"/>
    </row>
    <row r="262" spans="2:6" ht="15.75" thickBot="1" x14ac:dyDescent="0.3">
      <c r="B262" s="26" t="s">
        <v>296</v>
      </c>
      <c r="C262" s="14"/>
      <c r="D262" s="14"/>
      <c r="E262" s="14"/>
      <c r="F262" s="14"/>
    </row>
    <row r="263" spans="2:6" ht="15.75" thickBot="1" x14ac:dyDescent="0.3">
      <c r="B263" s="13" t="s">
        <v>43</v>
      </c>
      <c r="C263" s="15">
        <f>C264+C265+C266+C267</f>
        <v>31300</v>
      </c>
      <c r="D263" s="15">
        <f t="shared" ref="D263:F263" si="41">D264+D265+D266+D267</f>
        <v>0</v>
      </c>
      <c r="E263" s="15">
        <f t="shared" si="41"/>
        <v>0</v>
      </c>
      <c r="F263" s="15">
        <f t="shared" si="41"/>
        <v>0</v>
      </c>
    </row>
    <row r="264" spans="2:6" ht="15.75" thickBot="1" x14ac:dyDescent="0.3">
      <c r="B264" s="26" t="s">
        <v>279</v>
      </c>
      <c r="C264" s="15">
        <v>31300</v>
      </c>
      <c r="D264" s="14"/>
      <c r="E264" s="14"/>
      <c r="F264" s="14">
        <v>0</v>
      </c>
    </row>
    <row r="265" spans="2:6" ht="15.75" thickBot="1" x14ac:dyDescent="0.3">
      <c r="B265" s="26" t="s">
        <v>294</v>
      </c>
      <c r="C265" s="15"/>
      <c r="D265" s="14"/>
      <c r="E265" s="14"/>
      <c r="F265" s="14"/>
    </row>
    <row r="266" spans="2:6" ht="15.75" thickBot="1" x14ac:dyDescent="0.3">
      <c r="B266" s="26" t="s">
        <v>295</v>
      </c>
      <c r="C266" s="15"/>
      <c r="D266" s="14"/>
      <c r="E266" s="14"/>
      <c r="F266" s="14"/>
    </row>
    <row r="267" spans="2:6" ht="15.75" thickBot="1" x14ac:dyDescent="0.3">
      <c r="B267" s="26" t="s">
        <v>296</v>
      </c>
      <c r="C267" s="15"/>
      <c r="D267" s="14"/>
      <c r="E267" s="14"/>
      <c r="F267" s="14"/>
    </row>
    <row r="268" spans="2:6" ht="15.75" thickBot="1" x14ac:dyDescent="0.3">
      <c r="B268" s="101" t="s">
        <v>31</v>
      </c>
      <c r="C268" s="15">
        <f>C258+C263</f>
        <v>31300</v>
      </c>
      <c r="D268" s="15">
        <f t="shared" ref="D268:F268" si="42">D258+D263</f>
        <v>0</v>
      </c>
      <c r="E268" s="15">
        <f t="shared" si="42"/>
        <v>0</v>
      </c>
      <c r="F268" s="15">
        <f t="shared" si="42"/>
        <v>0</v>
      </c>
    </row>
    <row r="269" spans="2:6" ht="79.5" thickBot="1" x14ac:dyDescent="0.3">
      <c r="B269" s="7" t="s">
        <v>33</v>
      </c>
      <c r="C269" s="7" t="s">
        <v>1468</v>
      </c>
      <c r="D269" s="100" t="s">
        <v>289</v>
      </c>
      <c r="E269" s="1245" t="s">
        <v>199</v>
      </c>
      <c r="F269" s="1246"/>
    </row>
    <row r="270" spans="2:6" ht="17.25" customHeight="1" thickBot="1" x14ac:dyDescent="0.3">
      <c r="B270" s="5" t="s">
        <v>15</v>
      </c>
      <c r="C270" s="1247" t="s">
        <v>200</v>
      </c>
      <c r="D270" s="1249"/>
      <c r="E270" s="1249"/>
      <c r="F270" s="1250"/>
    </row>
    <row r="271" spans="2:6" ht="15.75" thickBot="1" x14ac:dyDescent="0.3">
      <c r="B271" s="5" t="s">
        <v>16</v>
      </c>
      <c r="C271" s="1251" t="s">
        <v>198</v>
      </c>
      <c r="D271" s="1252"/>
      <c r="E271" s="1252"/>
      <c r="F271" s="1253"/>
    </row>
    <row r="272" spans="2:6" ht="12.75" customHeight="1" x14ac:dyDescent="0.25">
      <c r="B272" s="1254"/>
      <c r="C272" s="8">
        <v>2019</v>
      </c>
      <c r="D272" s="8">
        <v>2020</v>
      </c>
      <c r="E272" s="8">
        <v>2021</v>
      </c>
      <c r="F272" s="8">
        <v>2022</v>
      </c>
    </row>
    <row r="273" spans="2:12" ht="9" customHeight="1" thickBot="1" x14ac:dyDescent="0.3">
      <c r="B273" s="1255"/>
      <c r="C273" s="806" t="s">
        <v>8</v>
      </c>
      <c r="D273" s="806" t="s">
        <v>9</v>
      </c>
      <c r="E273" s="806" t="s">
        <v>9</v>
      </c>
      <c r="F273" s="806" t="s">
        <v>9</v>
      </c>
    </row>
    <row r="274" spans="2:12" ht="15.75" thickBot="1" x14ac:dyDescent="0.3">
      <c r="B274" s="5" t="s">
        <v>17</v>
      </c>
      <c r="C274" s="787">
        <v>1</v>
      </c>
      <c r="D274" s="787">
        <v>1</v>
      </c>
      <c r="E274" s="5"/>
      <c r="F274" s="5"/>
    </row>
    <row r="275" spans="2:12" ht="15.75" thickBot="1" x14ac:dyDescent="0.3">
      <c r="B275" s="5" t="s">
        <v>18</v>
      </c>
      <c r="C275" s="10">
        <f>C293</f>
        <v>2000</v>
      </c>
      <c r="D275" s="10">
        <f>D293</f>
        <v>2000</v>
      </c>
      <c r="E275" s="10"/>
      <c r="F275" s="10"/>
    </row>
    <row r="276" spans="2:12" ht="15.75" thickBot="1" x14ac:dyDescent="0.3">
      <c r="B276" s="5" t="s">
        <v>19</v>
      </c>
      <c r="C276" s="10">
        <f>C275/C274</f>
        <v>2000</v>
      </c>
      <c r="D276" s="10">
        <f t="shared" ref="D276:F276" si="43">D275/D274</f>
        <v>2000</v>
      </c>
      <c r="E276" s="10" t="e">
        <f t="shared" si="43"/>
        <v>#DIV/0!</v>
      </c>
      <c r="F276" s="10" t="e">
        <f t="shared" si="43"/>
        <v>#DIV/0!</v>
      </c>
    </row>
    <row r="277" spans="2:12" ht="15.75" thickBot="1" x14ac:dyDescent="0.3">
      <c r="B277" s="5" t="s">
        <v>20</v>
      </c>
      <c r="C277" s="787" t="s">
        <v>21</v>
      </c>
      <c r="D277" s="11">
        <f>D274/C274-1</f>
        <v>0</v>
      </c>
      <c r="E277" s="11">
        <f t="shared" ref="E277:F279" si="44">E274/D274-1</f>
        <v>-1</v>
      </c>
      <c r="F277" s="11" t="e">
        <f t="shared" si="44"/>
        <v>#DIV/0!</v>
      </c>
      <c r="H277" s="12"/>
      <c r="I277" s="12"/>
      <c r="J277" s="12"/>
      <c r="K277" s="12"/>
      <c r="L277" s="12"/>
    </row>
    <row r="278" spans="2:12" ht="15.75" thickBot="1" x14ac:dyDescent="0.3">
      <c r="B278" s="5" t="s">
        <v>22</v>
      </c>
      <c r="C278" s="787" t="s">
        <v>21</v>
      </c>
      <c r="D278" s="11">
        <f>D275/C275-1</f>
        <v>0</v>
      </c>
      <c r="E278" s="11">
        <f t="shared" si="44"/>
        <v>-1</v>
      </c>
      <c r="F278" s="11" t="e">
        <f t="shared" si="44"/>
        <v>#DIV/0!</v>
      </c>
    </row>
    <row r="279" spans="2:12" ht="15.75" thickBot="1" x14ac:dyDescent="0.3">
      <c r="B279" s="5" t="s">
        <v>23</v>
      </c>
      <c r="C279" s="787" t="s">
        <v>21</v>
      </c>
      <c r="D279" s="11">
        <f>D276/C276-1</f>
        <v>0</v>
      </c>
      <c r="E279" s="11" t="e">
        <f t="shared" si="44"/>
        <v>#DIV/0!</v>
      </c>
      <c r="F279" s="11" t="e">
        <f t="shared" si="44"/>
        <v>#DIV/0!</v>
      </c>
    </row>
    <row r="280" spans="2:12" ht="15.75" thickBot="1" x14ac:dyDescent="0.3">
      <c r="B280" s="1256" t="s">
        <v>215</v>
      </c>
      <c r="C280" s="1257"/>
      <c r="D280" s="1257"/>
      <c r="E280" s="1257"/>
      <c r="F280" s="1258"/>
    </row>
    <row r="281" spans="2:12" ht="12.75" customHeight="1" x14ac:dyDescent="0.25">
      <c r="B281" s="1254"/>
      <c r="C281" s="8">
        <v>2019</v>
      </c>
      <c r="D281" s="8">
        <v>2020</v>
      </c>
      <c r="E281" s="8">
        <v>2021</v>
      </c>
      <c r="F281" s="8">
        <v>2022</v>
      </c>
    </row>
    <row r="282" spans="2:12" ht="9" customHeight="1" thickBot="1" x14ac:dyDescent="0.3">
      <c r="B282" s="1255"/>
      <c r="C282" s="806" t="s">
        <v>8</v>
      </c>
      <c r="D282" s="806" t="s">
        <v>9</v>
      </c>
      <c r="E282" s="806" t="s">
        <v>9</v>
      </c>
      <c r="F282" s="806" t="s">
        <v>9</v>
      </c>
    </row>
    <row r="283" spans="2:12" ht="15.75" thickBot="1" x14ac:dyDescent="0.3">
      <c r="B283" s="13" t="s">
        <v>42</v>
      </c>
      <c r="C283" s="14">
        <f>C284+C285+C286+C287</f>
        <v>0</v>
      </c>
      <c r="D283" s="14">
        <f t="shared" ref="D283:F283" si="45">D284+D285+D286+D287</f>
        <v>0</v>
      </c>
      <c r="E283" s="14">
        <f t="shared" si="45"/>
        <v>0</v>
      </c>
      <c r="F283" s="14">
        <f t="shared" si="45"/>
        <v>0</v>
      </c>
    </row>
    <row r="284" spans="2:12" ht="15.75" thickBot="1" x14ac:dyDescent="0.3">
      <c r="B284" s="26" t="s">
        <v>279</v>
      </c>
      <c r="C284" s="14"/>
      <c r="D284" s="14"/>
      <c r="E284" s="14"/>
      <c r="F284" s="14"/>
    </row>
    <row r="285" spans="2:12" ht="15.75" thickBot="1" x14ac:dyDescent="0.3">
      <c r="B285" s="26" t="s">
        <v>294</v>
      </c>
      <c r="C285" s="14"/>
      <c r="D285" s="14"/>
      <c r="E285" s="14"/>
      <c r="F285" s="14"/>
    </row>
    <row r="286" spans="2:12" ht="15.75" thickBot="1" x14ac:dyDescent="0.3">
      <c r="B286" s="26" t="s">
        <v>295</v>
      </c>
      <c r="C286" s="14"/>
      <c r="D286" s="14"/>
      <c r="E286" s="14"/>
      <c r="F286" s="14"/>
    </row>
    <row r="287" spans="2:12" ht="15.75" thickBot="1" x14ac:dyDescent="0.3">
      <c r="B287" s="26" t="s">
        <v>296</v>
      </c>
      <c r="C287" s="14"/>
      <c r="D287" s="14"/>
      <c r="E287" s="14"/>
      <c r="F287" s="14"/>
    </row>
    <row r="288" spans="2:12" ht="15.75" thickBot="1" x14ac:dyDescent="0.3">
      <c r="B288" s="13" t="s">
        <v>43</v>
      </c>
      <c r="C288" s="15">
        <f>C289+C290+C291+C292</f>
        <v>2000</v>
      </c>
      <c r="D288" s="15">
        <f t="shared" ref="D288:F288" si="46">D289+D290+D291+D292</f>
        <v>2000</v>
      </c>
      <c r="E288" s="15">
        <f t="shared" si="46"/>
        <v>0</v>
      </c>
      <c r="F288" s="15">
        <f t="shared" si="46"/>
        <v>0</v>
      </c>
    </row>
    <row r="289" spans="2:12" ht="15.75" thickBot="1" x14ac:dyDescent="0.3">
      <c r="B289" s="26" t="s">
        <v>279</v>
      </c>
      <c r="C289" s="15">
        <v>2000</v>
      </c>
      <c r="D289" s="14">
        <v>2000</v>
      </c>
      <c r="E289" s="14"/>
      <c r="F289" s="14"/>
    </row>
    <row r="290" spans="2:12" ht="15.75" thickBot="1" x14ac:dyDescent="0.3">
      <c r="B290" s="26" t="s">
        <v>294</v>
      </c>
      <c r="C290" s="15"/>
      <c r="D290" s="14"/>
      <c r="E290" s="14"/>
      <c r="F290" s="14"/>
    </row>
    <row r="291" spans="2:12" ht="15.75" thickBot="1" x14ac:dyDescent="0.3">
      <c r="B291" s="26" t="s">
        <v>295</v>
      </c>
      <c r="C291" s="15"/>
      <c r="D291" s="14"/>
      <c r="E291" s="14"/>
      <c r="F291" s="14"/>
    </row>
    <row r="292" spans="2:12" ht="15.75" thickBot="1" x14ac:dyDescent="0.3">
      <c r="B292" s="26" t="s">
        <v>296</v>
      </c>
      <c r="C292" s="15"/>
      <c r="D292" s="14"/>
      <c r="E292" s="14"/>
      <c r="F292" s="14"/>
    </row>
    <row r="293" spans="2:12" ht="15.75" thickBot="1" x14ac:dyDescent="0.3">
      <c r="B293" s="101" t="s">
        <v>298</v>
      </c>
      <c r="C293" s="15">
        <f>C283+C288</f>
        <v>2000</v>
      </c>
      <c r="D293" s="15">
        <f t="shared" ref="D293:F293" si="47">D283+D288</f>
        <v>2000</v>
      </c>
      <c r="E293" s="15">
        <f t="shared" si="47"/>
        <v>0</v>
      </c>
      <c r="F293" s="15">
        <f t="shared" si="47"/>
        <v>0</v>
      </c>
    </row>
    <row r="294" spans="2:12" ht="48" customHeight="1" thickBot="1" x14ac:dyDescent="0.3">
      <c r="B294" s="7" t="s">
        <v>35</v>
      </c>
      <c r="C294" s="117" t="s">
        <v>201</v>
      </c>
      <c r="D294" s="102" t="s">
        <v>289</v>
      </c>
      <c r="E294" s="1278" t="s">
        <v>1068</v>
      </c>
      <c r="F294" s="1280"/>
    </row>
    <row r="295" spans="2:12" ht="17.25" customHeight="1" thickBot="1" x14ac:dyDescent="0.3">
      <c r="B295" s="5" t="s">
        <v>15</v>
      </c>
      <c r="C295" s="1247" t="s">
        <v>201</v>
      </c>
      <c r="D295" s="1249"/>
      <c r="E295" s="1249"/>
      <c r="F295" s="1250"/>
    </row>
    <row r="296" spans="2:12" ht="15.75" thickBot="1" x14ac:dyDescent="0.3">
      <c r="B296" s="5" t="s">
        <v>16</v>
      </c>
      <c r="C296" s="1251" t="s">
        <v>198</v>
      </c>
      <c r="D296" s="1252"/>
      <c r="E296" s="1252"/>
      <c r="F296" s="1253"/>
    </row>
    <row r="297" spans="2:12" ht="12.75" customHeight="1" x14ac:dyDescent="0.25">
      <c r="B297" s="1254"/>
      <c r="C297" s="8">
        <v>2019</v>
      </c>
      <c r="D297" s="8">
        <v>2020</v>
      </c>
      <c r="E297" s="8">
        <v>2021</v>
      </c>
      <c r="F297" s="8">
        <v>2022</v>
      </c>
    </row>
    <row r="298" spans="2:12" ht="9" customHeight="1" thickBot="1" x14ac:dyDescent="0.3">
      <c r="B298" s="1255"/>
      <c r="C298" s="806" t="s">
        <v>8</v>
      </c>
      <c r="D298" s="806" t="s">
        <v>9</v>
      </c>
      <c r="E298" s="806" t="s">
        <v>9</v>
      </c>
      <c r="F298" s="806" t="s">
        <v>9</v>
      </c>
    </row>
    <row r="299" spans="2:12" ht="15.75" thickBot="1" x14ac:dyDescent="0.3">
      <c r="B299" s="5" t="s">
        <v>17</v>
      </c>
      <c r="C299" s="5"/>
      <c r="D299" s="787">
        <v>1</v>
      </c>
      <c r="E299" s="787">
        <v>1</v>
      </c>
      <c r="F299" s="5"/>
    </row>
    <row r="300" spans="2:12" ht="15.75" thickBot="1" x14ac:dyDescent="0.3">
      <c r="B300" s="5" t="s">
        <v>18</v>
      </c>
      <c r="C300" s="10">
        <f>C318</f>
        <v>0</v>
      </c>
      <c r="D300" s="10">
        <f t="shared" ref="D300:F300" si="48">D318</f>
        <v>72600</v>
      </c>
      <c r="E300" s="10">
        <f t="shared" si="48"/>
        <v>100000</v>
      </c>
      <c r="F300" s="10">
        <f t="shared" si="48"/>
        <v>0</v>
      </c>
    </row>
    <row r="301" spans="2:12" ht="15.75" thickBot="1" x14ac:dyDescent="0.3">
      <c r="B301" s="5" t="s">
        <v>19</v>
      </c>
      <c r="C301" s="10" t="e">
        <f>C300/C299</f>
        <v>#DIV/0!</v>
      </c>
      <c r="D301" s="10">
        <f t="shared" ref="D301:F301" si="49">D300/D299</f>
        <v>72600</v>
      </c>
      <c r="E301" s="10">
        <f t="shared" si="49"/>
        <v>100000</v>
      </c>
      <c r="F301" s="10" t="e">
        <f t="shared" si="49"/>
        <v>#DIV/0!</v>
      </c>
    </row>
    <row r="302" spans="2:12" ht="15.75" thickBot="1" x14ac:dyDescent="0.3">
      <c r="B302" s="5" t="s">
        <v>20</v>
      </c>
      <c r="C302" s="787" t="s">
        <v>21</v>
      </c>
      <c r="D302" s="11" t="e">
        <f>D299/C299-1</f>
        <v>#DIV/0!</v>
      </c>
      <c r="E302" s="11">
        <f t="shared" ref="E302:F304" si="50">E299/D299-1</f>
        <v>0</v>
      </c>
      <c r="F302" s="11">
        <f t="shared" si="50"/>
        <v>-1</v>
      </c>
      <c r="H302" s="12"/>
      <c r="I302" s="12"/>
      <c r="J302" s="12"/>
      <c r="K302" s="12"/>
      <c r="L302" s="12"/>
    </row>
    <row r="303" spans="2:12" ht="15.75" thickBot="1" x14ac:dyDescent="0.3">
      <c r="B303" s="5" t="s">
        <v>22</v>
      </c>
      <c r="C303" s="787" t="s">
        <v>21</v>
      </c>
      <c r="D303" s="11" t="e">
        <f>D300/C300-1</f>
        <v>#DIV/0!</v>
      </c>
      <c r="E303" s="11">
        <f t="shared" si="50"/>
        <v>0.37741046831955916</v>
      </c>
      <c r="F303" s="11">
        <f t="shared" si="50"/>
        <v>-1</v>
      </c>
    </row>
    <row r="304" spans="2:12" ht="15.75" thickBot="1" x14ac:dyDescent="0.3">
      <c r="B304" s="5" t="s">
        <v>23</v>
      </c>
      <c r="C304" s="787" t="s">
        <v>21</v>
      </c>
      <c r="D304" s="11" t="e">
        <f>D301/C301-1</f>
        <v>#DIV/0!</v>
      </c>
      <c r="E304" s="11">
        <f t="shared" si="50"/>
        <v>0.37741046831955916</v>
      </c>
      <c r="F304" s="11" t="e">
        <f t="shared" si="50"/>
        <v>#DIV/0!</v>
      </c>
    </row>
    <row r="305" spans="2:6" ht="15.75" thickBot="1" x14ac:dyDescent="0.3">
      <c r="B305" s="1256" t="s">
        <v>300</v>
      </c>
      <c r="C305" s="1257"/>
      <c r="D305" s="1257"/>
      <c r="E305" s="1257"/>
      <c r="F305" s="1258"/>
    </row>
    <row r="306" spans="2:6" ht="12.75" customHeight="1" x14ac:dyDescent="0.25">
      <c r="B306" s="1254"/>
      <c r="C306" s="8">
        <v>2018</v>
      </c>
      <c r="D306" s="8">
        <v>2019</v>
      </c>
      <c r="E306" s="8">
        <v>2020</v>
      </c>
      <c r="F306" s="8">
        <v>2021</v>
      </c>
    </row>
    <row r="307" spans="2:6" ht="9" customHeight="1" thickBot="1" x14ac:dyDescent="0.3">
      <c r="B307" s="1255"/>
      <c r="C307" s="806" t="s">
        <v>8</v>
      </c>
      <c r="D307" s="806" t="s">
        <v>9</v>
      </c>
      <c r="E307" s="806" t="s">
        <v>9</v>
      </c>
      <c r="F307" s="806" t="s">
        <v>9</v>
      </c>
    </row>
    <row r="308" spans="2:6" ht="15.75" thickBot="1" x14ac:dyDescent="0.3">
      <c r="B308" s="13" t="s">
        <v>42</v>
      </c>
      <c r="C308" s="14">
        <f>C309+C310+C311+C312</f>
        <v>0</v>
      </c>
      <c r="D308" s="14">
        <f t="shared" ref="D308:F308" si="51">D309+D310+D311+D312</f>
        <v>0</v>
      </c>
      <c r="E308" s="14">
        <f t="shared" si="51"/>
        <v>0</v>
      </c>
      <c r="F308" s="14">
        <f t="shared" si="51"/>
        <v>0</v>
      </c>
    </row>
    <row r="309" spans="2:6" ht="15.75" thickBot="1" x14ac:dyDescent="0.3">
      <c r="B309" s="26" t="s">
        <v>279</v>
      </c>
      <c r="C309" s="14"/>
      <c r="D309" s="14"/>
      <c r="E309" s="14"/>
      <c r="F309" s="14"/>
    </row>
    <row r="310" spans="2:6" ht="15.75" thickBot="1" x14ac:dyDescent="0.3">
      <c r="B310" s="26" t="s">
        <v>294</v>
      </c>
      <c r="C310" s="14"/>
      <c r="D310" s="14"/>
      <c r="E310" s="14"/>
      <c r="F310" s="14"/>
    </row>
    <row r="311" spans="2:6" ht="15.75" thickBot="1" x14ac:dyDescent="0.3">
      <c r="B311" s="26" t="s">
        <v>295</v>
      </c>
      <c r="C311" s="14"/>
      <c r="D311" s="14"/>
      <c r="E311" s="14"/>
      <c r="F311" s="14"/>
    </row>
    <row r="312" spans="2:6" ht="15.75" thickBot="1" x14ac:dyDescent="0.3">
      <c r="B312" s="26" t="s">
        <v>296</v>
      </c>
      <c r="C312" s="14"/>
      <c r="D312" s="14"/>
      <c r="E312" s="14"/>
      <c r="F312" s="14"/>
    </row>
    <row r="313" spans="2:6" ht="15.75" thickBot="1" x14ac:dyDescent="0.3">
      <c r="B313" s="13" t="s">
        <v>43</v>
      </c>
      <c r="C313" s="15">
        <f>C314+C315+C316+C317</f>
        <v>0</v>
      </c>
      <c r="D313" s="15">
        <f t="shared" ref="D313:F313" si="52">D314+D315+D316+D317</f>
        <v>72600</v>
      </c>
      <c r="E313" s="15">
        <f t="shared" si="52"/>
        <v>100000</v>
      </c>
      <c r="F313" s="15">
        <f t="shared" si="52"/>
        <v>0</v>
      </c>
    </row>
    <row r="314" spans="2:6" ht="15.75" thickBot="1" x14ac:dyDescent="0.3">
      <c r="B314" s="26" t="s">
        <v>279</v>
      </c>
      <c r="C314" s="15"/>
      <c r="D314" s="14">
        <v>72600</v>
      </c>
      <c r="E314" s="14">
        <v>100000</v>
      </c>
      <c r="F314" s="14"/>
    </row>
    <row r="315" spans="2:6" ht="15.75" thickBot="1" x14ac:dyDescent="0.3">
      <c r="B315" s="26" t="s">
        <v>294</v>
      </c>
      <c r="C315" s="15"/>
      <c r="D315" s="14"/>
      <c r="E315" s="14"/>
      <c r="F315" s="14"/>
    </row>
    <row r="316" spans="2:6" ht="15.75" thickBot="1" x14ac:dyDescent="0.3">
      <c r="B316" s="26" t="s">
        <v>295</v>
      </c>
      <c r="C316" s="15"/>
      <c r="D316" s="14"/>
      <c r="E316" s="14"/>
      <c r="F316" s="14"/>
    </row>
    <row r="317" spans="2:6" ht="15.75" thickBot="1" x14ac:dyDescent="0.3">
      <c r="B317" s="26" t="s">
        <v>296</v>
      </c>
      <c r="C317" s="15"/>
      <c r="D317" s="14"/>
      <c r="E317" s="14"/>
      <c r="F317" s="14"/>
    </row>
    <row r="318" spans="2:6" ht="15.75" thickBot="1" x14ac:dyDescent="0.3">
      <c r="B318" s="16" t="s">
        <v>301</v>
      </c>
      <c r="C318" s="15">
        <f>C308+C313</f>
        <v>0</v>
      </c>
      <c r="D318" s="15">
        <f t="shared" ref="D318:F318" si="53">D308+D313</f>
        <v>72600</v>
      </c>
      <c r="E318" s="15">
        <f t="shared" si="53"/>
        <v>100000</v>
      </c>
      <c r="F318" s="15">
        <f t="shared" si="53"/>
        <v>0</v>
      </c>
    </row>
    <row r="319" spans="2:6" ht="25.5" customHeight="1" thickBot="1" x14ac:dyDescent="0.3">
      <c r="B319" s="107" t="s">
        <v>45</v>
      </c>
      <c r="C319" s="2150" t="s">
        <v>1469</v>
      </c>
      <c r="D319" s="2151"/>
      <c r="E319" s="2151"/>
      <c r="F319" s="2152"/>
    </row>
    <row r="320" spans="2:6" ht="68.25" thickBot="1" x14ac:dyDescent="0.3">
      <c r="B320" s="7" t="s">
        <v>37</v>
      </c>
      <c r="C320" s="117" t="s">
        <v>1470</v>
      </c>
      <c r="D320" s="102" t="s">
        <v>289</v>
      </c>
      <c r="E320" s="1278" t="s">
        <v>1069</v>
      </c>
      <c r="F320" s="1280"/>
    </row>
    <row r="321" spans="2:12" ht="21.75" customHeight="1" thickBot="1" x14ac:dyDescent="0.3">
      <c r="B321" s="5" t="s">
        <v>15</v>
      </c>
      <c r="C321" s="1247" t="s">
        <v>1469</v>
      </c>
      <c r="D321" s="1249"/>
      <c r="E321" s="1249"/>
      <c r="F321" s="1250"/>
    </row>
    <row r="322" spans="2:12" ht="15.75" thickBot="1" x14ac:dyDescent="0.3">
      <c r="B322" s="5" t="s">
        <v>16</v>
      </c>
      <c r="C322" s="1251" t="s">
        <v>198</v>
      </c>
      <c r="D322" s="1252"/>
      <c r="E322" s="1252"/>
      <c r="F322" s="1253"/>
    </row>
    <row r="323" spans="2:12" ht="12.75" customHeight="1" x14ac:dyDescent="0.25">
      <c r="B323" s="1254"/>
      <c r="C323" s="8">
        <v>2019</v>
      </c>
      <c r="D323" s="8">
        <v>2020</v>
      </c>
      <c r="E323" s="8">
        <v>2021</v>
      </c>
      <c r="F323" s="8">
        <v>2022</v>
      </c>
    </row>
    <row r="324" spans="2:12" ht="9" customHeight="1" thickBot="1" x14ac:dyDescent="0.3">
      <c r="B324" s="1255"/>
      <c r="C324" s="806" t="s">
        <v>8</v>
      </c>
      <c r="D324" s="806" t="s">
        <v>9</v>
      </c>
      <c r="E324" s="806" t="s">
        <v>9</v>
      </c>
      <c r="F324" s="806" t="s">
        <v>9</v>
      </c>
    </row>
    <row r="325" spans="2:12" ht="15.75" thickBot="1" x14ac:dyDescent="0.3">
      <c r="B325" s="5" t="s">
        <v>17</v>
      </c>
      <c r="C325" s="5"/>
      <c r="D325" s="5">
        <v>1</v>
      </c>
      <c r="E325" s="5"/>
      <c r="F325" s="5"/>
    </row>
    <row r="326" spans="2:12" ht="15.75" thickBot="1" x14ac:dyDescent="0.3">
      <c r="B326" s="5" t="s">
        <v>18</v>
      </c>
      <c r="C326" s="10">
        <f>C344</f>
        <v>0</v>
      </c>
      <c r="D326" s="10">
        <f t="shared" ref="D326:F326" si="54">D344</f>
        <v>26000</v>
      </c>
      <c r="E326" s="10">
        <f t="shared" si="54"/>
        <v>0</v>
      </c>
      <c r="F326" s="10">
        <f t="shared" si="54"/>
        <v>0</v>
      </c>
    </row>
    <row r="327" spans="2:12" ht="15.75" thickBot="1" x14ac:dyDescent="0.3">
      <c r="B327" s="5" t="s">
        <v>19</v>
      </c>
      <c r="C327" s="10" t="e">
        <f>C326/C325</f>
        <v>#DIV/0!</v>
      </c>
      <c r="D327" s="10">
        <f t="shared" ref="D327:F327" si="55">D326/D325</f>
        <v>26000</v>
      </c>
      <c r="E327" s="10" t="e">
        <f t="shared" si="55"/>
        <v>#DIV/0!</v>
      </c>
      <c r="F327" s="10" t="e">
        <f t="shared" si="55"/>
        <v>#DIV/0!</v>
      </c>
    </row>
    <row r="328" spans="2:12" ht="15.75" thickBot="1" x14ac:dyDescent="0.3">
      <c r="B328" s="5" t="s">
        <v>20</v>
      </c>
      <c r="C328" s="787" t="s">
        <v>21</v>
      </c>
      <c r="D328" s="11" t="e">
        <f>D325/C325-1</f>
        <v>#DIV/0!</v>
      </c>
      <c r="E328" s="11">
        <f t="shared" ref="E328:F330" si="56">E325/D325-1</f>
        <v>-1</v>
      </c>
      <c r="F328" s="11" t="e">
        <f t="shared" si="56"/>
        <v>#DIV/0!</v>
      </c>
      <c r="H328" s="12"/>
      <c r="I328" s="12"/>
      <c r="J328" s="12"/>
      <c r="K328" s="12"/>
      <c r="L328" s="12"/>
    </row>
    <row r="329" spans="2:12" ht="15.75" thickBot="1" x14ac:dyDescent="0.3">
      <c r="B329" s="5" t="s">
        <v>22</v>
      </c>
      <c r="C329" s="787" t="s">
        <v>21</v>
      </c>
      <c r="D329" s="11" t="e">
        <f>D326/C326-1</f>
        <v>#DIV/0!</v>
      </c>
      <c r="E329" s="11">
        <f t="shared" si="56"/>
        <v>-1</v>
      </c>
      <c r="F329" s="11" t="e">
        <f t="shared" si="56"/>
        <v>#DIV/0!</v>
      </c>
    </row>
    <row r="330" spans="2:12" ht="15.75" thickBot="1" x14ac:dyDescent="0.3">
      <c r="B330" s="5" t="s">
        <v>23</v>
      </c>
      <c r="C330" s="787" t="s">
        <v>21</v>
      </c>
      <c r="D330" s="11" t="e">
        <f>D327/C327-1</f>
        <v>#DIV/0!</v>
      </c>
      <c r="E330" s="11" t="e">
        <f t="shared" si="56"/>
        <v>#DIV/0!</v>
      </c>
      <c r="F330" s="11" t="e">
        <f t="shared" si="56"/>
        <v>#DIV/0!</v>
      </c>
    </row>
    <row r="331" spans="2:12" ht="15.75" thickBot="1" x14ac:dyDescent="0.3">
      <c r="B331" s="1256" t="s">
        <v>229</v>
      </c>
      <c r="C331" s="1257"/>
      <c r="D331" s="1257"/>
      <c r="E331" s="1257"/>
      <c r="F331" s="1258"/>
    </row>
    <row r="332" spans="2:12" ht="12.75" customHeight="1" x14ac:dyDescent="0.25">
      <c r="B332" s="1254"/>
      <c r="C332" s="8">
        <v>2019</v>
      </c>
      <c r="D332" s="8">
        <v>2020</v>
      </c>
      <c r="E332" s="8">
        <v>2021</v>
      </c>
      <c r="F332" s="8">
        <v>2022</v>
      </c>
    </row>
    <row r="333" spans="2:12" ht="9" customHeight="1" thickBot="1" x14ac:dyDescent="0.3">
      <c r="B333" s="1255"/>
      <c r="C333" s="806" t="s">
        <v>8</v>
      </c>
      <c r="D333" s="806" t="s">
        <v>9</v>
      </c>
      <c r="E333" s="806" t="s">
        <v>9</v>
      </c>
      <c r="F333" s="806" t="s">
        <v>9</v>
      </c>
    </row>
    <row r="334" spans="2:12" ht="15.75" thickBot="1" x14ac:dyDescent="0.3">
      <c r="B334" s="13" t="s">
        <v>42</v>
      </c>
      <c r="C334" s="14">
        <f>C335+C336+C337+C338</f>
        <v>0</v>
      </c>
      <c r="D334" s="14">
        <f t="shared" ref="D334:F334" si="57">D335+D336+D337+D338</f>
        <v>0</v>
      </c>
      <c r="E334" s="14">
        <f t="shared" si="57"/>
        <v>0</v>
      </c>
      <c r="F334" s="14">
        <f t="shared" si="57"/>
        <v>0</v>
      </c>
    </row>
    <row r="335" spans="2:12" ht="15.75" thickBot="1" x14ac:dyDescent="0.3">
      <c r="B335" s="26" t="s">
        <v>279</v>
      </c>
      <c r="C335" s="14"/>
      <c r="D335" s="14"/>
      <c r="E335" s="14"/>
      <c r="F335" s="14"/>
    </row>
    <row r="336" spans="2:12" ht="15.75" thickBot="1" x14ac:dyDescent="0.3">
      <c r="B336" s="26" t="s">
        <v>294</v>
      </c>
      <c r="C336" s="14"/>
      <c r="D336" s="14"/>
      <c r="E336" s="14"/>
      <c r="F336" s="14"/>
    </row>
    <row r="337" spans="2:6" ht="15.75" thickBot="1" x14ac:dyDescent="0.3">
      <c r="B337" s="26" t="s">
        <v>295</v>
      </c>
      <c r="C337" s="14"/>
      <c r="D337" s="14"/>
      <c r="E337" s="14"/>
      <c r="F337" s="14"/>
    </row>
    <row r="338" spans="2:6" ht="15.75" thickBot="1" x14ac:dyDescent="0.3">
      <c r="B338" s="26" t="s">
        <v>296</v>
      </c>
      <c r="C338" s="14"/>
      <c r="D338" s="14"/>
      <c r="E338" s="14"/>
      <c r="F338" s="14"/>
    </row>
    <row r="339" spans="2:6" ht="15.75" thickBot="1" x14ac:dyDescent="0.3">
      <c r="B339" s="13" t="s">
        <v>43</v>
      </c>
      <c r="C339" s="15">
        <f>C340+C341+C342+C343</f>
        <v>0</v>
      </c>
      <c r="D339" s="15">
        <f t="shared" ref="D339:F339" si="58">D340+D341+D342+D343</f>
        <v>26000</v>
      </c>
      <c r="E339" s="15">
        <f t="shared" si="58"/>
        <v>0</v>
      </c>
      <c r="F339" s="15">
        <f t="shared" si="58"/>
        <v>0</v>
      </c>
    </row>
    <row r="340" spans="2:6" ht="15.75" thickBot="1" x14ac:dyDescent="0.3">
      <c r="B340" s="26" t="s">
        <v>279</v>
      </c>
      <c r="C340" s="15"/>
      <c r="D340" s="15">
        <v>26000</v>
      </c>
      <c r="E340" s="15"/>
      <c r="F340" s="15"/>
    </row>
    <row r="341" spans="2:6" ht="15.75" thickBot="1" x14ac:dyDescent="0.3">
      <c r="B341" s="26" t="s">
        <v>294</v>
      </c>
      <c r="C341" s="15"/>
      <c r="D341" s="15"/>
      <c r="E341" s="15"/>
      <c r="F341" s="15"/>
    </row>
    <row r="342" spans="2:6" ht="15.75" thickBot="1" x14ac:dyDescent="0.3">
      <c r="B342" s="26" t="s">
        <v>295</v>
      </c>
      <c r="C342" s="15"/>
      <c r="D342" s="15"/>
      <c r="E342" s="15"/>
      <c r="F342" s="15"/>
    </row>
    <row r="343" spans="2:6" ht="15.75" thickBot="1" x14ac:dyDescent="0.3">
      <c r="B343" s="26" t="s">
        <v>296</v>
      </c>
      <c r="C343" s="15"/>
      <c r="D343" s="15"/>
      <c r="E343" s="15"/>
      <c r="F343" s="15"/>
    </row>
    <row r="344" spans="2:6" ht="15.75" thickBot="1" x14ac:dyDescent="0.3">
      <c r="B344" s="16" t="s">
        <v>38</v>
      </c>
      <c r="C344" s="15">
        <f>C334+C339</f>
        <v>0</v>
      </c>
      <c r="D344" s="15">
        <f t="shared" ref="D344:F344" si="59">D334+D339</f>
        <v>26000</v>
      </c>
      <c r="E344" s="15">
        <f t="shared" si="59"/>
        <v>0</v>
      </c>
      <c r="F344" s="15">
        <f t="shared" si="59"/>
        <v>0</v>
      </c>
    </row>
    <row r="345" spans="2:6" ht="25.5" customHeight="1" thickBot="1" x14ac:dyDescent="0.3">
      <c r="B345" s="107" t="s">
        <v>45</v>
      </c>
      <c r="C345" s="2150" t="s">
        <v>1471</v>
      </c>
      <c r="D345" s="2151"/>
      <c r="E345" s="2151"/>
      <c r="F345" s="2152"/>
    </row>
    <row r="346" spans="2:6" ht="102" thickBot="1" x14ac:dyDescent="0.3">
      <c r="B346" s="7" t="s">
        <v>142</v>
      </c>
      <c r="C346" s="117" t="s">
        <v>1471</v>
      </c>
      <c r="D346" s="102" t="s">
        <v>289</v>
      </c>
      <c r="E346" s="1278"/>
      <c r="F346" s="1280"/>
    </row>
    <row r="347" spans="2:6" ht="21.75" customHeight="1" thickBot="1" x14ac:dyDescent="0.3">
      <c r="B347" s="5" t="s">
        <v>15</v>
      </c>
      <c r="C347" s="1247" t="s">
        <v>1471</v>
      </c>
      <c r="D347" s="1249"/>
      <c r="E347" s="1249"/>
      <c r="F347" s="1250"/>
    </row>
    <row r="348" spans="2:6" ht="15.75" thickBot="1" x14ac:dyDescent="0.3">
      <c r="B348" s="5" t="s">
        <v>16</v>
      </c>
      <c r="C348" s="1251" t="s">
        <v>198</v>
      </c>
      <c r="D348" s="1252"/>
      <c r="E348" s="1252"/>
      <c r="F348" s="1253"/>
    </row>
    <row r="349" spans="2:6" ht="12.75" customHeight="1" x14ac:dyDescent="0.25">
      <c r="B349" s="1254"/>
      <c r="C349" s="8">
        <v>2019</v>
      </c>
      <c r="D349" s="8">
        <v>2020</v>
      </c>
      <c r="E349" s="8">
        <v>2021</v>
      </c>
      <c r="F349" s="8">
        <v>2022</v>
      </c>
    </row>
    <row r="350" spans="2:6" ht="9" customHeight="1" thickBot="1" x14ac:dyDescent="0.3">
      <c r="B350" s="1255"/>
      <c r="C350" s="806" t="s">
        <v>8</v>
      </c>
      <c r="D350" s="806" t="s">
        <v>9</v>
      </c>
      <c r="E350" s="806" t="s">
        <v>9</v>
      </c>
      <c r="F350" s="806" t="s">
        <v>9</v>
      </c>
    </row>
    <row r="351" spans="2:6" ht="15.75" thickBot="1" x14ac:dyDescent="0.3">
      <c r="B351" s="5" t="s">
        <v>17</v>
      </c>
      <c r="C351" s="5"/>
      <c r="D351" s="5"/>
      <c r="E351" s="5"/>
      <c r="F351" s="787">
        <v>1</v>
      </c>
    </row>
    <row r="352" spans="2:6" ht="15.75" thickBot="1" x14ac:dyDescent="0.3">
      <c r="B352" s="5" t="s">
        <v>18</v>
      </c>
      <c r="C352" s="10">
        <f>C370</f>
        <v>0</v>
      </c>
      <c r="D352" s="10">
        <f t="shared" ref="D352:F352" si="60">D370</f>
        <v>0</v>
      </c>
      <c r="E352" s="10">
        <f t="shared" si="60"/>
        <v>0</v>
      </c>
      <c r="F352" s="10">
        <f t="shared" si="60"/>
        <v>40000</v>
      </c>
    </row>
    <row r="353" spans="2:12" ht="15.75" thickBot="1" x14ac:dyDescent="0.3">
      <c r="B353" s="5" t="s">
        <v>19</v>
      </c>
      <c r="C353" s="10" t="e">
        <f>C352/C351</f>
        <v>#DIV/0!</v>
      </c>
      <c r="D353" s="10" t="e">
        <f t="shared" ref="D353:F353" si="61">D352/D351</f>
        <v>#DIV/0!</v>
      </c>
      <c r="E353" s="10" t="e">
        <f t="shared" si="61"/>
        <v>#DIV/0!</v>
      </c>
      <c r="F353" s="10">
        <f t="shared" si="61"/>
        <v>40000</v>
      </c>
    </row>
    <row r="354" spans="2:12" ht="15.75" thickBot="1" x14ac:dyDescent="0.3">
      <c r="B354" s="5" t="s">
        <v>20</v>
      </c>
      <c r="C354" s="787" t="s">
        <v>21</v>
      </c>
      <c r="D354" s="11" t="e">
        <f>D351/C351-1</f>
        <v>#DIV/0!</v>
      </c>
      <c r="E354" s="11" t="e">
        <f t="shared" ref="E354:F356" si="62">E351/D351-1</f>
        <v>#DIV/0!</v>
      </c>
      <c r="F354" s="11" t="e">
        <f t="shared" si="62"/>
        <v>#DIV/0!</v>
      </c>
      <c r="H354" s="12"/>
      <c r="I354" s="12"/>
      <c r="J354" s="12"/>
      <c r="K354" s="12"/>
      <c r="L354" s="12"/>
    </row>
    <row r="355" spans="2:12" ht="15.75" thickBot="1" x14ac:dyDescent="0.3">
      <c r="B355" s="5" t="s">
        <v>22</v>
      </c>
      <c r="C355" s="787" t="s">
        <v>21</v>
      </c>
      <c r="D355" s="11" t="e">
        <f>D352/C352-1</f>
        <v>#DIV/0!</v>
      </c>
      <c r="E355" s="11" t="e">
        <f t="shared" si="62"/>
        <v>#DIV/0!</v>
      </c>
      <c r="F355" s="11" t="e">
        <f t="shared" si="62"/>
        <v>#DIV/0!</v>
      </c>
    </row>
    <row r="356" spans="2:12" ht="15.75" thickBot="1" x14ac:dyDescent="0.3">
      <c r="B356" s="5" t="s">
        <v>23</v>
      </c>
      <c r="C356" s="787" t="s">
        <v>21</v>
      </c>
      <c r="D356" s="11" t="e">
        <f>D353/C353-1</f>
        <v>#DIV/0!</v>
      </c>
      <c r="E356" s="11" t="e">
        <f t="shared" si="62"/>
        <v>#DIV/0!</v>
      </c>
      <c r="F356" s="11" t="e">
        <f t="shared" si="62"/>
        <v>#DIV/0!</v>
      </c>
    </row>
    <row r="357" spans="2:12" ht="15.75" thickBot="1" x14ac:dyDescent="0.3">
      <c r="B357" s="1256" t="s">
        <v>228</v>
      </c>
      <c r="C357" s="1257"/>
      <c r="D357" s="1257"/>
      <c r="E357" s="1257"/>
      <c r="F357" s="1258"/>
    </row>
    <row r="358" spans="2:12" ht="12.75" customHeight="1" x14ac:dyDescent="0.25">
      <c r="B358" s="1254"/>
      <c r="C358" s="8">
        <v>2019</v>
      </c>
      <c r="D358" s="8">
        <v>2020</v>
      </c>
      <c r="E358" s="8">
        <v>2021</v>
      </c>
      <c r="F358" s="8">
        <v>2022</v>
      </c>
    </row>
    <row r="359" spans="2:12" ht="9" customHeight="1" thickBot="1" x14ac:dyDescent="0.3">
      <c r="B359" s="1255"/>
      <c r="C359" s="806" t="s">
        <v>8</v>
      </c>
      <c r="D359" s="806" t="s">
        <v>9</v>
      </c>
      <c r="E359" s="806" t="s">
        <v>9</v>
      </c>
      <c r="F359" s="806" t="s">
        <v>9</v>
      </c>
    </row>
    <row r="360" spans="2:12" ht="15.75" thickBot="1" x14ac:dyDescent="0.3">
      <c r="B360" s="13" t="s">
        <v>42</v>
      </c>
      <c r="C360" s="14">
        <f>C361+C362+C363+C364</f>
        <v>0</v>
      </c>
      <c r="D360" s="14">
        <f t="shared" ref="D360:F360" si="63">D361+D362+D363+D364</f>
        <v>0</v>
      </c>
      <c r="E360" s="14">
        <f t="shared" si="63"/>
        <v>0</v>
      </c>
      <c r="F360" s="14">
        <f t="shared" si="63"/>
        <v>0</v>
      </c>
    </row>
    <row r="361" spans="2:12" ht="15.75" thickBot="1" x14ac:dyDescent="0.3">
      <c r="B361" s="26" t="s">
        <v>279</v>
      </c>
      <c r="C361" s="14"/>
      <c r="D361" s="14"/>
      <c r="E361" s="14"/>
      <c r="F361" s="14"/>
    </row>
    <row r="362" spans="2:12" ht="15.75" thickBot="1" x14ac:dyDescent="0.3">
      <c r="B362" s="26" t="s">
        <v>294</v>
      </c>
      <c r="C362" s="14"/>
      <c r="D362" s="14"/>
      <c r="E362" s="14"/>
      <c r="F362" s="14"/>
    </row>
    <row r="363" spans="2:12" ht="15.75" thickBot="1" x14ac:dyDescent="0.3">
      <c r="B363" s="26" t="s">
        <v>295</v>
      </c>
      <c r="C363" s="14"/>
      <c r="D363" s="14"/>
      <c r="E363" s="14"/>
      <c r="F363" s="14"/>
    </row>
    <row r="364" spans="2:12" ht="15.75" thickBot="1" x14ac:dyDescent="0.3">
      <c r="B364" s="26" t="s">
        <v>296</v>
      </c>
      <c r="C364" s="14"/>
      <c r="D364" s="14"/>
      <c r="E364" s="14"/>
      <c r="F364" s="14"/>
    </row>
    <row r="365" spans="2:12" ht="15.75" thickBot="1" x14ac:dyDescent="0.3">
      <c r="B365" s="13" t="s">
        <v>43</v>
      </c>
      <c r="C365" s="15">
        <f>C366+C367+C368+C369</f>
        <v>0</v>
      </c>
      <c r="D365" s="15">
        <f t="shared" ref="D365:F365" si="64">D366+D367+D368+D369</f>
        <v>0</v>
      </c>
      <c r="E365" s="15">
        <f t="shared" si="64"/>
        <v>0</v>
      </c>
      <c r="F365" s="15">
        <f t="shared" si="64"/>
        <v>40000</v>
      </c>
    </row>
    <row r="366" spans="2:12" ht="15.75" thickBot="1" x14ac:dyDescent="0.3">
      <c r="B366" s="26" t="s">
        <v>279</v>
      </c>
      <c r="C366" s="15"/>
      <c r="D366" s="15"/>
      <c r="E366" s="15"/>
      <c r="F366" s="15">
        <v>40000</v>
      </c>
    </row>
    <row r="367" spans="2:12" ht="15.75" thickBot="1" x14ac:dyDescent="0.3">
      <c r="B367" s="26" t="s">
        <v>294</v>
      </c>
      <c r="C367" s="15"/>
      <c r="D367" s="15"/>
      <c r="E367" s="15"/>
      <c r="F367" s="15"/>
    </row>
    <row r="368" spans="2:12" ht="15.75" thickBot="1" x14ac:dyDescent="0.3">
      <c r="B368" s="26" t="s">
        <v>295</v>
      </c>
      <c r="C368" s="15"/>
      <c r="D368" s="15"/>
      <c r="E368" s="15"/>
      <c r="F368" s="15"/>
    </row>
    <row r="369" spans="2:12" ht="15.75" thickBot="1" x14ac:dyDescent="0.3">
      <c r="B369" s="26" t="s">
        <v>296</v>
      </c>
      <c r="C369" s="15"/>
      <c r="D369" s="15"/>
      <c r="E369" s="15"/>
      <c r="F369" s="15"/>
    </row>
    <row r="370" spans="2:12" ht="15.75" thickBot="1" x14ac:dyDescent="0.3">
      <c r="B370" s="16" t="s">
        <v>71</v>
      </c>
      <c r="C370" s="15">
        <f>C360+C365</f>
        <v>0</v>
      </c>
      <c r="D370" s="15">
        <f t="shared" ref="D370:F370" si="65">D360+D365</f>
        <v>0</v>
      </c>
      <c r="E370" s="15">
        <f t="shared" si="65"/>
        <v>0</v>
      </c>
      <c r="F370" s="15">
        <f t="shared" si="65"/>
        <v>40000</v>
      </c>
    </row>
    <row r="371" spans="2:12" ht="25.5" customHeight="1" thickBot="1" x14ac:dyDescent="0.3">
      <c r="B371" s="107" t="s">
        <v>45</v>
      </c>
      <c r="C371" s="2150" t="s">
        <v>1472</v>
      </c>
      <c r="D371" s="2151"/>
      <c r="E371" s="2151"/>
      <c r="F371" s="2152"/>
    </row>
    <row r="372" spans="2:12" ht="59.25" customHeight="1" thickBot="1" x14ac:dyDescent="0.3">
      <c r="B372" s="7" t="s">
        <v>155</v>
      </c>
      <c r="C372" s="117" t="s">
        <v>1472</v>
      </c>
      <c r="D372" s="102" t="s">
        <v>289</v>
      </c>
      <c r="E372" s="1278"/>
      <c r="F372" s="1280"/>
    </row>
    <row r="373" spans="2:12" ht="21.75" customHeight="1" thickBot="1" x14ac:dyDescent="0.3">
      <c r="B373" s="5" t="s">
        <v>15</v>
      </c>
      <c r="C373" s="1247" t="s">
        <v>1472</v>
      </c>
      <c r="D373" s="1249"/>
      <c r="E373" s="1249"/>
      <c r="F373" s="1250"/>
    </row>
    <row r="374" spans="2:12" ht="15.75" thickBot="1" x14ac:dyDescent="0.3">
      <c r="B374" s="5" t="s">
        <v>16</v>
      </c>
      <c r="C374" s="1251" t="s">
        <v>198</v>
      </c>
      <c r="D374" s="1252"/>
      <c r="E374" s="1252"/>
      <c r="F374" s="1253"/>
    </row>
    <row r="375" spans="2:12" ht="12.75" customHeight="1" x14ac:dyDescent="0.25">
      <c r="B375" s="1254"/>
      <c r="C375" s="8">
        <v>2019</v>
      </c>
      <c r="D375" s="8">
        <v>2020</v>
      </c>
      <c r="E375" s="8">
        <v>2021</v>
      </c>
      <c r="F375" s="8">
        <v>2022</v>
      </c>
    </row>
    <row r="376" spans="2:12" ht="9" customHeight="1" thickBot="1" x14ac:dyDescent="0.3">
      <c r="B376" s="1255"/>
      <c r="C376" s="806" t="s">
        <v>8</v>
      </c>
      <c r="D376" s="806" t="s">
        <v>9</v>
      </c>
      <c r="E376" s="806" t="s">
        <v>9</v>
      </c>
      <c r="F376" s="806" t="s">
        <v>9</v>
      </c>
    </row>
    <row r="377" spans="2:12" ht="15.75" thickBot="1" x14ac:dyDescent="0.3">
      <c r="B377" s="5" t="s">
        <v>17</v>
      </c>
      <c r="C377" s="5"/>
      <c r="D377" s="5"/>
      <c r="E377" s="5"/>
      <c r="F377" s="787">
        <v>1</v>
      </c>
    </row>
    <row r="378" spans="2:12" ht="15.75" thickBot="1" x14ac:dyDescent="0.3">
      <c r="B378" s="5" t="s">
        <v>18</v>
      </c>
      <c r="C378" s="10">
        <f>C396</f>
        <v>0</v>
      </c>
      <c r="D378" s="10">
        <f t="shared" ref="D378:F378" si="66">D396</f>
        <v>0</v>
      </c>
      <c r="E378" s="10">
        <f t="shared" si="66"/>
        <v>0</v>
      </c>
      <c r="F378" s="10">
        <f t="shared" si="66"/>
        <v>60000</v>
      </c>
    </row>
    <row r="379" spans="2:12" ht="15.75" thickBot="1" x14ac:dyDescent="0.3">
      <c r="B379" s="5" t="s">
        <v>19</v>
      </c>
      <c r="C379" s="10" t="e">
        <f>C378/C377</f>
        <v>#DIV/0!</v>
      </c>
      <c r="D379" s="10" t="e">
        <f t="shared" ref="D379:F379" si="67">D378/D377</f>
        <v>#DIV/0!</v>
      </c>
      <c r="E379" s="10" t="e">
        <f t="shared" si="67"/>
        <v>#DIV/0!</v>
      </c>
      <c r="F379" s="10">
        <f t="shared" si="67"/>
        <v>60000</v>
      </c>
    </row>
    <row r="380" spans="2:12" ht="15.75" thickBot="1" x14ac:dyDescent="0.3">
      <c r="B380" s="5" t="s">
        <v>20</v>
      </c>
      <c r="C380" s="787" t="s">
        <v>21</v>
      </c>
      <c r="D380" s="11" t="e">
        <f>D377/C377-1</f>
        <v>#DIV/0!</v>
      </c>
      <c r="E380" s="11" t="e">
        <f t="shared" ref="E380:F382" si="68">E377/D377-1</f>
        <v>#DIV/0!</v>
      </c>
      <c r="F380" s="11" t="e">
        <f t="shared" si="68"/>
        <v>#DIV/0!</v>
      </c>
      <c r="H380" s="12"/>
      <c r="I380" s="12"/>
      <c r="J380" s="12"/>
      <c r="K380" s="12"/>
      <c r="L380" s="12"/>
    </row>
    <row r="381" spans="2:12" ht="15.75" thickBot="1" x14ac:dyDescent="0.3">
      <c r="B381" s="5" t="s">
        <v>22</v>
      </c>
      <c r="C381" s="787" t="s">
        <v>21</v>
      </c>
      <c r="D381" s="11" t="e">
        <f>D378/C378-1</f>
        <v>#DIV/0!</v>
      </c>
      <c r="E381" s="11" t="e">
        <f t="shared" si="68"/>
        <v>#DIV/0!</v>
      </c>
      <c r="F381" s="11" t="e">
        <f t="shared" si="68"/>
        <v>#DIV/0!</v>
      </c>
    </row>
    <row r="382" spans="2:12" ht="15.75" thickBot="1" x14ac:dyDescent="0.3">
      <c r="B382" s="5" t="s">
        <v>23</v>
      </c>
      <c r="C382" s="787" t="s">
        <v>21</v>
      </c>
      <c r="D382" s="11" t="e">
        <f>D379/C379-1</f>
        <v>#DIV/0!</v>
      </c>
      <c r="E382" s="11" t="e">
        <f t="shared" si="68"/>
        <v>#DIV/0!</v>
      </c>
      <c r="F382" s="11" t="e">
        <f t="shared" si="68"/>
        <v>#DIV/0!</v>
      </c>
    </row>
    <row r="383" spans="2:12" ht="15.75" thickBot="1" x14ac:dyDescent="0.3">
      <c r="B383" s="1256" t="s">
        <v>422</v>
      </c>
      <c r="C383" s="1257"/>
      <c r="D383" s="1257"/>
      <c r="E383" s="1257"/>
      <c r="F383" s="1258"/>
    </row>
    <row r="384" spans="2:12" ht="12.75" customHeight="1" x14ac:dyDescent="0.25">
      <c r="B384" s="1254"/>
      <c r="C384" s="8">
        <v>2019</v>
      </c>
      <c r="D384" s="8">
        <v>2020</v>
      </c>
      <c r="E384" s="8">
        <v>2021</v>
      </c>
      <c r="F384" s="8">
        <v>2022</v>
      </c>
    </row>
    <row r="385" spans="2:6" ht="9" customHeight="1" thickBot="1" x14ac:dyDescent="0.3">
      <c r="B385" s="1255"/>
      <c r="C385" s="806" t="s">
        <v>8</v>
      </c>
      <c r="D385" s="806" t="s">
        <v>9</v>
      </c>
      <c r="E385" s="806" t="s">
        <v>9</v>
      </c>
      <c r="F385" s="806" t="s">
        <v>9</v>
      </c>
    </row>
    <row r="386" spans="2:6" ht="15.75" thickBot="1" x14ac:dyDescent="0.3">
      <c r="B386" s="13" t="s">
        <v>42</v>
      </c>
      <c r="C386" s="14">
        <f>C387+C388+C389+C390</f>
        <v>0</v>
      </c>
      <c r="D386" s="14">
        <f t="shared" ref="D386:F386" si="69">D387+D388+D389+D390</f>
        <v>0</v>
      </c>
      <c r="E386" s="14">
        <f t="shared" si="69"/>
        <v>0</v>
      </c>
      <c r="F386" s="14">
        <f t="shared" si="69"/>
        <v>0</v>
      </c>
    </row>
    <row r="387" spans="2:6" ht="15.75" thickBot="1" x14ac:dyDescent="0.3">
      <c r="B387" s="26" t="s">
        <v>279</v>
      </c>
      <c r="C387" s="14"/>
      <c r="D387" s="14"/>
      <c r="E387" s="14"/>
      <c r="F387" s="14"/>
    </row>
    <row r="388" spans="2:6" ht="15.75" thickBot="1" x14ac:dyDescent="0.3">
      <c r="B388" s="26" t="s">
        <v>294</v>
      </c>
      <c r="C388" s="14"/>
      <c r="D388" s="14"/>
      <c r="E388" s="14"/>
      <c r="F388" s="14"/>
    </row>
    <row r="389" spans="2:6" ht="15.75" thickBot="1" x14ac:dyDescent="0.3">
      <c r="B389" s="26" t="s">
        <v>295</v>
      </c>
      <c r="C389" s="14"/>
      <c r="D389" s="14"/>
      <c r="E389" s="14"/>
      <c r="F389" s="14"/>
    </row>
    <row r="390" spans="2:6" ht="15.75" thickBot="1" x14ac:dyDescent="0.3">
      <c r="B390" s="26" t="s">
        <v>296</v>
      </c>
      <c r="C390" s="14"/>
      <c r="D390" s="14"/>
      <c r="E390" s="14"/>
      <c r="F390" s="14"/>
    </row>
    <row r="391" spans="2:6" ht="15.75" thickBot="1" x14ac:dyDescent="0.3">
      <c r="B391" s="13" t="s">
        <v>43</v>
      </c>
      <c r="C391" s="15">
        <f>C392+C393+C394+C395</f>
        <v>0</v>
      </c>
      <c r="D391" s="15">
        <f t="shared" ref="D391:F391" si="70">D392+D393+D394+D395</f>
        <v>0</v>
      </c>
      <c r="E391" s="15">
        <f t="shared" si="70"/>
        <v>0</v>
      </c>
      <c r="F391" s="15">
        <f t="shared" si="70"/>
        <v>60000</v>
      </c>
    </row>
    <row r="392" spans="2:6" ht="15.75" thickBot="1" x14ac:dyDescent="0.3">
      <c r="B392" s="26" t="s">
        <v>279</v>
      </c>
      <c r="C392" s="15"/>
      <c r="D392" s="15"/>
      <c r="E392" s="15"/>
      <c r="F392" s="15">
        <v>60000</v>
      </c>
    </row>
    <row r="393" spans="2:6" ht="15.75" thickBot="1" x14ac:dyDescent="0.3">
      <c r="B393" s="26" t="s">
        <v>294</v>
      </c>
      <c r="C393" s="15"/>
      <c r="D393" s="15"/>
      <c r="E393" s="15"/>
      <c r="F393" s="15"/>
    </row>
    <row r="394" spans="2:6" ht="15.75" thickBot="1" x14ac:dyDescent="0.3">
      <c r="B394" s="26" t="s">
        <v>295</v>
      </c>
      <c r="C394" s="15"/>
      <c r="D394" s="15"/>
      <c r="E394" s="15"/>
      <c r="F394" s="15"/>
    </row>
    <row r="395" spans="2:6" ht="15.75" thickBot="1" x14ac:dyDescent="0.3">
      <c r="B395" s="26" t="s">
        <v>296</v>
      </c>
      <c r="C395" s="15"/>
      <c r="D395" s="15"/>
      <c r="E395" s="15"/>
      <c r="F395" s="15"/>
    </row>
    <row r="396" spans="2:6" ht="15.75" thickBot="1" x14ac:dyDescent="0.3">
      <c r="B396" s="16" t="s">
        <v>156</v>
      </c>
      <c r="C396" s="15">
        <f>C386+C391</f>
        <v>0</v>
      </c>
      <c r="D396" s="15">
        <f t="shared" ref="D396:F396" si="71">D386+D391</f>
        <v>0</v>
      </c>
      <c r="E396" s="15">
        <f t="shared" si="71"/>
        <v>0</v>
      </c>
      <c r="F396" s="15">
        <f t="shared" si="71"/>
        <v>60000</v>
      </c>
    </row>
    <row r="397" spans="2:6" ht="15.75" thickBot="1" x14ac:dyDescent="0.3">
      <c r="B397" s="20"/>
      <c r="C397" s="21"/>
      <c r="D397" s="21"/>
      <c r="E397" s="21"/>
      <c r="F397" s="21"/>
    </row>
    <row r="398" spans="2:6" ht="27" customHeight="1" thickBot="1" x14ac:dyDescent="0.3">
      <c r="B398" s="6" t="s">
        <v>57</v>
      </c>
      <c r="C398" s="22">
        <f>+C221+C145+C67+C30+C170+C104+C326+C300+C275+C250+C195</f>
        <v>76403</v>
      </c>
      <c r="D398" s="22">
        <f>+D221+D145+D67+D30+D170+D104+D326+D300+D275+D250+D195</f>
        <v>143203</v>
      </c>
      <c r="E398" s="22">
        <f>+E221+E145+E67+E30+E170+E104+E326+E300+E275+E250+E195</f>
        <v>142603</v>
      </c>
      <c r="F398" s="22">
        <f>+F221+F145+F67+F30+F170+F104+F326+F300+F275+F250+F195+F396+F370</f>
        <v>145603</v>
      </c>
    </row>
    <row r="399" spans="2:6" ht="24.75" thickBot="1" x14ac:dyDescent="0.3">
      <c r="B399" s="6" t="s">
        <v>58</v>
      </c>
      <c r="C399" s="22">
        <f>+C239+C213+C133+C96+C59+C344+C318+C293+C268+C188+C163</f>
        <v>76403</v>
      </c>
      <c r="D399" s="22">
        <f>+D239+D213+D133+D96+D59+D344+D318+D293+D268+D188+D163</f>
        <v>143203</v>
      </c>
      <c r="E399" s="22">
        <f>+E239+E213+E133+E96+E59+E344+E318+E293+E268+E188+E163</f>
        <v>142603</v>
      </c>
      <c r="F399" s="22">
        <f>+F239+F213+F133+F96+F59+F344+F318+F293+F268+F188+F163+F396+F370</f>
        <v>145603</v>
      </c>
    </row>
    <row r="400" spans="2:6" ht="15.75" thickBot="1" x14ac:dyDescent="0.3">
      <c r="B400" s="13" t="s">
        <v>24</v>
      </c>
      <c r="C400" s="36">
        <f>C401+C402</f>
        <v>22164</v>
      </c>
      <c r="D400" s="36">
        <f t="shared" ref="D400:F400" si="72">D401+D402</f>
        <v>22164</v>
      </c>
      <c r="E400" s="36">
        <f t="shared" si="72"/>
        <v>22164</v>
      </c>
      <c r="F400" s="36">
        <f t="shared" si="72"/>
        <v>22164</v>
      </c>
    </row>
    <row r="401" spans="2:6" ht="15.75" thickBot="1" x14ac:dyDescent="0.3">
      <c r="B401" s="26" t="s">
        <v>279</v>
      </c>
      <c r="C401" s="15">
        <f t="shared" ref="C401:F402" si="73">C39+C76+C113</f>
        <v>22164</v>
      </c>
      <c r="D401" s="15">
        <f t="shared" si="73"/>
        <v>22164</v>
      </c>
      <c r="E401" s="15">
        <f t="shared" si="73"/>
        <v>22164</v>
      </c>
      <c r="F401" s="15">
        <f t="shared" si="73"/>
        <v>22164</v>
      </c>
    </row>
    <row r="402" spans="2:6" ht="15.75" thickBot="1" x14ac:dyDescent="0.3">
      <c r="B402" s="26" t="s">
        <v>302</v>
      </c>
      <c r="C402" s="15">
        <f t="shared" si="73"/>
        <v>0</v>
      </c>
      <c r="D402" s="15">
        <f t="shared" si="73"/>
        <v>0</v>
      </c>
      <c r="E402" s="15">
        <f t="shared" si="73"/>
        <v>0</v>
      </c>
      <c r="F402" s="15">
        <f t="shared" si="73"/>
        <v>0</v>
      </c>
    </row>
    <row r="403" spans="2:6" ht="24.75" thickBot="1" x14ac:dyDescent="0.3">
      <c r="B403" s="13" t="s">
        <v>25</v>
      </c>
      <c r="C403" s="36">
        <f>C404+C405</f>
        <v>3439</v>
      </c>
      <c r="D403" s="36">
        <f t="shared" ref="D403:F403" si="74">D404+D405</f>
        <v>3439</v>
      </c>
      <c r="E403" s="36">
        <f t="shared" si="74"/>
        <v>3439</v>
      </c>
      <c r="F403" s="36">
        <f t="shared" si="74"/>
        <v>3439</v>
      </c>
    </row>
    <row r="404" spans="2:6" ht="15.75" thickBot="1" x14ac:dyDescent="0.3">
      <c r="B404" s="26" t="s">
        <v>279</v>
      </c>
      <c r="C404" s="14">
        <f>C42+C79+C116</f>
        <v>3439</v>
      </c>
      <c r="D404" s="14">
        <f>D42+D79+D116</f>
        <v>3439</v>
      </c>
      <c r="E404" s="14">
        <f>E42+E79+E116</f>
        <v>3439</v>
      </c>
      <c r="F404" s="14">
        <f>F42+F79+F116</f>
        <v>3439</v>
      </c>
    </row>
    <row r="405" spans="2:6" ht="15.75" thickBot="1" x14ac:dyDescent="0.3">
      <c r="B405" s="26" t="s">
        <v>302</v>
      </c>
      <c r="C405" s="15">
        <f>C43+C80+C114</f>
        <v>0</v>
      </c>
      <c r="D405" s="15">
        <f>D43+D80+D114</f>
        <v>0</v>
      </c>
      <c r="E405" s="15">
        <f>E43+E80+E114</f>
        <v>0</v>
      </c>
      <c r="F405" s="15">
        <f>F43+F80+F114</f>
        <v>0</v>
      </c>
    </row>
    <row r="406" spans="2:6" ht="15.75" thickBot="1" x14ac:dyDescent="0.3">
      <c r="B406" s="13" t="s">
        <v>26</v>
      </c>
      <c r="C406" s="36">
        <f>C407+C408</f>
        <v>13500</v>
      </c>
      <c r="D406" s="36">
        <f t="shared" ref="D406:F406" si="75">D407+D408</f>
        <v>17000</v>
      </c>
      <c r="E406" s="36">
        <f t="shared" si="75"/>
        <v>17000</v>
      </c>
      <c r="F406" s="36">
        <f t="shared" si="75"/>
        <v>20000</v>
      </c>
    </row>
    <row r="407" spans="2:6" ht="15.75" thickBot="1" x14ac:dyDescent="0.3">
      <c r="B407" s="26" t="s">
        <v>279</v>
      </c>
      <c r="C407" s="15">
        <f t="shared" ref="C407:F408" si="76">C45+C82+C119</f>
        <v>13500</v>
      </c>
      <c r="D407" s="15">
        <f t="shared" si="76"/>
        <v>17000</v>
      </c>
      <c r="E407" s="15">
        <f t="shared" si="76"/>
        <v>17000</v>
      </c>
      <c r="F407" s="15">
        <f t="shared" si="76"/>
        <v>20000</v>
      </c>
    </row>
    <row r="408" spans="2:6" ht="15.75" thickBot="1" x14ac:dyDescent="0.3">
      <c r="B408" s="26" t="s">
        <v>302</v>
      </c>
      <c r="C408" s="15">
        <f t="shared" si="76"/>
        <v>0</v>
      </c>
      <c r="D408" s="15">
        <f t="shared" si="76"/>
        <v>0</v>
      </c>
      <c r="E408" s="15">
        <f t="shared" si="76"/>
        <v>0</v>
      </c>
      <c r="F408" s="15">
        <f t="shared" si="76"/>
        <v>0</v>
      </c>
    </row>
    <row r="409" spans="2:6" ht="15.75" thickBot="1" x14ac:dyDescent="0.3">
      <c r="B409" s="13" t="s">
        <v>27</v>
      </c>
      <c r="C409" s="36">
        <f>C410+C411</f>
        <v>0</v>
      </c>
      <c r="D409" s="36">
        <f t="shared" ref="D409:F409" si="77">D410+D411</f>
        <v>0</v>
      </c>
      <c r="E409" s="36">
        <f t="shared" si="77"/>
        <v>0</v>
      </c>
      <c r="F409" s="36">
        <f t="shared" si="77"/>
        <v>0</v>
      </c>
    </row>
    <row r="410" spans="2:6" ht="15.75" thickBot="1" x14ac:dyDescent="0.3">
      <c r="B410" s="26" t="s">
        <v>279</v>
      </c>
      <c r="C410" s="14">
        <f t="shared" ref="C410:F411" si="78">C48+C85+C122</f>
        <v>0</v>
      </c>
      <c r="D410" s="14">
        <f t="shared" si="78"/>
        <v>0</v>
      </c>
      <c r="E410" s="14">
        <f t="shared" si="78"/>
        <v>0</v>
      </c>
      <c r="F410" s="14">
        <f t="shared" si="78"/>
        <v>0</v>
      </c>
    </row>
    <row r="411" spans="2:6" ht="15.75" thickBot="1" x14ac:dyDescent="0.3">
      <c r="B411" s="26" t="s">
        <v>302</v>
      </c>
      <c r="C411" s="15">
        <f t="shared" si="78"/>
        <v>0</v>
      </c>
      <c r="D411" s="15">
        <f t="shared" si="78"/>
        <v>0</v>
      </c>
      <c r="E411" s="15">
        <f t="shared" si="78"/>
        <v>0</v>
      </c>
      <c r="F411" s="15">
        <f t="shared" si="78"/>
        <v>0</v>
      </c>
    </row>
    <row r="412" spans="2:6" ht="15.75" thickBot="1" x14ac:dyDescent="0.3">
      <c r="B412" s="13" t="s">
        <v>28</v>
      </c>
      <c r="C412" s="36">
        <f>C413+C414</f>
        <v>0</v>
      </c>
      <c r="D412" s="36">
        <f t="shared" ref="D412:F412" si="79">D413+D414</f>
        <v>0</v>
      </c>
      <c r="E412" s="36">
        <f t="shared" si="79"/>
        <v>0</v>
      </c>
      <c r="F412" s="36">
        <f t="shared" si="79"/>
        <v>0</v>
      </c>
    </row>
    <row r="413" spans="2:6" ht="15.75" thickBot="1" x14ac:dyDescent="0.3">
      <c r="B413" s="26" t="s">
        <v>279</v>
      </c>
      <c r="C413" s="14">
        <f t="shared" ref="C413:F414" si="80">C51+C88+C125</f>
        <v>0</v>
      </c>
      <c r="D413" s="14">
        <f t="shared" si="80"/>
        <v>0</v>
      </c>
      <c r="E413" s="14">
        <f t="shared" si="80"/>
        <v>0</v>
      </c>
      <c r="F413" s="14">
        <f t="shared" si="80"/>
        <v>0</v>
      </c>
    </row>
    <row r="414" spans="2:6" ht="15.75" thickBot="1" x14ac:dyDescent="0.3">
      <c r="B414" s="26" t="s">
        <v>302</v>
      </c>
      <c r="C414" s="15">
        <f t="shared" si="80"/>
        <v>0</v>
      </c>
      <c r="D414" s="15">
        <f t="shared" si="80"/>
        <v>0</v>
      </c>
      <c r="E414" s="15">
        <f t="shared" si="80"/>
        <v>0</v>
      </c>
      <c r="F414" s="15">
        <f t="shared" si="80"/>
        <v>0</v>
      </c>
    </row>
    <row r="415" spans="2:6" ht="15.75" thickBot="1" x14ac:dyDescent="0.3">
      <c r="B415" s="13" t="s">
        <v>29</v>
      </c>
      <c r="C415" s="36">
        <f>C416+C417</f>
        <v>0</v>
      </c>
      <c r="D415" s="36">
        <f>D416+D417</f>
        <v>0</v>
      </c>
      <c r="E415" s="36">
        <f t="shared" ref="E415:F415" si="81">E416+E417</f>
        <v>0</v>
      </c>
      <c r="F415" s="36">
        <f t="shared" si="81"/>
        <v>0</v>
      </c>
    </row>
    <row r="416" spans="2:6" ht="15.75" thickBot="1" x14ac:dyDescent="0.3">
      <c r="B416" s="26" t="s">
        <v>279</v>
      </c>
      <c r="C416" s="14">
        <f t="shared" ref="C416:F417" si="82">C54+C91+C128</f>
        <v>0</v>
      </c>
      <c r="D416" s="14">
        <f t="shared" si="82"/>
        <v>0</v>
      </c>
      <c r="E416" s="14">
        <f t="shared" si="82"/>
        <v>0</v>
      </c>
      <c r="F416" s="14">
        <f t="shared" si="82"/>
        <v>0</v>
      </c>
    </row>
    <row r="417" spans="2:6" ht="15.75" thickBot="1" x14ac:dyDescent="0.3">
      <c r="B417" s="26" t="s">
        <v>302</v>
      </c>
      <c r="C417" s="15">
        <f t="shared" si="82"/>
        <v>0</v>
      </c>
      <c r="D417" s="15">
        <f t="shared" si="82"/>
        <v>0</v>
      </c>
      <c r="E417" s="15">
        <f t="shared" si="82"/>
        <v>0</v>
      </c>
      <c r="F417" s="15">
        <f t="shared" si="82"/>
        <v>0</v>
      </c>
    </row>
    <row r="418" spans="2:6" ht="24.75" thickBot="1" x14ac:dyDescent="0.3">
      <c r="B418" s="13" t="s">
        <v>30</v>
      </c>
      <c r="C418" s="36">
        <f>C93+C56</f>
        <v>0</v>
      </c>
      <c r="D418" s="36">
        <f>D93+D56</f>
        <v>0</v>
      </c>
      <c r="E418" s="36">
        <f>E93+E56</f>
        <v>0</v>
      </c>
      <c r="F418" s="36">
        <f>F93+F56</f>
        <v>0</v>
      </c>
    </row>
    <row r="419" spans="2:6" ht="15.75" thickBot="1" x14ac:dyDescent="0.3">
      <c r="B419" s="26" t="s">
        <v>279</v>
      </c>
      <c r="C419" s="14">
        <f t="shared" ref="C419:F420" si="83">C57+C94+C131</f>
        <v>0</v>
      </c>
      <c r="D419" s="14">
        <f t="shared" si="83"/>
        <v>0</v>
      </c>
      <c r="E419" s="14">
        <f t="shared" si="83"/>
        <v>0</v>
      </c>
      <c r="F419" s="14">
        <f t="shared" si="83"/>
        <v>0</v>
      </c>
    </row>
    <row r="420" spans="2:6" ht="15.75" thickBot="1" x14ac:dyDescent="0.3">
      <c r="B420" s="26" t="s">
        <v>302</v>
      </c>
      <c r="C420" s="15">
        <f t="shared" si="83"/>
        <v>0</v>
      </c>
      <c r="D420" s="15">
        <f t="shared" si="83"/>
        <v>0</v>
      </c>
      <c r="E420" s="15">
        <f t="shared" si="83"/>
        <v>0</v>
      </c>
      <c r="F420" s="15">
        <f t="shared" si="83"/>
        <v>0</v>
      </c>
    </row>
    <row r="421" spans="2:6" ht="15.75" thickBot="1" x14ac:dyDescent="0.3">
      <c r="B421" s="13" t="s">
        <v>59</v>
      </c>
      <c r="C421" s="36">
        <f>C422+C423+C424+C425</f>
        <v>0</v>
      </c>
      <c r="D421" s="36">
        <f t="shared" ref="D421:F421" si="84">D422+D423+D424+D425</f>
        <v>0</v>
      </c>
      <c r="E421" s="36">
        <f t="shared" si="84"/>
        <v>0</v>
      </c>
      <c r="F421" s="36">
        <f t="shared" si="84"/>
        <v>0</v>
      </c>
    </row>
    <row r="422" spans="2:6" ht="15.75" thickBot="1" x14ac:dyDescent="0.3">
      <c r="B422" s="26" t="s">
        <v>279</v>
      </c>
      <c r="C422" s="14">
        <f t="shared" ref="C422:F425" si="85">C154+C179+C204+C230+C259+C284+C309+C335</f>
        <v>0</v>
      </c>
      <c r="D422" s="14">
        <f t="shared" si="85"/>
        <v>0</v>
      </c>
      <c r="E422" s="14">
        <f t="shared" si="85"/>
        <v>0</v>
      </c>
      <c r="F422" s="14">
        <f t="shared" si="85"/>
        <v>0</v>
      </c>
    </row>
    <row r="423" spans="2:6" ht="15.75" thickBot="1" x14ac:dyDescent="0.3">
      <c r="B423" s="26" t="s">
        <v>303</v>
      </c>
      <c r="C423" s="14">
        <f t="shared" si="85"/>
        <v>0</v>
      </c>
      <c r="D423" s="14">
        <f t="shared" si="85"/>
        <v>0</v>
      </c>
      <c r="E423" s="14">
        <f t="shared" si="85"/>
        <v>0</v>
      </c>
      <c r="F423" s="14">
        <f t="shared" si="85"/>
        <v>0</v>
      </c>
    </row>
    <row r="424" spans="2:6" ht="15.75" thickBot="1" x14ac:dyDescent="0.3">
      <c r="B424" s="26" t="s">
        <v>295</v>
      </c>
      <c r="C424" s="14">
        <f t="shared" si="85"/>
        <v>0</v>
      </c>
      <c r="D424" s="14">
        <f t="shared" si="85"/>
        <v>0</v>
      </c>
      <c r="E424" s="14">
        <f t="shared" si="85"/>
        <v>0</v>
      </c>
      <c r="F424" s="14">
        <f t="shared" si="85"/>
        <v>0</v>
      </c>
    </row>
    <row r="425" spans="2:6" ht="15.75" thickBot="1" x14ac:dyDescent="0.3">
      <c r="B425" s="26" t="s">
        <v>296</v>
      </c>
      <c r="C425" s="14">
        <f t="shared" si="85"/>
        <v>0</v>
      </c>
      <c r="D425" s="14">
        <f t="shared" si="85"/>
        <v>0</v>
      </c>
      <c r="E425" s="14">
        <f t="shared" si="85"/>
        <v>0</v>
      </c>
      <c r="F425" s="14">
        <f t="shared" si="85"/>
        <v>0</v>
      </c>
    </row>
    <row r="426" spans="2:6" ht="15.75" thickBot="1" x14ac:dyDescent="0.3">
      <c r="B426" s="13" t="s">
        <v>60</v>
      </c>
      <c r="C426" s="36">
        <f>C427+C428+C429+C430</f>
        <v>37300</v>
      </c>
      <c r="D426" s="36">
        <f t="shared" ref="D426:F426" si="86">D427+D428+D429+D430</f>
        <v>100600</v>
      </c>
      <c r="E426" s="36">
        <f t="shared" si="86"/>
        <v>100000</v>
      </c>
      <c r="F426" s="36">
        <f t="shared" si="86"/>
        <v>100000</v>
      </c>
    </row>
    <row r="427" spans="2:6" ht="15.75" thickBot="1" x14ac:dyDescent="0.3">
      <c r="B427" s="26" t="s">
        <v>279</v>
      </c>
      <c r="C427" s="14">
        <f t="shared" ref="C427:D427" si="87">C159+C184+C209+C235+C264+C289+C314+C340+C366+C392</f>
        <v>37300</v>
      </c>
      <c r="D427" s="14">
        <f t="shared" si="87"/>
        <v>100600</v>
      </c>
      <c r="E427" s="14">
        <f>E159+E184+E209+E235+E264+E289+E314+E340+E366+E392</f>
        <v>100000</v>
      </c>
      <c r="F427" s="14">
        <f>F159+F184+F209+F235+F264+F289+F314+F340+F366+F392</f>
        <v>100000</v>
      </c>
    </row>
    <row r="428" spans="2:6" ht="15.75" thickBot="1" x14ac:dyDescent="0.3">
      <c r="B428" s="26" t="s">
        <v>303</v>
      </c>
      <c r="C428" s="14">
        <f t="shared" ref="C428:F430" si="88">C160+C185+C210+C236+C265+C290+C315+C341</f>
        <v>0</v>
      </c>
      <c r="D428" s="14">
        <f t="shared" si="88"/>
        <v>0</v>
      </c>
      <c r="E428" s="14">
        <f t="shared" si="88"/>
        <v>0</v>
      </c>
      <c r="F428" s="14">
        <f t="shared" si="88"/>
        <v>0</v>
      </c>
    </row>
    <row r="429" spans="2:6" ht="15.75" thickBot="1" x14ac:dyDescent="0.3">
      <c r="B429" s="26" t="s">
        <v>295</v>
      </c>
      <c r="C429" s="14">
        <f t="shared" si="88"/>
        <v>0</v>
      </c>
      <c r="D429" s="14">
        <f t="shared" si="88"/>
        <v>0</v>
      </c>
      <c r="E429" s="14">
        <f t="shared" si="88"/>
        <v>0</v>
      </c>
      <c r="F429" s="14">
        <f t="shared" si="88"/>
        <v>0</v>
      </c>
    </row>
    <row r="430" spans="2:6" ht="15.75" thickBot="1" x14ac:dyDescent="0.3">
      <c r="B430" s="26" t="s">
        <v>296</v>
      </c>
      <c r="C430" s="14">
        <f t="shared" si="88"/>
        <v>0</v>
      </c>
      <c r="D430" s="14">
        <f t="shared" si="88"/>
        <v>0</v>
      </c>
      <c r="E430" s="14">
        <f t="shared" si="88"/>
        <v>0</v>
      </c>
      <c r="F430" s="14">
        <f t="shared" si="88"/>
        <v>0</v>
      </c>
    </row>
    <row r="431" spans="2:6" ht="15.75" thickBot="1" x14ac:dyDescent="0.3">
      <c r="B431" s="17" t="s">
        <v>32</v>
      </c>
      <c r="C431" s="18">
        <f>IF(C399-C398=0,0,"Error")</f>
        <v>0</v>
      </c>
      <c r="D431" s="18">
        <f>IF(D399-D398=0,0,"Error")</f>
        <v>0</v>
      </c>
      <c r="E431" s="18">
        <f>IF(E399-E398=0,0,"Error")</f>
        <v>0</v>
      </c>
      <c r="F431" s="18">
        <f>IF(F399-F398=0,0,"Error")</f>
        <v>0</v>
      </c>
    </row>
    <row r="432" spans="2:6" x14ac:dyDescent="0.25">
      <c r="B432" s="28"/>
      <c r="C432" s="29"/>
      <c r="D432" s="29"/>
      <c r="E432" s="29"/>
      <c r="F432" s="29"/>
    </row>
  </sheetData>
  <mergeCells count="104">
    <mergeCell ref="B9:F11"/>
    <mergeCell ref="C12:F12"/>
    <mergeCell ref="B13:B14"/>
    <mergeCell ref="C18:F18"/>
    <mergeCell ref="B19:F19"/>
    <mergeCell ref="B22:F22"/>
    <mergeCell ref="A2:G2"/>
    <mergeCell ref="B3:F3"/>
    <mergeCell ref="C5:F5"/>
    <mergeCell ref="C6:F6"/>
    <mergeCell ref="C7:F7"/>
    <mergeCell ref="B8:F8"/>
    <mergeCell ref="B36:B37"/>
    <mergeCell ref="C61:F61"/>
    <mergeCell ref="C62:F62"/>
    <mergeCell ref="C63:F63"/>
    <mergeCell ref="B64:B65"/>
    <mergeCell ref="B72:F72"/>
    <mergeCell ref="B23:F23"/>
    <mergeCell ref="C24:F24"/>
    <mergeCell ref="C25:F25"/>
    <mergeCell ref="C26:F26"/>
    <mergeCell ref="B27:B28"/>
    <mergeCell ref="B35:F35"/>
    <mergeCell ref="H138:L140"/>
    <mergeCell ref="C139:F139"/>
    <mergeCell ref="C140:F140"/>
    <mergeCell ref="B73:B74"/>
    <mergeCell ref="C98:F98"/>
    <mergeCell ref="C99:F99"/>
    <mergeCell ref="C100:F100"/>
    <mergeCell ref="B101:B102"/>
    <mergeCell ref="B109:F109"/>
    <mergeCell ref="C141:F141"/>
    <mergeCell ref="B142:B143"/>
    <mergeCell ref="B150:F150"/>
    <mergeCell ref="B151:B152"/>
    <mergeCell ref="E164:F164"/>
    <mergeCell ref="C165:F165"/>
    <mergeCell ref="B110:B111"/>
    <mergeCell ref="B135:F135"/>
    <mergeCell ref="B136:F136"/>
    <mergeCell ref="C137:F137"/>
    <mergeCell ref="E138:F138"/>
    <mergeCell ref="B192:B193"/>
    <mergeCell ref="B200:F200"/>
    <mergeCell ref="B201:B202"/>
    <mergeCell ref="C214:F214"/>
    <mergeCell ref="C216:F216"/>
    <mergeCell ref="C217:F217"/>
    <mergeCell ref="C166:F166"/>
    <mergeCell ref="B167:B168"/>
    <mergeCell ref="B175:F175"/>
    <mergeCell ref="B176:B177"/>
    <mergeCell ref="C190:F190"/>
    <mergeCell ref="C191:F191"/>
    <mergeCell ref="E243:F243"/>
    <mergeCell ref="H243:L245"/>
    <mergeCell ref="C244:F244"/>
    <mergeCell ref="C245:F245"/>
    <mergeCell ref="C246:F246"/>
    <mergeCell ref="B247:B248"/>
    <mergeCell ref="B218:B219"/>
    <mergeCell ref="B226:F226"/>
    <mergeCell ref="B227:B228"/>
    <mergeCell ref="B240:F240"/>
    <mergeCell ref="B241:F241"/>
    <mergeCell ref="C242:F242"/>
    <mergeCell ref="B280:F280"/>
    <mergeCell ref="B281:B282"/>
    <mergeCell ref="E294:F294"/>
    <mergeCell ref="C295:F295"/>
    <mergeCell ref="C296:F296"/>
    <mergeCell ref="B297:B298"/>
    <mergeCell ref="B255:F255"/>
    <mergeCell ref="B256:B257"/>
    <mergeCell ref="E269:F269"/>
    <mergeCell ref="C270:F270"/>
    <mergeCell ref="C271:F271"/>
    <mergeCell ref="B272:B273"/>
    <mergeCell ref="B1:H1"/>
    <mergeCell ref="C373:F373"/>
    <mergeCell ref="C374:F374"/>
    <mergeCell ref="B375:B376"/>
    <mergeCell ref="B383:F383"/>
    <mergeCell ref="B384:B385"/>
    <mergeCell ref="C348:F348"/>
    <mergeCell ref="B349:B350"/>
    <mergeCell ref="B357:F357"/>
    <mergeCell ref="B358:B359"/>
    <mergeCell ref="C371:F371"/>
    <mergeCell ref="E372:F372"/>
    <mergeCell ref="B323:B324"/>
    <mergeCell ref="B331:F331"/>
    <mergeCell ref="B332:B333"/>
    <mergeCell ref="C345:F345"/>
    <mergeCell ref="E346:F346"/>
    <mergeCell ref="C347:F347"/>
    <mergeCell ref="B305:F305"/>
    <mergeCell ref="B306:B307"/>
    <mergeCell ref="C319:F319"/>
    <mergeCell ref="E320:F320"/>
    <mergeCell ref="C321:F321"/>
    <mergeCell ref="C322:F322"/>
  </mergeCells>
  <pageMargins left="0.7" right="0.7" top="0.75" bottom="0.75" header="0.3" footer="0.3"/>
  <pageSetup scale="55" orientation="portrait" r:id="rId1"/>
  <rowBreaks count="3" manualBreakCount="3">
    <brk id="60" max="5" man="1"/>
    <brk id="239" max="5" man="1"/>
    <brk id="318" max="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E1:K474"/>
  <sheetViews>
    <sheetView topLeftCell="E1" zoomScale="110" zoomScaleNormal="110" workbookViewId="0">
      <selection activeCell="K6" sqref="K6"/>
    </sheetView>
  </sheetViews>
  <sheetFormatPr defaultRowHeight="15" customHeight="1" x14ac:dyDescent="0.25"/>
  <cols>
    <col min="1" max="4" width="0" hidden="1" customWidth="1"/>
    <col min="5" max="5" width="23.28515625" style="34" customWidth="1"/>
    <col min="6" max="6" width="12" style="34" customWidth="1"/>
    <col min="7" max="7" width="14.140625" style="34" customWidth="1"/>
    <col min="8" max="8" width="12.28515625" style="34" customWidth="1"/>
    <col min="9" max="9" width="25.5703125" style="34" customWidth="1"/>
    <col min="10" max="10" width="3.7109375" style="34" customWidth="1"/>
    <col min="11" max="11" width="24.140625" customWidth="1"/>
    <col min="14" max="14" width="10.28515625" customWidth="1"/>
    <col min="15" max="15" width="18.5703125" customWidth="1"/>
  </cols>
  <sheetData>
    <row r="1" spans="5:10" ht="15" customHeight="1" thickBot="1" x14ac:dyDescent="0.3">
      <c r="E1" s="2268" t="s">
        <v>1749</v>
      </c>
      <c r="F1" s="2269"/>
      <c r="G1" s="2269"/>
      <c r="H1" s="2269"/>
      <c r="I1" s="2269"/>
      <c r="J1" s="2270"/>
    </row>
    <row r="2" spans="5:10" ht="15" customHeight="1" thickBot="1" x14ac:dyDescent="0.3">
      <c r="E2" s="2268" t="s">
        <v>750</v>
      </c>
      <c r="F2" s="2269"/>
      <c r="G2" s="2269"/>
      <c r="H2" s="2269"/>
      <c r="I2" s="2269"/>
      <c r="J2" s="2270"/>
    </row>
    <row r="3" spans="5:10" ht="15" customHeight="1" thickBot="1" x14ac:dyDescent="0.3">
      <c r="E3" s="2288" t="s">
        <v>731</v>
      </c>
      <c r="F3" s="2289"/>
      <c r="G3" s="2289"/>
      <c r="H3" s="2289"/>
      <c r="I3" s="2290"/>
      <c r="J3" s="858"/>
    </row>
    <row r="4" spans="5:10" ht="15" customHeight="1" thickBot="1" x14ac:dyDescent="0.3">
      <c r="E4" s="2291"/>
      <c r="F4" s="2291"/>
      <c r="G4" s="2291"/>
      <c r="H4" s="2291"/>
      <c r="I4" s="2291"/>
      <c r="J4" s="2291"/>
    </row>
    <row r="5" spans="5:10" ht="27.75" customHeight="1" thickBot="1" x14ac:dyDescent="0.3">
      <c r="E5" s="712" t="s">
        <v>0</v>
      </c>
      <c r="F5" s="1761" t="s">
        <v>251</v>
      </c>
      <c r="G5" s="1761"/>
      <c r="H5" s="1761"/>
      <c r="I5" s="1761"/>
    </row>
    <row r="6" spans="5:10" ht="15" customHeight="1" thickBot="1" x14ac:dyDescent="0.3">
      <c r="E6" s="712" t="s">
        <v>1</v>
      </c>
      <c r="F6" s="1762" t="s">
        <v>189</v>
      </c>
      <c r="G6" s="1763"/>
      <c r="H6" s="1763"/>
      <c r="I6" s="1764"/>
    </row>
    <row r="7" spans="5:10" ht="28.5" customHeight="1" thickBot="1" x14ac:dyDescent="0.3">
      <c r="E7" s="712" t="s">
        <v>3</v>
      </c>
      <c r="F7" s="1225" t="s">
        <v>729</v>
      </c>
      <c r="G7" s="1226"/>
      <c r="H7" s="1226"/>
      <c r="I7" s="1227"/>
    </row>
    <row r="8" spans="5:10" ht="15" customHeight="1" thickBot="1" x14ac:dyDescent="0.3">
      <c r="E8" s="1750" t="s">
        <v>5</v>
      </c>
      <c r="F8" s="1751"/>
      <c r="G8" s="1751"/>
      <c r="H8" s="1751"/>
      <c r="I8" s="1752"/>
    </row>
    <row r="9" spans="5:10" ht="15" customHeight="1" thickBot="1" x14ac:dyDescent="0.3">
      <c r="E9" s="2279" t="s">
        <v>1362</v>
      </c>
      <c r="F9" s="2280"/>
      <c r="G9" s="2280"/>
      <c r="H9" s="2280"/>
      <c r="I9" s="2281"/>
    </row>
    <row r="10" spans="5:10" ht="15" customHeight="1" thickBot="1" x14ac:dyDescent="0.3">
      <c r="E10" s="2279"/>
      <c r="F10" s="2280"/>
      <c r="G10" s="2280"/>
      <c r="H10" s="2280"/>
      <c r="I10" s="2281"/>
    </row>
    <row r="11" spans="5:10" ht="70.5" customHeight="1" thickBot="1" x14ac:dyDescent="0.3">
      <c r="E11" s="2279"/>
      <c r="F11" s="2280"/>
      <c r="G11" s="2280"/>
      <c r="H11" s="2280"/>
      <c r="I11" s="2281"/>
    </row>
    <row r="12" spans="5:10" ht="165" customHeight="1" thickBot="1" x14ac:dyDescent="0.3">
      <c r="E12" s="713" t="s">
        <v>6</v>
      </c>
      <c r="F12" s="2282" t="s">
        <v>1363</v>
      </c>
      <c r="G12" s="2283"/>
      <c r="H12" s="2283"/>
      <c r="I12" s="2284"/>
    </row>
    <row r="13" spans="5:10" ht="15" customHeight="1" x14ac:dyDescent="0.25">
      <c r="E13" s="1719" t="s">
        <v>7</v>
      </c>
      <c r="F13" s="64">
        <v>2019</v>
      </c>
      <c r="G13" s="64">
        <v>2020</v>
      </c>
      <c r="H13" s="64">
        <v>2021</v>
      </c>
      <c r="I13" s="64">
        <v>2022</v>
      </c>
    </row>
    <row r="14" spans="5:10" ht="9.75" customHeight="1" thickBot="1" x14ac:dyDescent="0.3">
      <c r="E14" s="1720"/>
      <c r="F14" s="63" t="s">
        <v>8</v>
      </c>
      <c r="G14" s="63" t="s">
        <v>9</v>
      </c>
      <c r="H14" s="63" t="s">
        <v>9</v>
      </c>
      <c r="I14" s="63" t="s">
        <v>9</v>
      </c>
    </row>
    <row r="15" spans="5:10" ht="15" customHeight="1" thickBot="1" x14ac:dyDescent="0.3">
      <c r="E15" s="859" t="s">
        <v>1364</v>
      </c>
      <c r="F15" s="860" t="s">
        <v>68</v>
      </c>
      <c r="G15" s="860" t="s">
        <v>69</v>
      </c>
      <c r="H15" s="860" t="s">
        <v>69</v>
      </c>
      <c r="I15" s="860" t="s">
        <v>69</v>
      </c>
    </row>
    <row r="16" spans="5:10" ht="15" customHeight="1" thickBot="1" x14ac:dyDescent="0.3">
      <c r="E16" s="87" t="s">
        <v>1365</v>
      </c>
      <c r="F16" s="860"/>
      <c r="G16" s="860"/>
      <c r="H16" s="860"/>
      <c r="I16" s="860"/>
    </row>
    <row r="17" spans="5:9" ht="201" customHeight="1" thickBot="1" x14ac:dyDescent="0.3">
      <c r="E17" s="61" t="s">
        <v>10</v>
      </c>
      <c r="F17" s="2285" t="s">
        <v>1366</v>
      </c>
      <c r="G17" s="2286"/>
      <c r="H17" s="2286"/>
      <c r="I17" s="2287"/>
    </row>
    <row r="18" spans="5:9" ht="15" customHeight="1" thickBot="1" x14ac:dyDescent="0.3">
      <c r="E18" s="1392" t="s">
        <v>11</v>
      </c>
      <c r="F18" s="1393"/>
      <c r="G18" s="1393"/>
      <c r="H18" s="1393"/>
      <c r="I18" s="1394"/>
    </row>
    <row r="19" spans="5:9" ht="15" customHeight="1" thickBot="1" x14ac:dyDescent="0.3">
      <c r="E19" s="861"/>
      <c r="F19" s="862"/>
      <c r="G19" s="860" t="s">
        <v>135</v>
      </c>
      <c r="H19" s="860" t="s">
        <v>135</v>
      </c>
      <c r="I19" s="860" t="s">
        <v>135</v>
      </c>
    </row>
    <row r="20" spans="5:9" ht="15" customHeight="1" thickBot="1" x14ac:dyDescent="0.3">
      <c r="E20" s="861" t="s">
        <v>1364</v>
      </c>
      <c r="F20" s="862"/>
      <c r="G20" s="860">
        <v>0.8</v>
      </c>
      <c r="H20" s="860">
        <v>0.85</v>
      </c>
      <c r="I20" s="860">
        <v>0.85</v>
      </c>
    </row>
    <row r="21" spans="5:9" ht="15" customHeight="1" thickBot="1" x14ac:dyDescent="0.3">
      <c r="E21" s="861"/>
      <c r="F21" s="862"/>
      <c r="G21" s="860" t="s">
        <v>135</v>
      </c>
      <c r="H21" s="860" t="s">
        <v>135</v>
      </c>
      <c r="I21" s="860" t="s">
        <v>135</v>
      </c>
    </row>
    <row r="22" spans="5:9" ht="15" customHeight="1" thickBot="1" x14ac:dyDescent="0.3">
      <c r="E22" s="863" t="s">
        <v>1365</v>
      </c>
      <c r="F22" s="862"/>
      <c r="G22" s="860">
        <v>0.5</v>
      </c>
      <c r="H22" s="860">
        <v>0.5</v>
      </c>
      <c r="I22" s="860">
        <v>0.5</v>
      </c>
    </row>
    <row r="23" spans="5:9" ht="39.75" customHeight="1" thickBot="1" x14ac:dyDescent="0.3">
      <c r="E23" s="1744" t="s">
        <v>12</v>
      </c>
      <c r="F23" s="1745"/>
      <c r="G23" s="1745"/>
      <c r="H23" s="1745"/>
      <c r="I23" s="1746"/>
    </row>
    <row r="24" spans="5:9" ht="15" customHeight="1" thickBot="1" x14ac:dyDescent="0.3">
      <c r="E24" s="1738" t="s">
        <v>13</v>
      </c>
      <c r="F24" s="1739"/>
      <c r="G24" s="1739"/>
      <c r="H24" s="1739"/>
      <c r="I24" s="1740"/>
    </row>
    <row r="25" spans="5:9" ht="18.75" customHeight="1" thickBot="1" x14ac:dyDescent="0.3">
      <c r="E25" s="47" t="s">
        <v>14</v>
      </c>
      <c r="F25" s="2274" t="s">
        <v>1367</v>
      </c>
      <c r="G25" s="1742"/>
      <c r="H25" s="1742"/>
      <c r="I25" s="1743"/>
    </row>
    <row r="26" spans="5:9" ht="34.5" customHeight="1" thickBot="1" x14ac:dyDescent="0.3">
      <c r="E26" s="66" t="s">
        <v>15</v>
      </c>
      <c r="F26" s="1392" t="s">
        <v>1368</v>
      </c>
      <c r="G26" s="1393"/>
      <c r="H26" s="1393"/>
      <c r="I26" s="1394"/>
    </row>
    <row r="27" spans="5:9" ht="15" customHeight="1" thickBot="1" x14ac:dyDescent="0.3">
      <c r="E27" s="66" t="s">
        <v>16</v>
      </c>
      <c r="F27" s="1732" t="s">
        <v>1369</v>
      </c>
      <c r="G27" s="1733"/>
      <c r="H27" s="1733"/>
      <c r="I27" s="1734"/>
    </row>
    <row r="28" spans="5:9" ht="15" customHeight="1" x14ac:dyDescent="0.25">
      <c r="E28" s="1719"/>
      <c r="F28" s="64">
        <v>2019</v>
      </c>
      <c r="G28" s="64">
        <v>2020</v>
      </c>
      <c r="H28" s="64">
        <v>2021</v>
      </c>
      <c r="I28" s="64">
        <v>2022</v>
      </c>
    </row>
    <row r="29" spans="5:9" ht="15" customHeight="1" thickBot="1" x14ac:dyDescent="0.3">
      <c r="E29" s="1720"/>
      <c r="F29" s="63" t="s">
        <v>8</v>
      </c>
      <c r="G29" s="63" t="s">
        <v>9</v>
      </c>
      <c r="H29" s="63" t="s">
        <v>9</v>
      </c>
      <c r="I29" s="63" t="s">
        <v>9</v>
      </c>
    </row>
    <row r="30" spans="5:9" ht="15" customHeight="1" thickBot="1" x14ac:dyDescent="0.3">
      <c r="E30" s="66" t="s">
        <v>17</v>
      </c>
      <c r="F30" s="46">
        <v>700</v>
      </c>
      <c r="G30" s="46">
        <v>730</v>
      </c>
      <c r="H30" s="46">
        <v>725</v>
      </c>
      <c r="I30" s="46">
        <v>725</v>
      </c>
    </row>
    <row r="31" spans="5:9" ht="15" customHeight="1" thickBot="1" x14ac:dyDescent="0.3">
      <c r="E31" s="66" t="s">
        <v>18</v>
      </c>
      <c r="F31" s="46">
        <f>F60</f>
        <v>82489</v>
      </c>
      <c r="G31" s="46">
        <f t="shared" ref="G31:I31" si="0">G60</f>
        <v>85908</v>
      </c>
      <c r="H31" s="46">
        <f t="shared" si="0"/>
        <v>87071</v>
      </c>
      <c r="I31" s="46">
        <f t="shared" si="0"/>
        <v>87071</v>
      </c>
    </row>
    <row r="32" spans="5:9" ht="15" customHeight="1" thickBot="1" x14ac:dyDescent="0.3">
      <c r="E32" s="66" t="s">
        <v>19</v>
      </c>
      <c r="F32" s="46">
        <v>115</v>
      </c>
      <c r="G32" s="46">
        <f t="shared" ref="G32:I32" si="1">G31/G30</f>
        <v>117.68219178082192</v>
      </c>
      <c r="H32" s="46">
        <f t="shared" si="1"/>
        <v>120.09793103448276</v>
      </c>
      <c r="I32" s="46">
        <f t="shared" si="1"/>
        <v>120.09793103448276</v>
      </c>
    </row>
    <row r="33" spans="5:9" ht="15" customHeight="1" thickBot="1" x14ac:dyDescent="0.3">
      <c r="E33" s="66" t="s">
        <v>20</v>
      </c>
      <c r="F33" s="799" t="s">
        <v>21</v>
      </c>
      <c r="G33" s="65">
        <f>G30/F30-1</f>
        <v>4.2857142857142927E-2</v>
      </c>
      <c r="H33" s="65">
        <f t="shared" ref="H33:I35" si="2">H30/G30-1</f>
        <v>-6.8493150684931781E-3</v>
      </c>
      <c r="I33" s="65">
        <f t="shared" si="2"/>
        <v>0</v>
      </c>
    </row>
    <row r="34" spans="5:9" ht="15" customHeight="1" thickBot="1" x14ac:dyDescent="0.3">
      <c r="E34" s="66" t="s">
        <v>22</v>
      </c>
      <c r="F34" s="799" t="s">
        <v>21</v>
      </c>
      <c r="G34" s="65">
        <f>G31/F31-1</f>
        <v>4.1447950635842279E-2</v>
      </c>
      <c r="H34" s="65">
        <f t="shared" si="2"/>
        <v>1.3537738045350745E-2</v>
      </c>
      <c r="I34" s="65">
        <f t="shared" si="2"/>
        <v>0</v>
      </c>
    </row>
    <row r="35" spans="5:9" ht="15" customHeight="1" thickBot="1" x14ac:dyDescent="0.3">
      <c r="E35" s="66" t="s">
        <v>23</v>
      </c>
      <c r="F35" s="799" t="s">
        <v>21</v>
      </c>
      <c r="G35" s="65">
        <f>G32/F32-1</f>
        <v>2.3323406789755863E-2</v>
      </c>
      <c r="H35" s="65">
        <f t="shared" si="2"/>
        <v>2.052765348014618E-2</v>
      </c>
      <c r="I35" s="65">
        <f t="shared" si="2"/>
        <v>0</v>
      </c>
    </row>
    <row r="36" spans="5:9" ht="15" customHeight="1" thickBot="1" x14ac:dyDescent="0.3">
      <c r="E36" s="1435" t="s">
        <v>70</v>
      </c>
      <c r="F36" s="1436"/>
      <c r="G36" s="1436"/>
      <c r="H36" s="1436"/>
      <c r="I36" s="1437"/>
    </row>
    <row r="37" spans="5:9" ht="15" customHeight="1" x14ac:dyDescent="0.25">
      <c r="E37" s="1719"/>
      <c r="F37" s="64">
        <v>2019</v>
      </c>
      <c r="G37" s="64">
        <v>2020</v>
      </c>
      <c r="H37" s="64">
        <v>2021</v>
      </c>
      <c r="I37" s="64">
        <v>2022</v>
      </c>
    </row>
    <row r="38" spans="5:9" ht="15" customHeight="1" thickBot="1" x14ac:dyDescent="0.3">
      <c r="E38" s="1720"/>
      <c r="F38" s="63" t="s">
        <v>8</v>
      </c>
      <c r="G38" s="63" t="s">
        <v>9</v>
      </c>
      <c r="H38" s="63" t="s">
        <v>9</v>
      </c>
      <c r="I38" s="63" t="s">
        <v>9</v>
      </c>
    </row>
    <row r="39" spans="5:9" ht="15" customHeight="1" thickBot="1" x14ac:dyDescent="0.3">
      <c r="E39" s="60" t="s">
        <v>24</v>
      </c>
      <c r="F39" s="44">
        <v>65459</v>
      </c>
      <c r="G39" s="44">
        <v>68959</v>
      </c>
      <c r="H39" s="44">
        <v>68959</v>
      </c>
      <c r="I39" s="44">
        <v>68959</v>
      </c>
    </row>
    <row r="40" spans="5:9" ht="15" customHeight="1" thickBot="1" x14ac:dyDescent="0.3">
      <c r="E40" s="716" t="s">
        <v>279</v>
      </c>
      <c r="F40" s="53">
        <v>65459</v>
      </c>
      <c r="G40" s="44">
        <v>68959</v>
      </c>
      <c r="H40" s="44">
        <v>68959</v>
      </c>
      <c r="I40" s="44">
        <v>68959</v>
      </c>
    </row>
    <row r="41" spans="5:9" ht="15" customHeight="1" thickBot="1" x14ac:dyDescent="0.3">
      <c r="E41" s="716" t="s">
        <v>280</v>
      </c>
      <c r="F41" s="53"/>
      <c r="G41" s="718"/>
      <c r="H41" s="718"/>
      <c r="I41" s="718"/>
    </row>
    <row r="42" spans="5:9" ht="22.5" customHeight="1" thickBot="1" x14ac:dyDescent="0.3">
      <c r="E42" s="60" t="s">
        <v>25</v>
      </c>
      <c r="F42" s="44">
        <v>6901</v>
      </c>
      <c r="G42" s="44">
        <v>6901</v>
      </c>
      <c r="H42" s="44">
        <v>6901</v>
      </c>
      <c r="I42" s="44">
        <v>6901</v>
      </c>
    </row>
    <row r="43" spans="5:9" ht="15" customHeight="1" thickBot="1" x14ac:dyDescent="0.3">
      <c r="E43" s="716" t="s">
        <v>279</v>
      </c>
      <c r="F43" s="44">
        <v>6901</v>
      </c>
      <c r="G43" s="44">
        <v>6901</v>
      </c>
      <c r="H43" s="44">
        <v>6901</v>
      </c>
      <c r="I43" s="44">
        <v>6901</v>
      </c>
    </row>
    <row r="44" spans="5:9" ht="15" customHeight="1" thickBot="1" x14ac:dyDescent="0.3">
      <c r="E44" s="716" t="s">
        <v>280</v>
      </c>
      <c r="F44" s="53"/>
      <c r="G44" s="44"/>
      <c r="H44" s="44"/>
      <c r="I44" s="44"/>
    </row>
    <row r="45" spans="5:9" ht="15" customHeight="1" thickBot="1" x14ac:dyDescent="0.3">
      <c r="E45" s="60" t="s">
        <v>26</v>
      </c>
      <c r="F45" s="53">
        <f>F46+F47</f>
        <v>10129</v>
      </c>
      <c r="G45" s="53">
        <v>10048</v>
      </c>
      <c r="H45" s="53">
        <v>11211</v>
      </c>
      <c r="I45" s="53">
        <v>11211</v>
      </c>
    </row>
    <row r="46" spans="5:9" ht="15" customHeight="1" thickBot="1" x14ac:dyDescent="0.3">
      <c r="E46" s="716" t="s">
        <v>279</v>
      </c>
      <c r="F46" s="53">
        <v>10129</v>
      </c>
      <c r="G46" s="44">
        <v>10048</v>
      </c>
      <c r="H46" s="44">
        <v>11211</v>
      </c>
      <c r="I46" s="44">
        <v>11211</v>
      </c>
    </row>
    <row r="47" spans="5:9" ht="15" customHeight="1" thickBot="1" x14ac:dyDescent="0.3">
      <c r="E47" s="716" t="s">
        <v>280</v>
      </c>
      <c r="F47" s="53"/>
      <c r="G47" s="44"/>
      <c r="H47" s="44"/>
      <c r="I47" s="44"/>
    </row>
    <row r="48" spans="5:9" ht="15" customHeight="1" thickBot="1" x14ac:dyDescent="0.3">
      <c r="E48" s="60" t="s">
        <v>27</v>
      </c>
      <c r="F48" s="53"/>
      <c r="G48" s="44"/>
      <c r="H48" s="44"/>
      <c r="I48" s="44"/>
    </row>
    <row r="49" spans="5:9" ht="15" customHeight="1" thickBot="1" x14ac:dyDescent="0.3">
      <c r="E49" s="716" t="s">
        <v>279</v>
      </c>
      <c r="F49" s="53"/>
      <c r="G49" s="44"/>
      <c r="H49" s="44"/>
      <c r="I49" s="44"/>
    </row>
    <row r="50" spans="5:9" ht="15" customHeight="1" thickBot="1" x14ac:dyDescent="0.3">
      <c r="E50" s="716" t="s">
        <v>280</v>
      </c>
      <c r="F50" s="53"/>
      <c r="G50" s="44"/>
      <c r="H50" s="44"/>
      <c r="I50" s="44"/>
    </row>
    <row r="51" spans="5:9" ht="15" customHeight="1" thickBot="1" x14ac:dyDescent="0.3">
      <c r="E51" s="60" t="s">
        <v>28</v>
      </c>
      <c r="F51" s="53"/>
      <c r="G51" s="44"/>
      <c r="H51" s="44"/>
      <c r="I51" s="44"/>
    </row>
    <row r="52" spans="5:9" ht="15" customHeight="1" thickBot="1" x14ac:dyDescent="0.3">
      <c r="E52" s="716" t="s">
        <v>279</v>
      </c>
      <c r="F52" s="53"/>
      <c r="G52" s="44"/>
      <c r="H52" s="44"/>
      <c r="I52" s="44"/>
    </row>
    <row r="53" spans="5:9" ht="15" customHeight="1" thickBot="1" x14ac:dyDescent="0.3">
      <c r="E53" s="716" t="s">
        <v>280</v>
      </c>
      <c r="F53" s="53"/>
      <c r="G53" s="44"/>
      <c r="H53" s="44"/>
      <c r="I53" s="44"/>
    </row>
    <row r="54" spans="5:9" ht="15" customHeight="1" thickBot="1" x14ac:dyDescent="0.3">
      <c r="E54" s="60" t="s">
        <v>29</v>
      </c>
      <c r="F54" s="53">
        <v>0</v>
      </c>
      <c r="G54" s="44">
        <v>0</v>
      </c>
      <c r="H54" s="44">
        <v>0</v>
      </c>
      <c r="I54" s="44">
        <v>0</v>
      </c>
    </row>
    <row r="55" spans="5:9" ht="15" customHeight="1" thickBot="1" x14ac:dyDescent="0.3">
      <c r="E55" s="716" t="s">
        <v>279</v>
      </c>
      <c r="F55" s="53"/>
      <c r="G55" s="44"/>
      <c r="H55" s="44"/>
      <c r="I55" s="44"/>
    </row>
    <row r="56" spans="5:9" ht="15" customHeight="1" thickBot="1" x14ac:dyDescent="0.3">
      <c r="E56" s="716" t="s">
        <v>280</v>
      </c>
      <c r="F56" s="53"/>
      <c r="G56" s="44"/>
      <c r="H56" s="44"/>
      <c r="I56" s="44"/>
    </row>
    <row r="57" spans="5:9" ht="15" customHeight="1" thickBot="1" x14ac:dyDescent="0.3">
      <c r="E57" s="60" t="s">
        <v>30</v>
      </c>
      <c r="F57" s="53">
        <v>0</v>
      </c>
      <c r="G57" s="44">
        <v>0</v>
      </c>
      <c r="H57" s="44">
        <v>0</v>
      </c>
      <c r="I57" s="44">
        <v>0</v>
      </c>
    </row>
    <row r="58" spans="5:9" ht="15" customHeight="1" thickBot="1" x14ac:dyDescent="0.3">
      <c r="E58" s="716" t="s">
        <v>279</v>
      </c>
      <c r="F58" s="53"/>
      <c r="G58" s="864"/>
      <c r="H58" s="864"/>
      <c r="I58" s="864"/>
    </row>
    <row r="59" spans="5:9" ht="15" customHeight="1" thickBot="1" x14ac:dyDescent="0.3">
      <c r="E59" s="716" t="s">
        <v>280</v>
      </c>
      <c r="F59" s="53"/>
      <c r="G59" s="865"/>
      <c r="H59" s="864"/>
      <c r="I59" s="864"/>
    </row>
    <row r="60" spans="5:9" ht="15" customHeight="1" thickBot="1" x14ac:dyDescent="0.3">
      <c r="E60" s="45" t="s">
        <v>31</v>
      </c>
      <c r="F60" s="53">
        <f>F57+F54+F51+F48+F45+F42+F39</f>
        <v>82489</v>
      </c>
      <c r="G60" s="53">
        <f t="shared" ref="G60" si="3">G57+G54+G51+G48+G45+G42+G39</f>
        <v>85908</v>
      </c>
      <c r="H60" s="53">
        <f>H57+H54+H51+H48+H45+H42+H39</f>
        <v>87071</v>
      </c>
      <c r="I60" s="53">
        <f t="shared" ref="I60" si="4">I57+I54+I51+I48+I45+I42+I39</f>
        <v>87071</v>
      </c>
    </row>
    <row r="61" spans="5:9" ht="15" customHeight="1" thickBot="1" x14ac:dyDescent="0.3">
      <c r="E61" s="866" t="s">
        <v>32</v>
      </c>
      <c r="F61" s="722">
        <f>IF(F60-F31=0,0,"Error")</f>
        <v>0</v>
      </c>
      <c r="G61" s="722">
        <f>IF(G60-G31=0,0,"Error")</f>
        <v>0</v>
      </c>
      <c r="H61" s="722">
        <f>IF(H60-H31=0,0,"Error")</f>
        <v>0</v>
      </c>
      <c r="I61" s="722">
        <f>IF(I60-I31=0,0,"Error")</f>
        <v>0</v>
      </c>
    </row>
    <row r="62" spans="5:9" ht="23.25" customHeight="1" thickBot="1" x14ac:dyDescent="0.3">
      <c r="E62" s="867" t="s">
        <v>72</v>
      </c>
      <c r="F62" s="1741" t="s">
        <v>1370</v>
      </c>
      <c r="G62" s="1742"/>
      <c r="H62" s="1742"/>
      <c r="I62" s="1743"/>
    </row>
    <row r="63" spans="5:9" ht="30.75" customHeight="1" thickBot="1" x14ac:dyDescent="0.3">
      <c r="E63" s="66" t="s">
        <v>15</v>
      </c>
      <c r="F63" s="1392" t="s">
        <v>1371</v>
      </c>
      <c r="G63" s="1393"/>
      <c r="H63" s="1393"/>
      <c r="I63" s="1394"/>
    </row>
    <row r="64" spans="5:9" ht="15" customHeight="1" thickBot="1" x14ac:dyDescent="0.3">
      <c r="E64" s="66" t="s">
        <v>16</v>
      </c>
      <c r="F64" s="1732" t="s">
        <v>1372</v>
      </c>
      <c r="G64" s="1733"/>
      <c r="H64" s="1733"/>
      <c r="I64" s="1734"/>
    </row>
    <row r="65" spans="5:9" ht="15" customHeight="1" x14ac:dyDescent="0.25">
      <c r="E65" s="1719"/>
      <c r="F65" s="64">
        <v>2019</v>
      </c>
      <c r="G65" s="64">
        <v>2020</v>
      </c>
      <c r="H65" s="64">
        <v>2021</v>
      </c>
      <c r="I65" s="64">
        <v>2022</v>
      </c>
    </row>
    <row r="66" spans="5:9" ht="15" customHeight="1" thickBot="1" x14ac:dyDescent="0.3">
      <c r="E66" s="1720"/>
      <c r="F66" s="63" t="s">
        <v>8</v>
      </c>
      <c r="G66" s="63" t="s">
        <v>9</v>
      </c>
      <c r="H66" s="63" t="s">
        <v>9</v>
      </c>
      <c r="I66" s="63" t="s">
        <v>9</v>
      </c>
    </row>
    <row r="67" spans="5:9" ht="15" customHeight="1" thickBot="1" x14ac:dyDescent="0.3">
      <c r="E67" s="66" t="s">
        <v>17</v>
      </c>
      <c r="F67" s="46">
        <v>390</v>
      </c>
      <c r="G67" s="46">
        <v>390</v>
      </c>
      <c r="H67" s="46">
        <v>420</v>
      </c>
      <c r="I67" s="46">
        <v>420</v>
      </c>
    </row>
    <row r="68" spans="5:9" ht="15" customHeight="1" thickBot="1" x14ac:dyDescent="0.3">
      <c r="E68" s="66" t="s">
        <v>18</v>
      </c>
      <c r="F68" s="46">
        <f>F97</f>
        <v>3798</v>
      </c>
      <c r="G68" s="46">
        <f t="shared" ref="G68:I68" si="5">G97</f>
        <v>3865</v>
      </c>
      <c r="H68" s="46">
        <f t="shared" si="5"/>
        <v>4312</v>
      </c>
      <c r="I68" s="46">
        <f t="shared" si="5"/>
        <v>4312</v>
      </c>
    </row>
    <row r="69" spans="5:9" ht="15" customHeight="1" thickBot="1" x14ac:dyDescent="0.3">
      <c r="E69" s="66" t="s">
        <v>19</v>
      </c>
      <c r="F69" s="46">
        <f>F68/F67</f>
        <v>9.7384615384615376</v>
      </c>
      <c r="G69" s="46">
        <v>10</v>
      </c>
      <c r="H69" s="46">
        <f>H68/H67</f>
        <v>10.266666666666667</v>
      </c>
      <c r="I69" s="46">
        <f>I68/I67</f>
        <v>10.266666666666667</v>
      </c>
    </row>
    <row r="70" spans="5:9" ht="15" customHeight="1" thickBot="1" x14ac:dyDescent="0.3">
      <c r="E70" s="66" t="s">
        <v>20</v>
      </c>
      <c r="F70" s="799"/>
      <c r="G70" s="65">
        <f>G67/F67-1</f>
        <v>0</v>
      </c>
      <c r="H70" s="65">
        <f>H67/G67-1</f>
        <v>7.6923076923076872E-2</v>
      </c>
      <c r="I70" s="65">
        <f>I67/H67-1</f>
        <v>0</v>
      </c>
    </row>
    <row r="71" spans="5:9" ht="15" customHeight="1" thickBot="1" x14ac:dyDescent="0.3">
      <c r="E71" s="66" t="s">
        <v>22</v>
      </c>
      <c r="F71" s="799"/>
      <c r="G71" s="65">
        <f>G68/F68-1</f>
        <v>1.7640863612427671E-2</v>
      </c>
      <c r="H71" s="65">
        <f t="shared" ref="H71:I72" si="6">H68/G68-1</f>
        <v>0.11565329883570508</v>
      </c>
      <c r="I71" s="65">
        <f t="shared" si="6"/>
        <v>0</v>
      </c>
    </row>
    <row r="72" spans="5:9" ht="15" customHeight="1" thickBot="1" x14ac:dyDescent="0.3">
      <c r="E72" s="66" t="s">
        <v>23</v>
      </c>
      <c r="F72" s="799"/>
      <c r="G72" s="65">
        <f>G69/F69-1</f>
        <v>2.6856240126382325E-2</v>
      </c>
      <c r="H72" s="65">
        <f t="shared" si="6"/>
        <v>2.6666666666666838E-2</v>
      </c>
      <c r="I72" s="65">
        <f t="shared" si="6"/>
        <v>0</v>
      </c>
    </row>
    <row r="73" spans="5:9" ht="15" customHeight="1" thickBot="1" x14ac:dyDescent="0.3">
      <c r="E73" s="1435" t="s">
        <v>153</v>
      </c>
      <c r="F73" s="1436"/>
      <c r="G73" s="1436"/>
      <c r="H73" s="1436"/>
      <c r="I73" s="1437"/>
    </row>
    <row r="74" spans="5:9" ht="15" customHeight="1" x14ac:dyDescent="0.25">
      <c r="E74" s="1719"/>
      <c r="F74" s="64">
        <v>2019</v>
      </c>
      <c r="G74" s="64">
        <v>2020</v>
      </c>
      <c r="H74" s="64">
        <v>2021</v>
      </c>
      <c r="I74" s="64">
        <v>2022</v>
      </c>
    </row>
    <row r="75" spans="5:9" ht="15" customHeight="1" thickBot="1" x14ac:dyDescent="0.3">
      <c r="E75" s="1720"/>
      <c r="F75" s="63" t="s">
        <v>8</v>
      </c>
      <c r="G75" s="63" t="s">
        <v>9</v>
      </c>
      <c r="H75" s="63" t="s">
        <v>9</v>
      </c>
      <c r="I75" s="63" t="s">
        <v>9</v>
      </c>
    </row>
    <row r="76" spans="5:9" ht="15" customHeight="1" thickBot="1" x14ac:dyDescent="0.3">
      <c r="E76" s="60" t="s">
        <v>24</v>
      </c>
      <c r="F76" s="44">
        <v>0</v>
      </c>
      <c r="G76" s="44">
        <v>0</v>
      </c>
      <c r="H76" s="44">
        <v>0</v>
      </c>
      <c r="I76" s="44">
        <v>0</v>
      </c>
    </row>
    <row r="77" spans="5:9" ht="15" customHeight="1" thickBot="1" x14ac:dyDescent="0.3">
      <c r="E77" s="716" t="s">
        <v>279</v>
      </c>
      <c r="F77" s="53"/>
      <c r="G77" s="718"/>
      <c r="H77" s="718"/>
      <c r="I77" s="718"/>
    </row>
    <row r="78" spans="5:9" ht="15" customHeight="1" thickBot="1" x14ac:dyDescent="0.3">
      <c r="E78" s="716" t="s">
        <v>280</v>
      </c>
      <c r="F78" s="53"/>
      <c r="G78" s="718"/>
      <c r="H78" s="718"/>
      <c r="I78" s="718"/>
    </row>
    <row r="79" spans="5:9" ht="23.25" customHeight="1" thickBot="1" x14ac:dyDescent="0.3">
      <c r="E79" s="60" t="s">
        <v>25</v>
      </c>
      <c r="F79" s="44">
        <v>0</v>
      </c>
      <c r="G79" s="44">
        <v>0</v>
      </c>
      <c r="H79" s="44">
        <v>0</v>
      </c>
      <c r="I79" s="44">
        <v>0</v>
      </c>
    </row>
    <row r="80" spans="5:9" ht="15" customHeight="1" thickBot="1" x14ac:dyDescent="0.3">
      <c r="E80" s="716" t="s">
        <v>279</v>
      </c>
      <c r="F80" s="53"/>
      <c r="G80" s="44"/>
      <c r="H80" s="44"/>
      <c r="I80" s="44"/>
    </row>
    <row r="81" spans="5:9" ht="15" customHeight="1" thickBot="1" x14ac:dyDescent="0.3">
      <c r="E81" s="716" t="s">
        <v>280</v>
      </c>
      <c r="F81" s="53"/>
      <c r="G81" s="44"/>
      <c r="H81" s="44"/>
      <c r="I81" s="44"/>
    </row>
    <row r="82" spans="5:9" ht="15" customHeight="1" thickBot="1" x14ac:dyDescent="0.3">
      <c r="E82" s="60" t="s">
        <v>26</v>
      </c>
      <c r="F82" s="53">
        <f>F83+F84</f>
        <v>3798</v>
      </c>
      <c r="G82" s="53">
        <v>3865</v>
      </c>
      <c r="H82" s="53">
        <v>4312</v>
      </c>
      <c r="I82" s="53">
        <v>4312</v>
      </c>
    </row>
    <row r="83" spans="5:9" ht="15" customHeight="1" thickBot="1" x14ac:dyDescent="0.3">
      <c r="E83" s="716" t="s">
        <v>279</v>
      </c>
      <c r="F83" s="53">
        <v>3798</v>
      </c>
      <c r="G83" s="44">
        <v>3865</v>
      </c>
      <c r="H83" s="44">
        <v>4312</v>
      </c>
      <c r="I83" s="44">
        <v>4312</v>
      </c>
    </row>
    <row r="84" spans="5:9" ht="15" customHeight="1" thickBot="1" x14ac:dyDescent="0.3">
      <c r="E84" s="716" t="s">
        <v>280</v>
      </c>
      <c r="F84" s="53"/>
      <c r="G84" s="44"/>
      <c r="H84" s="44"/>
      <c r="I84" s="44"/>
    </row>
    <row r="85" spans="5:9" ht="15" customHeight="1" thickBot="1" x14ac:dyDescent="0.3">
      <c r="E85" s="60" t="s">
        <v>27</v>
      </c>
      <c r="F85" s="53"/>
      <c r="G85" s="44"/>
      <c r="H85" s="44"/>
      <c r="I85" s="44"/>
    </row>
    <row r="86" spans="5:9" ht="15" customHeight="1" thickBot="1" x14ac:dyDescent="0.3">
      <c r="E86" s="716" t="s">
        <v>279</v>
      </c>
      <c r="F86" s="53"/>
      <c r="G86" s="44"/>
      <c r="H86" s="44"/>
      <c r="I86" s="44"/>
    </row>
    <row r="87" spans="5:9" ht="15" customHeight="1" thickBot="1" x14ac:dyDescent="0.3">
      <c r="E87" s="716" t="s">
        <v>280</v>
      </c>
      <c r="F87" s="53"/>
      <c r="G87" s="44"/>
      <c r="H87" s="44"/>
      <c r="I87" s="44"/>
    </row>
    <row r="88" spans="5:9" ht="15" customHeight="1" thickBot="1" x14ac:dyDescent="0.3">
      <c r="E88" s="60" t="s">
        <v>28</v>
      </c>
      <c r="F88" s="53"/>
      <c r="G88" s="44"/>
      <c r="H88" s="44"/>
      <c r="I88" s="44"/>
    </row>
    <row r="89" spans="5:9" ht="15" customHeight="1" thickBot="1" x14ac:dyDescent="0.3">
      <c r="E89" s="716" t="s">
        <v>279</v>
      </c>
      <c r="F89" s="53"/>
      <c r="G89" s="44"/>
      <c r="H89" s="44"/>
      <c r="I89" s="44"/>
    </row>
    <row r="90" spans="5:9" ht="15" customHeight="1" thickBot="1" x14ac:dyDescent="0.3">
      <c r="E90" s="716" t="s">
        <v>280</v>
      </c>
      <c r="F90" s="53"/>
      <c r="G90" s="44"/>
      <c r="H90" s="44"/>
      <c r="I90" s="44"/>
    </row>
    <row r="91" spans="5:9" ht="15" customHeight="1" thickBot="1" x14ac:dyDescent="0.3">
      <c r="E91" s="60" t="s">
        <v>29</v>
      </c>
      <c r="F91" s="53">
        <v>0</v>
      </c>
      <c r="G91" s="44">
        <v>0</v>
      </c>
      <c r="H91" s="44">
        <v>0</v>
      </c>
      <c r="I91" s="44">
        <v>0</v>
      </c>
    </row>
    <row r="92" spans="5:9" ht="15" customHeight="1" thickBot="1" x14ac:dyDescent="0.3">
      <c r="E92" s="716" t="s">
        <v>279</v>
      </c>
      <c r="F92" s="53"/>
      <c r="G92" s="44"/>
      <c r="H92" s="44"/>
      <c r="I92" s="44"/>
    </row>
    <row r="93" spans="5:9" ht="15" customHeight="1" thickBot="1" x14ac:dyDescent="0.3">
      <c r="E93" s="716" t="s">
        <v>280</v>
      </c>
      <c r="F93" s="53"/>
      <c r="G93" s="44"/>
      <c r="H93" s="44"/>
      <c r="I93" s="44"/>
    </row>
    <row r="94" spans="5:9" ht="15" customHeight="1" thickBot="1" x14ac:dyDescent="0.3">
      <c r="E94" s="60" t="s">
        <v>30</v>
      </c>
      <c r="F94" s="53"/>
      <c r="G94" s="44"/>
      <c r="H94" s="44"/>
      <c r="I94" s="44"/>
    </row>
    <row r="95" spans="5:9" ht="15" customHeight="1" thickBot="1" x14ac:dyDescent="0.3">
      <c r="E95" s="716" t="s">
        <v>279</v>
      </c>
      <c r="F95" s="53"/>
      <c r="G95" s="44"/>
      <c r="H95" s="44"/>
      <c r="I95" s="44"/>
    </row>
    <row r="96" spans="5:9" ht="15" customHeight="1" thickBot="1" x14ac:dyDescent="0.3">
      <c r="E96" s="716" t="s">
        <v>280</v>
      </c>
      <c r="F96" s="53"/>
      <c r="G96" s="44"/>
      <c r="H96" s="44"/>
      <c r="I96" s="44"/>
    </row>
    <row r="97" spans="5:9" ht="15" customHeight="1" thickBot="1" x14ac:dyDescent="0.3">
      <c r="E97" s="724" t="s">
        <v>34</v>
      </c>
      <c r="F97" s="53">
        <f>F94+F91+F88+F85+F82+F79+F76</f>
        <v>3798</v>
      </c>
      <c r="G97" s="53">
        <f>G94+G91+G88+G85+G82+G79+G76</f>
        <v>3865</v>
      </c>
      <c r="H97" s="53">
        <f t="shared" ref="H97:I97" si="7">H94+H91+H88+H85+H82+H79+H76</f>
        <v>4312</v>
      </c>
      <c r="I97" s="53">
        <f t="shared" si="7"/>
        <v>4312</v>
      </c>
    </row>
    <row r="98" spans="5:9" ht="15" customHeight="1" thickBot="1" x14ac:dyDescent="0.3">
      <c r="E98" s="721" t="s">
        <v>32</v>
      </c>
      <c r="F98" s="722">
        <f>IF(F97-F68=0,0,"Error")</f>
        <v>0</v>
      </c>
      <c r="G98" s="722">
        <f>IF(G97-G68=0,0,"Error")</f>
        <v>0</v>
      </c>
      <c r="H98" s="722">
        <f>IF(H97-H68=0,0,"Error")</f>
        <v>0</v>
      </c>
      <c r="I98" s="722">
        <f>IF(I97-I68=0,0,"Error")</f>
        <v>0</v>
      </c>
    </row>
    <row r="99" spans="5:9" ht="15" customHeight="1" thickBot="1" x14ac:dyDescent="0.3">
      <c r="E99" s="47" t="s">
        <v>35</v>
      </c>
      <c r="F99" s="2274" t="s">
        <v>1373</v>
      </c>
      <c r="G99" s="1742"/>
      <c r="H99" s="1742"/>
      <c r="I99" s="1743"/>
    </row>
    <row r="100" spans="5:9" ht="27" customHeight="1" thickBot="1" x14ac:dyDescent="0.3">
      <c r="E100" s="66" t="s">
        <v>15</v>
      </c>
      <c r="F100" s="1392" t="s">
        <v>1374</v>
      </c>
      <c r="G100" s="1393"/>
      <c r="H100" s="1393"/>
      <c r="I100" s="1394"/>
    </row>
    <row r="101" spans="5:9" ht="15" customHeight="1" thickBot="1" x14ac:dyDescent="0.3">
      <c r="E101" s="66" t="s">
        <v>16</v>
      </c>
      <c r="F101" s="1732" t="s">
        <v>1375</v>
      </c>
      <c r="G101" s="1733"/>
      <c r="H101" s="1733"/>
      <c r="I101" s="1734"/>
    </row>
    <row r="102" spans="5:9" ht="15" customHeight="1" x14ac:dyDescent="0.25">
      <c r="E102" s="1719"/>
      <c r="F102" s="64">
        <v>2019</v>
      </c>
      <c r="G102" s="64">
        <v>2020</v>
      </c>
      <c r="H102" s="64">
        <v>2021</v>
      </c>
      <c r="I102" s="64">
        <v>2022</v>
      </c>
    </row>
    <row r="103" spans="5:9" ht="15" customHeight="1" thickBot="1" x14ac:dyDescent="0.3">
      <c r="E103" s="1720"/>
      <c r="F103" s="63" t="s">
        <v>8</v>
      </c>
      <c r="G103" s="63" t="s">
        <v>9</v>
      </c>
      <c r="H103" s="63" t="s">
        <v>9</v>
      </c>
      <c r="I103" s="63" t="s">
        <v>9</v>
      </c>
    </row>
    <row r="104" spans="5:9" ht="15" customHeight="1" thickBot="1" x14ac:dyDescent="0.3">
      <c r="E104" s="66" t="s">
        <v>17</v>
      </c>
      <c r="F104" s="46">
        <v>5</v>
      </c>
      <c r="G104" s="46">
        <v>5</v>
      </c>
      <c r="H104" s="46">
        <v>6</v>
      </c>
      <c r="I104" s="46">
        <v>6</v>
      </c>
    </row>
    <row r="105" spans="5:9" ht="15" customHeight="1" thickBot="1" x14ac:dyDescent="0.3">
      <c r="E105" s="66" t="s">
        <v>18</v>
      </c>
      <c r="F105" s="46">
        <f>F134</f>
        <v>4432</v>
      </c>
      <c r="G105" s="46">
        <f t="shared" ref="G105:I105" si="8">G134</f>
        <v>3478</v>
      </c>
      <c r="H105" s="46">
        <f t="shared" si="8"/>
        <v>3881</v>
      </c>
      <c r="I105" s="46">
        <f t="shared" si="8"/>
        <v>3881</v>
      </c>
    </row>
    <row r="106" spans="5:9" ht="15" customHeight="1" thickBot="1" x14ac:dyDescent="0.3">
      <c r="E106" s="66" t="s">
        <v>19</v>
      </c>
      <c r="F106" s="46">
        <f>F105/F104</f>
        <v>886.4</v>
      </c>
      <c r="G106" s="46">
        <f t="shared" ref="G106:I106" si="9">G105/G104</f>
        <v>695.6</v>
      </c>
      <c r="H106" s="46">
        <f t="shared" si="9"/>
        <v>646.83333333333337</v>
      </c>
      <c r="I106" s="46">
        <f t="shared" si="9"/>
        <v>646.83333333333337</v>
      </c>
    </row>
    <row r="107" spans="5:9" ht="15" customHeight="1" thickBot="1" x14ac:dyDescent="0.3">
      <c r="E107" s="66" t="s">
        <v>20</v>
      </c>
      <c r="F107" s="799" t="s">
        <v>21</v>
      </c>
      <c r="G107" s="65">
        <f>G104/F104-1</f>
        <v>0</v>
      </c>
      <c r="H107" s="65">
        <f t="shared" ref="H107:I109" si="10">H104/G104-1</f>
        <v>0.19999999999999996</v>
      </c>
      <c r="I107" s="65">
        <f t="shared" si="10"/>
        <v>0</v>
      </c>
    </row>
    <row r="108" spans="5:9" ht="15" customHeight="1" thickBot="1" x14ac:dyDescent="0.3">
      <c r="E108" s="66" t="s">
        <v>22</v>
      </c>
      <c r="F108" s="799" t="s">
        <v>21</v>
      </c>
      <c r="G108" s="65">
        <f>G105/F105-1</f>
        <v>-0.21525270758122739</v>
      </c>
      <c r="H108" s="65">
        <f t="shared" si="10"/>
        <v>0.11587119033927551</v>
      </c>
      <c r="I108" s="65">
        <f t="shared" si="10"/>
        <v>0</v>
      </c>
    </row>
    <row r="109" spans="5:9" ht="15" customHeight="1" thickBot="1" x14ac:dyDescent="0.3">
      <c r="E109" s="66" t="s">
        <v>23</v>
      </c>
      <c r="F109" s="799" t="s">
        <v>21</v>
      </c>
      <c r="G109" s="65">
        <f>G106/F106-1</f>
        <v>-0.21525270758122739</v>
      </c>
      <c r="H109" s="65">
        <f t="shared" si="10"/>
        <v>-7.010734138393715E-2</v>
      </c>
      <c r="I109" s="65">
        <f t="shared" si="10"/>
        <v>0</v>
      </c>
    </row>
    <row r="110" spans="5:9" ht="15" customHeight="1" thickBot="1" x14ac:dyDescent="0.3">
      <c r="E110" s="1435" t="s">
        <v>154</v>
      </c>
      <c r="F110" s="1436"/>
      <c r="G110" s="1436"/>
      <c r="H110" s="1436"/>
      <c r="I110" s="1437"/>
    </row>
    <row r="111" spans="5:9" ht="15" customHeight="1" x14ac:dyDescent="0.25">
      <c r="E111" s="1719"/>
      <c r="F111" s="64">
        <v>2019</v>
      </c>
      <c r="G111" s="64">
        <v>2020</v>
      </c>
      <c r="H111" s="64">
        <v>2021</v>
      </c>
      <c r="I111" s="64">
        <v>2022</v>
      </c>
    </row>
    <row r="112" spans="5:9" ht="15" customHeight="1" thickBot="1" x14ac:dyDescent="0.3">
      <c r="E112" s="1720"/>
      <c r="F112" s="63" t="s">
        <v>8</v>
      </c>
      <c r="G112" s="63" t="s">
        <v>9</v>
      </c>
      <c r="H112" s="63" t="s">
        <v>9</v>
      </c>
      <c r="I112" s="63" t="s">
        <v>9</v>
      </c>
    </row>
    <row r="113" spans="5:9" ht="15" customHeight="1" thickBot="1" x14ac:dyDescent="0.3">
      <c r="E113" s="60" t="s">
        <v>24</v>
      </c>
      <c r="F113" s="44">
        <v>0</v>
      </c>
      <c r="G113" s="44">
        <v>0</v>
      </c>
      <c r="H113" s="44">
        <v>0</v>
      </c>
      <c r="I113" s="44">
        <v>0</v>
      </c>
    </row>
    <row r="114" spans="5:9" ht="15" customHeight="1" thickBot="1" x14ac:dyDescent="0.3">
      <c r="E114" s="716" t="s">
        <v>279</v>
      </c>
      <c r="F114" s="53"/>
      <c r="G114" s="717"/>
      <c r="H114" s="717"/>
      <c r="I114" s="717"/>
    </row>
    <row r="115" spans="5:9" ht="15" customHeight="1" thickBot="1" x14ac:dyDescent="0.3">
      <c r="E115" s="716" t="s">
        <v>280</v>
      </c>
      <c r="F115" s="53"/>
      <c r="G115" s="718"/>
      <c r="H115" s="718"/>
      <c r="I115" s="718"/>
    </row>
    <row r="116" spans="5:9" ht="15" customHeight="1" thickBot="1" x14ac:dyDescent="0.3">
      <c r="E116" s="60" t="s">
        <v>25</v>
      </c>
      <c r="F116" s="44">
        <v>0</v>
      </c>
      <c r="G116" s="44">
        <v>0</v>
      </c>
      <c r="H116" s="44">
        <v>0</v>
      </c>
      <c r="I116" s="44">
        <v>0</v>
      </c>
    </row>
    <row r="117" spans="5:9" ht="15" customHeight="1" thickBot="1" x14ac:dyDescent="0.3">
      <c r="E117" s="716" t="s">
        <v>279</v>
      </c>
      <c r="F117" s="53"/>
      <c r="G117" s="44"/>
      <c r="H117" s="44"/>
      <c r="I117" s="44"/>
    </row>
    <row r="118" spans="5:9" ht="15" customHeight="1" thickBot="1" x14ac:dyDescent="0.3">
      <c r="E118" s="716" t="s">
        <v>280</v>
      </c>
      <c r="F118" s="53"/>
      <c r="G118" s="44"/>
      <c r="H118" s="44"/>
      <c r="I118" s="44"/>
    </row>
    <row r="119" spans="5:9" ht="15" customHeight="1" thickBot="1" x14ac:dyDescent="0.3">
      <c r="E119" s="60" t="s">
        <v>26</v>
      </c>
      <c r="F119" s="53">
        <f>F120+F121</f>
        <v>4432</v>
      </c>
      <c r="G119" s="53">
        <v>3478</v>
      </c>
      <c r="H119" s="53">
        <v>3881</v>
      </c>
      <c r="I119" s="53">
        <v>3881</v>
      </c>
    </row>
    <row r="120" spans="5:9" ht="15" customHeight="1" thickBot="1" x14ac:dyDescent="0.3">
      <c r="E120" s="716" t="s">
        <v>279</v>
      </c>
      <c r="F120" s="53">
        <v>4432</v>
      </c>
      <c r="G120" s="44">
        <v>3478</v>
      </c>
      <c r="H120" s="44">
        <v>3881</v>
      </c>
      <c r="I120" s="44">
        <v>3881</v>
      </c>
    </row>
    <row r="121" spans="5:9" ht="15" customHeight="1" thickBot="1" x14ac:dyDescent="0.3">
      <c r="E121" s="716" t="s">
        <v>280</v>
      </c>
      <c r="F121" s="53"/>
      <c r="G121" s="44"/>
      <c r="H121" s="44"/>
      <c r="I121" s="44"/>
    </row>
    <row r="122" spans="5:9" ht="15" customHeight="1" thickBot="1" x14ac:dyDescent="0.3">
      <c r="E122" s="60" t="s">
        <v>27</v>
      </c>
      <c r="F122" s="53"/>
      <c r="G122" s="44"/>
      <c r="H122" s="44"/>
      <c r="I122" s="44"/>
    </row>
    <row r="123" spans="5:9" ht="15" customHeight="1" thickBot="1" x14ac:dyDescent="0.3">
      <c r="E123" s="716" t="s">
        <v>279</v>
      </c>
      <c r="F123" s="53"/>
      <c r="G123" s="44"/>
      <c r="H123" s="44"/>
      <c r="I123" s="44"/>
    </row>
    <row r="124" spans="5:9" ht="15" customHeight="1" thickBot="1" x14ac:dyDescent="0.3">
      <c r="E124" s="716" t="s">
        <v>280</v>
      </c>
      <c r="F124" s="53"/>
      <c r="G124" s="44"/>
      <c r="H124" s="44"/>
      <c r="I124" s="44"/>
    </row>
    <row r="125" spans="5:9" ht="15" customHeight="1" thickBot="1" x14ac:dyDescent="0.3">
      <c r="E125" s="60" t="s">
        <v>28</v>
      </c>
      <c r="F125" s="53"/>
      <c r="G125" s="44"/>
      <c r="H125" s="44"/>
      <c r="I125" s="44"/>
    </row>
    <row r="126" spans="5:9" ht="15" customHeight="1" thickBot="1" x14ac:dyDescent="0.3">
      <c r="E126" s="716" t="s">
        <v>279</v>
      </c>
      <c r="F126" s="53"/>
      <c r="G126" s="44"/>
      <c r="H126" s="44"/>
      <c r="I126" s="44"/>
    </row>
    <row r="127" spans="5:9" ht="15" customHeight="1" thickBot="1" x14ac:dyDescent="0.3">
      <c r="E127" s="716" t="s">
        <v>280</v>
      </c>
      <c r="F127" s="53"/>
      <c r="G127" s="44"/>
      <c r="H127" s="44"/>
      <c r="I127" s="44"/>
    </row>
    <row r="128" spans="5:9" ht="15" customHeight="1" thickBot="1" x14ac:dyDescent="0.3">
      <c r="E128" s="60" t="s">
        <v>29</v>
      </c>
      <c r="F128" s="53">
        <v>0</v>
      </c>
      <c r="G128" s="44">
        <v>0</v>
      </c>
      <c r="H128" s="44">
        <v>0</v>
      </c>
      <c r="I128" s="44">
        <v>0</v>
      </c>
    </row>
    <row r="129" spans="5:9" ht="15" customHeight="1" thickBot="1" x14ac:dyDescent="0.3">
      <c r="E129" s="716" t="s">
        <v>279</v>
      </c>
      <c r="F129" s="53"/>
      <c r="G129" s="44"/>
      <c r="H129" s="44"/>
      <c r="I129" s="44"/>
    </row>
    <row r="130" spans="5:9" ht="15" customHeight="1" thickBot="1" x14ac:dyDescent="0.3">
      <c r="E130" s="716" t="s">
        <v>280</v>
      </c>
      <c r="F130" s="53"/>
      <c r="G130" s="44"/>
      <c r="H130" s="44"/>
      <c r="I130" s="44"/>
    </row>
    <row r="131" spans="5:9" ht="15" customHeight="1" thickBot="1" x14ac:dyDescent="0.3">
      <c r="E131" s="60" t="s">
        <v>30</v>
      </c>
      <c r="F131" s="53">
        <v>0</v>
      </c>
      <c r="G131" s="44">
        <v>0</v>
      </c>
      <c r="H131" s="44">
        <v>0</v>
      </c>
      <c r="I131" s="44">
        <v>0</v>
      </c>
    </row>
    <row r="132" spans="5:9" ht="15" customHeight="1" thickBot="1" x14ac:dyDescent="0.3">
      <c r="E132" s="716" t="s">
        <v>279</v>
      </c>
      <c r="F132" s="53"/>
      <c r="G132" s="864"/>
      <c r="H132" s="864"/>
      <c r="I132" s="864"/>
    </row>
    <row r="133" spans="5:9" ht="15" customHeight="1" thickBot="1" x14ac:dyDescent="0.3">
      <c r="E133" s="716" t="s">
        <v>280</v>
      </c>
      <c r="F133" s="53"/>
      <c r="G133" s="865"/>
      <c r="H133" s="864"/>
      <c r="I133" s="864"/>
    </row>
    <row r="134" spans="5:9" ht="15" customHeight="1" thickBot="1" x14ac:dyDescent="0.3">
      <c r="E134" s="45" t="s">
        <v>36</v>
      </c>
      <c r="F134" s="53">
        <f>F131+F128+F125+F122+F119+F116+F113</f>
        <v>4432</v>
      </c>
      <c r="G134" s="53">
        <f t="shared" ref="G134:I134" si="11">G131+G128+G125+G122+G119+G116+G113</f>
        <v>3478</v>
      </c>
      <c r="H134" s="53">
        <f t="shared" si="11"/>
        <v>3881</v>
      </c>
      <c r="I134" s="53">
        <f t="shared" si="11"/>
        <v>3881</v>
      </c>
    </row>
    <row r="135" spans="5:9" ht="15" customHeight="1" thickBot="1" x14ac:dyDescent="0.3">
      <c r="E135" s="721" t="s">
        <v>32</v>
      </c>
      <c r="F135" s="722">
        <f>IF(F134-F105=0,0,"Error")</f>
        <v>0</v>
      </c>
      <c r="G135" s="722">
        <f>IF(G134-G105=0,0,"Error")</f>
        <v>0</v>
      </c>
      <c r="H135" s="722">
        <f>IF(H134-H105=0,0,"Error")</f>
        <v>0</v>
      </c>
      <c r="I135" s="722">
        <f>IF(I134-I105=0,0,"Error")</f>
        <v>0</v>
      </c>
    </row>
    <row r="136" spans="5:9" ht="15" customHeight="1" thickBot="1" x14ac:dyDescent="0.3">
      <c r="E136" s="47" t="s">
        <v>37</v>
      </c>
      <c r="F136" s="2274" t="s">
        <v>1376</v>
      </c>
      <c r="G136" s="1742"/>
      <c r="H136" s="1742"/>
      <c r="I136" s="1743"/>
    </row>
    <row r="137" spans="5:9" ht="26.25" customHeight="1" thickBot="1" x14ac:dyDescent="0.3">
      <c r="E137" s="66" t="s">
        <v>15</v>
      </c>
      <c r="F137" s="1392" t="s">
        <v>1377</v>
      </c>
      <c r="G137" s="1393"/>
      <c r="H137" s="1393"/>
      <c r="I137" s="1394"/>
    </row>
    <row r="138" spans="5:9" ht="15" customHeight="1" thickBot="1" x14ac:dyDescent="0.3">
      <c r="E138" s="66" t="s">
        <v>16</v>
      </c>
      <c r="F138" s="1732" t="s">
        <v>1378</v>
      </c>
      <c r="G138" s="1733"/>
      <c r="H138" s="1733"/>
      <c r="I138" s="1734"/>
    </row>
    <row r="139" spans="5:9" ht="15" customHeight="1" x14ac:dyDescent="0.25">
      <c r="E139" s="1719"/>
      <c r="F139" s="64">
        <v>2019</v>
      </c>
      <c r="G139" s="64">
        <v>2020</v>
      </c>
      <c r="H139" s="64">
        <v>2021</v>
      </c>
      <c r="I139" s="64">
        <v>2022</v>
      </c>
    </row>
    <row r="140" spans="5:9" ht="15" customHeight="1" thickBot="1" x14ac:dyDescent="0.3">
      <c r="E140" s="1720"/>
      <c r="F140" s="63" t="s">
        <v>8</v>
      </c>
      <c r="G140" s="63" t="s">
        <v>9</v>
      </c>
      <c r="H140" s="63" t="s">
        <v>9</v>
      </c>
      <c r="I140" s="63" t="s">
        <v>9</v>
      </c>
    </row>
    <row r="141" spans="5:9" ht="15" customHeight="1" thickBot="1" x14ac:dyDescent="0.3">
      <c r="E141" s="66" t="s">
        <v>17</v>
      </c>
      <c r="F141" s="46">
        <v>1</v>
      </c>
      <c r="G141" s="46">
        <v>1</v>
      </c>
      <c r="H141" s="46">
        <v>1</v>
      </c>
      <c r="I141" s="46">
        <v>1</v>
      </c>
    </row>
    <row r="142" spans="5:9" ht="15" customHeight="1" thickBot="1" x14ac:dyDescent="0.3">
      <c r="E142" s="66" t="s">
        <v>18</v>
      </c>
      <c r="F142" s="46">
        <f>F171</f>
        <v>21900</v>
      </c>
      <c r="G142" s="46">
        <f>G171</f>
        <v>26151</v>
      </c>
      <c r="H142" s="46">
        <f>H171</f>
        <v>26643</v>
      </c>
      <c r="I142" s="46">
        <f>I171</f>
        <v>26643</v>
      </c>
    </row>
    <row r="143" spans="5:9" ht="15" customHeight="1" thickBot="1" x14ac:dyDescent="0.3">
      <c r="E143" s="66" t="s">
        <v>19</v>
      </c>
      <c r="F143" s="46">
        <f>F142/F141</f>
        <v>21900</v>
      </c>
      <c r="G143" s="46">
        <f t="shared" ref="G143:I143" si="12">G142/G141</f>
        <v>26151</v>
      </c>
      <c r="H143" s="46">
        <f t="shared" si="12"/>
        <v>26643</v>
      </c>
      <c r="I143" s="46">
        <f t="shared" si="12"/>
        <v>26643</v>
      </c>
    </row>
    <row r="144" spans="5:9" ht="15" customHeight="1" thickBot="1" x14ac:dyDescent="0.3">
      <c r="E144" s="66" t="s">
        <v>20</v>
      </c>
      <c r="F144" s="799" t="s">
        <v>21</v>
      </c>
      <c r="G144" s="65">
        <f>G141/F141-1</f>
        <v>0</v>
      </c>
      <c r="H144" s="65">
        <f t="shared" ref="H144:I146" si="13">H141/G141-1</f>
        <v>0</v>
      </c>
      <c r="I144" s="65">
        <f t="shared" si="13"/>
        <v>0</v>
      </c>
    </row>
    <row r="145" spans="5:9" ht="15" customHeight="1" thickBot="1" x14ac:dyDescent="0.3">
      <c r="E145" s="66" t="s">
        <v>22</v>
      </c>
      <c r="F145" s="799" t="s">
        <v>21</v>
      </c>
      <c r="G145" s="65">
        <f>G142/F142-1</f>
        <v>0.19410958904109599</v>
      </c>
      <c r="H145" s="65">
        <f t="shared" si="13"/>
        <v>1.8813812091315718E-2</v>
      </c>
      <c r="I145" s="65">
        <f t="shared" si="13"/>
        <v>0</v>
      </c>
    </row>
    <row r="146" spans="5:9" ht="15" customHeight="1" thickBot="1" x14ac:dyDescent="0.3">
      <c r="E146" s="66" t="s">
        <v>23</v>
      </c>
      <c r="F146" s="799" t="s">
        <v>21</v>
      </c>
      <c r="G146" s="65">
        <f>G143/F143-1</f>
        <v>0.19410958904109599</v>
      </c>
      <c r="H146" s="65">
        <f t="shared" si="13"/>
        <v>1.8813812091315718E-2</v>
      </c>
      <c r="I146" s="65">
        <f t="shared" si="13"/>
        <v>0</v>
      </c>
    </row>
    <row r="147" spans="5:9" ht="15" customHeight="1" thickBot="1" x14ac:dyDescent="0.3">
      <c r="E147" s="1435" t="s">
        <v>1379</v>
      </c>
      <c r="F147" s="1436"/>
      <c r="G147" s="1436"/>
      <c r="H147" s="1436"/>
      <c r="I147" s="1437"/>
    </row>
    <row r="148" spans="5:9" ht="15" customHeight="1" x14ac:dyDescent="0.25">
      <c r="E148" s="1719"/>
      <c r="F148" s="64">
        <v>2019</v>
      </c>
      <c r="G148" s="64">
        <v>2020</v>
      </c>
      <c r="H148" s="64">
        <v>2021</v>
      </c>
      <c r="I148" s="64">
        <v>2022</v>
      </c>
    </row>
    <row r="149" spans="5:9" ht="15" customHeight="1" thickBot="1" x14ac:dyDescent="0.3">
      <c r="E149" s="1720"/>
      <c r="F149" s="63" t="s">
        <v>8</v>
      </c>
      <c r="G149" s="63" t="s">
        <v>9</v>
      </c>
      <c r="H149" s="63" t="s">
        <v>9</v>
      </c>
      <c r="I149" s="63" t="s">
        <v>9</v>
      </c>
    </row>
    <row r="150" spans="5:9" ht="15" customHeight="1" thickBot="1" x14ac:dyDescent="0.3">
      <c r="E150" s="60" t="s">
        <v>24</v>
      </c>
      <c r="F150" s="44">
        <v>0</v>
      </c>
      <c r="G150" s="44">
        <v>0</v>
      </c>
      <c r="H150" s="44">
        <v>0</v>
      </c>
      <c r="I150" s="44">
        <v>0</v>
      </c>
    </row>
    <row r="151" spans="5:9" ht="15" customHeight="1" thickBot="1" x14ac:dyDescent="0.3">
      <c r="E151" s="716" t="s">
        <v>279</v>
      </c>
      <c r="F151" s="53"/>
      <c r="G151" s="717"/>
      <c r="H151" s="717"/>
      <c r="I151" s="717"/>
    </row>
    <row r="152" spans="5:9" ht="15" customHeight="1" thickBot="1" x14ac:dyDescent="0.3">
      <c r="E152" s="716" t="s">
        <v>280</v>
      </c>
      <c r="F152" s="53"/>
      <c r="G152" s="718"/>
      <c r="H152" s="718"/>
      <c r="I152" s="718"/>
    </row>
    <row r="153" spans="5:9" ht="22.5" customHeight="1" thickBot="1" x14ac:dyDescent="0.3">
      <c r="E153" s="60" t="s">
        <v>25</v>
      </c>
      <c r="F153" s="44">
        <v>0</v>
      </c>
      <c r="G153" s="44">
        <v>0</v>
      </c>
      <c r="H153" s="44">
        <v>0</v>
      </c>
      <c r="I153" s="44">
        <v>0</v>
      </c>
    </row>
    <row r="154" spans="5:9" ht="15" customHeight="1" thickBot="1" x14ac:dyDescent="0.3">
      <c r="E154" s="716" t="s">
        <v>279</v>
      </c>
      <c r="F154" s="53"/>
      <c r="G154" s="44"/>
      <c r="H154" s="44"/>
      <c r="I154" s="44"/>
    </row>
    <row r="155" spans="5:9" ht="15" customHeight="1" thickBot="1" x14ac:dyDescent="0.3">
      <c r="E155" s="716" t="s">
        <v>280</v>
      </c>
      <c r="F155" s="53"/>
      <c r="G155" s="44"/>
      <c r="H155" s="44"/>
      <c r="I155" s="44"/>
    </row>
    <row r="156" spans="5:9" ht="15" customHeight="1" thickBot="1" x14ac:dyDescent="0.3">
      <c r="E156" s="60" t="s">
        <v>26</v>
      </c>
      <c r="F156" s="53">
        <v>0</v>
      </c>
      <c r="G156" s="44">
        <v>4251</v>
      </c>
      <c r="H156" s="44">
        <v>4743</v>
      </c>
      <c r="I156" s="44">
        <v>4743</v>
      </c>
    </row>
    <row r="157" spans="5:9" ht="15" customHeight="1" thickBot="1" x14ac:dyDescent="0.3">
      <c r="E157" s="716" t="s">
        <v>279</v>
      </c>
      <c r="F157" s="53">
        <v>0</v>
      </c>
      <c r="G157" s="44">
        <v>4251</v>
      </c>
      <c r="H157" s="44">
        <v>4743</v>
      </c>
      <c r="I157" s="44">
        <v>4743</v>
      </c>
    </row>
    <row r="158" spans="5:9" ht="15" customHeight="1" thickBot="1" x14ac:dyDescent="0.3">
      <c r="E158" s="716" t="s">
        <v>280</v>
      </c>
      <c r="F158" s="53"/>
      <c r="G158" s="44"/>
      <c r="H158" s="44"/>
      <c r="I158" s="44"/>
    </row>
    <row r="159" spans="5:9" ht="15" customHeight="1" thickBot="1" x14ac:dyDescent="0.3">
      <c r="E159" s="60" t="s">
        <v>27</v>
      </c>
      <c r="F159" s="53"/>
      <c r="G159" s="44"/>
      <c r="H159" s="44"/>
      <c r="I159" s="44"/>
    </row>
    <row r="160" spans="5:9" ht="15" customHeight="1" thickBot="1" x14ac:dyDescent="0.3">
      <c r="E160" s="716" t="s">
        <v>279</v>
      </c>
      <c r="F160" s="53"/>
      <c r="G160" s="44"/>
      <c r="H160" s="44"/>
      <c r="I160" s="44"/>
    </row>
    <row r="161" spans="5:9" ht="15" customHeight="1" thickBot="1" x14ac:dyDescent="0.3">
      <c r="E161" s="716" t="s">
        <v>280</v>
      </c>
      <c r="F161" s="53"/>
      <c r="G161" s="44"/>
      <c r="H161" s="44"/>
      <c r="I161" s="44"/>
    </row>
    <row r="162" spans="5:9" ht="15" customHeight="1" thickBot="1" x14ac:dyDescent="0.3">
      <c r="E162" s="60" t="s">
        <v>28</v>
      </c>
      <c r="F162" s="53"/>
      <c r="G162" s="44"/>
      <c r="H162" s="44"/>
      <c r="I162" s="44"/>
    </row>
    <row r="163" spans="5:9" ht="15" customHeight="1" thickBot="1" x14ac:dyDescent="0.3">
      <c r="E163" s="716" t="s">
        <v>279</v>
      </c>
      <c r="F163" s="53"/>
      <c r="G163" s="44"/>
      <c r="H163" s="44"/>
      <c r="I163" s="44"/>
    </row>
    <row r="164" spans="5:9" ht="15" customHeight="1" thickBot="1" x14ac:dyDescent="0.3">
      <c r="E164" s="716" t="s">
        <v>280</v>
      </c>
      <c r="F164" s="53"/>
      <c r="G164" s="44"/>
      <c r="H164" s="44"/>
      <c r="I164" s="44"/>
    </row>
    <row r="165" spans="5:9" ht="15" customHeight="1" thickBot="1" x14ac:dyDescent="0.3">
      <c r="E165" s="60" t="s">
        <v>29</v>
      </c>
      <c r="F165" s="53">
        <v>21900</v>
      </c>
      <c r="G165" s="44">
        <v>21900</v>
      </c>
      <c r="H165" s="44">
        <v>21900</v>
      </c>
      <c r="I165" s="44">
        <v>21900</v>
      </c>
    </row>
    <row r="166" spans="5:9" ht="15" customHeight="1" thickBot="1" x14ac:dyDescent="0.3">
      <c r="E166" s="716" t="s">
        <v>279</v>
      </c>
      <c r="F166" s="53">
        <v>21900</v>
      </c>
      <c r="G166" s="44">
        <v>21900</v>
      </c>
      <c r="H166" s="44">
        <v>21900</v>
      </c>
      <c r="I166" s="44">
        <v>21900</v>
      </c>
    </row>
    <row r="167" spans="5:9" ht="15" customHeight="1" thickBot="1" x14ac:dyDescent="0.3">
      <c r="E167" s="716" t="s">
        <v>280</v>
      </c>
      <c r="F167" s="53"/>
      <c r="G167" s="44"/>
      <c r="H167" s="44"/>
      <c r="I167" s="44"/>
    </row>
    <row r="168" spans="5:9" ht="15" customHeight="1" thickBot="1" x14ac:dyDescent="0.3">
      <c r="E168" s="60" t="s">
        <v>30</v>
      </c>
      <c r="F168" s="53">
        <v>0</v>
      </c>
      <c r="G168" s="44">
        <v>0</v>
      </c>
      <c r="H168" s="44">
        <v>0</v>
      </c>
      <c r="I168" s="44">
        <v>0</v>
      </c>
    </row>
    <row r="169" spans="5:9" ht="15" customHeight="1" thickBot="1" x14ac:dyDescent="0.3">
      <c r="E169" s="716" t="s">
        <v>279</v>
      </c>
      <c r="F169" s="53"/>
      <c r="G169" s="864"/>
      <c r="H169" s="864"/>
      <c r="I169" s="864"/>
    </row>
    <row r="170" spans="5:9" ht="15" customHeight="1" thickBot="1" x14ac:dyDescent="0.3">
      <c r="E170" s="716" t="s">
        <v>280</v>
      </c>
      <c r="F170" s="53"/>
      <c r="G170" s="865"/>
      <c r="H170" s="864"/>
      <c r="I170" s="864"/>
    </row>
    <row r="171" spans="5:9" ht="15" customHeight="1" thickBot="1" x14ac:dyDescent="0.3">
      <c r="E171" s="45" t="s">
        <v>38</v>
      </c>
      <c r="F171" s="53">
        <f>F168+F165+F162+F159+F156+F153+F150</f>
        <v>21900</v>
      </c>
      <c r="G171" s="53">
        <f t="shared" ref="G171:I171" si="14">G168+G165+G162+G159+G156+G153+G150</f>
        <v>26151</v>
      </c>
      <c r="H171" s="53">
        <f t="shared" si="14"/>
        <v>26643</v>
      </c>
      <c r="I171" s="53">
        <f t="shared" si="14"/>
        <v>26643</v>
      </c>
    </row>
    <row r="172" spans="5:9" ht="15" customHeight="1" thickBot="1" x14ac:dyDescent="0.3">
      <c r="E172" s="721" t="s">
        <v>32</v>
      </c>
      <c r="F172" s="722">
        <f>IF(F171-F142=0,0,"Error")</f>
        <v>0</v>
      </c>
      <c r="G172" s="722">
        <f>IF(G171-G142=0,0,"Error")</f>
        <v>0</v>
      </c>
      <c r="H172" s="722">
        <f>IF(H171-H142=0,0,"Error")</f>
        <v>0</v>
      </c>
      <c r="I172" s="722">
        <f>IF(I171-I142=0,0,"Error")</f>
        <v>0</v>
      </c>
    </row>
    <row r="173" spans="5:9" ht="15" customHeight="1" thickBot="1" x14ac:dyDescent="0.3">
      <c r="E173" s="723" t="s">
        <v>1380</v>
      </c>
      <c r="F173" s="2274" t="s">
        <v>1381</v>
      </c>
      <c r="G173" s="2275"/>
      <c r="H173" s="2275"/>
      <c r="I173" s="2276"/>
    </row>
    <row r="174" spans="5:9" ht="23.25" customHeight="1" thickBot="1" x14ac:dyDescent="0.3">
      <c r="E174" s="66" t="s">
        <v>15</v>
      </c>
      <c r="F174" s="1392" t="s">
        <v>1382</v>
      </c>
      <c r="G174" s="1393"/>
      <c r="H174" s="1393"/>
      <c r="I174" s="1394"/>
    </row>
    <row r="175" spans="5:9" ht="15" customHeight="1" thickBot="1" x14ac:dyDescent="0.3">
      <c r="E175" s="66" t="s">
        <v>16</v>
      </c>
      <c r="F175" s="1732" t="s">
        <v>1383</v>
      </c>
      <c r="G175" s="1733"/>
      <c r="H175" s="1733"/>
      <c r="I175" s="1734"/>
    </row>
    <row r="176" spans="5:9" ht="15" customHeight="1" x14ac:dyDescent="0.25">
      <c r="E176" s="1719"/>
      <c r="F176" s="64">
        <v>2019</v>
      </c>
      <c r="G176" s="64">
        <v>2020</v>
      </c>
      <c r="H176" s="64">
        <v>2021</v>
      </c>
      <c r="I176" s="64">
        <v>2022</v>
      </c>
    </row>
    <row r="177" spans="5:9" ht="15" customHeight="1" thickBot="1" x14ac:dyDescent="0.3">
      <c r="E177" s="1720"/>
      <c r="F177" s="63" t="s">
        <v>8</v>
      </c>
      <c r="G177" s="63" t="s">
        <v>9</v>
      </c>
      <c r="H177" s="63" t="s">
        <v>9</v>
      </c>
      <c r="I177" s="63" t="s">
        <v>9</v>
      </c>
    </row>
    <row r="178" spans="5:9" ht="15" customHeight="1" thickBot="1" x14ac:dyDescent="0.3">
      <c r="E178" s="66" t="s">
        <v>17</v>
      </c>
      <c r="F178" s="78">
        <v>12</v>
      </c>
      <c r="G178" s="78">
        <v>12</v>
      </c>
      <c r="H178" s="78">
        <v>13</v>
      </c>
      <c r="I178" s="78">
        <v>13</v>
      </c>
    </row>
    <row r="179" spans="5:9" ht="15" customHeight="1" thickBot="1" x14ac:dyDescent="0.3">
      <c r="E179" s="66" t="s">
        <v>18</v>
      </c>
      <c r="F179" s="46">
        <f>F208</f>
        <v>3798</v>
      </c>
      <c r="G179" s="46">
        <f t="shared" ref="G179:I179" si="15">G208</f>
        <v>3865</v>
      </c>
      <c r="H179" s="46">
        <f t="shared" si="15"/>
        <v>4312</v>
      </c>
      <c r="I179" s="46">
        <f t="shared" si="15"/>
        <v>4312</v>
      </c>
    </row>
    <row r="180" spans="5:9" ht="15" customHeight="1" thickBot="1" x14ac:dyDescent="0.3">
      <c r="E180" s="66" t="s">
        <v>19</v>
      </c>
      <c r="F180" s="46">
        <f>F179/F178</f>
        <v>316.5</v>
      </c>
      <c r="G180" s="46">
        <f>G179/G178</f>
        <v>322.08333333333331</v>
      </c>
      <c r="H180" s="46">
        <f>H179/H178</f>
        <v>331.69230769230768</v>
      </c>
      <c r="I180" s="46">
        <f>I179/I178</f>
        <v>331.69230769230768</v>
      </c>
    </row>
    <row r="181" spans="5:9" ht="15" customHeight="1" thickBot="1" x14ac:dyDescent="0.3">
      <c r="E181" s="66" t="s">
        <v>20</v>
      </c>
      <c r="F181" s="799"/>
      <c r="G181" s="65">
        <f>G178/F178-1</f>
        <v>0</v>
      </c>
      <c r="H181" s="65">
        <f>H178/G178-1</f>
        <v>8.3333333333333259E-2</v>
      </c>
      <c r="I181" s="65">
        <f>I178/H178-1</f>
        <v>0</v>
      </c>
    </row>
    <row r="182" spans="5:9" ht="15" customHeight="1" thickBot="1" x14ac:dyDescent="0.3">
      <c r="E182" s="66" t="s">
        <v>22</v>
      </c>
      <c r="F182" s="799"/>
      <c r="G182" s="65">
        <f>G179/F179-1</f>
        <v>1.7640863612427671E-2</v>
      </c>
      <c r="H182" s="65">
        <f t="shared" ref="H182:I183" si="16">H179/G179-1</f>
        <v>0.11565329883570508</v>
      </c>
      <c r="I182" s="65">
        <f t="shared" si="16"/>
        <v>0</v>
      </c>
    </row>
    <row r="183" spans="5:9" ht="15" customHeight="1" thickBot="1" x14ac:dyDescent="0.3">
      <c r="E183" s="66" t="s">
        <v>23</v>
      </c>
      <c r="F183" s="799"/>
      <c r="G183" s="65">
        <f>G180/F180-1</f>
        <v>1.7640863612427449E-2</v>
      </c>
      <c r="H183" s="65">
        <f t="shared" si="16"/>
        <v>2.9833814309881523E-2</v>
      </c>
      <c r="I183" s="65">
        <f t="shared" si="16"/>
        <v>0</v>
      </c>
    </row>
    <row r="184" spans="5:9" ht="15" customHeight="1" thickBot="1" x14ac:dyDescent="0.3">
      <c r="E184" s="1435" t="s">
        <v>1384</v>
      </c>
      <c r="F184" s="1436"/>
      <c r="G184" s="1436"/>
      <c r="H184" s="1436"/>
      <c r="I184" s="1437"/>
    </row>
    <row r="185" spans="5:9" ht="15" customHeight="1" x14ac:dyDescent="0.25">
      <c r="E185" s="1719"/>
      <c r="F185" s="64">
        <v>2019</v>
      </c>
      <c r="G185" s="64">
        <v>2020</v>
      </c>
      <c r="H185" s="64">
        <v>2021</v>
      </c>
      <c r="I185" s="64">
        <v>2022</v>
      </c>
    </row>
    <row r="186" spans="5:9" ht="15" customHeight="1" thickBot="1" x14ac:dyDescent="0.3">
      <c r="E186" s="1720"/>
      <c r="F186" s="63" t="s">
        <v>8</v>
      </c>
      <c r="G186" s="63" t="s">
        <v>9</v>
      </c>
      <c r="H186" s="63" t="s">
        <v>9</v>
      </c>
      <c r="I186" s="63" t="s">
        <v>9</v>
      </c>
    </row>
    <row r="187" spans="5:9" ht="15" customHeight="1" thickBot="1" x14ac:dyDescent="0.3">
      <c r="E187" s="60" t="s">
        <v>24</v>
      </c>
      <c r="F187" s="44">
        <v>0</v>
      </c>
      <c r="G187" s="44">
        <v>0</v>
      </c>
      <c r="H187" s="44">
        <v>0</v>
      </c>
      <c r="I187" s="44">
        <v>0</v>
      </c>
    </row>
    <row r="188" spans="5:9" ht="15" customHeight="1" thickBot="1" x14ac:dyDescent="0.3">
      <c r="E188" s="716" t="s">
        <v>279</v>
      </c>
      <c r="F188" s="53">
        <v>0</v>
      </c>
      <c r="G188" s="44">
        <v>0</v>
      </c>
      <c r="H188" s="44">
        <v>0</v>
      </c>
      <c r="I188" s="44">
        <v>0</v>
      </c>
    </row>
    <row r="189" spans="5:9" ht="15" customHeight="1" thickBot="1" x14ac:dyDescent="0.3">
      <c r="E189" s="716" t="s">
        <v>280</v>
      </c>
      <c r="F189" s="53"/>
      <c r="G189" s="718"/>
      <c r="H189" s="718"/>
      <c r="I189" s="718"/>
    </row>
    <row r="190" spans="5:9" ht="15" customHeight="1" thickBot="1" x14ac:dyDescent="0.3">
      <c r="E190" s="60" t="s">
        <v>25</v>
      </c>
      <c r="F190" s="44">
        <v>0</v>
      </c>
      <c r="G190" s="44">
        <v>0</v>
      </c>
      <c r="H190" s="44">
        <v>0</v>
      </c>
      <c r="I190" s="44">
        <v>0</v>
      </c>
    </row>
    <row r="191" spans="5:9" ht="15" customHeight="1" thickBot="1" x14ac:dyDescent="0.3">
      <c r="E191" s="716" t="s">
        <v>279</v>
      </c>
      <c r="F191" s="53"/>
      <c r="G191" s="44"/>
      <c r="H191" s="44"/>
      <c r="I191" s="44"/>
    </row>
    <row r="192" spans="5:9" ht="15" customHeight="1" thickBot="1" x14ac:dyDescent="0.3">
      <c r="E192" s="716" t="s">
        <v>280</v>
      </c>
      <c r="F192" s="53"/>
      <c r="G192" s="44"/>
      <c r="H192" s="44"/>
      <c r="I192" s="44"/>
    </row>
    <row r="193" spans="5:9" ht="15" customHeight="1" thickBot="1" x14ac:dyDescent="0.3">
      <c r="E193" s="60" t="s">
        <v>26</v>
      </c>
      <c r="F193" s="868">
        <f>F194+F195</f>
        <v>3798</v>
      </c>
      <c r="G193" s="868">
        <v>3865</v>
      </c>
      <c r="H193" s="868">
        <v>4312</v>
      </c>
      <c r="I193" s="868">
        <v>4312</v>
      </c>
    </row>
    <row r="194" spans="5:9" ht="15" customHeight="1" thickBot="1" x14ac:dyDescent="0.3">
      <c r="E194" s="716" t="s">
        <v>279</v>
      </c>
      <c r="F194" s="53">
        <v>3798</v>
      </c>
      <c r="G194" s="869">
        <v>3865</v>
      </c>
      <c r="H194" s="869">
        <v>4312</v>
      </c>
      <c r="I194" s="869">
        <v>4312</v>
      </c>
    </row>
    <row r="195" spans="5:9" ht="15" customHeight="1" thickBot="1" x14ac:dyDescent="0.3">
      <c r="E195" s="716" t="s">
        <v>280</v>
      </c>
      <c r="F195" s="53"/>
      <c r="G195" s="44"/>
      <c r="H195" s="44"/>
      <c r="I195" s="44"/>
    </row>
    <row r="196" spans="5:9" ht="15" customHeight="1" thickBot="1" x14ac:dyDescent="0.3">
      <c r="E196" s="60" t="s">
        <v>27</v>
      </c>
      <c r="F196" s="53"/>
      <c r="G196" s="44"/>
      <c r="H196" s="44"/>
      <c r="I196" s="44"/>
    </row>
    <row r="197" spans="5:9" ht="15" customHeight="1" thickBot="1" x14ac:dyDescent="0.3">
      <c r="E197" s="716" t="s">
        <v>279</v>
      </c>
      <c r="F197" s="53"/>
      <c r="G197" s="44"/>
      <c r="H197" s="44"/>
      <c r="I197" s="44"/>
    </row>
    <row r="198" spans="5:9" ht="15" customHeight="1" thickBot="1" x14ac:dyDescent="0.3">
      <c r="E198" s="716" t="s">
        <v>280</v>
      </c>
      <c r="F198" s="53"/>
      <c r="G198" s="44"/>
      <c r="H198" s="44"/>
      <c r="I198" s="44"/>
    </row>
    <row r="199" spans="5:9" ht="15" customHeight="1" thickBot="1" x14ac:dyDescent="0.3">
      <c r="E199" s="60" t="s">
        <v>28</v>
      </c>
      <c r="F199" s="53"/>
      <c r="G199" s="44"/>
      <c r="H199" s="44"/>
      <c r="I199" s="44"/>
    </row>
    <row r="200" spans="5:9" ht="15" customHeight="1" thickBot="1" x14ac:dyDescent="0.3">
      <c r="E200" s="716" t="s">
        <v>279</v>
      </c>
      <c r="F200" s="53"/>
      <c r="G200" s="44"/>
      <c r="H200" s="44"/>
      <c r="I200" s="44"/>
    </row>
    <row r="201" spans="5:9" ht="15" customHeight="1" thickBot="1" x14ac:dyDescent="0.3">
      <c r="E201" s="716" t="s">
        <v>280</v>
      </c>
      <c r="F201" s="53"/>
      <c r="G201" s="44"/>
      <c r="H201" s="44"/>
      <c r="I201" s="44"/>
    </row>
    <row r="202" spans="5:9" ht="15" customHeight="1" thickBot="1" x14ac:dyDescent="0.3">
      <c r="E202" s="60" t="s">
        <v>29</v>
      </c>
      <c r="F202" s="53">
        <v>0</v>
      </c>
      <c r="G202" s="44">
        <v>0</v>
      </c>
      <c r="H202" s="44">
        <v>0</v>
      </c>
      <c r="I202" s="44">
        <v>0</v>
      </c>
    </row>
    <row r="203" spans="5:9" ht="15" customHeight="1" thickBot="1" x14ac:dyDescent="0.3">
      <c r="E203" s="716" t="s">
        <v>279</v>
      </c>
      <c r="F203" s="53"/>
      <c r="G203" s="44"/>
      <c r="H203" s="44"/>
      <c r="I203" s="44"/>
    </row>
    <row r="204" spans="5:9" ht="15" customHeight="1" thickBot="1" x14ac:dyDescent="0.3">
      <c r="E204" s="716" t="s">
        <v>280</v>
      </c>
      <c r="F204" s="53"/>
      <c r="G204" s="44"/>
      <c r="H204" s="44"/>
      <c r="I204" s="44"/>
    </row>
    <row r="205" spans="5:9" ht="15" customHeight="1" thickBot="1" x14ac:dyDescent="0.3">
      <c r="E205" s="60" t="s">
        <v>30</v>
      </c>
      <c r="F205" s="53"/>
      <c r="G205" s="44"/>
      <c r="H205" s="44"/>
      <c r="I205" s="44"/>
    </row>
    <row r="206" spans="5:9" ht="15" customHeight="1" thickBot="1" x14ac:dyDescent="0.3">
      <c r="E206" s="716" t="s">
        <v>279</v>
      </c>
      <c r="F206" s="53"/>
      <c r="G206" s="44"/>
      <c r="H206" s="44"/>
      <c r="I206" s="44"/>
    </row>
    <row r="207" spans="5:9" ht="15" customHeight="1" thickBot="1" x14ac:dyDescent="0.3">
      <c r="E207" s="716" t="s">
        <v>280</v>
      </c>
      <c r="F207" s="53"/>
      <c r="G207" s="44"/>
      <c r="H207" s="44"/>
      <c r="I207" s="44"/>
    </row>
    <row r="208" spans="5:9" ht="15" customHeight="1" thickBot="1" x14ac:dyDescent="0.3">
      <c r="E208" s="724" t="s">
        <v>71</v>
      </c>
      <c r="F208" s="53">
        <f>F205+F202+F199+F196+F193+F190+F187</f>
        <v>3798</v>
      </c>
      <c r="G208" s="53">
        <f t="shared" ref="G208:I208" si="17">G205+G202+G199+G196+G193+G190+G187</f>
        <v>3865</v>
      </c>
      <c r="H208" s="53">
        <f t="shared" si="17"/>
        <v>4312</v>
      </c>
      <c r="I208" s="53">
        <f t="shared" si="17"/>
        <v>4312</v>
      </c>
    </row>
    <row r="209" spans="5:9" ht="15" customHeight="1" thickBot="1" x14ac:dyDescent="0.3">
      <c r="E209" s="721" t="s">
        <v>32</v>
      </c>
      <c r="F209" s="722">
        <f>IF(F208-F179=0,0,"Error")</f>
        <v>0</v>
      </c>
      <c r="G209" s="722">
        <f>IF(G208-G179=0,0,"Error")</f>
        <v>0</v>
      </c>
      <c r="H209" s="722">
        <f>IF(H208-H179=0,0,"Error")</f>
        <v>0</v>
      </c>
      <c r="I209" s="722">
        <f>IF(I208-I179=0,0,"Error")</f>
        <v>0</v>
      </c>
    </row>
    <row r="210" spans="5:9" ht="15" customHeight="1" thickBot="1" x14ac:dyDescent="0.3">
      <c r="E210" s="47" t="s">
        <v>155</v>
      </c>
      <c r="F210" s="2274" t="s">
        <v>1385</v>
      </c>
      <c r="G210" s="1742"/>
      <c r="H210" s="1742"/>
      <c r="I210" s="1743"/>
    </row>
    <row r="211" spans="5:9" ht="21.75" customHeight="1" thickBot="1" x14ac:dyDescent="0.3">
      <c r="E211" s="66" t="s">
        <v>15</v>
      </c>
      <c r="F211" s="1392" t="s">
        <v>1386</v>
      </c>
      <c r="G211" s="1393"/>
      <c r="H211" s="1393"/>
      <c r="I211" s="1394"/>
    </row>
    <row r="212" spans="5:9" ht="15" customHeight="1" thickBot="1" x14ac:dyDescent="0.3">
      <c r="E212" s="66" t="s">
        <v>16</v>
      </c>
      <c r="F212" s="1732" t="s">
        <v>372</v>
      </c>
      <c r="G212" s="1733"/>
      <c r="H212" s="1733"/>
      <c r="I212" s="1734"/>
    </row>
    <row r="213" spans="5:9" ht="15" customHeight="1" x14ac:dyDescent="0.25">
      <c r="E213" s="1719"/>
      <c r="F213" s="64">
        <v>2019</v>
      </c>
      <c r="G213" s="64">
        <v>2020</v>
      </c>
      <c r="H213" s="64">
        <v>2021</v>
      </c>
      <c r="I213" s="64">
        <v>2022</v>
      </c>
    </row>
    <row r="214" spans="5:9" ht="15" customHeight="1" thickBot="1" x14ac:dyDescent="0.3">
      <c r="E214" s="1720"/>
      <c r="F214" s="63" t="s">
        <v>8</v>
      </c>
      <c r="G214" s="63" t="s">
        <v>9</v>
      </c>
      <c r="H214" s="63" t="s">
        <v>9</v>
      </c>
      <c r="I214" s="63" t="s">
        <v>9</v>
      </c>
    </row>
    <row r="215" spans="5:9" ht="15" customHeight="1" thickBot="1" x14ac:dyDescent="0.3">
      <c r="E215" s="66" t="s">
        <v>17</v>
      </c>
      <c r="F215" s="46">
        <v>122</v>
      </c>
      <c r="G215" s="46">
        <v>122</v>
      </c>
      <c r="H215" s="46">
        <v>132</v>
      </c>
      <c r="I215" s="46">
        <v>132</v>
      </c>
    </row>
    <row r="216" spans="5:9" ht="15" customHeight="1" thickBot="1" x14ac:dyDescent="0.3">
      <c r="E216" s="66" t="s">
        <v>18</v>
      </c>
      <c r="F216" s="46">
        <f>F245</f>
        <v>5064</v>
      </c>
      <c r="G216" s="46">
        <f>G245</f>
        <v>3865</v>
      </c>
      <c r="H216" s="46">
        <f>H245</f>
        <v>4312</v>
      </c>
      <c r="I216" s="46">
        <f>I245</f>
        <v>4312</v>
      </c>
    </row>
    <row r="217" spans="5:9" ht="15" customHeight="1" thickBot="1" x14ac:dyDescent="0.3">
      <c r="E217" s="66" t="s">
        <v>19</v>
      </c>
      <c r="F217" s="46">
        <f>F216/F215</f>
        <v>41.508196721311478</v>
      </c>
      <c r="G217" s="46">
        <f t="shared" ref="G217:I217" si="18">G216/G215</f>
        <v>31.680327868852459</v>
      </c>
      <c r="H217" s="46">
        <f t="shared" si="18"/>
        <v>32.666666666666664</v>
      </c>
      <c r="I217" s="46">
        <f t="shared" si="18"/>
        <v>32.666666666666664</v>
      </c>
    </row>
    <row r="218" spans="5:9" ht="15" customHeight="1" thickBot="1" x14ac:dyDescent="0.3">
      <c r="E218" s="66" t="s">
        <v>20</v>
      </c>
      <c r="F218" s="799" t="s">
        <v>21</v>
      </c>
      <c r="G218" s="65">
        <f>G215/F215-1</f>
        <v>0</v>
      </c>
      <c r="H218" s="65">
        <f t="shared" ref="H218:I220" si="19">H215/G215-1</f>
        <v>8.1967213114754189E-2</v>
      </c>
      <c r="I218" s="65">
        <f t="shared" si="19"/>
        <v>0</v>
      </c>
    </row>
    <row r="219" spans="5:9" ht="15" customHeight="1" thickBot="1" x14ac:dyDescent="0.3">
      <c r="E219" s="66" t="s">
        <v>22</v>
      </c>
      <c r="F219" s="799" t="s">
        <v>21</v>
      </c>
      <c r="G219" s="65">
        <f>G216/F216-1</f>
        <v>-0.2367693522906793</v>
      </c>
      <c r="H219" s="65">
        <f t="shared" si="19"/>
        <v>0.11565329883570508</v>
      </c>
      <c r="I219" s="65">
        <f t="shared" si="19"/>
        <v>0</v>
      </c>
    </row>
    <row r="220" spans="5:9" ht="15" customHeight="1" thickBot="1" x14ac:dyDescent="0.3">
      <c r="E220" s="66" t="s">
        <v>23</v>
      </c>
      <c r="F220" s="799" t="s">
        <v>21</v>
      </c>
      <c r="G220" s="65">
        <f>G217/F217-1</f>
        <v>-0.23676935229067941</v>
      </c>
      <c r="H220" s="65">
        <f t="shared" si="19"/>
        <v>3.1134109529969756E-2</v>
      </c>
      <c r="I220" s="65">
        <f t="shared" si="19"/>
        <v>0</v>
      </c>
    </row>
    <row r="221" spans="5:9" ht="15" customHeight="1" thickBot="1" x14ac:dyDescent="0.3">
      <c r="E221" s="1435" t="s">
        <v>1387</v>
      </c>
      <c r="F221" s="1436"/>
      <c r="G221" s="1436"/>
      <c r="H221" s="1436"/>
      <c r="I221" s="1437"/>
    </row>
    <row r="222" spans="5:9" ht="15" customHeight="1" x14ac:dyDescent="0.25">
      <c r="E222" s="1719"/>
      <c r="F222" s="64">
        <v>2019</v>
      </c>
      <c r="G222" s="64">
        <v>2020</v>
      </c>
      <c r="H222" s="64">
        <v>2021</v>
      </c>
      <c r="I222" s="64">
        <v>2022</v>
      </c>
    </row>
    <row r="223" spans="5:9" ht="15" customHeight="1" thickBot="1" x14ac:dyDescent="0.3">
      <c r="E223" s="1720"/>
      <c r="F223" s="63" t="s">
        <v>8</v>
      </c>
      <c r="G223" s="63" t="s">
        <v>9</v>
      </c>
      <c r="H223" s="63" t="s">
        <v>9</v>
      </c>
      <c r="I223" s="63" t="s">
        <v>9</v>
      </c>
    </row>
    <row r="224" spans="5:9" ht="15" customHeight="1" thickBot="1" x14ac:dyDescent="0.3">
      <c r="E224" s="60" t="s">
        <v>24</v>
      </c>
      <c r="F224" s="44">
        <v>0</v>
      </c>
      <c r="G224" s="44">
        <v>0</v>
      </c>
      <c r="H224" s="44">
        <v>0</v>
      </c>
      <c r="I224" s="44">
        <v>0</v>
      </c>
    </row>
    <row r="225" spans="5:9" ht="15" customHeight="1" thickBot="1" x14ac:dyDescent="0.3">
      <c r="E225" s="716" t="s">
        <v>279</v>
      </c>
      <c r="F225" s="53"/>
      <c r="G225" s="717"/>
      <c r="H225" s="717"/>
      <c r="I225" s="717"/>
    </row>
    <row r="226" spans="5:9" ht="15" customHeight="1" thickBot="1" x14ac:dyDescent="0.3">
      <c r="E226" s="716" t="s">
        <v>280</v>
      </c>
      <c r="F226" s="53"/>
      <c r="G226" s="718"/>
      <c r="H226" s="718"/>
      <c r="I226" s="718"/>
    </row>
    <row r="227" spans="5:9" ht="15" customHeight="1" thickBot="1" x14ac:dyDescent="0.3">
      <c r="E227" s="60" t="s">
        <v>25</v>
      </c>
      <c r="F227" s="44">
        <v>0</v>
      </c>
      <c r="G227" s="44">
        <v>0</v>
      </c>
      <c r="H227" s="44">
        <v>0</v>
      </c>
      <c r="I227" s="44">
        <v>0</v>
      </c>
    </row>
    <row r="228" spans="5:9" ht="15" customHeight="1" thickBot="1" x14ac:dyDescent="0.3">
      <c r="E228" s="716" t="s">
        <v>279</v>
      </c>
      <c r="F228" s="53"/>
      <c r="G228" s="44"/>
      <c r="H228" s="44"/>
      <c r="I228" s="44"/>
    </row>
    <row r="229" spans="5:9" ht="15" customHeight="1" thickBot="1" x14ac:dyDescent="0.3">
      <c r="E229" s="716" t="s">
        <v>280</v>
      </c>
      <c r="F229" s="53"/>
      <c r="G229" s="44"/>
      <c r="H229" s="44"/>
      <c r="I229" s="44"/>
    </row>
    <row r="230" spans="5:9" ht="15" customHeight="1" thickBot="1" x14ac:dyDescent="0.3">
      <c r="E230" s="60" t="s">
        <v>26</v>
      </c>
      <c r="F230" s="53">
        <f>F231+F232</f>
        <v>5064</v>
      </c>
      <c r="G230" s="53">
        <v>3865</v>
      </c>
      <c r="H230" s="53">
        <v>4312</v>
      </c>
      <c r="I230" s="53">
        <v>4312</v>
      </c>
    </row>
    <row r="231" spans="5:9" ht="15" customHeight="1" thickBot="1" x14ac:dyDescent="0.3">
      <c r="E231" s="716" t="s">
        <v>279</v>
      </c>
      <c r="F231" s="53">
        <v>5064</v>
      </c>
      <c r="G231" s="44">
        <v>3865</v>
      </c>
      <c r="H231" s="44">
        <v>4312</v>
      </c>
      <c r="I231" s="44">
        <v>4312</v>
      </c>
    </row>
    <row r="232" spans="5:9" ht="15" customHeight="1" thickBot="1" x14ac:dyDescent="0.3">
      <c r="E232" s="716" t="s">
        <v>280</v>
      </c>
      <c r="F232" s="53"/>
      <c r="G232" s="44"/>
      <c r="H232" s="44"/>
      <c r="I232" s="44"/>
    </row>
    <row r="233" spans="5:9" ht="15" customHeight="1" thickBot="1" x14ac:dyDescent="0.3">
      <c r="E233" s="60" t="s">
        <v>27</v>
      </c>
      <c r="F233" s="53"/>
      <c r="G233" s="44"/>
      <c r="H233" s="44"/>
      <c r="I233" s="44"/>
    </row>
    <row r="234" spans="5:9" ht="15" customHeight="1" thickBot="1" x14ac:dyDescent="0.3">
      <c r="E234" s="716" t="s">
        <v>279</v>
      </c>
      <c r="F234" s="53"/>
      <c r="G234" s="44"/>
      <c r="H234" s="44"/>
      <c r="I234" s="44"/>
    </row>
    <row r="235" spans="5:9" ht="15" customHeight="1" thickBot="1" x14ac:dyDescent="0.3">
      <c r="E235" s="716" t="s">
        <v>280</v>
      </c>
      <c r="F235" s="53"/>
      <c r="G235" s="44"/>
      <c r="H235" s="44"/>
      <c r="I235" s="44"/>
    </row>
    <row r="236" spans="5:9" ht="15" customHeight="1" thickBot="1" x14ac:dyDescent="0.3">
      <c r="E236" s="60" t="s">
        <v>28</v>
      </c>
      <c r="F236" s="53"/>
      <c r="G236" s="44"/>
      <c r="H236" s="44"/>
      <c r="I236" s="44"/>
    </row>
    <row r="237" spans="5:9" ht="15" customHeight="1" thickBot="1" x14ac:dyDescent="0.3">
      <c r="E237" s="716" t="s">
        <v>279</v>
      </c>
      <c r="F237" s="53"/>
      <c r="G237" s="44"/>
      <c r="H237" s="44"/>
      <c r="I237" s="44"/>
    </row>
    <row r="238" spans="5:9" ht="15" customHeight="1" thickBot="1" x14ac:dyDescent="0.3">
      <c r="E238" s="716" t="s">
        <v>280</v>
      </c>
      <c r="F238" s="53"/>
      <c r="G238" s="44"/>
      <c r="H238" s="44"/>
      <c r="I238" s="44"/>
    </row>
    <row r="239" spans="5:9" ht="15" customHeight="1" thickBot="1" x14ac:dyDescent="0.3">
      <c r="E239" s="60" t="s">
        <v>29</v>
      </c>
      <c r="F239" s="53">
        <v>0</v>
      </c>
      <c r="G239" s="44">
        <v>0</v>
      </c>
      <c r="H239" s="44">
        <v>0</v>
      </c>
      <c r="I239" s="44">
        <v>0</v>
      </c>
    </row>
    <row r="240" spans="5:9" ht="15" customHeight="1" thickBot="1" x14ac:dyDescent="0.3">
      <c r="E240" s="716" t="s">
        <v>279</v>
      </c>
      <c r="F240" s="53">
        <v>0</v>
      </c>
      <c r="G240" s="44">
        <v>0</v>
      </c>
      <c r="H240" s="44">
        <v>0</v>
      </c>
      <c r="I240" s="44">
        <v>0</v>
      </c>
    </row>
    <row r="241" spans="5:9" ht="15" customHeight="1" thickBot="1" x14ac:dyDescent="0.3">
      <c r="E241" s="716" t="s">
        <v>280</v>
      </c>
      <c r="F241" s="53"/>
      <c r="G241" s="44"/>
      <c r="H241" s="44"/>
      <c r="I241" s="44"/>
    </row>
    <row r="242" spans="5:9" ht="15" customHeight="1" thickBot="1" x14ac:dyDescent="0.3">
      <c r="E242" s="60" t="s">
        <v>30</v>
      </c>
      <c r="F242" s="53">
        <v>0</v>
      </c>
      <c r="G242" s="44">
        <v>0</v>
      </c>
      <c r="H242" s="44">
        <v>0</v>
      </c>
      <c r="I242" s="44">
        <v>0</v>
      </c>
    </row>
    <row r="243" spans="5:9" ht="15" customHeight="1" thickBot="1" x14ac:dyDescent="0.3">
      <c r="E243" s="716" t="s">
        <v>279</v>
      </c>
      <c r="F243" s="53"/>
      <c r="G243" s="864"/>
      <c r="H243" s="864"/>
      <c r="I243" s="864"/>
    </row>
    <row r="244" spans="5:9" ht="15" customHeight="1" thickBot="1" x14ac:dyDescent="0.3">
      <c r="E244" s="716" t="s">
        <v>280</v>
      </c>
      <c r="F244" s="53"/>
      <c r="G244" s="865"/>
      <c r="H244" s="864"/>
      <c r="I244" s="864"/>
    </row>
    <row r="245" spans="5:9" ht="15" customHeight="1" thickBot="1" x14ac:dyDescent="0.3">
      <c r="E245" s="45" t="s">
        <v>156</v>
      </c>
      <c r="F245" s="53">
        <f>F242+F239+F236+F233+F230+F227+F224</f>
        <v>5064</v>
      </c>
      <c r="G245" s="53">
        <f>G242+G239+G236+G233+G230+G227+G224</f>
        <v>3865</v>
      </c>
      <c r="H245" s="53">
        <f t="shared" ref="H245:I245" si="20">H242+H239+H236+H233+H230+H227+H224</f>
        <v>4312</v>
      </c>
      <c r="I245" s="53">
        <f t="shared" si="20"/>
        <v>4312</v>
      </c>
    </row>
    <row r="246" spans="5:9" ht="15" customHeight="1" thickBot="1" x14ac:dyDescent="0.3">
      <c r="E246" s="721" t="s">
        <v>32</v>
      </c>
      <c r="F246" s="722">
        <v>0</v>
      </c>
      <c r="G246" s="722">
        <f>IF(G245-G216=0,0,"Error")</f>
        <v>0</v>
      </c>
      <c r="H246" s="722">
        <f>IF(H245-H216=0,0,"Error")</f>
        <v>0</v>
      </c>
      <c r="I246" s="722">
        <f>IF(I245-I216=0,0,"Error")</f>
        <v>0</v>
      </c>
    </row>
    <row r="247" spans="5:9" ht="15" customHeight="1" thickBot="1" x14ac:dyDescent="0.3">
      <c r="E247" s="47" t="s">
        <v>157</v>
      </c>
      <c r="F247" s="2274" t="s">
        <v>1388</v>
      </c>
      <c r="G247" s="1742"/>
      <c r="H247" s="1742"/>
      <c r="I247" s="1743"/>
    </row>
    <row r="248" spans="5:9" ht="27" customHeight="1" thickBot="1" x14ac:dyDescent="0.3">
      <c r="E248" s="66" t="s">
        <v>15</v>
      </c>
      <c r="F248" s="1392" t="s">
        <v>1389</v>
      </c>
      <c r="G248" s="1393"/>
      <c r="H248" s="1393"/>
      <c r="I248" s="1394"/>
    </row>
    <row r="249" spans="5:9" ht="15" customHeight="1" thickBot="1" x14ac:dyDescent="0.3">
      <c r="E249" s="66" t="s">
        <v>16</v>
      </c>
      <c r="F249" s="1732" t="s">
        <v>1390</v>
      </c>
      <c r="G249" s="1733"/>
      <c r="H249" s="1733"/>
      <c r="I249" s="1734"/>
    </row>
    <row r="250" spans="5:9" ht="15" customHeight="1" x14ac:dyDescent="0.25">
      <c r="E250" s="1719"/>
      <c r="F250" s="64">
        <v>2019</v>
      </c>
      <c r="G250" s="64">
        <v>2020</v>
      </c>
      <c r="H250" s="64">
        <v>2021</v>
      </c>
      <c r="I250" s="64">
        <v>2022</v>
      </c>
    </row>
    <row r="251" spans="5:9" ht="15" customHeight="1" thickBot="1" x14ac:dyDescent="0.3">
      <c r="E251" s="1720"/>
      <c r="F251" s="63" t="s">
        <v>8</v>
      </c>
      <c r="G251" s="63" t="s">
        <v>9</v>
      </c>
      <c r="H251" s="63" t="s">
        <v>9</v>
      </c>
      <c r="I251" s="63" t="s">
        <v>9</v>
      </c>
    </row>
    <row r="252" spans="5:9" ht="15" customHeight="1" thickBot="1" x14ac:dyDescent="0.3">
      <c r="E252" s="66" t="s">
        <v>17</v>
      </c>
      <c r="F252" s="46">
        <v>5</v>
      </c>
      <c r="G252" s="46">
        <v>5</v>
      </c>
      <c r="H252" s="46">
        <v>6</v>
      </c>
      <c r="I252" s="46">
        <v>6</v>
      </c>
    </row>
    <row r="253" spans="5:9" ht="15" customHeight="1" thickBot="1" x14ac:dyDescent="0.3">
      <c r="E253" s="66" t="s">
        <v>18</v>
      </c>
      <c r="F253" s="46">
        <f>F282</f>
        <v>2535</v>
      </c>
      <c r="G253" s="46">
        <f>G282</f>
        <v>2319</v>
      </c>
      <c r="H253" s="46">
        <f>H282</f>
        <v>2587</v>
      </c>
      <c r="I253" s="46">
        <f>+I282</f>
        <v>2587</v>
      </c>
    </row>
    <row r="254" spans="5:9" ht="15" customHeight="1" thickBot="1" x14ac:dyDescent="0.3">
      <c r="E254" s="66" t="s">
        <v>19</v>
      </c>
      <c r="F254" s="46">
        <f>F253/F252</f>
        <v>507</v>
      </c>
      <c r="G254" s="46">
        <f t="shared" ref="G254:I254" si="21">G253/G252</f>
        <v>463.8</v>
      </c>
      <c r="H254" s="46">
        <f t="shared" si="21"/>
        <v>431.16666666666669</v>
      </c>
      <c r="I254" s="46">
        <f t="shared" si="21"/>
        <v>431.16666666666669</v>
      </c>
    </row>
    <row r="255" spans="5:9" ht="15" customHeight="1" thickBot="1" x14ac:dyDescent="0.3">
      <c r="E255" s="66" t="s">
        <v>20</v>
      </c>
      <c r="F255" s="799" t="s">
        <v>21</v>
      </c>
      <c r="G255" s="65">
        <f>G252/F252-1</f>
        <v>0</v>
      </c>
      <c r="H255" s="65">
        <f t="shared" ref="H255:I257" si="22">H252/G252-1</f>
        <v>0.19999999999999996</v>
      </c>
      <c r="I255" s="65">
        <f t="shared" si="22"/>
        <v>0</v>
      </c>
    </row>
    <row r="256" spans="5:9" ht="15" customHeight="1" thickBot="1" x14ac:dyDescent="0.3">
      <c r="E256" s="66" t="s">
        <v>22</v>
      </c>
      <c r="F256" s="799" t="s">
        <v>21</v>
      </c>
      <c r="G256" s="65">
        <f>G253/F253-1</f>
        <v>-8.520710059171599E-2</v>
      </c>
      <c r="H256" s="65">
        <f t="shared" si="22"/>
        <v>0.11556705476498497</v>
      </c>
      <c r="I256" s="65">
        <f t="shared" si="22"/>
        <v>0</v>
      </c>
    </row>
    <row r="257" spans="5:9" ht="15" customHeight="1" thickBot="1" x14ac:dyDescent="0.3">
      <c r="E257" s="66" t="s">
        <v>23</v>
      </c>
      <c r="F257" s="799" t="s">
        <v>21</v>
      </c>
      <c r="G257" s="65">
        <f>G254/F254-1</f>
        <v>-8.520710059171599E-2</v>
      </c>
      <c r="H257" s="65">
        <f t="shared" si="22"/>
        <v>-7.0360787695845861E-2</v>
      </c>
      <c r="I257" s="65">
        <f t="shared" si="22"/>
        <v>0</v>
      </c>
    </row>
    <row r="258" spans="5:9" ht="15" customHeight="1" thickBot="1" x14ac:dyDescent="0.3">
      <c r="E258" s="1435" t="s">
        <v>1391</v>
      </c>
      <c r="F258" s="1436"/>
      <c r="G258" s="1436"/>
      <c r="H258" s="1436"/>
      <c r="I258" s="1437"/>
    </row>
    <row r="259" spans="5:9" ht="15" customHeight="1" x14ac:dyDescent="0.25">
      <c r="E259" s="1719"/>
      <c r="F259" s="64">
        <v>2019</v>
      </c>
      <c r="G259" s="64">
        <v>2020</v>
      </c>
      <c r="H259" s="64">
        <v>2021</v>
      </c>
      <c r="I259" s="64">
        <v>2022</v>
      </c>
    </row>
    <row r="260" spans="5:9" ht="15" customHeight="1" thickBot="1" x14ac:dyDescent="0.3">
      <c r="E260" s="1720"/>
      <c r="F260" s="63" t="s">
        <v>8</v>
      </c>
      <c r="G260" s="63" t="s">
        <v>9</v>
      </c>
      <c r="H260" s="63" t="s">
        <v>9</v>
      </c>
      <c r="I260" s="63" t="s">
        <v>9</v>
      </c>
    </row>
    <row r="261" spans="5:9" ht="15" customHeight="1" thickBot="1" x14ac:dyDescent="0.3">
      <c r="E261" s="60" t="s">
        <v>24</v>
      </c>
      <c r="F261" s="44">
        <v>0</v>
      </c>
      <c r="G261" s="44">
        <v>0</v>
      </c>
      <c r="H261" s="44">
        <v>0</v>
      </c>
      <c r="I261" s="44">
        <v>0</v>
      </c>
    </row>
    <row r="262" spans="5:9" ht="15" customHeight="1" thickBot="1" x14ac:dyDescent="0.3">
      <c r="E262" s="716" t="s">
        <v>279</v>
      </c>
      <c r="F262" s="53"/>
      <c r="G262" s="717"/>
      <c r="H262" s="717"/>
      <c r="I262" s="717"/>
    </row>
    <row r="263" spans="5:9" ht="15" customHeight="1" thickBot="1" x14ac:dyDescent="0.3">
      <c r="E263" s="716" t="s">
        <v>280</v>
      </c>
      <c r="F263" s="53"/>
      <c r="G263" s="718"/>
      <c r="H263" s="718"/>
      <c r="I263" s="718"/>
    </row>
    <row r="264" spans="5:9" ht="22.5" customHeight="1" thickBot="1" x14ac:dyDescent="0.3">
      <c r="E264" s="60" t="s">
        <v>25</v>
      </c>
      <c r="F264" s="44">
        <v>0</v>
      </c>
      <c r="G264" s="44">
        <v>0</v>
      </c>
      <c r="H264" s="44">
        <v>0</v>
      </c>
      <c r="I264" s="44">
        <v>0</v>
      </c>
    </row>
    <row r="265" spans="5:9" ht="15" customHeight="1" thickBot="1" x14ac:dyDescent="0.3">
      <c r="E265" s="716" t="s">
        <v>279</v>
      </c>
      <c r="F265" s="53"/>
      <c r="G265" s="44"/>
      <c r="H265" s="44"/>
      <c r="I265" s="44"/>
    </row>
    <row r="266" spans="5:9" ht="15" customHeight="1" thickBot="1" x14ac:dyDescent="0.3">
      <c r="E266" s="716" t="s">
        <v>280</v>
      </c>
      <c r="F266" s="53"/>
      <c r="G266" s="44"/>
      <c r="H266" s="44"/>
      <c r="I266" s="44"/>
    </row>
    <row r="267" spans="5:9" ht="15" customHeight="1" thickBot="1" x14ac:dyDescent="0.3">
      <c r="E267" s="60" t="s">
        <v>26</v>
      </c>
      <c r="F267" s="53">
        <f>F268+F269</f>
        <v>2535</v>
      </c>
      <c r="G267" s="53">
        <v>2319</v>
      </c>
      <c r="H267" s="53">
        <v>2587</v>
      </c>
      <c r="I267" s="53">
        <v>2587</v>
      </c>
    </row>
    <row r="268" spans="5:9" ht="15" customHeight="1" thickBot="1" x14ac:dyDescent="0.3">
      <c r="E268" s="716" t="s">
        <v>279</v>
      </c>
      <c r="F268" s="53">
        <v>2535</v>
      </c>
      <c r="G268" s="44">
        <v>2319</v>
      </c>
      <c r="H268" s="44">
        <v>2587</v>
      </c>
      <c r="I268" s="44">
        <v>2587</v>
      </c>
    </row>
    <row r="269" spans="5:9" ht="15" customHeight="1" thickBot="1" x14ac:dyDescent="0.3">
      <c r="E269" s="716" t="s">
        <v>280</v>
      </c>
      <c r="F269" s="53"/>
      <c r="G269" s="44"/>
      <c r="H269" s="44"/>
      <c r="I269" s="44"/>
    </row>
    <row r="270" spans="5:9" ht="15" customHeight="1" thickBot="1" x14ac:dyDescent="0.3">
      <c r="E270" s="60" t="s">
        <v>27</v>
      </c>
      <c r="F270" s="53"/>
      <c r="G270" s="44"/>
      <c r="H270" s="44"/>
      <c r="I270" s="44"/>
    </row>
    <row r="271" spans="5:9" ht="15" customHeight="1" thickBot="1" x14ac:dyDescent="0.3">
      <c r="E271" s="716" t="s">
        <v>279</v>
      </c>
      <c r="F271" s="53"/>
      <c r="G271" s="44"/>
      <c r="H271" s="44"/>
      <c r="I271" s="44"/>
    </row>
    <row r="272" spans="5:9" ht="15" customHeight="1" thickBot="1" x14ac:dyDescent="0.3">
      <c r="E272" s="716" t="s">
        <v>280</v>
      </c>
      <c r="F272" s="53"/>
      <c r="G272" s="44"/>
      <c r="H272" s="44"/>
      <c r="I272" s="44"/>
    </row>
    <row r="273" spans="5:9" ht="15" customHeight="1" thickBot="1" x14ac:dyDescent="0.3">
      <c r="E273" s="60" t="s">
        <v>28</v>
      </c>
      <c r="F273" s="53"/>
      <c r="G273" s="44"/>
      <c r="H273" s="44"/>
      <c r="I273" s="44"/>
    </row>
    <row r="274" spans="5:9" ht="15" customHeight="1" thickBot="1" x14ac:dyDescent="0.3">
      <c r="E274" s="716" t="s">
        <v>279</v>
      </c>
      <c r="F274" s="53"/>
      <c r="G274" s="44"/>
      <c r="H274" s="44"/>
      <c r="I274" s="44"/>
    </row>
    <row r="275" spans="5:9" ht="15" customHeight="1" thickBot="1" x14ac:dyDescent="0.3">
      <c r="E275" s="716" t="s">
        <v>280</v>
      </c>
      <c r="F275" s="53"/>
      <c r="G275" s="44"/>
      <c r="H275" s="44"/>
      <c r="I275" s="44"/>
    </row>
    <row r="276" spans="5:9" ht="15" customHeight="1" thickBot="1" x14ac:dyDescent="0.3">
      <c r="E276" s="60" t="s">
        <v>29</v>
      </c>
      <c r="F276" s="53">
        <v>0</v>
      </c>
      <c r="G276" s="44">
        <v>0</v>
      </c>
      <c r="H276" s="44">
        <v>0</v>
      </c>
      <c r="I276" s="44">
        <v>0</v>
      </c>
    </row>
    <row r="277" spans="5:9" ht="15" customHeight="1" thickBot="1" x14ac:dyDescent="0.3">
      <c r="E277" s="716" t="s">
        <v>279</v>
      </c>
      <c r="F277" s="53"/>
      <c r="G277" s="44"/>
      <c r="H277" s="44"/>
      <c r="I277" s="44"/>
    </row>
    <row r="278" spans="5:9" ht="15" customHeight="1" thickBot="1" x14ac:dyDescent="0.3">
      <c r="E278" s="716" t="s">
        <v>280</v>
      </c>
      <c r="F278" s="53"/>
      <c r="G278" s="44"/>
      <c r="H278" s="44"/>
      <c r="I278" s="44"/>
    </row>
    <row r="279" spans="5:9" ht="15" customHeight="1" thickBot="1" x14ac:dyDescent="0.3">
      <c r="E279" s="60" t="s">
        <v>30</v>
      </c>
      <c r="F279" s="53">
        <v>0</v>
      </c>
      <c r="G279" s="44">
        <v>0</v>
      </c>
      <c r="H279" s="44">
        <v>0</v>
      </c>
      <c r="I279" s="44">
        <v>0</v>
      </c>
    </row>
    <row r="280" spans="5:9" ht="15" customHeight="1" thickBot="1" x14ac:dyDescent="0.3">
      <c r="E280" s="716" t="s">
        <v>279</v>
      </c>
      <c r="F280" s="53"/>
      <c r="G280" s="864"/>
      <c r="H280" s="864"/>
      <c r="I280" s="864"/>
    </row>
    <row r="281" spans="5:9" ht="15" customHeight="1" thickBot="1" x14ac:dyDescent="0.3">
      <c r="E281" s="716" t="s">
        <v>280</v>
      </c>
      <c r="F281" s="53"/>
      <c r="G281" s="865"/>
      <c r="H281" s="864"/>
      <c r="I281" s="864"/>
    </row>
    <row r="282" spans="5:9" ht="15" customHeight="1" thickBot="1" x14ac:dyDescent="0.3">
      <c r="E282" s="45" t="s">
        <v>159</v>
      </c>
      <c r="F282" s="53">
        <f>F279+F276+F273+F270+F267+F264+F261</f>
        <v>2535</v>
      </c>
      <c r="G282" s="53">
        <f t="shared" ref="G282:I282" si="23">G279+G276+G273+G270+G267+G264+G261</f>
        <v>2319</v>
      </c>
      <c r="H282" s="53">
        <f t="shared" si="23"/>
        <v>2587</v>
      </c>
      <c r="I282" s="53">
        <f t="shared" si="23"/>
        <v>2587</v>
      </c>
    </row>
    <row r="283" spans="5:9" ht="15" customHeight="1" thickBot="1" x14ac:dyDescent="0.3">
      <c r="E283" s="721" t="s">
        <v>32</v>
      </c>
      <c r="F283" s="722">
        <f>IF(F282-F253=0,0,"Error")</f>
        <v>0</v>
      </c>
      <c r="G283" s="722">
        <f>IF(G282-G253=0,0,"Error")</f>
        <v>0</v>
      </c>
      <c r="H283" s="722">
        <f>IF(H282-H253=0,0,"Error")</f>
        <v>0</v>
      </c>
      <c r="I283" s="722">
        <f>IF(I282-I253=0,0,"Error")</f>
        <v>0</v>
      </c>
    </row>
    <row r="284" spans="5:9" ht="15" customHeight="1" thickBot="1" x14ac:dyDescent="0.3">
      <c r="E284" s="47" t="s">
        <v>684</v>
      </c>
      <c r="F284" s="2274" t="s">
        <v>1392</v>
      </c>
      <c r="G284" s="1742"/>
      <c r="H284" s="1742"/>
      <c r="I284" s="1743"/>
    </row>
    <row r="285" spans="5:9" ht="26.25" customHeight="1" thickBot="1" x14ac:dyDescent="0.3">
      <c r="E285" s="66" t="s">
        <v>15</v>
      </c>
      <c r="F285" s="1392" t="s">
        <v>1393</v>
      </c>
      <c r="G285" s="1393"/>
      <c r="H285" s="1393"/>
      <c r="I285" s="1394"/>
    </row>
    <row r="286" spans="5:9" ht="15" customHeight="1" thickBot="1" x14ac:dyDescent="0.3">
      <c r="E286" s="66" t="s">
        <v>16</v>
      </c>
      <c r="F286" s="1732" t="s">
        <v>1394</v>
      </c>
      <c r="G286" s="1733"/>
      <c r="H286" s="1733"/>
      <c r="I286" s="1734"/>
    </row>
    <row r="287" spans="5:9" ht="15" customHeight="1" x14ac:dyDescent="0.25">
      <c r="E287" s="1719"/>
      <c r="F287" s="64">
        <v>2019</v>
      </c>
      <c r="G287" s="64">
        <v>2020</v>
      </c>
      <c r="H287" s="64">
        <v>2021</v>
      </c>
      <c r="I287" s="64">
        <v>2022</v>
      </c>
    </row>
    <row r="288" spans="5:9" ht="15" customHeight="1" thickBot="1" x14ac:dyDescent="0.3">
      <c r="E288" s="1720"/>
      <c r="F288" s="63" t="s">
        <v>8</v>
      </c>
      <c r="G288" s="63" t="s">
        <v>9</v>
      </c>
      <c r="H288" s="63" t="s">
        <v>9</v>
      </c>
      <c r="I288" s="63" t="s">
        <v>9</v>
      </c>
    </row>
    <row r="289" spans="5:9" ht="15" customHeight="1" thickBot="1" x14ac:dyDescent="0.3">
      <c r="E289" s="66" t="s">
        <v>17</v>
      </c>
      <c r="F289" s="46">
        <v>20</v>
      </c>
      <c r="G289" s="46">
        <v>28</v>
      </c>
      <c r="H289" s="46">
        <v>30</v>
      </c>
      <c r="I289" s="46">
        <v>30</v>
      </c>
    </row>
    <row r="290" spans="5:9" ht="15" customHeight="1" thickBot="1" x14ac:dyDescent="0.3">
      <c r="E290" s="66" t="s">
        <v>18</v>
      </c>
      <c r="F290" s="46">
        <f>F319</f>
        <v>1899</v>
      </c>
      <c r="G290" s="46">
        <f>G319</f>
        <v>2705</v>
      </c>
      <c r="H290" s="46">
        <f>I319</f>
        <v>3018</v>
      </c>
      <c r="I290" s="46">
        <f>I319</f>
        <v>3018</v>
      </c>
    </row>
    <row r="291" spans="5:9" ht="15" customHeight="1" thickBot="1" x14ac:dyDescent="0.3">
      <c r="E291" s="66" t="s">
        <v>19</v>
      </c>
      <c r="F291" s="46">
        <f>F290/F289</f>
        <v>94.95</v>
      </c>
      <c r="G291" s="46">
        <f t="shared" ref="G291:I291" si="24">G290/G289</f>
        <v>96.607142857142861</v>
      </c>
      <c r="H291" s="46">
        <f t="shared" si="24"/>
        <v>100.6</v>
      </c>
      <c r="I291" s="46">
        <f t="shared" si="24"/>
        <v>100.6</v>
      </c>
    </row>
    <row r="292" spans="5:9" ht="15" customHeight="1" thickBot="1" x14ac:dyDescent="0.3">
      <c r="E292" s="66" t="s">
        <v>20</v>
      </c>
      <c r="F292" s="870"/>
      <c r="G292" s="65">
        <f>G289/F289-1</f>
        <v>0.39999999999999991</v>
      </c>
      <c r="H292" s="65">
        <f t="shared" ref="H292:I294" si="25">H289/G289-1</f>
        <v>7.1428571428571397E-2</v>
      </c>
      <c r="I292" s="65">
        <f t="shared" si="25"/>
        <v>0</v>
      </c>
    </row>
    <row r="293" spans="5:9" ht="15" customHeight="1" thickBot="1" x14ac:dyDescent="0.3">
      <c r="E293" s="66" t="s">
        <v>22</v>
      </c>
      <c r="F293" s="799" t="s">
        <v>21</v>
      </c>
      <c r="G293" s="65">
        <f>G290/F290-1</f>
        <v>0.42443391258557139</v>
      </c>
      <c r="H293" s="65">
        <f t="shared" si="25"/>
        <v>0.11571164510166354</v>
      </c>
      <c r="I293" s="65">
        <f t="shared" si="25"/>
        <v>0</v>
      </c>
    </row>
    <row r="294" spans="5:9" ht="15" customHeight="1" thickBot="1" x14ac:dyDescent="0.3">
      <c r="E294" s="66" t="s">
        <v>23</v>
      </c>
      <c r="F294" s="799" t="s">
        <v>21</v>
      </c>
      <c r="G294" s="65">
        <f>G291/F291-1</f>
        <v>1.7452794703979535E-2</v>
      </c>
      <c r="H294" s="65">
        <f t="shared" si="25"/>
        <v>4.1330868761552564E-2</v>
      </c>
      <c r="I294" s="65">
        <f t="shared" si="25"/>
        <v>0</v>
      </c>
    </row>
    <row r="295" spans="5:9" ht="15" customHeight="1" thickBot="1" x14ac:dyDescent="0.3">
      <c r="E295" s="1435" t="s">
        <v>1395</v>
      </c>
      <c r="F295" s="1436"/>
      <c r="G295" s="1436"/>
      <c r="H295" s="1436"/>
      <c r="I295" s="1437"/>
    </row>
    <row r="296" spans="5:9" ht="15" customHeight="1" x14ac:dyDescent="0.25">
      <c r="E296" s="1719"/>
      <c r="F296" s="64">
        <v>2019</v>
      </c>
      <c r="G296" s="64">
        <v>2020</v>
      </c>
      <c r="H296" s="64">
        <v>2021</v>
      </c>
      <c r="I296" s="64">
        <v>2022</v>
      </c>
    </row>
    <row r="297" spans="5:9" ht="15" customHeight="1" thickBot="1" x14ac:dyDescent="0.3">
      <c r="E297" s="1720"/>
      <c r="F297" s="63" t="s">
        <v>8</v>
      </c>
      <c r="G297" s="63" t="s">
        <v>9</v>
      </c>
      <c r="H297" s="63" t="s">
        <v>9</v>
      </c>
      <c r="I297" s="63" t="s">
        <v>9</v>
      </c>
    </row>
    <row r="298" spans="5:9" ht="15" customHeight="1" thickBot="1" x14ac:dyDescent="0.3">
      <c r="E298" s="60" t="s">
        <v>24</v>
      </c>
      <c r="F298" s="44">
        <v>0</v>
      </c>
      <c r="G298" s="44">
        <v>0</v>
      </c>
      <c r="H298" s="44">
        <v>0</v>
      </c>
      <c r="I298" s="44">
        <v>0</v>
      </c>
    </row>
    <row r="299" spans="5:9" ht="15" customHeight="1" thickBot="1" x14ac:dyDescent="0.3">
      <c r="E299" s="716" t="s">
        <v>279</v>
      </c>
      <c r="F299" s="53"/>
      <c r="G299" s="717"/>
      <c r="H299" s="717"/>
      <c r="I299" s="717"/>
    </row>
    <row r="300" spans="5:9" ht="15" customHeight="1" thickBot="1" x14ac:dyDescent="0.3">
      <c r="E300" s="716" t="s">
        <v>280</v>
      </c>
      <c r="F300" s="53"/>
      <c r="G300" s="718"/>
      <c r="H300" s="718"/>
      <c r="I300" s="718"/>
    </row>
    <row r="301" spans="5:9" ht="25.5" customHeight="1" thickBot="1" x14ac:dyDescent="0.3">
      <c r="E301" s="60" t="s">
        <v>25</v>
      </c>
      <c r="F301" s="44">
        <v>0</v>
      </c>
      <c r="G301" s="44">
        <v>0</v>
      </c>
      <c r="H301" s="44">
        <v>0</v>
      </c>
      <c r="I301" s="44">
        <v>0</v>
      </c>
    </row>
    <row r="302" spans="5:9" ht="15" customHeight="1" thickBot="1" x14ac:dyDescent="0.3">
      <c r="E302" s="716" t="s">
        <v>279</v>
      </c>
      <c r="F302" s="53"/>
      <c r="G302" s="44"/>
      <c r="H302" s="44"/>
      <c r="I302" s="44"/>
    </row>
    <row r="303" spans="5:9" ht="15" customHeight="1" thickBot="1" x14ac:dyDescent="0.3">
      <c r="E303" s="716" t="s">
        <v>280</v>
      </c>
      <c r="F303" s="53"/>
      <c r="G303" s="44"/>
      <c r="H303" s="44"/>
      <c r="I303" s="44"/>
    </row>
    <row r="304" spans="5:9" ht="15" customHeight="1" thickBot="1" x14ac:dyDescent="0.3">
      <c r="E304" s="60" t="s">
        <v>26</v>
      </c>
      <c r="F304" s="53">
        <v>1899</v>
      </c>
      <c r="G304" s="44">
        <v>2705</v>
      </c>
      <c r="H304" s="44">
        <v>3018</v>
      </c>
      <c r="I304" s="44">
        <v>3018</v>
      </c>
    </row>
    <row r="305" spans="5:9" ht="15" customHeight="1" thickBot="1" x14ac:dyDescent="0.3">
      <c r="E305" s="716" t="s">
        <v>279</v>
      </c>
      <c r="F305" s="53">
        <v>1899</v>
      </c>
      <c r="G305" s="53">
        <v>2705</v>
      </c>
      <c r="H305" s="53">
        <v>3018</v>
      </c>
      <c r="I305" s="53">
        <v>3018</v>
      </c>
    </row>
    <row r="306" spans="5:9" ht="15" customHeight="1" thickBot="1" x14ac:dyDescent="0.3">
      <c r="E306" s="716" t="s">
        <v>280</v>
      </c>
      <c r="F306" s="53"/>
      <c r="G306" s="44"/>
      <c r="H306" s="44"/>
      <c r="I306" s="44"/>
    </row>
    <row r="307" spans="5:9" ht="15" customHeight="1" thickBot="1" x14ac:dyDescent="0.3">
      <c r="E307" s="60" t="s">
        <v>27</v>
      </c>
      <c r="F307" s="53"/>
      <c r="G307" s="44"/>
      <c r="H307" s="44"/>
      <c r="I307" s="44"/>
    </row>
    <row r="308" spans="5:9" ht="15" customHeight="1" thickBot="1" x14ac:dyDescent="0.3">
      <c r="E308" s="716" t="s">
        <v>279</v>
      </c>
      <c r="F308" s="53"/>
      <c r="G308" s="44"/>
      <c r="H308" s="44"/>
      <c r="I308" s="44"/>
    </row>
    <row r="309" spans="5:9" ht="15" customHeight="1" thickBot="1" x14ac:dyDescent="0.3">
      <c r="E309" s="716" t="s">
        <v>280</v>
      </c>
      <c r="F309" s="53"/>
      <c r="G309" s="44"/>
      <c r="H309" s="44"/>
      <c r="I309" s="44"/>
    </row>
    <row r="310" spans="5:9" ht="15" customHeight="1" thickBot="1" x14ac:dyDescent="0.3">
      <c r="E310" s="60" t="s">
        <v>28</v>
      </c>
      <c r="F310" s="53"/>
      <c r="G310" s="44"/>
      <c r="H310" s="44"/>
      <c r="I310" s="44"/>
    </row>
    <row r="311" spans="5:9" ht="15" customHeight="1" thickBot="1" x14ac:dyDescent="0.3">
      <c r="E311" s="716" t="s">
        <v>279</v>
      </c>
      <c r="F311" s="53"/>
      <c r="G311" s="44"/>
      <c r="H311" s="44"/>
      <c r="I311" s="44"/>
    </row>
    <row r="312" spans="5:9" ht="15" customHeight="1" thickBot="1" x14ac:dyDescent="0.3">
      <c r="E312" s="716" t="s">
        <v>280</v>
      </c>
      <c r="F312" s="53"/>
      <c r="G312" s="44"/>
      <c r="H312" s="44"/>
      <c r="I312" s="44"/>
    </row>
    <row r="313" spans="5:9" ht="15" customHeight="1" thickBot="1" x14ac:dyDescent="0.3">
      <c r="E313" s="60" t="s">
        <v>29</v>
      </c>
      <c r="F313" s="53">
        <v>0</v>
      </c>
      <c r="G313" s="44">
        <v>0</v>
      </c>
      <c r="H313" s="44">
        <v>0</v>
      </c>
      <c r="I313" s="44">
        <v>0</v>
      </c>
    </row>
    <row r="314" spans="5:9" ht="15" customHeight="1" thickBot="1" x14ac:dyDescent="0.3">
      <c r="E314" s="716" t="s">
        <v>279</v>
      </c>
      <c r="F314" s="53"/>
      <c r="G314" s="44"/>
      <c r="H314" s="44"/>
      <c r="I314" s="44"/>
    </row>
    <row r="315" spans="5:9" ht="15" customHeight="1" thickBot="1" x14ac:dyDescent="0.3">
      <c r="E315" s="716" t="s">
        <v>280</v>
      </c>
      <c r="F315" s="53"/>
      <c r="G315" s="44"/>
      <c r="H315" s="44"/>
      <c r="I315" s="44"/>
    </row>
    <row r="316" spans="5:9" ht="27" customHeight="1" thickBot="1" x14ac:dyDescent="0.3">
      <c r="E316" s="60" t="s">
        <v>30</v>
      </c>
      <c r="F316" s="53">
        <v>0</v>
      </c>
      <c r="G316" s="44">
        <v>0</v>
      </c>
      <c r="H316" s="44">
        <v>0</v>
      </c>
      <c r="I316" s="44">
        <v>0</v>
      </c>
    </row>
    <row r="317" spans="5:9" ht="15" customHeight="1" thickBot="1" x14ac:dyDescent="0.3">
      <c r="E317" s="716" t="s">
        <v>279</v>
      </c>
      <c r="F317" s="53"/>
      <c r="G317" s="864"/>
      <c r="H317" s="864"/>
      <c r="I317" s="864"/>
    </row>
    <row r="318" spans="5:9" ht="15" customHeight="1" thickBot="1" x14ac:dyDescent="0.3">
      <c r="E318" s="716" t="s">
        <v>280</v>
      </c>
      <c r="F318" s="53"/>
      <c r="G318" s="865"/>
      <c r="H318" s="864"/>
      <c r="I318" s="864"/>
    </row>
    <row r="319" spans="5:9" ht="15" customHeight="1" thickBot="1" x14ac:dyDescent="0.3">
      <c r="E319" s="45" t="s">
        <v>1302</v>
      </c>
      <c r="F319" s="53">
        <f>F316+F313+F310+F307+F304+F301+F298</f>
        <v>1899</v>
      </c>
      <c r="G319" s="53">
        <f t="shared" ref="G319:I319" si="26">G316+G313+G310+G307+G304+G301+G298</f>
        <v>2705</v>
      </c>
      <c r="H319" s="53">
        <f t="shared" si="26"/>
        <v>3018</v>
      </c>
      <c r="I319" s="53">
        <f t="shared" si="26"/>
        <v>3018</v>
      </c>
    </row>
    <row r="320" spans="5:9" ht="15" customHeight="1" thickBot="1" x14ac:dyDescent="0.3">
      <c r="E320" s="721" t="s">
        <v>32</v>
      </c>
      <c r="F320" s="722">
        <f>IF(F319-F290=0,0,"Error")</f>
        <v>0</v>
      </c>
      <c r="G320" s="722">
        <f>IF(G319-G290=0,0,"Error")</f>
        <v>0</v>
      </c>
      <c r="H320" s="722">
        <f>IF(H319-H290=0,0,"Error")</f>
        <v>0</v>
      </c>
      <c r="I320" s="722">
        <f>IF(I319-I290=0,0,"Error")</f>
        <v>0</v>
      </c>
    </row>
    <row r="321" spans="5:9" ht="15" customHeight="1" thickBot="1" x14ac:dyDescent="0.3">
      <c r="E321" s="47" t="s">
        <v>685</v>
      </c>
      <c r="F321" s="2274" t="s">
        <v>1396</v>
      </c>
      <c r="G321" s="1742"/>
      <c r="H321" s="1742"/>
      <c r="I321" s="1743"/>
    </row>
    <row r="322" spans="5:9" ht="15" customHeight="1" thickBot="1" x14ac:dyDescent="0.3">
      <c r="E322" s="66" t="s">
        <v>15</v>
      </c>
      <c r="F322" s="1392" t="s">
        <v>1397</v>
      </c>
      <c r="G322" s="1393"/>
      <c r="H322" s="1393"/>
      <c r="I322" s="1394"/>
    </row>
    <row r="323" spans="5:9" ht="15" customHeight="1" thickBot="1" x14ac:dyDescent="0.3">
      <c r="E323" s="66" t="s">
        <v>16</v>
      </c>
      <c r="F323" s="1732" t="s">
        <v>1398</v>
      </c>
      <c r="G323" s="1733"/>
      <c r="H323" s="1733"/>
      <c r="I323" s="1734"/>
    </row>
    <row r="324" spans="5:9" ht="15" customHeight="1" x14ac:dyDescent="0.25">
      <c r="E324" s="1719"/>
      <c r="F324" s="64">
        <v>2019</v>
      </c>
      <c r="G324" s="64">
        <v>2020</v>
      </c>
      <c r="H324" s="64">
        <v>2021</v>
      </c>
      <c r="I324" s="64">
        <v>2022</v>
      </c>
    </row>
    <row r="325" spans="5:9" ht="15" customHeight="1" thickBot="1" x14ac:dyDescent="0.3">
      <c r="E325" s="1720"/>
      <c r="F325" s="63" t="s">
        <v>8</v>
      </c>
      <c r="G325" s="63" t="s">
        <v>9</v>
      </c>
      <c r="H325" s="63" t="s">
        <v>9</v>
      </c>
      <c r="I325" s="63" t="s">
        <v>9</v>
      </c>
    </row>
    <row r="326" spans="5:9" ht="15" customHeight="1" thickBot="1" x14ac:dyDescent="0.3">
      <c r="E326" s="66" t="s">
        <v>17</v>
      </c>
      <c r="F326" s="46">
        <v>24</v>
      </c>
      <c r="G326" s="46">
        <v>24</v>
      </c>
      <c r="H326" s="46">
        <v>26</v>
      </c>
      <c r="I326" s="46">
        <v>26</v>
      </c>
    </row>
    <row r="327" spans="5:9" ht="15" customHeight="1" thickBot="1" x14ac:dyDescent="0.3">
      <c r="E327" s="66" t="s">
        <v>18</v>
      </c>
      <c r="F327" s="46">
        <f>F356</f>
        <v>6963</v>
      </c>
      <c r="G327" s="46">
        <f>G356</f>
        <v>4251</v>
      </c>
      <c r="H327" s="46">
        <f>H356</f>
        <v>4743</v>
      </c>
      <c r="I327" s="46">
        <f>I356</f>
        <v>4743</v>
      </c>
    </row>
    <row r="328" spans="5:9" ht="15" customHeight="1" thickBot="1" x14ac:dyDescent="0.3">
      <c r="E328" s="66" t="s">
        <v>19</v>
      </c>
      <c r="F328" s="46">
        <f>F327/F326</f>
        <v>290.125</v>
      </c>
      <c r="G328" s="46">
        <f t="shared" ref="G328:I328" si="27">G327/G326</f>
        <v>177.125</v>
      </c>
      <c r="H328" s="46">
        <f t="shared" si="27"/>
        <v>182.42307692307693</v>
      </c>
      <c r="I328" s="46">
        <f t="shared" si="27"/>
        <v>182.42307692307693</v>
      </c>
    </row>
    <row r="329" spans="5:9" ht="15" customHeight="1" thickBot="1" x14ac:dyDescent="0.3">
      <c r="E329" s="66" t="s">
        <v>20</v>
      </c>
      <c r="F329" s="799" t="s">
        <v>21</v>
      </c>
      <c r="G329" s="65">
        <f>G326/F326-1</f>
        <v>0</v>
      </c>
      <c r="H329" s="65">
        <f t="shared" ref="H329:I331" si="28">H326/G326-1</f>
        <v>8.3333333333333259E-2</v>
      </c>
      <c r="I329" s="65">
        <f t="shared" si="28"/>
        <v>0</v>
      </c>
    </row>
    <row r="330" spans="5:9" ht="15" customHeight="1" thickBot="1" x14ac:dyDescent="0.3">
      <c r="E330" s="66" t="s">
        <v>22</v>
      </c>
      <c r="F330" s="799" t="s">
        <v>21</v>
      </c>
      <c r="G330" s="65">
        <f>G327/F327-1</f>
        <v>-0.38948728996122362</v>
      </c>
      <c r="H330" s="65">
        <f t="shared" si="28"/>
        <v>0.11573747353563868</v>
      </c>
      <c r="I330" s="65">
        <f t="shared" si="28"/>
        <v>0</v>
      </c>
    </row>
    <row r="331" spans="5:9" ht="15" customHeight="1" thickBot="1" x14ac:dyDescent="0.3">
      <c r="E331" s="66" t="s">
        <v>23</v>
      </c>
      <c r="F331" s="799" t="s">
        <v>21</v>
      </c>
      <c r="G331" s="65">
        <f>G328/F328-1</f>
        <v>-0.38948728996122362</v>
      </c>
      <c r="H331" s="65">
        <f t="shared" si="28"/>
        <v>2.9911514032897379E-2</v>
      </c>
      <c r="I331" s="65">
        <f t="shared" si="28"/>
        <v>0</v>
      </c>
    </row>
    <row r="332" spans="5:9" ht="15" customHeight="1" thickBot="1" x14ac:dyDescent="0.3">
      <c r="E332" s="1435" t="s">
        <v>1399</v>
      </c>
      <c r="F332" s="1436"/>
      <c r="G332" s="1436"/>
      <c r="H332" s="1436"/>
      <c r="I332" s="1437"/>
    </row>
    <row r="333" spans="5:9" ht="15" customHeight="1" x14ac:dyDescent="0.25">
      <c r="E333" s="1719"/>
      <c r="F333" s="64">
        <v>2019</v>
      </c>
      <c r="G333" s="64">
        <v>2020</v>
      </c>
      <c r="H333" s="64">
        <v>2021</v>
      </c>
      <c r="I333" s="64">
        <v>2022</v>
      </c>
    </row>
    <row r="334" spans="5:9" ht="15" customHeight="1" thickBot="1" x14ac:dyDescent="0.3">
      <c r="E334" s="1720"/>
      <c r="F334" s="63" t="s">
        <v>8</v>
      </c>
      <c r="G334" s="63" t="s">
        <v>9</v>
      </c>
      <c r="H334" s="63" t="s">
        <v>9</v>
      </c>
      <c r="I334" s="63" t="s">
        <v>9</v>
      </c>
    </row>
    <row r="335" spans="5:9" ht="15" customHeight="1" thickBot="1" x14ac:dyDescent="0.3">
      <c r="E335" s="60" t="s">
        <v>24</v>
      </c>
      <c r="F335" s="44">
        <v>0</v>
      </c>
      <c r="G335" s="44">
        <v>0</v>
      </c>
      <c r="H335" s="44">
        <v>0</v>
      </c>
      <c r="I335" s="44">
        <v>0</v>
      </c>
    </row>
    <row r="336" spans="5:9" ht="15" customHeight="1" thickBot="1" x14ac:dyDescent="0.3">
      <c r="E336" s="716" t="s">
        <v>279</v>
      </c>
      <c r="F336" s="53"/>
      <c r="G336" s="717"/>
      <c r="H336" s="717"/>
      <c r="I336" s="717"/>
    </row>
    <row r="337" spans="5:9" ht="15" customHeight="1" thickBot="1" x14ac:dyDescent="0.3">
      <c r="E337" s="716" t="s">
        <v>280</v>
      </c>
      <c r="F337" s="53"/>
      <c r="G337" s="718"/>
      <c r="H337" s="718"/>
      <c r="I337" s="718"/>
    </row>
    <row r="338" spans="5:9" ht="24" customHeight="1" thickBot="1" x14ac:dyDescent="0.3">
      <c r="E338" s="60" t="s">
        <v>25</v>
      </c>
      <c r="F338" s="44">
        <v>0</v>
      </c>
      <c r="G338" s="44">
        <v>0</v>
      </c>
      <c r="H338" s="44">
        <v>0</v>
      </c>
      <c r="I338" s="44">
        <v>0</v>
      </c>
    </row>
    <row r="339" spans="5:9" ht="15" customHeight="1" thickBot="1" x14ac:dyDescent="0.3">
      <c r="E339" s="716" t="s">
        <v>279</v>
      </c>
      <c r="F339" s="53"/>
      <c r="G339" s="44"/>
      <c r="H339" s="44"/>
      <c r="I339" s="44"/>
    </row>
    <row r="340" spans="5:9" ht="15" customHeight="1" thickBot="1" x14ac:dyDescent="0.3">
      <c r="E340" s="716" t="s">
        <v>280</v>
      </c>
      <c r="F340" s="53"/>
      <c r="G340" s="44"/>
      <c r="H340" s="44"/>
      <c r="I340" s="44"/>
    </row>
    <row r="341" spans="5:9" ht="15" customHeight="1" thickBot="1" x14ac:dyDescent="0.3">
      <c r="E341" s="60" t="s">
        <v>26</v>
      </c>
      <c r="F341" s="53">
        <v>6963</v>
      </c>
      <c r="G341" s="44">
        <v>4251</v>
      </c>
      <c r="H341" s="44">
        <v>4743</v>
      </c>
      <c r="I341" s="44">
        <v>4743</v>
      </c>
    </row>
    <row r="342" spans="5:9" ht="15" customHeight="1" thickBot="1" x14ac:dyDescent="0.3">
      <c r="E342" s="716" t="s">
        <v>279</v>
      </c>
      <c r="F342" s="871">
        <v>6963</v>
      </c>
      <c r="G342" s="871">
        <v>4251</v>
      </c>
      <c r="H342" s="871">
        <v>4743</v>
      </c>
      <c r="I342" s="871">
        <v>4743</v>
      </c>
    </row>
    <row r="343" spans="5:9" ht="15" customHeight="1" thickBot="1" x14ac:dyDescent="0.3">
      <c r="E343" s="716" t="s">
        <v>280</v>
      </c>
      <c r="F343" s="53"/>
      <c r="G343" s="44"/>
      <c r="H343" s="44"/>
      <c r="I343" s="44"/>
    </row>
    <row r="344" spans="5:9" ht="15" customHeight="1" thickBot="1" x14ac:dyDescent="0.3">
      <c r="E344" s="60" t="s">
        <v>27</v>
      </c>
      <c r="F344" s="53"/>
      <c r="G344" s="44"/>
      <c r="H344" s="44"/>
      <c r="I344" s="44"/>
    </row>
    <row r="345" spans="5:9" ht="15" customHeight="1" thickBot="1" x14ac:dyDescent="0.3">
      <c r="E345" s="716" t="s">
        <v>279</v>
      </c>
      <c r="F345" s="53"/>
      <c r="G345" s="44"/>
      <c r="H345" s="44"/>
      <c r="I345" s="44"/>
    </row>
    <row r="346" spans="5:9" ht="15" customHeight="1" thickBot="1" x14ac:dyDescent="0.3">
      <c r="E346" s="716" t="s">
        <v>280</v>
      </c>
      <c r="F346" s="53"/>
      <c r="G346" s="44"/>
      <c r="H346" s="44"/>
      <c r="I346" s="44"/>
    </row>
    <row r="347" spans="5:9" ht="15" customHeight="1" thickBot="1" x14ac:dyDescent="0.3">
      <c r="E347" s="60" t="s">
        <v>28</v>
      </c>
      <c r="F347" s="53"/>
      <c r="G347" s="44"/>
      <c r="H347" s="44"/>
      <c r="I347" s="44"/>
    </row>
    <row r="348" spans="5:9" ht="15" customHeight="1" thickBot="1" x14ac:dyDescent="0.3">
      <c r="E348" s="716" t="s">
        <v>279</v>
      </c>
      <c r="F348" s="53"/>
      <c r="G348" s="44"/>
      <c r="H348" s="44"/>
      <c r="I348" s="44"/>
    </row>
    <row r="349" spans="5:9" ht="15" customHeight="1" thickBot="1" x14ac:dyDescent="0.3">
      <c r="E349" s="716" t="s">
        <v>280</v>
      </c>
      <c r="F349" s="53"/>
      <c r="G349" s="44"/>
      <c r="H349" s="44"/>
      <c r="I349" s="44"/>
    </row>
    <row r="350" spans="5:9" ht="15" customHeight="1" thickBot="1" x14ac:dyDescent="0.3">
      <c r="E350" s="60" t="s">
        <v>29</v>
      </c>
      <c r="F350" s="53">
        <v>0</v>
      </c>
      <c r="G350" s="44">
        <v>0</v>
      </c>
      <c r="H350" s="44">
        <v>0</v>
      </c>
      <c r="I350" s="44">
        <v>0</v>
      </c>
    </row>
    <row r="351" spans="5:9" ht="15" customHeight="1" thickBot="1" x14ac:dyDescent="0.3">
      <c r="E351" s="716" t="s">
        <v>279</v>
      </c>
      <c r="F351" s="53">
        <v>0</v>
      </c>
      <c r="G351" s="44">
        <v>0</v>
      </c>
      <c r="H351" s="44">
        <v>0</v>
      </c>
      <c r="I351" s="44">
        <v>0</v>
      </c>
    </row>
    <row r="352" spans="5:9" ht="15" customHeight="1" thickBot="1" x14ac:dyDescent="0.3">
      <c r="E352" s="716" t="s">
        <v>280</v>
      </c>
      <c r="F352" s="53"/>
      <c r="G352" s="44"/>
      <c r="H352" s="44"/>
      <c r="I352" s="44"/>
    </row>
    <row r="353" spans="5:9" ht="22.5" customHeight="1" thickBot="1" x14ac:dyDescent="0.3">
      <c r="E353" s="60" t="s">
        <v>30</v>
      </c>
      <c r="F353" s="53">
        <v>0</v>
      </c>
      <c r="G353" s="44">
        <v>0</v>
      </c>
      <c r="H353" s="44">
        <v>0</v>
      </c>
      <c r="I353" s="44">
        <v>0</v>
      </c>
    </row>
    <row r="354" spans="5:9" ht="15" customHeight="1" thickBot="1" x14ac:dyDescent="0.3">
      <c r="E354" s="716" t="s">
        <v>279</v>
      </c>
      <c r="F354" s="53"/>
      <c r="G354" s="864"/>
      <c r="H354" s="864"/>
      <c r="I354" s="864"/>
    </row>
    <row r="355" spans="5:9" ht="20.25" customHeight="1" thickBot="1" x14ac:dyDescent="0.3">
      <c r="E355" s="716" t="s">
        <v>280</v>
      </c>
      <c r="F355" s="53"/>
      <c r="G355" s="865"/>
      <c r="H355" s="864"/>
      <c r="I355" s="864"/>
    </row>
    <row r="356" spans="5:9" ht="21" customHeight="1" thickBot="1" x14ac:dyDescent="0.3">
      <c r="E356" s="45" t="s">
        <v>230</v>
      </c>
      <c r="F356" s="53">
        <f>F353+F350+F347+F344+F341+F338+F335</f>
        <v>6963</v>
      </c>
      <c r="G356" s="53">
        <f t="shared" ref="G356:I356" si="29">G353+G350+G347+G344+G341+G338+G335</f>
        <v>4251</v>
      </c>
      <c r="H356" s="53">
        <f t="shared" si="29"/>
        <v>4743</v>
      </c>
      <c r="I356" s="53">
        <f t="shared" si="29"/>
        <v>4743</v>
      </c>
    </row>
    <row r="357" spans="5:9" ht="15" customHeight="1" thickBot="1" x14ac:dyDescent="0.3">
      <c r="E357" s="721" t="s">
        <v>32</v>
      </c>
      <c r="F357" s="722">
        <f>IF(F356-F327=0,0,"Error")</f>
        <v>0</v>
      </c>
      <c r="G357" s="722">
        <f>IF(G356-G327=0,0,"Error")</f>
        <v>0</v>
      </c>
      <c r="H357" s="722">
        <f>IF(H356-H327=0,0,"Error")</f>
        <v>0</v>
      </c>
      <c r="I357" s="722">
        <f>IF(I356-I327=0,0,"Error")</f>
        <v>0</v>
      </c>
    </row>
    <row r="358" spans="5:9" ht="15" customHeight="1" thickBot="1" x14ac:dyDescent="0.3">
      <c r="E358" s="1738" t="s">
        <v>39</v>
      </c>
      <c r="F358" s="1739"/>
      <c r="G358" s="1739"/>
      <c r="H358" s="1739"/>
      <c r="I358" s="1740"/>
    </row>
    <row r="359" spans="5:9" ht="15" customHeight="1" thickBot="1" x14ac:dyDescent="0.3">
      <c r="E359" s="1738" t="s">
        <v>40</v>
      </c>
      <c r="F359" s="1739"/>
      <c r="G359" s="1739"/>
      <c r="H359" s="1739"/>
      <c r="I359" s="1740"/>
    </row>
    <row r="360" spans="5:9" ht="15" customHeight="1" thickBot="1" x14ac:dyDescent="0.3">
      <c r="E360" s="47" t="s">
        <v>56</v>
      </c>
      <c r="F360" s="1729" t="s">
        <v>1400</v>
      </c>
      <c r="G360" s="2277"/>
      <c r="H360" s="1730"/>
      <c r="I360" s="1731"/>
    </row>
    <row r="361" spans="5:9" ht="36.75" customHeight="1" thickBot="1" x14ac:dyDescent="0.3">
      <c r="E361" s="47" t="s">
        <v>82</v>
      </c>
      <c r="F361" s="47" t="s">
        <v>1401</v>
      </c>
      <c r="G361" s="853" t="s">
        <v>289</v>
      </c>
      <c r="H361" s="1730"/>
      <c r="I361" s="1731"/>
    </row>
    <row r="362" spans="5:9" ht="15" customHeight="1" thickBot="1" x14ac:dyDescent="0.3">
      <c r="E362" s="872"/>
      <c r="F362" s="1729"/>
      <c r="G362" s="2278"/>
      <c r="H362" s="1730"/>
      <c r="I362" s="1731"/>
    </row>
    <row r="363" spans="5:9" ht="28.5" customHeight="1" thickBot="1" x14ac:dyDescent="0.3">
      <c r="E363" s="66" t="s">
        <v>15</v>
      </c>
      <c r="F363" s="1392" t="s">
        <v>1402</v>
      </c>
      <c r="G363" s="1393"/>
      <c r="H363" s="1393"/>
      <c r="I363" s="1394"/>
    </row>
    <row r="364" spans="5:9" ht="15" customHeight="1" thickBot="1" x14ac:dyDescent="0.3">
      <c r="E364" s="66" t="s">
        <v>16</v>
      </c>
      <c r="F364" s="1732"/>
      <c r="G364" s="1733"/>
      <c r="H364" s="1733"/>
      <c r="I364" s="1734"/>
    </row>
    <row r="365" spans="5:9" ht="15" customHeight="1" x14ac:dyDescent="0.25">
      <c r="E365" s="1719"/>
      <c r="F365" s="64">
        <v>2019</v>
      </c>
      <c r="G365" s="64">
        <v>2020</v>
      </c>
      <c r="H365" s="64">
        <v>2021</v>
      </c>
      <c r="I365" s="64">
        <v>2022</v>
      </c>
    </row>
    <row r="366" spans="5:9" ht="15" customHeight="1" thickBot="1" x14ac:dyDescent="0.3">
      <c r="E366" s="1720"/>
      <c r="F366" s="63" t="s">
        <v>8</v>
      </c>
      <c r="G366" s="63" t="s">
        <v>9</v>
      </c>
      <c r="H366" s="63" t="s">
        <v>9</v>
      </c>
      <c r="I366" s="63" t="s">
        <v>9</v>
      </c>
    </row>
    <row r="367" spans="5:9" ht="15" customHeight="1" thickBot="1" x14ac:dyDescent="0.3">
      <c r="E367" s="66" t="s">
        <v>17</v>
      </c>
      <c r="F367" s="46">
        <v>1</v>
      </c>
      <c r="G367" s="46">
        <v>1</v>
      </c>
      <c r="H367" s="46">
        <v>1</v>
      </c>
      <c r="I367" s="46">
        <v>1</v>
      </c>
    </row>
    <row r="368" spans="5:9" ht="15" customHeight="1" thickBot="1" x14ac:dyDescent="0.3">
      <c r="E368" s="66" t="s">
        <v>18</v>
      </c>
      <c r="F368" s="46">
        <f>F385</f>
        <v>3000</v>
      </c>
      <c r="G368" s="46">
        <f>G385</f>
        <v>2000</v>
      </c>
      <c r="H368" s="46">
        <f>G385</f>
        <v>2000</v>
      </c>
      <c r="I368" s="46">
        <f>I385</f>
        <v>2000</v>
      </c>
    </row>
    <row r="369" spans="5:9" ht="15" customHeight="1" thickBot="1" x14ac:dyDescent="0.3">
      <c r="E369" s="66" t="s">
        <v>19</v>
      </c>
      <c r="F369" s="46">
        <f>F368/F367</f>
        <v>3000</v>
      </c>
      <c r="G369" s="46">
        <f t="shared" ref="G369:I369" si="30">G368/G367</f>
        <v>2000</v>
      </c>
      <c r="H369" s="46">
        <f t="shared" si="30"/>
        <v>2000</v>
      </c>
      <c r="I369" s="46">
        <f t="shared" si="30"/>
        <v>2000</v>
      </c>
    </row>
    <row r="370" spans="5:9" ht="15" customHeight="1" thickBot="1" x14ac:dyDescent="0.3">
      <c r="E370" s="66" t="s">
        <v>20</v>
      </c>
      <c r="F370" s="799" t="s">
        <v>21</v>
      </c>
      <c r="G370" s="65">
        <f>G367/F367-1</f>
        <v>0</v>
      </c>
      <c r="H370" s="65">
        <f t="shared" ref="H370:I372" si="31">H367/G367-1</f>
        <v>0</v>
      </c>
      <c r="I370" s="65">
        <f t="shared" si="31"/>
        <v>0</v>
      </c>
    </row>
    <row r="371" spans="5:9" ht="15" customHeight="1" thickBot="1" x14ac:dyDescent="0.3">
      <c r="E371" s="66" t="s">
        <v>22</v>
      </c>
      <c r="F371" s="799" t="s">
        <v>21</v>
      </c>
      <c r="G371" s="65">
        <f>G368/F368-1</f>
        <v>-0.33333333333333337</v>
      </c>
      <c r="H371" s="65">
        <f t="shared" si="31"/>
        <v>0</v>
      </c>
      <c r="I371" s="65">
        <f t="shared" si="31"/>
        <v>0</v>
      </c>
    </row>
    <row r="372" spans="5:9" ht="19.5" customHeight="1" thickBot="1" x14ac:dyDescent="0.3">
      <c r="E372" s="66" t="s">
        <v>23</v>
      </c>
      <c r="F372" s="799" t="s">
        <v>21</v>
      </c>
      <c r="G372" s="65">
        <f>G369/F369-1</f>
        <v>-0.33333333333333337</v>
      </c>
      <c r="H372" s="65">
        <f t="shared" si="31"/>
        <v>0</v>
      </c>
      <c r="I372" s="65">
        <f t="shared" si="31"/>
        <v>0</v>
      </c>
    </row>
    <row r="373" spans="5:9" ht="15" customHeight="1" x14ac:dyDescent="0.25">
      <c r="E373" s="1719"/>
      <c r="F373" s="64">
        <v>2019</v>
      </c>
      <c r="G373" s="64">
        <v>2020</v>
      </c>
      <c r="H373" s="64">
        <v>2021</v>
      </c>
      <c r="I373" s="64">
        <v>2022</v>
      </c>
    </row>
    <row r="374" spans="5:9" ht="12" customHeight="1" thickBot="1" x14ac:dyDescent="0.3">
      <c r="E374" s="1720"/>
      <c r="F374" s="63" t="s">
        <v>8</v>
      </c>
      <c r="G374" s="63" t="s">
        <v>9</v>
      </c>
      <c r="H374" s="63" t="s">
        <v>9</v>
      </c>
      <c r="I374" s="63" t="s">
        <v>9</v>
      </c>
    </row>
    <row r="375" spans="5:9" ht="15" customHeight="1" thickBot="1" x14ac:dyDescent="0.3">
      <c r="E375" s="60" t="s">
        <v>42</v>
      </c>
      <c r="F375" s="44"/>
      <c r="G375" s="44"/>
      <c r="H375" s="44"/>
      <c r="I375" s="44"/>
    </row>
    <row r="376" spans="5:9" ht="15" customHeight="1" thickBot="1" x14ac:dyDescent="0.3">
      <c r="E376" s="716" t="s">
        <v>279</v>
      </c>
      <c r="F376" s="44"/>
      <c r="G376" s="44"/>
      <c r="H376" s="44"/>
      <c r="I376" s="44"/>
    </row>
    <row r="377" spans="5:9" ht="15" customHeight="1" thickBot="1" x14ac:dyDescent="0.3">
      <c r="E377" s="716" t="s">
        <v>303</v>
      </c>
      <c r="F377" s="44"/>
      <c r="G377" s="44"/>
      <c r="H377" s="44"/>
      <c r="I377" s="44"/>
    </row>
    <row r="378" spans="5:9" ht="15" customHeight="1" thickBot="1" x14ac:dyDescent="0.3">
      <c r="E378" s="716" t="s">
        <v>295</v>
      </c>
      <c r="F378" s="44"/>
      <c r="G378" s="44"/>
      <c r="H378" s="44"/>
      <c r="I378" s="44"/>
    </row>
    <row r="379" spans="5:9" ht="15" customHeight="1" thickBot="1" x14ac:dyDescent="0.3">
      <c r="E379" s="716" t="s">
        <v>296</v>
      </c>
      <c r="F379" s="44"/>
      <c r="G379" s="44"/>
      <c r="H379" s="44"/>
      <c r="I379" s="44"/>
    </row>
    <row r="380" spans="5:9" ht="15" customHeight="1" thickBot="1" x14ac:dyDescent="0.3">
      <c r="E380" s="60" t="s">
        <v>43</v>
      </c>
      <c r="F380" s="53">
        <f>F381+F382+F383+F384</f>
        <v>3000</v>
      </c>
      <c r="G380" s="53">
        <v>2000</v>
      </c>
      <c r="H380" s="53">
        <f>H381+H382+H383+H384</f>
        <v>2000</v>
      </c>
      <c r="I380" s="53">
        <f>I381+I382+I383+I384</f>
        <v>2000</v>
      </c>
    </row>
    <row r="381" spans="5:9" ht="15" customHeight="1" thickBot="1" x14ac:dyDescent="0.3">
      <c r="E381" s="716" t="s">
        <v>279</v>
      </c>
      <c r="F381" s="44">
        <v>3000</v>
      </c>
      <c r="G381" s="44">
        <v>2000</v>
      </c>
      <c r="H381" s="44">
        <v>2000</v>
      </c>
      <c r="I381" s="44">
        <v>2000</v>
      </c>
    </row>
    <row r="382" spans="5:9" ht="15" customHeight="1" thickBot="1" x14ac:dyDescent="0.3">
      <c r="E382" s="716" t="s">
        <v>303</v>
      </c>
      <c r="F382" s="44"/>
      <c r="G382" s="44"/>
      <c r="H382" s="44"/>
      <c r="I382" s="44"/>
    </row>
    <row r="383" spans="5:9" ht="15" customHeight="1" thickBot="1" x14ac:dyDescent="0.3">
      <c r="E383" s="716" t="s">
        <v>295</v>
      </c>
      <c r="F383" s="44"/>
      <c r="G383" s="44"/>
      <c r="H383" s="44"/>
      <c r="I383" s="44"/>
    </row>
    <row r="384" spans="5:9" ht="15" customHeight="1" thickBot="1" x14ac:dyDescent="0.3">
      <c r="E384" s="716" t="s">
        <v>296</v>
      </c>
      <c r="F384" s="44"/>
      <c r="G384" s="44"/>
      <c r="H384" s="44"/>
      <c r="I384" s="44"/>
    </row>
    <row r="385" spans="5:9" ht="15" customHeight="1" thickBot="1" x14ac:dyDescent="0.3">
      <c r="E385" s="45" t="s">
        <v>31</v>
      </c>
      <c r="F385" s="53">
        <f>F380+F375</f>
        <v>3000</v>
      </c>
      <c r="G385" s="53">
        <f t="shared" ref="G385:I385" si="32">G380+G375</f>
        <v>2000</v>
      </c>
      <c r="H385" s="53">
        <f t="shared" si="32"/>
        <v>2000</v>
      </c>
      <c r="I385" s="53">
        <f t="shared" si="32"/>
        <v>2000</v>
      </c>
    </row>
    <row r="386" spans="5:9" ht="15" customHeight="1" thickBot="1" x14ac:dyDescent="0.3">
      <c r="E386" s="1738" t="s">
        <v>46</v>
      </c>
      <c r="F386" s="1739"/>
      <c r="G386" s="1739"/>
      <c r="H386" s="1739"/>
      <c r="I386" s="1740"/>
    </row>
    <row r="387" spans="5:9" ht="15" customHeight="1" thickBot="1" x14ac:dyDescent="0.3">
      <c r="E387" s="1738" t="s">
        <v>47</v>
      </c>
      <c r="F387" s="1739"/>
      <c r="G387" s="1739"/>
      <c r="H387" s="1739"/>
      <c r="I387" s="1740"/>
    </row>
    <row r="388" spans="5:9" ht="15" customHeight="1" thickBot="1" x14ac:dyDescent="0.3">
      <c r="E388" s="67" t="s">
        <v>45</v>
      </c>
      <c r="F388" s="2271" t="s">
        <v>1403</v>
      </c>
      <c r="G388" s="2272"/>
      <c r="H388" s="2272"/>
      <c r="I388" s="2273"/>
    </row>
    <row r="389" spans="5:9" ht="45" customHeight="1" thickBot="1" x14ac:dyDescent="0.3">
      <c r="E389" s="47" t="s">
        <v>14</v>
      </c>
      <c r="F389" s="873" t="s">
        <v>1404</v>
      </c>
      <c r="G389" s="874" t="s">
        <v>289</v>
      </c>
      <c r="H389" s="875"/>
      <c r="I389" s="876"/>
    </row>
    <row r="390" spans="5:9" ht="23.25" customHeight="1" thickBot="1" x14ac:dyDescent="0.3">
      <c r="E390" s="66" t="s">
        <v>15</v>
      </c>
      <c r="F390" s="2274" t="s">
        <v>1404</v>
      </c>
      <c r="G390" s="2275"/>
      <c r="H390" s="2275"/>
      <c r="I390" s="2276"/>
    </row>
    <row r="391" spans="5:9" ht="15" customHeight="1" thickBot="1" x14ac:dyDescent="0.3">
      <c r="E391" s="66" t="s">
        <v>16</v>
      </c>
      <c r="F391" s="1732" t="s">
        <v>1405</v>
      </c>
      <c r="G391" s="1733"/>
      <c r="H391" s="1733"/>
      <c r="I391" s="1734"/>
    </row>
    <row r="392" spans="5:9" ht="15" customHeight="1" x14ac:dyDescent="0.25">
      <c r="E392" s="1719"/>
      <c r="F392" s="64">
        <v>2019</v>
      </c>
      <c r="G392" s="64">
        <v>2020</v>
      </c>
      <c r="H392" s="64">
        <v>2021</v>
      </c>
      <c r="I392" s="64">
        <v>2022</v>
      </c>
    </row>
    <row r="393" spans="5:9" ht="15" customHeight="1" thickBot="1" x14ac:dyDescent="0.3">
      <c r="E393" s="1720"/>
      <c r="F393" s="63" t="s">
        <v>8</v>
      </c>
      <c r="G393" s="63" t="s">
        <v>9</v>
      </c>
      <c r="H393" s="63" t="s">
        <v>9</v>
      </c>
      <c r="I393" s="63" t="s">
        <v>9</v>
      </c>
    </row>
    <row r="394" spans="5:9" ht="15" customHeight="1" thickBot="1" x14ac:dyDescent="0.3">
      <c r="E394" s="66" t="s">
        <v>17</v>
      </c>
      <c r="F394" s="46">
        <v>1</v>
      </c>
      <c r="G394" s="46">
        <v>0</v>
      </c>
      <c r="H394" s="46">
        <v>0</v>
      </c>
      <c r="I394" s="46">
        <v>0</v>
      </c>
    </row>
    <row r="395" spans="5:9" ht="15" customHeight="1" thickBot="1" x14ac:dyDescent="0.3">
      <c r="E395" s="66" t="s">
        <v>18</v>
      </c>
      <c r="F395" s="46">
        <f>F413</f>
        <v>40000</v>
      </c>
      <c r="G395" s="46">
        <v>0</v>
      </c>
      <c r="H395" s="46">
        <f t="shared" ref="H395" si="33">H413</f>
        <v>0</v>
      </c>
      <c r="I395" s="46">
        <v>0</v>
      </c>
    </row>
    <row r="396" spans="5:9" ht="15" customHeight="1" thickBot="1" x14ac:dyDescent="0.3">
      <c r="E396" s="66" t="s">
        <v>19</v>
      </c>
      <c r="F396" s="46"/>
      <c r="G396" s="46" t="e">
        <f t="shared" ref="G396:I396" si="34">G395/G394</f>
        <v>#DIV/0!</v>
      </c>
      <c r="H396" s="46" t="e">
        <f t="shared" si="34"/>
        <v>#DIV/0!</v>
      </c>
      <c r="I396" s="46" t="e">
        <f t="shared" si="34"/>
        <v>#DIV/0!</v>
      </c>
    </row>
    <row r="397" spans="5:9" ht="15" customHeight="1" thickBot="1" x14ac:dyDescent="0.3">
      <c r="E397" s="66" t="s">
        <v>20</v>
      </c>
      <c r="F397" s="799" t="s">
        <v>21</v>
      </c>
      <c r="G397" s="65">
        <f>G394/F394-1</f>
        <v>-1</v>
      </c>
      <c r="H397" s="65" t="e">
        <f t="shared" ref="H397:I399" si="35">H394/G394-1</f>
        <v>#DIV/0!</v>
      </c>
      <c r="I397" s="65" t="e">
        <f t="shared" si="35"/>
        <v>#DIV/0!</v>
      </c>
    </row>
    <row r="398" spans="5:9" ht="15" customHeight="1" thickBot="1" x14ac:dyDescent="0.3">
      <c r="E398" s="66" t="s">
        <v>22</v>
      </c>
      <c r="F398" s="799" t="s">
        <v>21</v>
      </c>
      <c r="G398" s="65">
        <f>G395/F395-1</f>
        <v>-1</v>
      </c>
      <c r="H398" s="65" t="e">
        <f t="shared" si="35"/>
        <v>#DIV/0!</v>
      </c>
      <c r="I398" s="65" t="e">
        <f t="shared" si="35"/>
        <v>#DIV/0!</v>
      </c>
    </row>
    <row r="399" spans="5:9" ht="15" customHeight="1" thickBot="1" x14ac:dyDescent="0.3">
      <c r="E399" s="66" t="s">
        <v>23</v>
      </c>
      <c r="F399" s="799" t="s">
        <v>21</v>
      </c>
      <c r="G399" s="65" t="e">
        <f>G396/F396-1</f>
        <v>#DIV/0!</v>
      </c>
      <c r="H399" s="65" t="e">
        <f t="shared" si="35"/>
        <v>#DIV/0!</v>
      </c>
      <c r="I399" s="65" t="e">
        <f t="shared" si="35"/>
        <v>#DIV/0!</v>
      </c>
    </row>
    <row r="400" spans="5:9" ht="15" customHeight="1" thickBot="1" x14ac:dyDescent="0.3">
      <c r="E400" s="1435" t="s">
        <v>70</v>
      </c>
      <c r="F400" s="1436"/>
      <c r="G400" s="1436"/>
      <c r="H400" s="1436"/>
      <c r="I400" s="1437"/>
    </row>
    <row r="401" spans="5:9" ht="15" customHeight="1" x14ac:dyDescent="0.25">
      <c r="E401" s="1719"/>
      <c r="F401" s="64">
        <v>2019</v>
      </c>
      <c r="G401" s="64">
        <v>2020</v>
      </c>
      <c r="H401" s="64">
        <v>2021</v>
      </c>
      <c r="I401" s="64">
        <v>2022</v>
      </c>
    </row>
    <row r="402" spans="5:9" ht="15" customHeight="1" thickBot="1" x14ac:dyDescent="0.3">
      <c r="E402" s="1720"/>
      <c r="F402" s="63" t="s">
        <v>8</v>
      </c>
      <c r="G402" s="63" t="s">
        <v>9</v>
      </c>
      <c r="H402" s="63" t="s">
        <v>9</v>
      </c>
      <c r="I402" s="63" t="s">
        <v>9</v>
      </c>
    </row>
    <row r="403" spans="5:9" ht="15" customHeight="1" thickBot="1" x14ac:dyDescent="0.3">
      <c r="E403" s="60" t="s">
        <v>42</v>
      </c>
      <c r="F403" s="53">
        <v>40000</v>
      </c>
      <c r="G403" s="53">
        <v>0</v>
      </c>
      <c r="H403" s="53">
        <v>0</v>
      </c>
      <c r="I403" s="53">
        <v>0</v>
      </c>
    </row>
    <row r="404" spans="5:9" ht="15" customHeight="1" thickBot="1" x14ac:dyDescent="0.3">
      <c r="E404" s="716" t="s">
        <v>279</v>
      </c>
      <c r="F404" s="44">
        <v>40000</v>
      </c>
      <c r="G404" s="44">
        <v>0</v>
      </c>
      <c r="H404" s="44">
        <v>0</v>
      </c>
      <c r="I404" s="44">
        <v>0</v>
      </c>
    </row>
    <row r="405" spans="5:9" ht="15" customHeight="1" thickBot="1" x14ac:dyDescent="0.3">
      <c r="E405" s="716" t="s">
        <v>303</v>
      </c>
      <c r="F405" s="44"/>
      <c r="G405" s="44"/>
      <c r="H405" s="44"/>
      <c r="I405" s="44"/>
    </row>
    <row r="406" spans="5:9" ht="15" customHeight="1" thickBot="1" x14ac:dyDescent="0.3">
      <c r="E406" s="716" t="s">
        <v>295</v>
      </c>
      <c r="F406" s="44"/>
      <c r="G406" s="44"/>
      <c r="H406" s="44"/>
      <c r="I406" s="44"/>
    </row>
    <row r="407" spans="5:9" ht="15" customHeight="1" thickBot="1" x14ac:dyDescent="0.3">
      <c r="E407" s="716" t="s">
        <v>296</v>
      </c>
      <c r="F407" s="44"/>
      <c r="G407" s="44"/>
      <c r="H407" s="44"/>
      <c r="I407" s="44"/>
    </row>
    <row r="408" spans="5:9" ht="15" customHeight="1" thickBot="1" x14ac:dyDescent="0.3">
      <c r="E408" s="60" t="s">
        <v>43</v>
      </c>
      <c r="F408" s="53"/>
      <c r="G408" s="53"/>
      <c r="H408" s="53"/>
      <c r="I408" s="53"/>
    </row>
    <row r="409" spans="5:9" ht="15" customHeight="1" thickBot="1" x14ac:dyDescent="0.3">
      <c r="E409" s="716" t="s">
        <v>279</v>
      </c>
      <c r="F409" s="44"/>
      <c r="G409" s="44"/>
      <c r="H409" s="44"/>
      <c r="I409" s="44"/>
    </row>
    <row r="410" spans="5:9" ht="15" customHeight="1" thickBot="1" x14ac:dyDescent="0.3">
      <c r="E410" s="716" t="s">
        <v>303</v>
      </c>
      <c r="F410" s="44"/>
      <c r="G410" s="44"/>
      <c r="H410" s="44"/>
      <c r="I410" s="44"/>
    </row>
    <row r="411" spans="5:9" ht="15" customHeight="1" thickBot="1" x14ac:dyDescent="0.3">
      <c r="E411" s="716" t="s">
        <v>295</v>
      </c>
      <c r="F411" s="44"/>
      <c r="G411" s="44"/>
      <c r="H411" s="44"/>
      <c r="I411" s="44"/>
    </row>
    <row r="412" spans="5:9" ht="15" customHeight="1" thickBot="1" x14ac:dyDescent="0.3">
      <c r="E412" s="716" t="s">
        <v>296</v>
      </c>
      <c r="F412" s="44"/>
      <c r="G412" s="44">
        <v>0</v>
      </c>
      <c r="H412" s="44"/>
      <c r="I412" s="44"/>
    </row>
    <row r="413" spans="5:9" ht="15" customHeight="1" thickBot="1" x14ac:dyDescent="0.3">
      <c r="E413" s="45" t="s">
        <v>31</v>
      </c>
      <c r="F413" s="53">
        <f>F408+F403</f>
        <v>40000</v>
      </c>
      <c r="G413" s="53">
        <f t="shared" ref="G413:I413" si="36">G408+G403</f>
        <v>0</v>
      </c>
      <c r="H413" s="53">
        <f t="shared" si="36"/>
        <v>0</v>
      </c>
      <c r="I413" s="53">
        <f t="shared" si="36"/>
        <v>0</v>
      </c>
    </row>
    <row r="414" spans="5:9" ht="37.5" customHeight="1" thickBot="1" x14ac:dyDescent="0.3">
      <c r="E414" s="47" t="s">
        <v>14</v>
      </c>
      <c r="F414" s="877" t="s">
        <v>1406</v>
      </c>
      <c r="G414" s="874" t="s">
        <v>289</v>
      </c>
      <c r="H414" s="875"/>
      <c r="I414" s="876"/>
    </row>
    <row r="415" spans="5:9" ht="15" customHeight="1" thickBot="1" x14ac:dyDescent="0.3">
      <c r="E415" s="66" t="s">
        <v>15</v>
      </c>
      <c r="F415" s="1850" t="s">
        <v>1407</v>
      </c>
      <c r="G415" s="1851"/>
      <c r="H415" s="1851"/>
      <c r="I415" s="1852"/>
    </row>
    <row r="416" spans="5:9" ht="15" customHeight="1" thickBot="1" x14ac:dyDescent="0.3">
      <c r="E416" s="66" t="s">
        <v>16</v>
      </c>
      <c r="F416" s="1732"/>
      <c r="G416" s="1733"/>
      <c r="H416" s="1733"/>
      <c r="I416" s="1734"/>
    </row>
    <row r="417" spans="5:9" ht="15" customHeight="1" x14ac:dyDescent="0.25">
      <c r="E417" s="1719"/>
      <c r="F417" s="64">
        <v>2019</v>
      </c>
      <c r="G417" s="64">
        <v>2020</v>
      </c>
      <c r="H417" s="64">
        <v>2021</v>
      </c>
      <c r="I417" s="64">
        <v>2022</v>
      </c>
    </row>
    <row r="418" spans="5:9" ht="15" customHeight="1" thickBot="1" x14ac:dyDescent="0.3">
      <c r="E418" s="1720"/>
      <c r="F418" s="63" t="s">
        <v>8</v>
      </c>
      <c r="G418" s="63" t="s">
        <v>9</v>
      </c>
      <c r="H418" s="63" t="s">
        <v>9</v>
      </c>
      <c r="I418" s="63" t="s">
        <v>9</v>
      </c>
    </row>
    <row r="419" spans="5:9" ht="15" customHeight="1" thickBot="1" x14ac:dyDescent="0.3">
      <c r="E419" s="66" t="s">
        <v>17</v>
      </c>
      <c r="F419" s="46">
        <v>1</v>
      </c>
      <c r="G419" s="46"/>
      <c r="H419" s="46"/>
      <c r="I419" s="46"/>
    </row>
    <row r="420" spans="5:9" ht="15" customHeight="1" thickBot="1" x14ac:dyDescent="0.3">
      <c r="E420" s="66" t="s">
        <v>18</v>
      </c>
      <c r="F420" s="46">
        <v>40000</v>
      </c>
      <c r="G420" s="46">
        <v>0</v>
      </c>
      <c r="H420" s="46">
        <v>0</v>
      </c>
      <c r="I420" s="46">
        <v>0</v>
      </c>
    </row>
    <row r="421" spans="5:9" ht="15" customHeight="1" thickBot="1" x14ac:dyDescent="0.3">
      <c r="E421" s="66" t="s">
        <v>19</v>
      </c>
      <c r="F421" s="46">
        <f>F420/F419</f>
        <v>40000</v>
      </c>
      <c r="G421" s="46" t="e">
        <f t="shared" ref="G421:I421" si="37">G420/G419</f>
        <v>#DIV/0!</v>
      </c>
      <c r="H421" s="46" t="e">
        <f t="shared" si="37"/>
        <v>#DIV/0!</v>
      </c>
      <c r="I421" s="46" t="e">
        <f t="shared" si="37"/>
        <v>#DIV/0!</v>
      </c>
    </row>
    <row r="422" spans="5:9" ht="15" customHeight="1" thickBot="1" x14ac:dyDescent="0.3">
      <c r="E422" s="66" t="s">
        <v>20</v>
      </c>
      <c r="F422" s="799" t="s">
        <v>21</v>
      </c>
      <c r="G422" s="65">
        <f>G419/F419-1</f>
        <v>-1</v>
      </c>
      <c r="H422" s="65" t="e">
        <f t="shared" ref="H422:I424" si="38">H419/G419-1</f>
        <v>#DIV/0!</v>
      </c>
      <c r="I422" s="65" t="e">
        <f t="shared" si="38"/>
        <v>#DIV/0!</v>
      </c>
    </row>
    <row r="423" spans="5:9" ht="15" customHeight="1" thickBot="1" x14ac:dyDescent="0.3">
      <c r="E423" s="66" t="s">
        <v>22</v>
      </c>
      <c r="F423" s="799" t="s">
        <v>21</v>
      </c>
      <c r="G423" s="65">
        <f>G420/F420-1</f>
        <v>-1</v>
      </c>
      <c r="H423" s="65" t="e">
        <f t="shared" si="38"/>
        <v>#DIV/0!</v>
      </c>
      <c r="I423" s="65" t="e">
        <f t="shared" si="38"/>
        <v>#DIV/0!</v>
      </c>
    </row>
    <row r="424" spans="5:9" ht="15" customHeight="1" thickBot="1" x14ac:dyDescent="0.3">
      <c r="E424" s="66" t="s">
        <v>23</v>
      </c>
      <c r="F424" s="799" t="s">
        <v>21</v>
      </c>
      <c r="G424" s="65" t="e">
        <f>G421/F421-1</f>
        <v>#DIV/0!</v>
      </c>
      <c r="H424" s="65" t="e">
        <f t="shared" si="38"/>
        <v>#DIV/0!</v>
      </c>
      <c r="I424" s="65" t="e">
        <f t="shared" si="38"/>
        <v>#DIV/0!</v>
      </c>
    </row>
    <row r="425" spans="5:9" ht="15" customHeight="1" thickBot="1" x14ac:dyDescent="0.3">
      <c r="E425" s="1435" t="s">
        <v>70</v>
      </c>
      <c r="F425" s="1436"/>
      <c r="G425" s="1436"/>
      <c r="H425" s="1436"/>
      <c r="I425" s="1437"/>
    </row>
    <row r="426" spans="5:9" ht="15" customHeight="1" x14ac:dyDescent="0.25">
      <c r="E426" s="1719"/>
      <c r="F426" s="64">
        <v>2019</v>
      </c>
      <c r="G426" s="64">
        <v>2020</v>
      </c>
      <c r="H426" s="64">
        <v>2021</v>
      </c>
      <c r="I426" s="64">
        <v>2022</v>
      </c>
    </row>
    <row r="427" spans="5:9" ht="15" customHeight="1" thickBot="1" x14ac:dyDescent="0.3">
      <c r="E427" s="1720"/>
      <c r="F427" s="63" t="s">
        <v>8</v>
      </c>
      <c r="G427" s="63" t="s">
        <v>9</v>
      </c>
      <c r="H427" s="63" t="s">
        <v>9</v>
      </c>
      <c r="I427" s="63" t="s">
        <v>9</v>
      </c>
    </row>
    <row r="428" spans="5:9" ht="15" customHeight="1" thickBot="1" x14ac:dyDescent="0.3">
      <c r="E428" s="60" t="s">
        <v>42</v>
      </c>
      <c r="F428" s="44">
        <v>40000</v>
      </c>
      <c r="G428" s="44">
        <v>0</v>
      </c>
      <c r="H428" s="44">
        <v>0</v>
      </c>
      <c r="I428" s="44">
        <v>0</v>
      </c>
    </row>
    <row r="429" spans="5:9" ht="15" customHeight="1" thickBot="1" x14ac:dyDescent="0.3">
      <c r="E429" s="716" t="s">
        <v>279</v>
      </c>
      <c r="F429" s="44"/>
      <c r="G429" s="44"/>
      <c r="H429" s="44"/>
      <c r="I429" s="44"/>
    </row>
    <row r="430" spans="5:9" ht="15" customHeight="1" thickBot="1" x14ac:dyDescent="0.3">
      <c r="E430" s="716" t="s">
        <v>303</v>
      </c>
      <c r="F430" s="44"/>
      <c r="G430" s="44"/>
      <c r="H430" s="44"/>
      <c r="I430" s="44"/>
    </row>
    <row r="431" spans="5:9" ht="15" customHeight="1" thickBot="1" x14ac:dyDescent="0.3">
      <c r="E431" s="716" t="s">
        <v>295</v>
      </c>
      <c r="F431" s="44"/>
      <c r="G431" s="44"/>
      <c r="H431" s="44"/>
      <c r="I431" s="44"/>
    </row>
    <row r="432" spans="5:9" ht="15" customHeight="1" thickBot="1" x14ac:dyDescent="0.3">
      <c r="E432" s="716" t="s">
        <v>296</v>
      </c>
      <c r="F432" s="44"/>
      <c r="G432" s="44"/>
      <c r="H432" s="44"/>
      <c r="I432" s="44"/>
    </row>
    <row r="433" spans="5:11" ht="15" customHeight="1" thickBot="1" x14ac:dyDescent="0.3">
      <c r="E433" s="60" t="s">
        <v>43</v>
      </c>
      <c r="F433" s="53"/>
      <c r="G433" s="53"/>
      <c r="H433" s="53"/>
      <c r="I433" s="53"/>
    </row>
    <row r="434" spans="5:11" ht="15" customHeight="1" thickBot="1" x14ac:dyDescent="0.3">
      <c r="E434" s="716" t="s">
        <v>279</v>
      </c>
      <c r="F434" s="44"/>
      <c r="G434" s="44"/>
      <c r="H434" s="44"/>
      <c r="I434" s="44"/>
    </row>
    <row r="435" spans="5:11" ht="15" customHeight="1" thickBot="1" x14ac:dyDescent="0.3">
      <c r="E435" s="716" t="s">
        <v>303</v>
      </c>
      <c r="F435" s="44"/>
      <c r="G435" s="44"/>
      <c r="H435" s="44"/>
      <c r="I435" s="44"/>
    </row>
    <row r="436" spans="5:11" ht="15" customHeight="1" thickBot="1" x14ac:dyDescent="0.3">
      <c r="E436" s="716" t="s">
        <v>295</v>
      </c>
      <c r="F436" s="44"/>
      <c r="G436" s="44"/>
      <c r="H436" s="44"/>
      <c r="I436" s="44"/>
    </row>
    <row r="437" spans="5:11" ht="15" customHeight="1" thickBot="1" x14ac:dyDescent="0.3">
      <c r="E437" s="716" t="s">
        <v>296</v>
      </c>
      <c r="F437" s="44"/>
      <c r="G437" s="44"/>
      <c r="H437" s="44"/>
      <c r="I437" s="44"/>
    </row>
    <row r="438" spans="5:11" ht="15" customHeight="1" thickBot="1" x14ac:dyDescent="0.3">
      <c r="E438" s="45" t="s">
        <v>31</v>
      </c>
      <c r="F438" s="53">
        <f>F433+F428</f>
        <v>40000</v>
      </c>
      <c r="G438" s="53">
        <f t="shared" ref="G438:I438" si="39">G433+G428</f>
        <v>0</v>
      </c>
      <c r="H438" s="53">
        <f t="shared" si="39"/>
        <v>0</v>
      </c>
      <c r="I438" s="53">
        <f t="shared" si="39"/>
        <v>0</v>
      </c>
    </row>
    <row r="439" spans="5:11" ht="15" customHeight="1" thickBot="1" x14ac:dyDescent="0.3">
      <c r="E439" s="725"/>
      <c r="F439" s="726"/>
      <c r="G439" s="726"/>
      <c r="H439" s="726"/>
      <c r="I439" s="726"/>
    </row>
    <row r="440" spans="5:11" ht="33.75" customHeight="1" thickBot="1" x14ac:dyDescent="0.3">
      <c r="E440" s="61" t="s">
        <v>57</v>
      </c>
      <c r="F440" s="727">
        <v>175878</v>
      </c>
      <c r="G440" s="727">
        <v>138408</v>
      </c>
      <c r="H440" s="727">
        <v>142879</v>
      </c>
      <c r="I440" s="727">
        <v>142879</v>
      </c>
    </row>
    <row r="441" spans="5:11" ht="30.75" customHeight="1" thickBot="1" x14ac:dyDescent="0.3">
      <c r="E441" s="61" t="s">
        <v>58</v>
      </c>
      <c r="F441" s="727">
        <f>+F442+F445+F448+F457+F463+F468</f>
        <v>175878</v>
      </c>
      <c r="G441" s="727">
        <f>+G442+G445+G448+G457+G463+G468</f>
        <v>138408</v>
      </c>
      <c r="H441" s="727">
        <f t="shared" ref="H441:I441" si="40">+H442+H445+H448+H457+H463+H468</f>
        <v>142879</v>
      </c>
      <c r="I441" s="727">
        <f t="shared" si="40"/>
        <v>142879</v>
      </c>
      <c r="J441" s="878"/>
    </row>
    <row r="442" spans="5:11" ht="15" customHeight="1" thickBot="1" x14ac:dyDescent="0.3">
      <c r="E442" s="60" t="s">
        <v>24</v>
      </c>
      <c r="F442" s="150">
        <f>F443+F444</f>
        <v>65459</v>
      </c>
      <c r="G442" s="150">
        <f>G443+G444</f>
        <v>68959</v>
      </c>
      <c r="H442" s="150">
        <f t="shared" ref="H442:I442" si="41">H443+H444</f>
        <v>68959</v>
      </c>
      <c r="I442" s="150">
        <f t="shared" si="41"/>
        <v>68959</v>
      </c>
    </row>
    <row r="443" spans="5:11" ht="15" customHeight="1" thickBot="1" x14ac:dyDescent="0.3">
      <c r="E443" s="716" t="s">
        <v>279</v>
      </c>
      <c r="F443" s="53">
        <f t="shared" ref="F443:I444" si="42">F40+F77+F188</f>
        <v>65459</v>
      </c>
      <c r="G443" s="53">
        <f>G40+G77+G188</f>
        <v>68959</v>
      </c>
      <c r="H443" s="53">
        <f t="shared" ref="H443:I443" si="43">H40+H77+H188</f>
        <v>68959</v>
      </c>
      <c r="I443" s="53">
        <f t="shared" si="43"/>
        <v>68959</v>
      </c>
    </row>
    <row r="444" spans="5:11" ht="15" customHeight="1" thickBot="1" x14ac:dyDescent="0.3">
      <c r="E444" s="716" t="s">
        <v>302</v>
      </c>
      <c r="F444" s="53">
        <f t="shared" si="42"/>
        <v>0</v>
      </c>
      <c r="G444" s="53">
        <f t="shared" si="42"/>
        <v>0</v>
      </c>
      <c r="H444" s="53">
        <f t="shared" si="42"/>
        <v>0</v>
      </c>
      <c r="I444" s="53">
        <f t="shared" si="42"/>
        <v>0</v>
      </c>
      <c r="J444" s="878"/>
    </row>
    <row r="445" spans="5:11" ht="26.25" customHeight="1" thickBot="1" x14ac:dyDescent="0.3">
      <c r="E445" s="60" t="s">
        <v>25</v>
      </c>
      <c r="F445" s="150">
        <f>F446+F447</f>
        <v>6901</v>
      </c>
      <c r="G445" s="150">
        <f t="shared" ref="G445:I445" si="44">G446+G447</f>
        <v>6901</v>
      </c>
      <c r="H445" s="150">
        <f t="shared" si="44"/>
        <v>6901</v>
      </c>
      <c r="I445" s="150">
        <f t="shared" si="44"/>
        <v>6901</v>
      </c>
    </row>
    <row r="446" spans="5:11" ht="15" customHeight="1" thickBot="1" x14ac:dyDescent="0.3">
      <c r="E446" s="716" t="s">
        <v>279</v>
      </c>
      <c r="F446" s="44">
        <f>F43+F80+F191</f>
        <v>6901</v>
      </c>
      <c r="G446" s="44">
        <f>G43+G80+G191</f>
        <v>6901</v>
      </c>
      <c r="H446" s="44">
        <f>H43+H80+H191</f>
        <v>6901</v>
      </c>
      <c r="I446" s="44">
        <f>I43+I80+I191</f>
        <v>6901</v>
      </c>
    </row>
    <row r="447" spans="5:11" ht="15" customHeight="1" thickBot="1" x14ac:dyDescent="0.3">
      <c r="E447" s="716" t="s">
        <v>302</v>
      </c>
      <c r="F447" s="53">
        <f>F44+F81+F189</f>
        <v>0</v>
      </c>
      <c r="G447" s="53">
        <f>G44+G81+G189</f>
        <v>0</v>
      </c>
      <c r="H447" s="53">
        <f>H44+H81+H189</f>
        <v>0</v>
      </c>
      <c r="I447" s="53">
        <f>I44+I81+I189</f>
        <v>0</v>
      </c>
    </row>
    <row r="448" spans="5:11" ht="15" customHeight="1" thickBot="1" x14ac:dyDescent="0.3">
      <c r="E448" s="60" t="s">
        <v>26</v>
      </c>
      <c r="F448" s="150">
        <f>F449+F450</f>
        <v>38618</v>
      </c>
      <c r="G448" s="150">
        <f>G449+G450</f>
        <v>38648</v>
      </c>
      <c r="H448" s="150">
        <f t="shared" ref="H448:I448" si="45">H449+H450</f>
        <v>43119</v>
      </c>
      <c r="I448" s="150">
        <f t="shared" si="45"/>
        <v>43119</v>
      </c>
      <c r="J448" s="878"/>
      <c r="K448" s="879"/>
    </row>
    <row r="449" spans="5:9" ht="15" customHeight="1" thickBot="1" x14ac:dyDescent="0.3">
      <c r="E449" s="716" t="s">
        <v>279</v>
      </c>
      <c r="F449" s="53">
        <f>+F46+F83+F120+F157+F194+F231+F268+F305+F342</f>
        <v>38618</v>
      </c>
      <c r="G449" s="53">
        <v>38648</v>
      </c>
      <c r="H449" s="53">
        <f>H46+H83+H120+H157+H194+H231+H268+H305+H342</f>
        <v>43119</v>
      </c>
      <c r="I449" s="53">
        <f>I46+I83+I120+I157+I194+I231+I268+I305+I342</f>
        <v>43119</v>
      </c>
    </row>
    <row r="450" spans="5:9" ht="15" customHeight="1" thickBot="1" x14ac:dyDescent="0.3">
      <c r="E450" s="716" t="s">
        <v>302</v>
      </c>
      <c r="F450" s="53">
        <f>F47+F84+F195</f>
        <v>0</v>
      </c>
      <c r="G450" s="53">
        <f>G47+G84+G195</f>
        <v>0</v>
      </c>
      <c r="H450" s="53">
        <f>H47+H84+H195</f>
        <v>0</v>
      </c>
      <c r="I450" s="53">
        <f>I47+I84+I195</f>
        <v>0</v>
      </c>
    </row>
    <row r="451" spans="5:9" ht="15" customHeight="1" thickBot="1" x14ac:dyDescent="0.3">
      <c r="E451" s="60" t="s">
        <v>27</v>
      </c>
      <c r="F451" s="150">
        <f>F452+F453</f>
        <v>0</v>
      </c>
      <c r="G451" s="150">
        <f t="shared" ref="G451:I451" si="46">G452+G453</f>
        <v>0</v>
      </c>
      <c r="H451" s="150">
        <f t="shared" si="46"/>
        <v>0</v>
      </c>
      <c r="I451" s="150">
        <f t="shared" si="46"/>
        <v>0</v>
      </c>
    </row>
    <row r="452" spans="5:9" ht="15" customHeight="1" thickBot="1" x14ac:dyDescent="0.3">
      <c r="E452" s="716" t="s">
        <v>279</v>
      </c>
      <c r="F452" s="44">
        <f t="shared" ref="F452:I453" si="47">F49+F86+F197</f>
        <v>0</v>
      </c>
      <c r="G452" s="44">
        <f t="shared" si="47"/>
        <v>0</v>
      </c>
      <c r="H452" s="44">
        <f t="shared" si="47"/>
        <v>0</v>
      </c>
      <c r="I452" s="44">
        <f t="shared" si="47"/>
        <v>0</v>
      </c>
    </row>
    <row r="453" spans="5:9" ht="15" customHeight="1" thickBot="1" x14ac:dyDescent="0.3">
      <c r="E453" s="716" t="s">
        <v>302</v>
      </c>
      <c r="F453" s="53">
        <f t="shared" si="47"/>
        <v>0</v>
      </c>
      <c r="G453" s="53">
        <f t="shared" si="47"/>
        <v>0</v>
      </c>
      <c r="H453" s="53">
        <f t="shared" si="47"/>
        <v>0</v>
      </c>
      <c r="I453" s="53">
        <f t="shared" si="47"/>
        <v>0</v>
      </c>
    </row>
    <row r="454" spans="5:9" ht="15" customHeight="1" thickBot="1" x14ac:dyDescent="0.3">
      <c r="E454" s="60" t="s">
        <v>28</v>
      </c>
      <c r="F454" s="150">
        <f>F455+F456</f>
        <v>0</v>
      </c>
      <c r="G454" s="150">
        <f t="shared" ref="G454:I454" si="48">G455+G456</f>
        <v>0</v>
      </c>
      <c r="H454" s="150">
        <f t="shared" si="48"/>
        <v>0</v>
      </c>
      <c r="I454" s="150">
        <f t="shared" si="48"/>
        <v>0</v>
      </c>
    </row>
    <row r="455" spans="5:9" ht="15" customHeight="1" thickBot="1" x14ac:dyDescent="0.3">
      <c r="E455" s="716" t="s">
        <v>279</v>
      </c>
      <c r="F455" s="44">
        <f t="shared" ref="F455:I456" si="49">F52+F89+F200</f>
        <v>0</v>
      </c>
      <c r="G455" s="44">
        <f t="shared" si="49"/>
        <v>0</v>
      </c>
      <c r="H455" s="44">
        <f t="shared" si="49"/>
        <v>0</v>
      </c>
      <c r="I455" s="44">
        <f t="shared" si="49"/>
        <v>0</v>
      </c>
    </row>
    <row r="456" spans="5:9" ht="15" customHeight="1" thickBot="1" x14ac:dyDescent="0.3">
      <c r="E456" s="716" t="s">
        <v>302</v>
      </c>
      <c r="F456" s="53">
        <f t="shared" si="49"/>
        <v>0</v>
      </c>
      <c r="G456" s="53">
        <f t="shared" si="49"/>
        <v>0</v>
      </c>
      <c r="H456" s="53">
        <f t="shared" si="49"/>
        <v>0</v>
      </c>
      <c r="I456" s="53">
        <f t="shared" si="49"/>
        <v>0</v>
      </c>
    </row>
    <row r="457" spans="5:9" ht="15" customHeight="1" thickBot="1" x14ac:dyDescent="0.3">
      <c r="E457" s="60" t="s">
        <v>29</v>
      </c>
      <c r="F457" s="150">
        <f>F458+F459</f>
        <v>21900</v>
      </c>
      <c r="G457" s="150">
        <f>G458+G459</f>
        <v>21900</v>
      </c>
      <c r="H457" s="150">
        <f t="shared" ref="H457:I457" si="50">H458+H459</f>
        <v>21900</v>
      </c>
      <c r="I457" s="150">
        <f t="shared" si="50"/>
        <v>21900</v>
      </c>
    </row>
    <row r="458" spans="5:9" ht="15" customHeight="1" thickBot="1" x14ac:dyDescent="0.3">
      <c r="E458" s="716" t="s">
        <v>279</v>
      </c>
      <c r="F458" s="44">
        <f>+F166</f>
        <v>21900</v>
      </c>
      <c r="G458" s="44">
        <f>+G166</f>
        <v>21900</v>
      </c>
      <c r="H458" s="44">
        <f>+H166</f>
        <v>21900</v>
      </c>
      <c r="I458" s="44">
        <f>+I166</f>
        <v>21900</v>
      </c>
    </row>
    <row r="459" spans="5:9" ht="15" customHeight="1" thickBot="1" x14ac:dyDescent="0.3">
      <c r="E459" s="716" t="s">
        <v>302</v>
      </c>
      <c r="F459" s="53">
        <f>F56+F93+F204</f>
        <v>0</v>
      </c>
      <c r="G459" s="53">
        <f>G56+G93+G204</f>
        <v>0</v>
      </c>
      <c r="H459" s="53">
        <f>H56+H93+H204</f>
        <v>0</v>
      </c>
      <c r="I459" s="53">
        <f>I56+I93+I204</f>
        <v>0</v>
      </c>
    </row>
    <row r="460" spans="5:9" ht="27" customHeight="1" thickBot="1" x14ac:dyDescent="0.3">
      <c r="E460" s="60" t="s">
        <v>30</v>
      </c>
      <c r="F460" s="150">
        <f>F94+F57</f>
        <v>0</v>
      </c>
      <c r="G460" s="150">
        <f>G94+G57</f>
        <v>0</v>
      </c>
      <c r="H460" s="150">
        <f>H94+H57</f>
        <v>0</v>
      </c>
      <c r="I460" s="150">
        <f>I94+I57</f>
        <v>0</v>
      </c>
    </row>
    <row r="461" spans="5:9" ht="15" customHeight="1" thickBot="1" x14ac:dyDescent="0.3">
      <c r="E461" s="716" t="s">
        <v>279</v>
      </c>
      <c r="F461" s="44">
        <f t="shared" ref="F461:I462" si="51">F58+F95+F206</f>
        <v>0</v>
      </c>
      <c r="G461" s="44">
        <f t="shared" si="51"/>
        <v>0</v>
      </c>
      <c r="H461" s="44">
        <f t="shared" si="51"/>
        <v>0</v>
      </c>
      <c r="I461" s="44">
        <f t="shared" si="51"/>
        <v>0</v>
      </c>
    </row>
    <row r="462" spans="5:9" ht="15" customHeight="1" thickBot="1" x14ac:dyDescent="0.3">
      <c r="E462" s="716" t="s">
        <v>302</v>
      </c>
      <c r="F462" s="53">
        <f t="shared" si="51"/>
        <v>0</v>
      </c>
      <c r="G462" s="53">
        <f t="shared" si="51"/>
        <v>0</v>
      </c>
      <c r="H462" s="53">
        <f t="shared" si="51"/>
        <v>0</v>
      </c>
      <c r="I462" s="53">
        <f t="shared" si="51"/>
        <v>0</v>
      </c>
    </row>
    <row r="463" spans="5:9" ht="15" customHeight="1" thickBot="1" x14ac:dyDescent="0.3">
      <c r="E463" s="60" t="s">
        <v>59</v>
      </c>
      <c r="F463" s="44">
        <v>40000</v>
      </c>
      <c r="G463" s="44">
        <v>0</v>
      </c>
      <c r="H463" s="44">
        <v>0</v>
      </c>
      <c r="I463" s="44">
        <v>0</v>
      </c>
    </row>
    <row r="464" spans="5:9" ht="15" customHeight="1" thickBot="1" x14ac:dyDescent="0.3">
      <c r="E464" s="716" t="s">
        <v>279</v>
      </c>
      <c r="F464" s="44">
        <v>0</v>
      </c>
      <c r="G464" s="44">
        <v>0</v>
      </c>
      <c r="H464" s="44">
        <v>0</v>
      </c>
      <c r="I464" s="44">
        <v>0</v>
      </c>
    </row>
    <row r="465" spans="5:9" ht="15" customHeight="1" thickBot="1" x14ac:dyDescent="0.3">
      <c r="E465" s="716" t="s">
        <v>303</v>
      </c>
      <c r="F465" s="44">
        <v>0</v>
      </c>
      <c r="G465" s="44">
        <v>0</v>
      </c>
      <c r="H465" s="44">
        <v>0</v>
      </c>
      <c r="I465" s="44">
        <v>0</v>
      </c>
    </row>
    <row r="466" spans="5:9" ht="15" customHeight="1" thickBot="1" x14ac:dyDescent="0.3">
      <c r="E466" s="716" t="s">
        <v>295</v>
      </c>
      <c r="F466" s="44">
        <v>0</v>
      </c>
      <c r="G466" s="44">
        <v>0</v>
      </c>
      <c r="H466" s="44">
        <v>0</v>
      </c>
      <c r="I466" s="44">
        <v>0</v>
      </c>
    </row>
    <row r="467" spans="5:9" ht="15" customHeight="1" thickBot="1" x14ac:dyDescent="0.3">
      <c r="E467" s="716" t="s">
        <v>296</v>
      </c>
      <c r="F467" s="44">
        <v>0</v>
      </c>
      <c r="G467" s="44">
        <v>0</v>
      </c>
      <c r="H467" s="44">
        <v>0</v>
      </c>
      <c r="I467" s="44">
        <v>0</v>
      </c>
    </row>
    <row r="468" spans="5:9" ht="15" customHeight="1" thickBot="1" x14ac:dyDescent="0.3">
      <c r="E468" s="60" t="s">
        <v>60</v>
      </c>
      <c r="F468" s="880">
        <v>3000</v>
      </c>
      <c r="G468" s="881">
        <v>2000</v>
      </c>
      <c r="H468" s="881">
        <f t="shared" ref="H468:I468" si="52">H469+H470+H471+H472</f>
        <v>2000</v>
      </c>
      <c r="I468" s="881">
        <f t="shared" si="52"/>
        <v>2000</v>
      </c>
    </row>
    <row r="469" spans="5:9" ht="15" customHeight="1" thickBot="1" x14ac:dyDescent="0.3">
      <c r="E469" s="716" t="s">
        <v>279</v>
      </c>
      <c r="F469" s="44">
        <f>F381+F409+F434</f>
        <v>3000</v>
      </c>
      <c r="G469" s="62">
        <v>2000</v>
      </c>
      <c r="H469" s="62">
        <v>2000</v>
      </c>
      <c r="I469" s="62">
        <v>2000</v>
      </c>
    </row>
    <row r="470" spans="5:9" ht="15" customHeight="1" thickBot="1" x14ac:dyDescent="0.3">
      <c r="E470" s="716" t="s">
        <v>303</v>
      </c>
      <c r="F470" s="44"/>
      <c r="G470" s="62"/>
      <c r="H470" s="62"/>
      <c r="I470" s="62"/>
    </row>
    <row r="471" spans="5:9" ht="15" customHeight="1" thickBot="1" x14ac:dyDescent="0.3">
      <c r="E471" s="716" t="s">
        <v>295</v>
      </c>
      <c r="F471" s="44">
        <f>F436+F411+F383</f>
        <v>0</v>
      </c>
      <c r="G471" s="62">
        <f t="shared" ref="G471:I472" si="53">G436+G411+G383</f>
        <v>0</v>
      </c>
      <c r="H471" s="62">
        <f t="shared" si="53"/>
        <v>0</v>
      </c>
      <c r="I471" s="62">
        <f t="shared" si="53"/>
        <v>0</v>
      </c>
    </row>
    <row r="472" spans="5:9" ht="15" customHeight="1" thickBot="1" x14ac:dyDescent="0.3">
      <c r="E472" s="716" t="s">
        <v>296</v>
      </c>
      <c r="F472" s="44"/>
      <c r="G472" s="62"/>
      <c r="H472" s="62"/>
      <c r="I472" s="62">
        <f t="shared" si="53"/>
        <v>0</v>
      </c>
    </row>
    <row r="473" spans="5:9" ht="15" customHeight="1" thickBot="1" x14ac:dyDescent="0.3">
      <c r="E473" s="721" t="s">
        <v>32</v>
      </c>
      <c r="F473" s="722">
        <f>IF(F441-F440=0,0,"Error")</f>
        <v>0</v>
      </c>
      <c r="G473" s="722">
        <f>IF(G441-G440=0,0,"Error")</f>
        <v>0</v>
      </c>
      <c r="H473" s="722">
        <f>IF(H441-H440=0,0,"Error")</f>
        <v>0</v>
      </c>
      <c r="I473" s="722">
        <f>IF(I441-I440=0,0,"Error")</f>
        <v>0</v>
      </c>
    </row>
    <row r="474" spans="5:9" ht="15" customHeight="1" x14ac:dyDescent="0.25">
      <c r="E474" s="882"/>
      <c r="F474" s="883"/>
      <c r="G474" s="883"/>
      <c r="H474" s="883"/>
      <c r="I474" s="883"/>
    </row>
  </sheetData>
  <mergeCells count="91">
    <mergeCell ref="F7:I7"/>
    <mergeCell ref="E2:J2"/>
    <mergeCell ref="E3:I3"/>
    <mergeCell ref="E4:J4"/>
    <mergeCell ref="F5:I5"/>
    <mergeCell ref="F6:I6"/>
    <mergeCell ref="E28:E29"/>
    <mergeCell ref="E8:I8"/>
    <mergeCell ref="E9:I11"/>
    <mergeCell ref="F12:I12"/>
    <mergeCell ref="E13:E14"/>
    <mergeCell ref="F17:I17"/>
    <mergeCell ref="E18:I18"/>
    <mergeCell ref="E23:I23"/>
    <mergeCell ref="E24:I24"/>
    <mergeCell ref="F25:I25"/>
    <mergeCell ref="F26:I26"/>
    <mergeCell ref="F27:I27"/>
    <mergeCell ref="E102:E103"/>
    <mergeCell ref="E36:I36"/>
    <mergeCell ref="E37:E38"/>
    <mergeCell ref="F62:I62"/>
    <mergeCell ref="F63:I63"/>
    <mergeCell ref="F64:I64"/>
    <mergeCell ref="E65:E66"/>
    <mergeCell ref="E73:I73"/>
    <mergeCell ref="E74:E75"/>
    <mergeCell ref="F99:I99"/>
    <mergeCell ref="F100:I100"/>
    <mergeCell ref="F101:I101"/>
    <mergeCell ref="E176:E177"/>
    <mergeCell ref="E110:I110"/>
    <mergeCell ref="E111:E112"/>
    <mergeCell ref="F136:I136"/>
    <mergeCell ref="F137:I137"/>
    <mergeCell ref="F138:I138"/>
    <mergeCell ref="E139:E140"/>
    <mergeCell ref="E147:I147"/>
    <mergeCell ref="E148:E149"/>
    <mergeCell ref="F173:I173"/>
    <mergeCell ref="F174:I174"/>
    <mergeCell ref="F175:I175"/>
    <mergeCell ref="F323:I323"/>
    <mergeCell ref="E250:E251"/>
    <mergeCell ref="E184:I184"/>
    <mergeCell ref="E185:E186"/>
    <mergeCell ref="F210:I210"/>
    <mergeCell ref="F211:I211"/>
    <mergeCell ref="F212:I212"/>
    <mergeCell ref="E213:E214"/>
    <mergeCell ref="E221:I221"/>
    <mergeCell ref="E222:E223"/>
    <mergeCell ref="F247:I247"/>
    <mergeCell ref="F248:I248"/>
    <mergeCell ref="F249:I249"/>
    <mergeCell ref="E287:E288"/>
    <mergeCell ref="E295:I295"/>
    <mergeCell ref="E296:E297"/>
    <mergeCell ref="F321:I321"/>
    <mergeCell ref="F322:I322"/>
    <mergeCell ref="E258:I258"/>
    <mergeCell ref="E259:E260"/>
    <mergeCell ref="F284:I284"/>
    <mergeCell ref="F285:I285"/>
    <mergeCell ref="F286:I286"/>
    <mergeCell ref="F363:I363"/>
    <mergeCell ref="F364:I364"/>
    <mergeCell ref="E365:E366"/>
    <mergeCell ref="E373:E374"/>
    <mergeCell ref="E324:E325"/>
    <mergeCell ref="E358:I358"/>
    <mergeCell ref="E359:I359"/>
    <mergeCell ref="F360:I360"/>
    <mergeCell ref="H361:I361"/>
    <mergeCell ref="F362:I362"/>
    <mergeCell ref="E1:J1"/>
    <mergeCell ref="E426:E427"/>
    <mergeCell ref="E387:I387"/>
    <mergeCell ref="F388:I388"/>
    <mergeCell ref="F390:I390"/>
    <mergeCell ref="F391:I391"/>
    <mergeCell ref="E392:E393"/>
    <mergeCell ref="E400:I400"/>
    <mergeCell ref="E401:E402"/>
    <mergeCell ref="F415:I415"/>
    <mergeCell ref="F416:I416"/>
    <mergeCell ref="E417:E418"/>
    <mergeCell ref="E425:I425"/>
    <mergeCell ref="E386:I386"/>
    <mergeCell ref="E332:I332"/>
    <mergeCell ref="E333:E33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78"/>
  <sheetViews>
    <sheetView zoomScale="140" zoomScaleNormal="140" workbookViewId="0">
      <selection activeCell="H7" sqref="H7"/>
    </sheetView>
  </sheetViews>
  <sheetFormatPr defaultRowHeight="15" x14ac:dyDescent="0.25"/>
  <cols>
    <col min="1" max="1" width="23.5703125" customWidth="1"/>
    <col min="2" max="2" width="12.85546875" customWidth="1"/>
    <col min="3" max="3" width="11.5703125" customWidth="1"/>
    <col min="4" max="4" width="11.85546875" customWidth="1"/>
    <col min="5" max="5" width="11.5703125" customWidth="1"/>
    <col min="6" max="6" width="8.28515625" style="72" customWidth="1"/>
    <col min="7" max="7" width="14.5703125" customWidth="1"/>
    <col min="8" max="8" width="11" customWidth="1"/>
    <col min="9" max="9" width="12.140625" customWidth="1"/>
  </cols>
  <sheetData>
    <row r="1" spans="1:6" ht="18.75" x14ac:dyDescent="0.3">
      <c r="A1" s="1438" t="s">
        <v>164</v>
      </c>
      <c r="B1" s="1438"/>
      <c r="C1" s="1438"/>
      <c r="D1" s="1438"/>
      <c r="E1" s="1438"/>
    </row>
    <row r="2" spans="1:6" ht="30.75" customHeight="1" x14ac:dyDescent="0.25">
      <c r="A2" s="1421" t="s">
        <v>750</v>
      </c>
      <c r="B2" s="1421"/>
      <c r="C2" s="1421"/>
      <c r="D2" s="1421"/>
      <c r="E2" s="1421"/>
      <c r="F2" s="1"/>
    </row>
    <row r="3" spans="1:6" x14ac:dyDescent="0.25">
      <c r="A3" s="1306" t="s">
        <v>731</v>
      </c>
      <c r="B3" s="1306"/>
      <c r="C3" s="1306"/>
      <c r="D3" s="1306"/>
      <c r="E3" s="1306"/>
      <c r="F3" s="810"/>
    </row>
    <row r="4" spans="1:6" ht="15.75" thickBot="1" x14ac:dyDescent="0.3">
      <c r="A4" s="1422" t="s">
        <v>1730</v>
      </c>
      <c r="B4" s="1422"/>
      <c r="C4" s="1422"/>
      <c r="D4" s="1422"/>
      <c r="E4" s="1422"/>
    </row>
    <row r="5" spans="1:6" ht="24.75" thickBot="1" x14ac:dyDescent="0.3">
      <c r="A5" s="516" t="s">
        <v>0</v>
      </c>
      <c r="B5" s="1230" t="s">
        <v>164</v>
      </c>
      <c r="C5" s="1230"/>
      <c r="D5" s="1230"/>
      <c r="E5" s="1230"/>
    </row>
    <row r="6" spans="1:6" ht="15.75" thickBot="1" x14ac:dyDescent="0.3">
      <c r="A6" s="516" t="s">
        <v>1</v>
      </c>
      <c r="B6" s="1414" t="s">
        <v>165</v>
      </c>
      <c r="C6" s="1232"/>
      <c r="D6" s="1232"/>
      <c r="E6" s="1233"/>
    </row>
    <row r="7" spans="1:6" ht="24.75" thickBot="1" x14ac:dyDescent="0.3">
      <c r="A7" s="516" t="s">
        <v>3</v>
      </c>
      <c r="B7" s="1217" t="s">
        <v>729</v>
      </c>
      <c r="C7" s="1218"/>
      <c r="D7" s="1218"/>
      <c r="E7" s="1219"/>
    </row>
    <row r="8" spans="1:6" ht="15.75" thickBot="1" x14ac:dyDescent="0.3">
      <c r="A8" s="1415" t="s">
        <v>5</v>
      </c>
      <c r="B8" s="1416"/>
      <c r="C8" s="1416"/>
      <c r="D8" s="1416"/>
      <c r="E8" s="1417"/>
    </row>
    <row r="9" spans="1:6" ht="15.75" thickBot="1" x14ac:dyDescent="0.3">
      <c r="A9" s="1423" t="s">
        <v>217</v>
      </c>
      <c r="B9" s="1424"/>
      <c r="C9" s="1424"/>
      <c r="D9" s="1424"/>
      <c r="E9" s="1425"/>
    </row>
    <row r="10" spans="1:6" ht="15.75" thickBot="1" x14ac:dyDescent="0.3">
      <c r="A10" s="1423"/>
      <c r="B10" s="1424"/>
      <c r="C10" s="1424"/>
      <c r="D10" s="1424"/>
      <c r="E10" s="1425"/>
    </row>
    <row r="11" spans="1:6" ht="15.75" thickBot="1" x14ac:dyDescent="0.3">
      <c r="A11" s="1423"/>
      <c r="B11" s="1424"/>
      <c r="C11" s="1424"/>
      <c r="D11" s="1424"/>
      <c r="E11" s="1425"/>
    </row>
    <row r="12" spans="1:6" ht="36" customHeight="1" thickBot="1" x14ac:dyDescent="0.3">
      <c r="A12" s="811" t="s">
        <v>6</v>
      </c>
      <c r="B12" s="1426" t="s">
        <v>866</v>
      </c>
      <c r="C12" s="1279"/>
      <c r="D12" s="1279"/>
      <c r="E12" s="1280"/>
    </row>
    <row r="13" spans="1:6" x14ac:dyDescent="0.25">
      <c r="A13" s="1254" t="s">
        <v>7</v>
      </c>
      <c r="B13" s="8">
        <v>2019</v>
      </c>
      <c r="C13" s="8">
        <v>2020</v>
      </c>
      <c r="D13" s="8">
        <v>2021</v>
      </c>
      <c r="E13" s="8">
        <v>2022</v>
      </c>
    </row>
    <row r="14" spans="1:6" ht="15.75" thickBot="1" x14ac:dyDescent="0.3">
      <c r="A14" s="1255"/>
      <c r="B14" s="750" t="s">
        <v>8</v>
      </c>
      <c r="C14" s="750" t="s">
        <v>9</v>
      </c>
      <c r="D14" s="750" t="s">
        <v>9</v>
      </c>
      <c r="E14" s="750" t="s">
        <v>9</v>
      </c>
    </row>
    <row r="15" spans="1:6" ht="15.75" thickBot="1" x14ac:dyDescent="0.3">
      <c r="A15" s="5" t="s">
        <v>91</v>
      </c>
      <c r="B15" s="74" t="s">
        <v>867</v>
      </c>
      <c r="C15" s="74" t="s">
        <v>867</v>
      </c>
      <c r="D15" s="74" t="s">
        <v>867</v>
      </c>
      <c r="E15" s="74" t="s">
        <v>867</v>
      </c>
    </row>
    <row r="16" spans="1:6" ht="15.75" thickBot="1" x14ac:dyDescent="0.3">
      <c r="A16" s="5" t="s">
        <v>92</v>
      </c>
      <c r="B16" s="74"/>
      <c r="C16" s="74"/>
      <c r="D16" s="74"/>
      <c r="E16" s="74"/>
    </row>
    <row r="17" spans="1:11" ht="23.25" thickBot="1" x14ac:dyDescent="0.3">
      <c r="A17" s="5" t="s">
        <v>67</v>
      </c>
      <c r="B17" s="74"/>
      <c r="C17" s="74"/>
      <c r="D17" s="74"/>
      <c r="E17" s="74"/>
    </row>
    <row r="18" spans="1:11" ht="24.75" thickBot="1" x14ac:dyDescent="0.3">
      <c r="A18" s="6" t="s">
        <v>10</v>
      </c>
      <c r="B18" s="1427" t="s">
        <v>868</v>
      </c>
      <c r="C18" s="1428"/>
      <c r="D18" s="1428"/>
      <c r="E18" s="1429"/>
    </row>
    <row r="19" spans="1:11" ht="15.75" thickBot="1" x14ac:dyDescent="0.3">
      <c r="A19" s="1247" t="s">
        <v>869</v>
      </c>
      <c r="B19" s="1249"/>
      <c r="C19" s="1249"/>
      <c r="D19" s="1249"/>
      <c r="E19" s="1250"/>
      <c r="H19" s="30"/>
      <c r="J19" s="30"/>
    </row>
    <row r="20" spans="1:11" ht="15.75" thickBot="1" x14ac:dyDescent="0.3">
      <c r="A20" s="5" t="s">
        <v>91</v>
      </c>
      <c r="B20" s="74" t="s">
        <v>867</v>
      </c>
      <c r="C20" s="74" t="s">
        <v>867</v>
      </c>
      <c r="D20" s="74" t="s">
        <v>867</v>
      </c>
      <c r="E20" s="74" t="s">
        <v>867</v>
      </c>
      <c r="G20" s="92"/>
    </row>
    <row r="21" spans="1:11" ht="23.25" thickBot="1" x14ac:dyDescent="0.3">
      <c r="A21" s="5" t="s">
        <v>67</v>
      </c>
      <c r="B21" s="270"/>
      <c r="C21" s="271"/>
      <c r="D21" s="271"/>
      <c r="E21" s="271"/>
    </row>
    <row r="22" spans="1:11" ht="15.75" thickBot="1" x14ac:dyDescent="0.3">
      <c r="A22" s="1291" t="s">
        <v>12</v>
      </c>
      <c r="B22" s="1292"/>
      <c r="C22" s="1292"/>
      <c r="D22" s="1292"/>
      <c r="E22" s="1293"/>
    </row>
    <row r="23" spans="1:11" ht="15.75" thickBot="1" x14ac:dyDescent="0.3">
      <c r="A23" s="1418" t="s">
        <v>13</v>
      </c>
      <c r="B23" s="1419"/>
      <c r="C23" s="1419"/>
      <c r="D23" s="1419"/>
      <c r="E23" s="1420"/>
    </row>
    <row r="24" spans="1:11" ht="15.75" thickBot="1" x14ac:dyDescent="0.3">
      <c r="A24" s="7" t="s">
        <v>75</v>
      </c>
      <c r="B24" s="1284" t="s">
        <v>870</v>
      </c>
      <c r="C24" s="1279"/>
      <c r="D24" s="1279"/>
      <c r="E24" s="1280"/>
    </row>
    <row r="25" spans="1:11" ht="62.25" customHeight="1" thickBot="1" x14ac:dyDescent="0.3">
      <c r="A25" s="5" t="s">
        <v>15</v>
      </c>
      <c r="B25" s="1392" t="s">
        <v>871</v>
      </c>
      <c r="C25" s="1393"/>
      <c r="D25" s="1393"/>
      <c r="E25" s="1394"/>
    </row>
    <row r="26" spans="1:11" ht="15.75" thickBot="1" x14ac:dyDescent="0.3">
      <c r="A26" s="5" t="s">
        <v>16</v>
      </c>
      <c r="B26" s="1251"/>
      <c r="C26" s="1252"/>
      <c r="D26" s="1252"/>
      <c r="E26" s="1253"/>
    </row>
    <row r="27" spans="1:11" x14ac:dyDescent="0.25">
      <c r="A27" s="1254"/>
      <c r="B27" s="8">
        <v>2019</v>
      </c>
      <c r="C27" s="8">
        <v>2020</v>
      </c>
      <c r="D27" s="8">
        <v>2021</v>
      </c>
      <c r="E27" s="8">
        <v>2022</v>
      </c>
    </row>
    <row r="28" spans="1:11" ht="15.75" thickBot="1" x14ac:dyDescent="0.3">
      <c r="A28" s="1255"/>
      <c r="B28" s="750" t="s">
        <v>8</v>
      </c>
      <c r="C28" s="750" t="s">
        <v>9</v>
      </c>
      <c r="D28" s="750" t="s">
        <v>9</v>
      </c>
      <c r="E28" s="750" t="s">
        <v>9</v>
      </c>
    </row>
    <row r="29" spans="1:11" ht="15.75" thickBot="1" x14ac:dyDescent="0.3">
      <c r="A29" s="5" t="s">
        <v>17</v>
      </c>
      <c r="B29" s="10" t="s">
        <v>872</v>
      </c>
      <c r="C29" s="10" t="s">
        <v>872</v>
      </c>
      <c r="D29" s="10" t="s">
        <v>872</v>
      </c>
      <c r="E29" s="10" t="s">
        <v>872</v>
      </c>
    </row>
    <row r="30" spans="1:11" ht="15.75" thickBot="1" x14ac:dyDescent="0.3">
      <c r="A30" s="5" t="s">
        <v>18</v>
      </c>
      <c r="B30" s="10">
        <v>1632800</v>
      </c>
      <c r="C30" s="10">
        <v>1730000</v>
      </c>
      <c r="D30" s="10">
        <v>1750000</v>
      </c>
      <c r="E30" s="10">
        <v>1760000</v>
      </c>
      <c r="F30" s="433"/>
      <c r="G30" s="12"/>
      <c r="H30" s="12"/>
    </row>
    <row r="31" spans="1:11" ht="15.75" thickBot="1" x14ac:dyDescent="0.3">
      <c r="A31" s="5" t="s">
        <v>19</v>
      </c>
      <c r="B31" s="10" t="s">
        <v>872</v>
      </c>
      <c r="C31" s="10" t="s">
        <v>872</v>
      </c>
      <c r="D31" s="10" t="s">
        <v>872</v>
      </c>
      <c r="E31" s="10" t="s">
        <v>872</v>
      </c>
    </row>
    <row r="32" spans="1:11" ht="15.75" thickBot="1" x14ac:dyDescent="0.3">
      <c r="A32" s="5" t="s">
        <v>20</v>
      </c>
      <c r="B32" s="747" t="s">
        <v>21</v>
      </c>
      <c r="C32" s="11">
        <v>9.9719538797133911E-3</v>
      </c>
      <c r="D32" s="11">
        <v>9.8734958346189394E-3</v>
      </c>
      <c r="E32" s="11">
        <v>1.0082493125572967E-2</v>
      </c>
      <c r="G32" s="12"/>
      <c r="H32" s="12"/>
      <c r="I32" s="12"/>
      <c r="J32" s="12"/>
      <c r="K32" s="12"/>
    </row>
    <row r="33" spans="1:8" ht="15.75" thickBot="1" x14ac:dyDescent="0.3">
      <c r="A33" s="5" t="s">
        <v>22</v>
      </c>
      <c r="B33" s="747" t="s">
        <v>21</v>
      </c>
      <c r="C33" s="11">
        <v>5.9529642332190047E-2</v>
      </c>
      <c r="D33" s="11">
        <v>1.1560693641618602E-2</v>
      </c>
      <c r="E33" s="11">
        <v>5.7142857142857828E-3</v>
      </c>
    </row>
    <row r="34" spans="1:8" ht="15.75" thickBot="1" x14ac:dyDescent="0.3">
      <c r="A34" s="5" t="s">
        <v>23</v>
      </c>
      <c r="B34" s="747" t="s">
        <v>21</v>
      </c>
      <c r="C34" s="11">
        <v>4.906838082196785E-2</v>
      </c>
      <c r="D34" s="11">
        <v>1.6707021364148478E-3</v>
      </c>
      <c r="E34" s="11">
        <v>-4.3246046149857387E-3</v>
      </c>
    </row>
    <row r="35" spans="1:8" ht="15.75" thickBot="1" x14ac:dyDescent="0.3">
      <c r="A35" s="1256" t="s">
        <v>326</v>
      </c>
      <c r="B35" s="1257"/>
      <c r="C35" s="1257"/>
      <c r="D35" s="1257"/>
      <c r="E35" s="1258"/>
    </row>
    <row r="36" spans="1:8" x14ac:dyDescent="0.25">
      <c r="A36" s="1254"/>
      <c r="B36" s="8">
        <v>2019</v>
      </c>
      <c r="C36" s="8">
        <v>2020</v>
      </c>
      <c r="D36" s="8">
        <v>2021</v>
      </c>
      <c r="E36" s="8">
        <v>2022</v>
      </c>
    </row>
    <row r="37" spans="1:8" ht="15.75" thickBot="1" x14ac:dyDescent="0.3">
      <c r="A37" s="1255"/>
      <c r="B37" s="750" t="s">
        <v>8</v>
      </c>
      <c r="C37" s="750" t="s">
        <v>9</v>
      </c>
      <c r="D37" s="750" t="s">
        <v>9</v>
      </c>
      <c r="E37" s="750" t="s">
        <v>9</v>
      </c>
    </row>
    <row r="38" spans="1:8" ht="15.75" thickBot="1" x14ac:dyDescent="0.3">
      <c r="A38" s="13" t="s">
        <v>24</v>
      </c>
      <c r="B38" s="14">
        <v>1059500</v>
      </c>
      <c r="C38" s="14">
        <v>1140000</v>
      </c>
      <c r="D38" s="14">
        <v>1140000</v>
      </c>
      <c r="E38" s="14">
        <v>1140000</v>
      </c>
    </row>
    <row r="39" spans="1:8" s="72" customFormat="1" ht="15.75" thickBot="1" x14ac:dyDescent="0.3">
      <c r="A39" s="237" t="s">
        <v>279</v>
      </c>
      <c r="B39" s="42">
        <v>1059500</v>
      </c>
      <c r="C39" s="42">
        <v>1140000</v>
      </c>
      <c r="D39" s="42">
        <v>1140000</v>
      </c>
      <c r="E39" s="42">
        <v>1140000</v>
      </c>
      <c r="F39" s="433"/>
    </row>
    <row r="40" spans="1:8" s="72" customFormat="1" ht="15.75" thickBot="1" x14ac:dyDescent="0.3">
      <c r="A40" s="237" t="s">
        <v>280</v>
      </c>
      <c r="B40" s="42"/>
      <c r="C40" s="42"/>
      <c r="D40" s="42"/>
      <c r="E40" s="42"/>
    </row>
    <row r="41" spans="1:8" s="72" customFormat="1" ht="24.75" thickBot="1" x14ac:dyDescent="0.3">
      <c r="A41" s="236" t="s">
        <v>25</v>
      </c>
      <c r="B41" s="43">
        <v>173300</v>
      </c>
      <c r="C41" s="43">
        <v>185000</v>
      </c>
      <c r="D41" s="43">
        <v>185000</v>
      </c>
      <c r="E41" s="43">
        <v>185000</v>
      </c>
    </row>
    <row r="42" spans="1:8" s="72" customFormat="1" ht="15.75" thickBot="1" x14ac:dyDescent="0.3">
      <c r="A42" s="237" t="s">
        <v>279</v>
      </c>
      <c r="B42" s="42">
        <v>173300</v>
      </c>
      <c r="C42" s="42">
        <v>185000</v>
      </c>
      <c r="D42" s="42">
        <v>185000</v>
      </c>
      <c r="E42" s="42">
        <v>185000</v>
      </c>
      <c r="H42" s="433"/>
    </row>
    <row r="43" spans="1:8" s="72" customFormat="1" ht="15.75" thickBot="1" x14ac:dyDescent="0.3">
      <c r="A43" s="237" t="s">
        <v>280</v>
      </c>
      <c r="B43" s="42"/>
      <c r="C43" s="43"/>
      <c r="D43" s="43"/>
      <c r="E43" s="43"/>
      <c r="H43" s="433"/>
    </row>
    <row r="44" spans="1:8" s="72" customFormat="1" ht="15.75" thickBot="1" x14ac:dyDescent="0.3">
      <c r="A44" s="236" t="s">
        <v>26</v>
      </c>
      <c r="B44" s="42">
        <v>367000</v>
      </c>
      <c r="C44" s="43">
        <v>379000</v>
      </c>
      <c r="D44" s="43">
        <v>397000</v>
      </c>
      <c r="E44" s="43">
        <v>407000</v>
      </c>
    </row>
    <row r="45" spans="1:8" s="72" customFormat="1" ht="15.75" thickBot="1" x14ac:dyDescent="0.3">
      <c r="A45" s="237" t="s">
        <v>279</v>
      </c>
      <c r="B45" s="42">
        <v>363880</v>
      </c>
      <c r="C45" s="43">
        <v>376000</v>
      </c>
      <c r="D45" s="43">
        <v>393700</v>
      </c>
      <c r="E45" s="43">
        <v>403700</v>
      </c>
    </row>
    <row r="46" spans="1:8" s="72" customFormat="1" ht="15.75" thickBot="1" x14ac:dyDescent="0.3">
      <c r="A46" s="237" t="s">
        <v>280</v>
      </c>
      <c r="B46" s="42">
        <v>3120</v>
      </c>
      <c r="C46" s="42">
        <v>3000</v>
      </c>
      <c r="D46" s="42">
        <v>3300</v>
      </c>
      <c r="E46" s="42">
        <v>3300</v>
      </c>
    </row>
    <row r="47" spans="1:8" s="72" customFormat="1" ht="15.75" thickBot="1" x14ac:dyDescent="0.3">
      <c r="A47" s="236" t="s">
        <v>27</v>
      </c>
      <c r="B47" s="42"/>
      <c r="C47" s="43"/>
      <c r="D47" s="43"/>
      <c r="E47" s="43"/>
    </row>
    <row r="48" spans="1:8" ht="15.75" thickBot="1" x14ac:dyDescent="0.3">
      <c r="A48" s="26" t="s">
        <v>279</v>
      </c>
      <c r="B48" s="15"/>
      <c r="C48" s="14"/>
      <c r="D48" s="14"/>
      <c r="E48" s="14"/>
    </row>
    <row r="49" spans="1:12" ht="15.75" thickBot="1" x14ac:dyDescent="0.3">
      <c r="A49" s="26" t="s">
        <v>280</v>
      </c>
      <c r="B49" s="15"/>
      <c r="C49" s="14"/>
      <c r="D49" s="14"/>
      <c r="E49" s="14"/>
    </row>
    <row r="50" spans="1:12" ht="15.75" thickBot="1" x14ac:dyDescent="0.3">
      <c r="A50" s="13" t="s">
        <v>28</v>
      </c>
      <c r="B50" s="15"/>
      <c r="C50" s="14"/>
      <c r="D50" s="14"/>
      <c r="E50" s="14"/>
    </row>
    <row r="51" spans="1:12" ht="15.75" thickBot="1" x14ac:dyDescent="0.3">
      <c r="A51" s="26" t="s">
        <v>279</v>
      </c>
      <c r="B51" s="15"/>
      <c r="C51" s="14"/>
      <c r="D51" s="14"/>
      <c r="E51" s="14"/>
    </row>
    <row r="52" spans="1:12" ht="15.75" thickBot="1" x14ac:dyDescent="0.3">
      <c r="A52" s="26" t="s">
        <v>280</v>
      </c>
      <c r="B52" s="15"/>
      <c r="C52" s="14"/>
      <c r="D52" s="14"/>
      <c r="E52" s="14"/>
    </row>
    <row r="53" spans="1:12" ht="15.75" thickBot="1" x14ac:dyDescent="0.3">
      <c r="A53" s="13" t="s">
        <v>29</v>
      </c>
      <c r="B53" s="15">
        <v>0</v>
      </c>
      <c r="C53" s="14">
        <v>0</v>
      </c>
      <c r="D53" s="14">
        <v>0</v>
      </c>
      <c r="E53" s="14">
        <v>0</v>
      </c>
    </row>
    <row r="54" spans="1:12" ht="15.75" thickBot="1" x14ac:dyDescent="0.3">
      <c r="A54" s="26" t="s">
        <v>279</v>
      </c>
      <c r="B54" s="278"/>
      <c r="C54" s="14">
        <v>0</v>
      </c>
      <c r="D54" s="31">
        <v>0</v>
      </c>
      <c r="E54" s="31">
        <v>0</v>
      </c>
    </row>
    <row r="55" spans="1:12" ht="15.75" thickBot="1" x14ac:dyDescent="0.3">
      <c r="A55" s="26" t="s">
        <v>280</v>
      </c>
      <c r="B55" s="15"/>
      <c r="C55" s="14"/>
      <c r="D55" s="14"/>
      <c r="E55" s="14"/>
    </row>
    <row r="56" spans="1:12" ht="24.75" thickBot="1" x14ac:dyDescent="0.3">
      <c r="A56" s="13" t="s">
        <v>30</v>
      </c>
      <c r="B56" s="14">
        <v>33000</v>
      </c>
      <c r="C56" s="15">
        <v>26000</v>
      </c>
      <c r="D56" s="15">
        <v>28000</v>
      </c>
      <c r="E56" s="15">
        <v>28000</v>
      </c>
      <c r="H56" s="95"/>
    </row>
    <row r="57" spans="1:12" s="72" customFormat="1" ht="15.75" thickBot="1" x14ac:dyDescent="0.3">
      <c r="A57" s="237" t="s">
        <v>279</v>
      </c>
      <c r="B57" s="42">
        <v>33000</v>
      </c>
      <c r="C57" s="42">
        <v>26000</v>
      </c>
      <c r="D57" s="42">
        <v>28000</v>
      </c>
      <c r="E57" s="42">
        <v>28000</v>
      </c>
      <c r="J57" s="511"/>
      <c r="K57" s="511"/>
      <c r="L57" s="511"/>
    </row>
    <row r="58" spans="1:12" ht="15.75" thickBot="1" x14ac:dyDescent="0.3">
      <c r="A58" s="26" t="s">
        <v>280</v>
      </c>
      <c r="B58" s="15"/>
      <c r="C58" s="97"/>
      <c r="D58" s="40"/>
      <c r="E58" s="40"/>
    </row>
    <row r="59" spans="1:12" ht="15.75" thickBot="1" x14ac:dyDescent="0.3">
      <c r="A59" s="111" t="s">
        <v>76</v>
      </c>
      <c r="B59" s="15">
        <v>1632800</v>
      </c>
      <c r="C59" s="15">
        <v>1730000</v>
      </c>
      <c r="D59" s="15">
        <v>1750000</v>
      </c>
      <c r="E59" s="15">
        <v>1760000</v>
      </c>
    </row>
    <row r="60" spans="1:12" ht="15.75" thickBot="1" x14ac:dyDescent="0.3">
      <c r="A60" s="17" t="s">
        <v>32</v>
      </c>
      <c r="B60" s="18">
        <v>0</v>
      </c>
      <c r="C60" s="18">
        <v>0</v>
      </c>
      <c r="D60" s="18">
        <v>0</v>
      </c>
      <c r="E60" s="18">
        <v>0</v>
      </c>
    </row>
    <row r="61" spans="1:12" ht="23.25" thickBot="1" x14ac:dyDescent="0.3">
      <c r="A61" s="37" t="s">
        <v>327</v>
      </c>
      <c r="B61" s="1278"/>
      <c r="C61" s="1279"/>
      <c r="D61" s="1279"/>
      <c r="E61" s="1280"/>
    </row>
    <row r="62" spans="1:12" ht="26.25" customHeight="1" thickBot="1" x14ac:dyDescent="0.3">
      <c r="A62" s="5" t="s">
        <v>15</v>
      </c>
      <c r="B62" s="1247"/>
      <c r="C62" s="1249"/>
      <c r="D62" s="1249"/>
      <c r="E62" s="1250"/>
    </row>
    <row r="63" spans="1:12" ht="15.75" thickBot="1" x14ac:dyDescent="0.3">
      <c r="A63" s="5" t="s">
        <v>16</v>
      </c>
      <c r="B63" s="1251"/>
      <c r="C63" s="1252"/>
      <c r="D63" s="1252"/>
      <c r="E63" s="1253"/>
    </row>
    <row r="64" spans="1:12" ht="12.75" customHeight="1" x14ac:dyDescent="0.25">
      <c r="A64" s="1254"/>
      <c r="B64" s="8">
        <v>2018</v>
      </c>
      <c r="C64" s="8">
        <v>2019</v>
      </c>
      <c r="D64" s="8">
        <v>2020</v>
      </c>
      <c r="E64" s="8">
        <v>2021</v>
      </c>
    </row>
    <row r="65" spans="1:5" ht="15.75" thickBot="1" x14ac:dyDescent="0.3">
      <c r="A65" s="1255"/>
      <c r="B65" s="750" t="s">
        <v>8</v>
      </c>
      <c r="C65" s="750" t="s">
        <v>9</v>
      </c>
      <c r="D65" s="750" t="s">
        <v>9</v>
      </c>
      <c r="E65" s="750" t="s">
        <v>9</v>
      </c>
    </row>
    <row r="66" spans="1:5" ht="15.75" thickBot="1" x14ac:dyDescent="0.3">
      <c r="A66" s="5" t="s">
        <v>17</v>
      </c>
      <c r="B66" s="5"/>
      <c r="C66" s="5"/>
      <c r="D66" s="5"/>
      <c r="E66" s="5"/>
    </row>
    <row r="67" spans="1:5" ht="15.75" thickBot="1" x14ac:dyDescent="0.3">
      <c r="A67" s="5" t="s">
        <v>18</v>
      </c>
      <c r="B67" s="10">
        <v>0</v>
      </c>
      <c r="C67" s="10">
        <v>0</v>
      </c>
      <c r="D67" s="10">
        <v>0</v>
      </c>
      <c r="E67" s="10">
        <v>0</v>
      </c>
    </row>
    <row r="68" spans="1:5" ht="15.75" thickBot="1" x14ac:dyDescent="0.3">
      <c r="A68" s="5" t="s">
        <v>19</v>
      </c>
      <c r="B68" s="10" t="e">
        <v>#DIV/0!</v>
      </c>
      <c r="C68" s="10" t="e">
        <v>#DIV/0!</v>
      </c>
      <c r="D68" s="10" t="e">
        <v>#DIV/0!</v>
      </c>
      <c r="E68" s="10" t="e">
        <v>#DIV/0!</v>
      </c>
    </row>
    <row r="69" spans="1:5" ht="15.75" thickBot="1" x14ac:dyDescent="0.3">
      <c r="A69" s="5" t="s">
        <v>20</v>
      </c>
      <c r="B69" s="747"/>
      <c r="C69" s="11" t="e">
        <v>#DIV/0!</v>
      </c>
      <c r="D69" s="11" t="e">
        <v>#DIV/0!</v>
      </c>
      <c r="E69" s="11" t="e">
        <v>#DIV/0!</v>
      </c>
    </row>
    <row r="70" spans="1:5" ht="15.75" thickBot="1" x14ac:dyDescent="0.3">
      <c r="A70" s="5" t="s">
        <v>22</v>
      </c>
      <c r="B70" s="747"/>
      <c r="C70" s="11" t="e">
        <v>#DIV/0!</v>
      </c>
      <c r="D70" s="11" t="e">
        <v>#DIV/0!</v>
      </c>
      <c r="E70" s="11" t="e">
        <v>#DIV/0!</v>
      </c>
    </row>
    <row r="71" spans="1:5" ht="15.75" thickBot="1" x14ac:dyDescent="0.3">
      <c r="A71" s="5" t="s">
        <v>23</v>
      </c>
      <c r="B71" s="747"/>
      <c r="C71" s="11" t="e">
        <v>#DIV/0!</v>
      </c>
      <c r="D71" s="11" t="e">
        <v>#DIV/0!</v>
      </c>
      <c r="E71" s="11" t="e">
        <v>#DIV/0!</v>
      </c>
    </row>
    <row r="72" spans="1:5" ht="15.75" hidden="1" thickBot="1" x14ac:dyDescent="0.3">
      <c r="A72" s="1256" t="s">
        <v>212</v>
      </c>
      <c r="B72" s="1257"/>
      <c r="C72" s="1257"/>
      <c r="D72" s="1257"/>
      <c r="E72" s="1258"/>
    </row>
    <row r="73" spans="1:5" ht="15.75" hidden="1" thickBot="1" x14ac:dyDescent="0.3">
      <c r="A73" s="1254"/>
      <c r="B73" s="8">
        <v>2018</v>
      </c>
      <c r="C73" s="8">
        <v>2019</v>
      </c>
      <c r="D73" s="8">
        <v>2020</v>
      </c>
      <c r="E73" s="8">
        <v>2021</v>
      </c>
    </row>
    <row r="74" spans="1:5" ht="15.75" hidden="1" thickBot="1" x14ac:dyDescent="0.3">
      <c r="A74" s="1255"/>
      <c r="B74" s="750" t="s">
        <v>8</v>
      </c>
      <c r="C74" s="750" t="s">
        <v>9</v>
      </c>
      <c r="D74" s="750" t="s">
        <v>9</v>
      </c>
      <c r="E74" s="750" t="s">
        <v>9</v>
      </c>
    </row>
    <row r="75" spans="1:5" ht="15.75" hidden="1" thickBot="1" x14ac:dyDescent="0.3">
      <c r="A75" s="13" t="s">
        <v>24</v>
      </c>
      <c r="B75" s="14"/>
      <c r="C75" s="14"/>
      <c r="D75" s="14"/>
      <c r="E75" s="14"/>
    </row>
    <row r="76" spans="1:5" ht="15.75" hidden="1" thickBot="1" x14ac:dyDescent="0.3">
      <c r="A76" s="26" t="s">
        <v>279</v>
      </c>
      <c r="B76" s="15"/>
      <c r="C76" s="27"/>
      <c r="D76" s="27"/>
      <c r="E76" s="27"/>
    </row>
    <row r="77" spans="1:5" ht="15.75" hidden="1" thickBot="1" x14ac:dyDescent="0.3">
      <c r="A77" s="26" t="s">
        <v>280</v>
      </c>
      <c r="B77" s="15"/>
      <c r="C77" s="27"/>
      <c r="D77" s="27"/>
      <c r="E77" s="27"/>
    </row>
    <row r="78" spans="1:5" ht="24.75" hidden="1" thickBot="1" x14ac:dyDescent="0.3">
      <c r="A78" s="13" t="s">
        <v>25</v>
      </c>
      <c r="B78" s="14"/>
      <c r="C78" s="14"/>
      <c r="D78" s="14"/>
      <c r="E78" s="14"/>
    </row>
    <row r="79" spans="1:5" ht="15.75" hidden="1" thickBot="1" x14ac:dyDescent="0.3">
      <c r="A79" s="26" t="s">
        <v>279</v>
      </c>
      <c r="B79" s="15"/>
      <c r="C79" s="14"/>
      <c r="D79" s="14"/>
      <c r="E79" s="14"/>
    </row>
    <row r="80" spans="1:5" ht="15.75" hidden="1" thickBot="1" x14ac:dyDescent="0.3">
      <c r="A80" s="26" t="s">
        <v>280</v>
      </c>
      <c r="B80" s="15"/>
      <c r="C80" s="14"/>
      <c r="D80" s="14"/>
      <c r="E80" s="14"/>
    </row>
    <row r="81" spans="1:5" ht="15.75" hidden="1" thickBot="1" x14ac:dyDescent="0.3">
      <c r="A81" s="13" t="s">
        <v>26</v>
      </c>
      <c r="B81" s="15">
        <v>0</v>
      </c>
      <c r="C81" s="14">
        <v>0</v>
      </c>
      <c r="D81" s="14">
        <v>0</v>
      </c>
      <c r="E81" s="14">
        <v>0</v>
      </c>
    </row>
    <row r="82" spans="1:5" ht="15.75" hidden="1" thickBot="1" x14ac:dyDescent="0.3">
      <c r="A82" s="26" t="s">
        <v>279</v>
      </c>
      <c r="B82" s="15"/>
      <c r="C82" s="14"/>
      <c r="D82" s="14"/>
      <c r="E82" s="14"/>
    </row>
    <row r="83" spans="1:5" ht="15.75" hidden="1" thickBot="1" x14ac:dyDescent="0.3">
      <c r="A83" s="26" t="s">
        <v>280</v>
      </c>
      <c r="B83" s="15"/>
      <c r="C83" s="14"/>
      <c r="D83" s="14"/>
      <c r="E83" s="14"/>
    </row>
    <row r="84" spans="1:5" ht="15.75" hidden="1" thickBot="1" x14ac:dyDescent="0.3">
      <c r="A84" s="13" t="s">
        <v>27</v>
      </c>
      <c r="B84" s="15"/>
      <c r="C84" s="14"/>
      <c r="D84" s="14"/>
      <c r="E84" s="14"/>
    </row>
    <row r="85" spans="1:5" ht="15.75" hidden="1" thickBot="1" x14ac:dyDescent="0.3">
      <c r="A85" s="26" t="s">
        <v>279</v>
      </c>
      <c r="B85" s="15"/>
      <c r="C85" s="14"/>
      <c r="D85" s="14"/>
      <c r="E85" s="14"/>
    </row>
    <row r="86" spans="1:5" ht="15.75" hidden="1" thickBot="1" x14ac:dyDescent="0.3">
      <c r="A86" s="26" t="s">
        <v>280</v>
      </c>
      <c r="B86" s="15"/>
      <c r="C86" s="14"/>
      <c r="D86" s="14"/>
      <c r="E86" s="14"/>
    </row>
    <row r="87" spans="1:5" ht="15.75" hidden="1" thickBot="1" x14ac:dyDescent="0.3">
      <c r="A87" s="13" t="s">
        <v>28</v>
      </c>
      <c r="B87" s="15"/>
      <c r="C87" s="14"/>
      <c r="D87" s="14"/>
      <c r="E87" s="14"/>
    </row>
    <row r="88" spans="1:5" ht="15.75" hidden="1" thickBot="1" x14ac:dyDescent="0.3">
      <c r="A88" s="26" t="s">
        <v>279</v>
      </c>
      <c r="B88" s="15"/>
      <c r="C88" s="14"/>
      <c r="D88" s="14"/>
      <c r="E88" s="14"/>
    </row>
    <row r="89" spans="1:5" ht="15.75" hidden="1" thickBot="1" x14ac:dyDescent="0.3">
      <c r="A89" s="26" t="s">
        <v>280</v>
      </c>
      <c r="B89" s="15"/>
      <c r="C89" s="14"/>
      <c r="D89" s="14"/>
      <c r="E89" s="14"/>
    </row>
    <row r="90" spans="1:5" ht="15.75" hidden="1" thickBot="1" x14ac:dyDescent="0.3">
      <c r="A90" s="13" t="s">
        <v>29</v>
      </c>
      <c r="B90" s="15"/>
      <c r="C90" s="14"/>
      <c r="D90" s="14"/>
      <c r="E90" s="14"/>
    </row>
    <row r="91" spans="1:5" ht="15.75" hidden="1" thickBot="1" x14ac:dyDescent="0.3">
      <c r="A91" s="26" t="s">
        <v>279</v>
      </c>
      <c r="B91" s="15"/>
      <c r="C91" s="14"/>
      <c r="D91" s="14"/>
      <c r="E91" s="14"/>
    </row>
    <row r="92" spans="1:5" ht="15.75" hidden="1" thickBot="1" x14ac:dyDescent="0.3">
      <c r="A92" s="26" t="s">
        <v>280</v>
      </c>
      <c r="B92" s="15"/>
      <c r="C92" s="14"/>
      <c r="D92" s="14"/>
      <c r="E92" s="14"/>
    </row>
    <row r="93" spans="1:5" ht="24.75" hidden="1" thickBot="1" x14ac:dyDescent="0.3">
      <c r="A93" s="13" t="s">
        <v>30</v>
      </c>
      <c r="B93" s="15"/>
      <c r="C93" s="14"/>
      <c r="D93" s="14"/>
      <c r="E93" s="14"/>
    </row>
    <row r="94" spans="1:5" ht="15.75" hidden="1" thickBot="1" x14ac:dyDescent="0.3">
      <c r="A94" s="26" t="s">
        <v>279</v>
      </c>
      <c r="B94" s="15"/>
      <c r="C94" s="14"/>
      <c r="D94" s="14"/>
      <c r="E94" s="14"/>
    </row>
    <row r="95" spans="1:5" ht="15.75" hidden="1" thickBot="1" x14ac:dyDescent="0.3">
      <c r="A95" s="26" t="s">
        <v>280</v>
      </c>
      <c r="B95" s="15"/>
      <c r="C95" s="14"/>
      <c r="D95" s="14"/>
      <c r="E95" s="14"/>
    </row>
    <row r="96" spans="1:5" ht="15.75" hidden="1" thickBot="1" x14ac:dyDescent="0.3">
      <c r="A96" s="35" t="s">
        <v>53</v>
      </c>
      <c r="B96" s="15">
        <v>0</v>
      </c>
      <c r="C96" s="15">
        <v>0</v>
      </c>
      <c r="D96" s="15">
        <v>0</v>
      </c>
      <c r="E96" s="15">
        <v>0</v>
      </c>
    </row>
    <row r="97" spans="1:5" ht="15.75" hidden="1" thickBot="1" x14ac:dyDescent="0.3">
      <c r="A97" s="17" t="s">
        <v>32</v>
      </c>
      <c r="B97" s="18">
        <v>0</v>
      </c>
      <c r="C97" s="18">
        <v>0</v>
      </c>
      <c r="D97" s="18">
        <v>0</v>
      </c>
      <c r="E97" s="18">
        <v>0</v>
      </c>
    </row>
    <row r="98" spans="1:5" ht="23.25" hidden="1" thickBot="1" x14ac:dyDescent="0.3">
      <c r="A98" s="37" t="s">
        <v>328</v>
      </c>
      <c r="B98" s="1278"/>
      <c r="C98" s="1279"/>
      <c r="D98" s="1279"/>
      <c r="E98" s="1280"/>
    </row>
    <row r="99" spans="1:5" ht="15.75" hidden="1" thickBot="1" x14ac:dyDescent="0.3">
      <c r="A99" s="5" t="s">
        <v>15</v>
      </c>
      <c r="B99" s="1247"/>
      <c r="C99" s="1249"/>
      <c r="D99" s="1249"/>
      <c r="E99" s="1250"/>
    </row>
    <row r="100" spans="1:5" ht="15.75" hidden="1" thickBot="1" x14ac:dyDescent="0.3">
      <c r="A100" s="5" t="s">
        <v>16</v>
      </c>
      <c r="B100" s="1251"/>
      <c r="C100" s="1252"/>
      <c r="D100" s="1252"/>
      <c r="E100" s="1253"/>
    </row>
    <row r="101" spans="1:5" ht="15.75" hidden="1" thickBot="1" x14ac:dyDescent="0.3">
      <c r="A101" s="1254"/>
      <c r="B101" s="8">
        <v>2018</v>
      </c>
      <c r="C101" s="8">
        <v>2019</v>
      </c>
      <c r="D101" s="8">
        <v>2020</v>
      </c>
      <c r="E101" s="8">
        <v>2021</v>
      </c>
    </row>
    <row r="102" spans="1:5" ht="15.75" hidden="1" thickBot="1" x14ac:dyDescent="0.3">
      <c r="A102" s="1255"/>
      <c r="B102" s="750" t="s">
        <v>8</v>
      </c>
      <c r="C102" s="750" t="s">
        <v>9</v>
      </c>
      <c r="D102" s="750" t="s">
        <v>9</v>
      </c>
      <c r="E102" s="750" t="s">
        <v>9</v>
      </c>
    </row>
    <row r="103" spans="1:5" ht="15.75" hidden="1" thickBot="1" x14ac:dyDescent="0.3">
      <c r="A103" s="5" t="s">
        <v>17</v>
      </c>
      <c r="B103" s="41"/>
      <c r="C103" s="41"/>
      <c r="D103" s="41"/>
      <c r="E103" s="41"/>
    </row>
    <row r="104" spans="1:5" ht="15.75" hidden="1" thickBot="1" x14ac:dyDescent="0.3">
      <c r="A104" s="5" t="s">
        <v>18</v>
      </c>
      <c r="B104" s="10">
        <v>0</v>
      </c>
      <c r="C104" s="10">
        <v>0</v>
      </c>
      <c r="D104" s="10">
        <v>0</v>
      </c>
      <c r="E104" s="10">
        <v>0</v>
      </c>
    </row>
    <row r="105" spans="1:5" ht="15.75" hidden="1" thickBot="1" x14ac:dyDescent="0.3">
      <c r="A105" s="5" t="s">
        <v>19</v>
      </c>
      <c r="B105" s="10" t="e">
        <v>#DIV/0!</v>
      </c>
      <c r="C105" s="10" t="e">
        <v>#DIV/0!</v>
      </c>
      <c r="D105" s="10" t="e">
        <v>#DIV/0!</v>
      </c>
      <c r="E105" s="10" t="e">
        <v>#DIV/0!</v>
      </c>
    </row>
    <row r="106" spans="1:5" ht="15.75" hidden="1" thickBot="1" x14ac:dyDescent="0.3">
      <c r="A106" s="5" t="s">
        <v>20</v>
      </c>
      <c r="B106" s="747"/>
      <c r="C106" s="11" t="e">
        <v>#DIV/0!</v>
      </c>
      <c r="D106" s="11" t="e">
        <v>#DIV/0!</v>
      </c>
      <c r="E106" s="11" t="e">
        <v>#DIV/0!</v>
      </c>
    </row>
    <row r="107" spans="1:5" ht="15.75" hidden="1" thickBot="1" x14ac:dyDescent="0.3">
      <c r="A107" s="5" t="s">
        <v>22</v>
      </c>
      <c r="B107" s="747"/>
      <c r="C107" s="11" t="e">
        <v>#DIV/0!</v>
      </c>
      <c r="D107" s="11" t="e">
        <v>#DIV/0!</v>
      </c>
      <c r="E107" s="11" t="e">
        <v>#DIV/0!</v>
      </c>
    </row>
    <row r="108" spans="1:5" ht="15.75" hidden="1" thickBot="1" x14ac:dyDescent="0.3">
      <c r="A108" s="5" t="s">
        <v>23</v>
      </c>
      <c r="B108" s="747"/>
      <c r="C108" s="11" t="e">
        <v>#DIV/0!</v>
      </c>
      <c r="D108" s="11" t="e">
        <v>#DIV/0!</v>
      </c>
      <c r="E108" s="11" t="e">
        <v>#DIV/0!</v>
      </c>
    </row>
    <row r="109" spans="1:5" ht="15.75" hidden="1" thickBot="1" x14ac:dyDescent="0.3">
      <c r="A109" s="1256" t="s">
        <v>212</v>
      </c>
      <c r="B109" s="1257"/>
      <c r="C109" s="1257"/>
      <c r="D109" s="1257"/>
      <c r="E109" s="1258"/>
    </row>
    <row r="110" spans="1:5" ht="15.75" hidden="1" thickBot="1" x14ac:dyDescent="0.3">
      <c r="A110" s="1254"/>
      <c r="B110" s="8">
        <v>2018</v>
      </c>
      <c r="C110" s="8">
        <v>2019</v>
      </c>
      <c r="D110" s="8">
        <v>2020</v>
      </c>
      <c r="E110" s="8">
        <v>2021</v>
      </c>
    </row>
    <row r="111" spans="1:5" ht="15.75" hidden="1" thickBot="1" x14ac:dyDescent="0.3">
      <c r="A111" s="1255"/>
      <c r="B111" s="750" t="s">
        <v>8</v>
      </c>
      <c r="C111" s="750" t="s">
        <v>9</v>
      </c>
      <c r="D111" s="750" t="s">
        <v>9</v>
      </c>
      <c r="E111" s="750" t="s">
        <v>9</v>
      </c>
    </row>
    <row r="112" spans="1:5" ht="15.75" hidden="1" thickBot="1" x14ac:dyDescent="0.3">
      <c r="A112" s="13" t="s">
        <v>24</v>
      </c>
      <c r="B112" s="14"/>
      <c r="C112" s="14"/>
      <c r="D112" s="14"/>
      <c r="E112" s="14"/>
    </row>
    <row r="113" spans="1:5" ht="15.75" hidden="1" thickBot="1" x14ac:dyDescent="0.3">
      <c r="A113" s="26" t="s">
        <v>279</v>
      </c>
      <c r="B113" s="15"/>
      <c r="C113" s="27"/>
      <c r="D113" s="27"/>
      <c r="E113" s="27"/>
    </row>
    <row r="114" spans="1:5" ht="15.75" hidden="1" thickBot="1" x14ac:dyDescent="0.3">
      <c r="A114" s="26" t="s">
        <v>280</v>
      </c>
      <c r="B114" s="15"/>
      <c r="C114" s="27"/>
      <c r="D114" s="27"/>
      <c r="E114" s="27"/>
    </row>
    <row r="115" spans="1:5" ht="24.75" hidden="1" thickBot="1" x14ac:dyDescent="0.3">
      <c r="A115" s="13" t="s">
        <v>25</v>
      </c>
      <c r="B115" s="14"/>
      <c r="C115" s="14"/>
      <c r="D115" s="14"/>
      <c r="E115" s="14"/>
    </row>
    <row r="116" spans="1:5" ht="15.75" hidden="1" thickBot="1" x14ac:dyDescent="0.3">
      <c r="A116" s="26" t="s">
        <v>279</v>
      </c>
      <c r="B116" s="15"/>
      <c r="C116" s="14"/>
      <c r="D116" s="14"/>
      <c r="E116" s="14"/>
    </row>
    <row r="117" spans="1:5" ht="15.75" hidden="1" thickBot="1" x14ac:dyDescent="0.3">
      <c r="A117" s="26" t="s">
        <v>280</v>
      </c>
      <c r="B117" s="15"/>
      <c r="C117" s="14"/>
      <c r="D117" s="14"/>
      <c r="E117" s="14"/>
    </row>
    <row r="118" spans="1:5" ht="15.75" hidden="1" thickBot="1" x14ac:dyDescent="0.3">
      <c r="A118" s="13" t="s">
        <v>26</v>
      </c>
      <c r="B118" s="42">
        <v>0</v>
      </c>
      <c r="C118" s="43">
        <v>0</v>
      </c>
      <c r="D118" s="43">
        <v>0</v>
      </c>
      <c r="E118" s="43">
        <v>0</v>
      </c>
    </row>
    <row r="119" spans="1:5" ht="15.75" hidden="1" thickBot="1" x14ac:dyDescent="0.3">
      <c r="A119" s="26" t="s">
        <v>279</v>
      </c>
      <c r="B119" s="15"/>
      <c r="C119" s="14"/>
      <c r="D119" s="14"/>
      <c r="E119" s="14"/>
    </row>
    <row r="120" spans="1:5" ht="15.75" hidden="1" thickBot="1" x14ac:dyDescent="0.3">
      <c r="A120" s="26" t="s">
        <v>280</v>
      </c>
      <c r="B120" s="15"/>
      <c r="C120" s="14"/>
      <c r="D120" s="14"/>
      <c r="E120" s="14"/>
    </row>
    <row r="121" spans="1:5" ht="15.75" hidden="1" thickBot="1" x14ac:dyDescent="0.3">
      <c r="A121" s="13" t="s">
        <v>27</v>
      </c>
      <c r="B121" s="15"/>
      <c r="C121" s="14"/>
      <c r="D121" s="14"/>
      <c r="E121" s="14"/>
    </row>
    <row r="122" spans="1:5" ht="15.75" hidden="1" thickBot="1" x14ac:dyDescent="0.3">
      <c r="A122" s="26" t="s">
        <v>279</v>
      </c>
      <c r="B122" s="15"/>
      <c r="C122" s="14"/>
      <c r="D122" s="14"/>
      <c r="E122" s="14"/>
    </row>
    <row r="123" spans="1:5" ht="15.75" hidden="1" thickBot="1" x14ac:dyDescent="0.3">
      <c r="A123" s="26" t="s">
        <v>280</v>
      </c>
      <c r="B123" s="15"/>
      <c r="C123" s="14"/>
      <c r="D123" s="14"/>
      <c r="E123" s="14"/>
    </row>
    <row r="124" spans="1:5" ht="15.75" hidden="1" thickBot="1" x14ac:dyDescent="0.3">
      <c r="A124" s="13" t="s">
        <v>28</v>
      </c>
      <c r="B124" s="15"/>
      <c r="C124" s="14"/>
      <c r="D124" s="14"/>
      <c r="E124" s="14"/>
    </row>
    <row r="125" spans="1:5" ht="15.75" hidden="1" thickBot="1" x14ac:dyDescent="0.3">
      <c r="A125" s="26" t="s">
        <v>279</v>
      </c>
      <c r="B125" s="15"/>
      <c r="C125" s="14"/>
      <c r="D125" s="14"/>
      <c r="E125" s="14"/>
    </row>
    <row r="126" spans="1:5" ht="15.75" hidden="1" thickBot="1" x14ac:dyDescent="0.3">
      <c r="A126" s="26" t="s">
        <v>280</v>
      </c>
      <c r="B126" s="15"/>
      <c r="C126" s="14"/>
      <c r="D126" s="14"/>
      <c r="E126" s="14"/>
    </row>
    <row r="127" spans="1:5" ht="15.75" hidden="1" thickBot="1" x14ac:dyDescent="0.3">
      <c r="A127" s="13" t="s">
        <v>29</v>
      </c>
      <c r="B127" s="15">
        <v>0</v>
      </c>
      <c r="C127" s="14">
        <v>0</v>
      </c>
      <c r="D127" s="14">
        <v>0</v>
      </c>
      <c r="E127" s="14">
        <v>0</v>
      </c>
    </row>
    <row r="128" spans="1:5" ht="15.75" hidden="1" thickBot="1" x14ac:dyDescent="0.3">
      <c r="A128" s="26" t="s">
        <v>279</v>
      </c>
      <c r="B128" s="15"/>
      <c r="C128" s="14"/>
      <c r="D128" s="14"/>
      <c r="E128" s="14"/>
    </row>
    <row r="129" spans="1:6" ht="15.75" hidden="1" thickBot="1" x14ac:dyDescent="0.3">
      <c r="A129" s="26" t="s">
        <v>280</v>
      </c>
      <c r="B129" s="15"/>
      <c r="C129" s="14"/>
      <c r="D129" s="14"/>
      <c r="E129" s="14"/>
    </row>
    <row r="130" spans="1:6" ht="24.75" hidden="1" thickBot="1" x14ac:dyDescent="0.3">
      <c r="A130" s="13" t="s">
        <v>30</v>
      </c>
      <c r="B130" s="15"/>
      <c r="C130" s="14"/>
      <c r="D130" s="14"/>
      <c r="E130" s="14"/>
    </row>
    <row r="131" spans="1:6" ht="15.75" hidden="1" thickBot="1" x14ac:dyDescent="0.3">
      <c r="A131" s="26" t="s">
        <v>279</v>
      </c>
      <c r="B131" s="15"/>
      <c r="C131" s="14"/>
      <c r="D131" s="14"/>
      <c r="E131" s="14"/>
    </row>
    <row r="132" spans="1:6" ht="15.75" hidden="1" thickBot="1" x14ac:dyDescent="0.3">
      <c r="A132" s="26" t="s">
        <v>280</v>
      </c>
      <c r="B132" s="15"/>
      <c r="C132" s="14"/>
      <c r="D132" s="14"/>
      <c r="E132" s="14"/>
    </row>
    <row r="133" spans="1:6" ht="15.75" hidden="1" thickBot="1" x14ac:dyDescent="0.3">
      <c r="A133" s="35" t="s">
        <v>53</v>
      </c>
      <c r="B133" s="15">
        <v>0</v>
      </c>
      <c r="C133" s="15">
        <v>0</v>
      </c>
      <c r="D133" s="15">
        <v>0</v>
      </c>
      <c r="E133" s="15">
        <v>0</v>
      </c>
    </row>
    <row r="134" spans="1:6" ht="15.75" hidden="1" thickBot="1" x14ac:dyDescent="0.3">
      <c r="A134" s="17" t="s">
        <v>32</v>
      </c>
      <c r="B134" s="18">
        <v>0</v>
      </c>
      <c r="C134" s="18">
        <v>0</v>
      </c>
      <c r="D134" s="18">
        <v>0</v>
      </c>
      <c r="E134" s="18">
        <v>0</v>
      </c>
    </row>
    <row r="135" spans="1:6" ht="15.75" thickBot="1" x14ac:dyDescent="0.3">
      <c r="A135" s="1220" t="s">
        <v>39</v>
      </c>
      <c r="B135" s="1221"/>
      <c r="C135" s="1221"/>
      <c r="D135" s="1221"/>
      <c r="E135" s="1222"/>
    </row>
    <row r="136" spans="1:6" ht="15.75" thickBot="1" x14ac:dyDescent="0.3">
      <c r="A136" s="1418" t="s">
        <v>40</v>
      </c>
      <c r="B136" s="1419"/>
      <c r="C136" s="1419"/>
      <c r="D136" s="1419"/>
      <c r="E136" s="1420"/>
    </row>
    <row r="137" spans="1:6" ht="23.25" thickBot="1" x14ac:dyDescent="0.3">
      <c r="A137" s="7" t="s">
        <v>56</v>
      </c>
      <c r="B137" s="1271" t="s">
        <v>1282</v>
      </c>
      <c r="C137" s="1432"/>
      <c r="D137" s="1272"/>
      <c r="E137" s="1273"/>
    </row>
    <row r="138" spans="1:6" ht="57" thickBot="1" x14ac:dyDescent="0.3">
      <c r="A138" s="7" t="s">
        <v>82</v>
      </c>
      <c r="B138" s="155" t="s">
        <v>876</v>
      </c>
      <c r="C138" s="100" t="s">
        <v>289</v>
      </c>
      <c r="D138" s="1433" t="s">
        <v>877</v>
      </c>
      <c r="E138" s="1434"/>
      <c r="F138" s="812"/>
    </row>
    <row r="139" spans="1:6" ht="15.75" thickBot="1" x14ac:dyDescent="0.3">
      <c r="A139" s="5" t="s">
        <v>15</v>
      </c>
      <c r="B139" s="1247" t="s">
        <v>876</v>
      </c>
      <c r="C139" s="1249"/>
      <c r="D139" s="1249"/>
      <c r="E139" s="1250"/>
      <c r="F139" s="812"/>
    </row>
    <row r="140" spans="1:6" ht="15.75" thickBot="1" x14ac:dyDescent="0.3">
      <c r="A140" s="5" t="s">
        <v>16</v>
      </c>
      <c r="B140" s="1251" t="s">
        <v>878</v>
      </c>
      <c r="C140" s="1252"/>
      <c r="D140" s="1252"/>
      <c r="E140" s="1253"/>
      <c r="F140" s="812"/>
    </row>
    <row r="141" spans="1:6" x14ac:dyDescent="0.25">
      <c r="A141" s="1254"/>
      <c r="B141" s="8">
        <v>2019</v>
      </c>
      <c r="C141" s="8">
        <v>2020</v>
      </c>
      <c r="D141" s="8">
        <v>2021</v>
      </c>
      <c r="E141" s="8">
        <v>2022</v>
      </c>
      <c r="F141" s="812"/>
    </row>
    <row r="142" spans="1:6" ht="15.75" thickBot="1" x14ac:dyDescent="0.3">
      <c r="A142" s="1255"/>
      <c r="B142" s="750" t="s">
        <v>8</v>
      </c>
      <c r="C142" s="750" t="s">
        <v>9</v>
      </c>
      <c r="D142" s="750" t="s">
        <v>9</v>
      </c>
      <c r="E142" s="750" t="s">
        <v>9</v>
      </c>
      <c r="F142" s="812"/>
    </row>
    <row r="143" spans="1:6" ht="15.75" thickBot="1" x14ac:dyDescent="0.3">
      <c r="A143" s="5" t="s">
        <v>17</v>
      </c>
      <c r="B143" s="10" t="s">
        <v>872</v>
      </c>
      <c r="C143" s="10" t="s">
        <v>872</v>
      </c>
      <c r="D143" s="10" t="s">
        <v>872</v>
      </c>
      <c r="E143" s="10" t="s">
        <v>872</v>
      </c>
      <c r="F143" s="812"/>
    </row>
    <row r="144" spans="1:6" ht="15.75" thickBot="1" x14ac:dyDescent="0.3">
      <c r="A144" s="5" t="s">
        <v>18</v>
      </c>
      <c r="B144" s="10">
        <v>933</v>
      </c>
      <c r="C144" s="10">
        <v>960</v>
      </c>
      <c r="D144" s="10">
        <v>960</v>
      </c>
      <c r="E144" s="10">
        <v>940</v>
      </c>
      <c r="F144" s="812"/>
    </row>
    <row r="145" spans="1:11" ht="15.75" thickBot="1" x14ac:dyDescent="0.3">
      <c r="A145" s="5" t="s">
        <v>19</v>
      </c>
      <c r="B145" s="10" t="s">
        <v>872</v>
      </c>
      <c r="C145" s="10" t="s">
        <v>872</v>
      </c>
      <c r="D145" s="10" t="s">
        <v>872</v>
      </c>
      <c r="E145" s="10" t="s">
        <v>872</v>
      </c>
      <c r="F145" s="812"/>
    </row>
    <row r="146" spans="1:11" ht="15.75" thickBot="1" x14ac:dyDescent="0.3">
      <c r="A146" s="5" t="s">
        <v>20</v>
      </c>
      <c r="B146" s="747" t="s">
        <v>21</v>
      </c>
      <c r="C146" s="11">
        <v>5.555555555555558E-2</v>
      </c>
      <c r="D146" s="11">
        <v>0</v>
      </c>
      <c r="E146" s="11">
        <v>-0.10526315789473684</v>
      </c>
      <c r="F146" s="812"/>
      <c r="G146" s="12"/>
      <c r="H146" s="12"/>
      <c r="I146" s="12"/>
      <c r="J146" s="12"/>
      <c r="K146" s="12"/>
    </row>
    <row r="147" spans="1:11" ht="15.75" thickBot="1" x14ac:dyDescent="0.3">
      <c r="A147" s="5" t="s">
        <v>22</v>
      </c>
      <c r="B147" s="747" t="s">
        <v>21</v>
      </c>
      <c r="C147" s="11">
        <v>2.8938906752411508E-2</v>
      </c>
      <c r="D147" s="11">
        <v>0</v>
      </c>
      <c r="E147" s="11">
        <v>-2.083333333333337E-2</v>
      </c>
      <c r="F147" s="812"/>
    </row>
    <row r="148" spans="1:11" ht="15.75" thickBot="1" x14ac:dyDescent="0.3">
      <c r="A148" s="5" t="s">
        <v>23</v>
      </c>
      <c r="B148" s="747" t="s">
        <v>21</v>
      </c>
      <c r="C148" s="11">
        <v>-2.5215772550346904E-2</v>
      </c>
      <c r="D148" s="11">
        <v>0</v>
      </c>
      <c r="E148" s="11">
        <v>9.4362745098039325E-2</v>
      </c>
      <c r="F148" s="812"/>
    </row>
    <row r="149" spans="1:11" ht="15.75" thickBot="1" x14ac:dyDescent="0.3">
      <c r="A149" s="1256" t="s">
        <v>163</v>
      </c>
      <c r="B149" s="1257"/>
      <c r="C149" s="1257"/>
      <c r="D149" s="1257"/>
      <c r="E149" s="1258"/>
      <c r="F149" s="812"/>
    </row>
    <row r="150" spans="1:11" x14ac:dyDescent="0.25">
      <c r="A150" s="1254"/>
      <c r="B150" s="8">
        <v>2019</v>
      </c>
      <c r="C150" s="8">
        <v>2020</v>
      </c>
      <c r="D150" s="8">
        <v>2021</v>
      </c>
      <c r="E150" s="8">
        <v>2022</v>
      </c>
      <c r="F150" s="812"/>
    </row>
    <row r="151" spans="1:11" ht="15.75" thickBot="1" x14ac:dyDescent="0.3">
      <c r="A151" s="1255"/>
      <c r="B151" s="750" t="s">
        <v>8</v>
      </c>
      <c r="C151" s="750" t="s">
        <v>9</v>
      </c>
      <c r="D151" s="750" t="s">
        <v>9</v>
      </c>
      <c r="E151" s="750" t="s">
        <v>9</v>
      </c>
      <c r="F151" s="812"/>
    </row>
    <row r="152" spans="1:11" ht="15.75" thickBot="1" x14ac:dyDescent="0.3">
      <c r="A152" s="13" t="s">
        <v>42</v>
      </c>
      <c r="B152" s="14">
        <v>0</v>
      </c>
      <c r="C152" s="14">
        <v>0</v>
      </c>
      <c r="D152" s="14">
        <v>0</v>
      </c>
      <c r="E152" s="14">
        <v>0</v>
      </c>
      <c r="F152" s="812"/>
    </row>
    <row r="153" spans="1:11" ht="15.75" thickBot="1" x14ac:dyDescent="0.3">
      <c r="A153" s="26" t="s">
        <v>279</v>
      </c>
      <c r="B153" s="14"/>
      <c r="C153" s="14"/>
      <c r="D153" s="14"/>
      <c r="E153" s="14"/>
      <c r="F153" s="812"/>
    </row>
    <row r="154" spans="1:11" ht="15.75" thickBot="1" x14ac:dyDescent="0.3">
      <c r="A154" s="26" t="s">
        <v>294</v>
      </c>
      <c r="B154" s="14"/>
      <c r="C154" s="14"/>
      <c r="D154" s="14"/>
      <c r="E154" s="14"/>
      <c r="F154" s="812"/>
    </row>
    <row r="155" spans="1:11" ht="15.75" thickBot="1" x14ac:dyDescent="0.3">
      <c r="A155" s="26" t="s">
        <v>295</v>
      </c>
      <c r="B155" s="14"/>
      <c r="C155" s="14"/>
      <c r="D155" s="14"/>
      <c r="E155" s="14"/>
      <c r="F155" s="812"/>
    </row>
    <row r="156" spans="1:11" ht="15.75" thickBot="1" x14ac:dyDescent="0.3">
      <c r="A156" s="26" t="s">
        <v>296</v>
      </c>
      <c r="B156" s="14"/>
      <c r="C156" s="14"/>
      <c r="D156" s="14"/>
      <c r="E156" s="14"/>
      <c r="F156" s="812"/>
    </row>
    <row r="157" spans="1:11" ht="15.75" thickBot="1" x14ac:dyDescent="0.3">
      <c r="A157" s="13" t="s">
        <v>43</v>
      </c>
      <c r="B157" s="15">
        <v>933</v>
      </c>
      <c r="C157" s="15">
        <v>960</v>
      </c>
      <c r="D157" s="15">
        <v>960</v>
      </c>
      <c r="E157" s="15">
        <v>940</v>
      </c>
      <c r="F157" s="812"/>
    </row>
    <row r="158" spans="1:11" ht="15.75" thickBot="1" x14ac:dyDescent="0.3">
      <c r="A158" s="26" t="s">
        <v>279</v>
      </c>
      <c r="B158" s="15">
        <v>933</v>
      </c>
      <c r="C158" s="14">
        <v>960</v>
      </c>
      <c r="D158" s="14">
        <v>960</v>
      </c>
      <c r="E158" s="14">
        <v>940</v>
      </c>
      <c r="F158" s="812"/>
    </row>
    <row r="159" spans="1:11" ht="15.75" thickBot="1" x14ac:dyDescent="0.3">
      <c r="A159" s="26" t="s">
        <v>294</v>
      </c>
      <c r="B159" s="15"/>
      <c r="C159" s="14"/>
      <c r="D159" s="14"/>
      <c r="E159" s="14"/>
      <c r="F159" s="812"/>
    </row>
    <row r="160" spans="1:11" ht="15.75" thickBot="1" x14ac:dyDescent="0.3">
      <c r="A160" s="26" t="s">
        <v>295</v>
      </c>
      <c r="B160" s="15"/>
      <c r="C160" s="14"/>
      <c r="D160" s="14"/>
      <c r="E160" s="14"/>
      <c r="F160" s="812"/>
    </row>
    <row r="161" spans="1:11" ht="15.75" thickBot="1" x14ac:dyDescent="0.3">
      <c r="A161" s="26" t="s">
        <v>296</v>
      </c>
      <c r="B161" s="15"/>
      <c r="C161" s="14"/>
      <c r="D161" s="14"/>
      <c r="E161" s="14"/>
      <c r="F161" s="812"/>
    </row>
    <row r="162" spans="1:11" ht="15.75" thickBot="1" x14ac:dyDescent="0.3">
      <c r="A162" s="813" t="s">
        <v>31</v>
      </c>
      <c r="B162" s="69">
        <v>933</v>
      </c>
      <c r="C162" s="69">
        <v>960</v>
      </c>
      <c r="D162" s="69">
        <v>960</v>
      </c>
      <c r="E162" s="69">
        <v>940</v>
      </c>
      <c r="F162" s="812"/>
    </row>
    <row r="163" spans="1:11" ht="23.25" thickBot="1" x14ac:dyDescent="0.3">
      <c r="A163" s="107" t="s">
        <v>56</v>
      </c>
      <c r="B163" s="1271" t="s">
        <v>1283</v>
      </c>
      <c r="C163" s="1272"/>
      <c r="D163" s="1272"/>
      <c r="E163" s="1273"/>
      <c r="F163" s="812"/>
    </row>
    <row r="164" spans="1:11" ht="34.5" thickBot="1" x14ac:dyDescent="0.3">
      <c r="A164" s="7" t="s">
        <v>33</v>
      </c>
      <c r="B164" s="155" t="s">
        <v>1284</v>
      </c>
      <c r="C164" s="100" t="s">
        <v>289</v>
      </c>
      <c r="D164" s="1430" t="s">
        <v>879</v>
      </c>
      <c r="E164" s="1431"/>
    </row>
    <row r="165" spans="1:11" ht="19.5" customHeight="1" thickBot="1" x14ac:dyDescent="0.3">
      <c r="A165" s="5" t="s">
        <v>15</v>
      </c>
      <c r="B165" s="1247" t="s">
        <v>1285</v>
      </c>
      <c r="C165" s="1249"/>
      <c r="D165" s="1249"/>
      <c r="E165" s="1250"/>
    </row>
    <row r="166" spans="1:11" ht="15.75" thickBot="1" x14ac:dyDescent="0.3">
      <c r="A166" s="5" t="s">
        <v>16</v>
      </c>
      <c r="B166" s="1251" t="s">
        <v>634</v>
      </c>
      <c r="C166" s="1252"/>
      <c r="D166" s="1252"/>
      <c r="E166" s="1253"/>
    </row>
    <row r="167" spans="1:11" x14ac:dyDescent="0.25">
      <c r="A167" s="1254"/>
      <c r="B167" s="8">
        <v>2019</v>
      </c>
      <c r="C167" s="8">
        <v>2020</v>
      </c>
      <c r="D167" s="8">
        <v>2021</v>
      </c>
      <c r="E167" s="8">
        <v>2022</v>
      </c>
    </row>
    <row r="168" spans="1:11" ht="15.75" thickBot="1" x14ac:dyDescent="0.3">
      <c r="A168" s="1255"/>
      <c r="B168" s="750" t="s">
        <v>8</v>
      </c>
      <c r="C168" s="750" t="s">
        <v>9</v>
      </c>
      <c r="D168" s="750" t="s">
        <v>9</v>
      </c>
      <c r="E168" s="750" t="s">
        <v>9</v>
      </c>
    </row>
    <row r="169" spans="1:11" ht="15.75" thickBot="1" x14ac:dyDescent="0.3">
      <c r="A169" s="5" t="s">
        <v>17</v>
      </c>
      <c r="B169" s="747" t="s">
        <v>872</v>
      </c>
      <c r="C169" s="747" t="s">
        <v>872</v>
      </c>
      <c r="D169" s="747" t="s">
        <v>872</v>
      </c>
      <c r="E169" s="747" t="s">
        <v>872</v>
      </c>
    </row>
    <row r="170" spans="1:11" ht="15.75" thickBot="1" x14ac:dyDescent="0.3">
      <c r="A170" s="5" t="s">
        <v>18</v>
      </c>
      <c r="B170" s="10">
        <v>6730</v>
      </c>
      <c r="C170" s="10">
        <v>10500</v>
      </c>
      <c r="D170" s="10">
        <v>9160</v>
      </c>
      <c r="E170" s="10">
        <v>7400</v>
      </c>
    </row>
    <row r="171" spans="1:11" ht="15.75" thickBot="1" x14ac:dyDescent="0.3">
      <c r="A171" s="5" t="s">
        <v>19</v>
      </c>
      <c r="B171" s="10" t="s">
        <v>872</v>
      </c>
      <c r="C171" s="10" t="s">
        <v>872</v>
      </c>
      <c r="D171" s="10" t="s">
        <v>872</v>
      </c>
      <c r="E171" s="10" t="s">
        <v>872</v>
      </c>
    </row>
    <row r="172" spans="1:11" ht="15.75" thickBot="1" x14ac:dyDescent="0.3">
      <c r="A172" s="5" t="s">
        <v>20</v>
      </c>
      <c r="B172" s="747" t="s">
        <v>21</v>
      </c>
      <c r="C172" s="11">
        <v>0.90322580645161299</v>
      </c>
      <c r="D172" s="11">
        <v>-0.13559322033898302</v>
      </c>
      <c r="E172" s="11">
        <v>-5.2287581699346442E-2</v>
      </c>
      <c r="G172" s="12"/>
      <c r="H172" s="12"/>
      <c r="I172" s="12"/>
      <c r="J172" s="12"/>
      <c r="K172" s="12"/>
    </row>
    <row r="173" spans="1:11" ht="15.75" thickBot="1" x14ac:dyDescent="0.3">
      <c r="A173" s="5" t="s">
        <v>22</v>
      </c>
      <c r="B173" s="747" t="s">
        <v>21</v>
      </c>
      <c r="C173" s="11">
        <v>0.56017830609212482</v>
      </c>
      <c r="D173" s="11">
        <v>-0.12761904761904763</v>
      </c>
      <c r="E173" s="11">
        <v>-0.19213973799126638</v>
      </c>
    </row>
    <row r="174" spans="1:11" ht="15.75" thickBot="1" x14ac:dyDescent="0.3">
      <c r="A174" s="5" t="s">
        <v>23</v>
      </c>
      <c r="B174" s="747" t="s">
        <v>21</v>
      </c>
      <c r="C174" s="11">
        <v>-0.18024529679905299</v>
      </c>
      <c r="D174" s="11">
        <v>9.2250233426702799E-3</v>
      </c>
      <c r="E174" s="11">
        <v>-0.14756813732871554</v>
      </c>
    </row>
    <row r="175" spans="1:11" ht="15.75" thickBot="1" x14ac:dyDescent="0.3">
      <c r="A175" s="1256" t="s">
        <v>215</v>
      </c>
      <c r="B175" s="1257"/>
      <c r="C175" s="1257"/>
      <c r="D175" s="1257"/>
      <c r="E175" s="1258"/>
    </row>
    <row r="176" spans="1:11" x14ac:dyDescent="0.25">
      <c r="A176" s="1254"/>
      <c r="B176" s="8">
        <v>2019</v>
      </c>
      <c r="C176" s="8">
        <v>2020</v>
      </c>
      <c r="D176" s="8">
        <v>2021</v>
      </c>
      <c r="E176" s="8">
        <v>2022</v>
      </c>
    </row>
    <row r="177" spans="1:5" ht="15.75" thickBot="1" x14ac:dyDescent="0.3">
      <c r="A177" s="1255"/>
      <c r="B177" s="750" t="s">
        <v>8</v>
      </c>
      <c r="C177" s="750" t="s">
        <v>9</v>
      </c>
      <c r="D177" s="750" t="s">
        <v>9</v>
      </c>
      <c r="E177" s="750" t="s">
        <v>9</v>
      </c>
    </row>
    <row r="178" spans="1:5" ht="15.75" thickBot="1" x14ac:dyDescent="0.3">
      <c r="A178" s="13" t="s">
        <v>42</v>
      </c>
      <c r="B178" s="14">
        <v>0</v>
      </c>
      <c r="C178" s="14">
        <v>0</v>
      </c>
      <c r="D178" s="14">
        <v>0</v>
      </c>
      <c r="E178" s="14">
        <v>0</v>
      </c>
    </row>
    <row r="179" spans="1:5" ht="15.75" thickBot="1" x14ac:dyDescent="0.3">
      <c r="A179" s="26" t="s">
        <v>279</v>
      </c>
      <c r="B179" s="14"/>
      <c r="C179" s="14"/>
      <c r="D179" s="14"/>
      <c r="E179" s="14"/>
    </row>
    <row r="180" spans="1:5" ht="15.75" thickBot="1" x14ac:dyDescent="0.3">
      <c r="A180" s="26" t="s">
        <v>294</v>
      </c>
      <c r="B180" s="14"/>
      <c r="C180" s="14"/>
      <c r="D180" s="14"/>
      <c r="E180" s="14"/>
    </row>
    <row r="181" spans="1:5" ht="15.75" thickBot="1" x14ac:dyDescent="0.3">
      <c r="A181" s="26" t="s">
        <v>295</v>
      </c>
      <c r="B181" s="14"/>
      <c r="C181" s="14"/>
      <c r="D181" s="14"/>
      <c r="E181" s="14"/>
    </row>
    <row r="182" spans="1:5" ht="15.75" thickBot="1" x14ac:dyDescent="0.3">
      <c r="A182" s="26" t="s">
        <v>296</v>
      </c>
      <c r="B182" s="14"/>
      <c r="C182" s="14"/>
      <c r="D182" s="14"/>
      <c r="E182" s="14"/>
    </row>
    <row r="183" spans="1:5" ht="15.75" thickBot="1" x14ac:dyDescent="0.3">
      <c r="A183" s="13" t="s">
        <v>43</v>
      </c>
      <c r="B183" s="15">
        <v>6730</v>
      </c>
      <c r="C183" s="15">
        <v>10500</v>
      </c>
      <c r="D183" s="15">
        <v>9160</v>
      </c>
      <c r="E183" s="15">
        <v>7400</v>
      </c>
    </row>
    <row r="184" spans="1:5" ht="15.75" thickBot="1" x14ac:dyDescent="0.3">
      <c r="A184" s="26" t="s">
        <v>279</v>
      </c>
      <c r="B184" s="15">
        <v>6730</v>
      </c>
      <c r="C184" s="31">
        <v>10500</v>
      </c>
      <c r="D184" s="14">
        <v>9160</v>
      </c>
      <c r="E184" s="14">
        <v>7400</v>
      </c>
    </row>
    <row r="185" spans="1:5" ht="15.75" thickBot="1" x14ac:dyDescent="0.3">
      <c r="A185" s="26" t="s">
        <v>294</v>
      </c>
      <c r="B185" s="15"/>
      <c r="C185" s="14"/>
      <c r="D185" s="14"/>
      <c r="E185" s="14"/>
    </row>
    <row r="186" spans="1:5" ht="15.75" thickBot="1" x14ac:dyDescent="0.3">
      <c r="A186" s="26" t="s">
        <v>295</v>
      </c>
      <c r="B186" s="15"/>
      <c r="C186" s="14"/>
      <c r="D186" s="14"/>
      <c r="E186" s="14"/>
    </row>
    <row r="187" spans="1:5" ht="15.75" thickBot="1" x14ac:dyDescent="0.3">
      <c r="A187" s="26" t="s">
        <v>296</v>
      </c>
      <c r="B187" s="15"/>
      <c r="C187" s="14"/>
      <c r="D187" s="14"/>
      <c r="E187" s="14"/>
    </row>
    <row r="188" spans="1:5" ht="15.75" thickBot="1" x14ac:dyDescent="0.3">
      <c r="A188" s="101" t="s">
        <v>298</v>
      </c>
      <c r="B188" s="15">
        <v>6730</v>
      </c>
      <c r="C188" s="15">
        <v>10500</v>
      </c>
      <c r="D188" s="15">
        <v>9160</v>
      </c>
      <c r="E188" s="15">
        <v>7400</v>
      </c>
    </row>
    <row r="189" spans="1:5" ht="45.75" thickBot="1" x14ac:dyDescent="0.3">
      <c r="A189" s="7" t="s">
        <v>35</v>
      </c>
      <c r="B189" s="746" t="s">
        <v>1286</v>
      </c>
      <c r="C189" s="108" t="s">
        <v>289</v>
      </c>
      <c r="D189" s="1291" t="s">
        <v>875</v>
      </c>
      <c r="E189" s="1293"/>
    </row>
    <row r="190" spans="1:5" ht="22.5" customHeight="1" thickBot="1" x14ac:dyDescent="0.3">
      <c r="A190" s="5" t="s">
        <v>15</v>
      </c>
      <c r="B190" s="1247" t="s">
        <v>1287</v>
      </c>
      <c r="C190" s="1249"/>
      <c r="D190" s="1249"/>
      <c r="E190" s="1250"/>
    </row>
    <row r="191" spans="1:5" ht="15.75" thickBot="1" x14ac:dyDescent="0.3">
      <c r="A191" s="5" t="s">
        <v>16</v>
      </c>
      <c r="B191" s="1251" t="s">
        <v>134</v>
      </c>
      <c r="C191" s="1252"/>
      <c r="D191" s="1252"/>
      <c r="E191" s="1253"/>
    </row>
    <row r="192" spans="1:5" x14ac:dyDescent="0.25">
      <c r="A192" s="1254"/>
      <c r="B192" s="8">
        <v>2019</v>
      </c>
      <c r="C192" s="8">
        <v>2020</v>
      </c>
      <c r="D192" s="8">
        <v>2021</v>
      </c>
      <c r="E192" s="8">
        <v>2022</v>
      </c>
    </row>
    <row r="193" spans="1:11" ht="15.75" thickBot="1" x14ac:dyDescent="0.3">
      <c r="A193" s="1255"/>
      <c r="B193" s="750" t="s">
        <v>8</v>
      </c>
      <c r="C193" s="750" t="s">
        <v>9</v>
      </c>
      <c r="D193" s="750" t="s">
        <v>9</v>
      </c>
      <c r="E193" s="750" t="s">
        <v>9</v>
      </c>
    </row>
    <row r="194" spans="1:11" ht="15.75" thickBot="1" x14ac:dyDescent="0.3">
      <c r="A194" s="5" t="s">
        <v>17</v>
      </c>
      <c r="B194" s="747" t="s">
        <v>872</v>
      </c>
      <c r="C194" s="747" t="s">
        <v>872</v>
      </c>
      <c r="D194" s="747" t="s">
        <v>872</v>
      </c>
      <c r="E194" s="747" t="s">
        <v>872</v>
      </c>
    </row>
    <row r="195" spans="1:11" ht="15.75" thickBot="1" x14ac:dyDescent="0.3">
      <c r="A195" s="5" t="s">
        <v>18</v>
      </c>
      <c r="B195" s="10">
        <v>958</v>
      </c>
      <c r="C195" s="10">
        <v>960</v>
      </c>
      <c r="D195" s="10">
        <v>940</v>
      </c>
      <c r="E195" s="10">
        <v>960</v>
      </c>
    </row>
    <row r="196" spans="1:11" ht="15.75" thickBot="1" x14ac:dyDescent="0.3">
      <c r="A196" s="5" t="s">
        <v>19</v>
      </c>
      <c r="B196" s="10" t="s">
        <v>872</v>
      </c>
      <c r="C196" s="10" t="s">
        <v>872</v>
      </c>
      <c r="D196" s="10" t="s">
        <v>872</v>
      </c>
      <c r="E196" s="10" t="s">
        <v>872</v>
      </c>
    </row>
    <row r="197" spans="1:11" ht="15.75" thickBot="1" x14ac:dyDescent="0.3">
      <c r="A197" s="5" t="s">
        <v>20</v>
      </c>
      <c r="B197" s="747" t="s">
        <v>21</v>
      </c>
      <c r="C197" s="11">
        <v>0.25882352941176467</v>
      </c>
      <c r="D197" s="11">
        <v>0</v>
      </c>
      <c r="E197" s="11">
        <v>0.42056074766355134</v>
      </c>
      <c r="G197" s="12"/>
      <c r="H197" s="12"/>
      <c r="I197" s="12"/>
      <c r="J197" s="12"/>
      <c r="K197" s="12"/>
    </row>
    <row r="198" spans="1:11" ht="15.75" thickBot="1" x14ac:dyDescent="0.3">
      <c r="A198" s="5" t="s">
        <v>22</v>
      </c>
      <c r="B198" s="747" t="s">
        <v>21</v>
      </c>
      <c r="C198" s="11">
        <v>2.0876826722338038E-3</v>
      </c>
      <c r="D198" s="11">
        <v>-2.083333333333337E-2</v>
      </c>
      <c r="E198" s="11">
        <v>2.1276595744680771E-2</v>
      </c>
    </row>
    <row r="199" spans="1:11" ht="15.75" thickBot="1" x14ac:dyDescent="0.3">
      <c r="A199" s="5" t="s">
        <v>23</v>
      </c>
      <c r="B199" s="747" t="s">
        <v>21</v>
      </c>
      <c r="C199" s="11">
        <v>-0.20394903712953405</v>
      </c>
      <c r="D199" s="11">
        <v>-2.0833333333333148E-2</v>
      </c>
      <c r="E199" s="11">
        <v>-0.28107502799552075</v>
      </c>
    </row>
    <row r="200" spans="1:11" ht="15.75" thickBot="1" x14ac:dyDescent="0.3">
      <c r="A200" s="1256" t="s">
        <v>213</v>
      </c>
      <c r="B200" s="1257"/>
      <c r="C200" s="1257"/>
      <c r="D200" s="1257"/>
      <c r="E200" s="1258"/>
    </row>
    <row r="201" spans="1:11" x14ac:dyDescent="0.25">
      <c r="A201" s="1254"/>
      <c r="B201" s="8">
        <v>2019</v>
      </c>
      <c r="C201" s="8">
        <v>2020</v>
      </c>
      <c r="D201" s="8">
        <v>2021</v>
      </c>
      <c r="E201" s="8">
        <v>2022</v>
      </c>
    </row>
    <row r="202" spans="1:11" ht="15.75" thickBot="1" x14ac:dyDescent="0.3">
      <c r="A202" s="1255"/>
      <c r="B202" s="750" t="s">
        <v>8</v>
      </c>
      <c r="C202" s="750" t="s">
        <v>9</v>
      </c>
      <c r="D202" s="750" t="s">
        <v>9</v>
      </c>
      <c r="E202" s="750" t="s">
        <v>9</v>
      </c>
    </row>
    <row r="203" spans="1:11" ht="15.75" thickBot="1" x14ac:dyDescent="0.3">
      <c r="A203" s="13" t="s">
        <v>42</v>
      </c>
      <c r="B203" s="14">
        <v>0</v>
      </c>
      <c r="C203" s="14">
        <v>0</v>
      </c>
      <c r="D203" s="14">
        <v>0</v>
      </c>
      <c r="E203" s="14">
        <v>0</v>
      </c>
    </row>
    <row r="204" spans="1:11" ht="15.75" thickBot="1" x14ac:dyDescent="0.3">
      <c r="A204" s="26" t="s">
        <v>279</v>
      </c>
      <c r="B204" s="14"/>
      <c r="C204" s="14"/>
      <c r="D204" s="14"/>
      <c r="E204" s="14"/>
    </row>
    <row r="205" spans="1:11" ht="15.75" thickBot="1" x14ac:dyDescent="0.3">
      <c r="A205" s="26" t="s">
        <v>294</v>
      </c>
      <c r="B205" s="14"/>
      <c r="C205" s="14"/>
      <c r="D205" s="14"/>
      <c r="E205" s="14"/>
    </row>
    <row r="206" spans="1:11" ht="15.75" thickBot="1" x14ac:dyDescent="0.3">
      <c r="A206" s="26" t="s">
        <v>295</v>
      </c>
      <c r="B206" s="14"/>
      <c r="C206" s="14"/>
      <c r="D206" s="14"/>
      <c r="E206" s="14"/>
    </row>
    <row r="207" spans="1:11" ht="15.75" thickBot="1" x14ac:dyDescent="0.3">
      <c r="A207" s="26" t="s">
        <v>296</v>
      </c>
      <c r="B207" s="14"/>
      <c r="C207" s="14"/>
      <c r="D207" s="14"/>
      <c r="E207" s="14"/>
    </row>
    <row r="208" spans="1:11" ht="15.75" thickBot="1" x14ac:dyDescent="0.3">
      <c r="A208" s="13" t="s">
        <v>43</v>
      </c>
      <c r="B208" s="15">
        <v>958</v>
      </c>
      <c r="C208" s="15">
        <v>960</v>
      </c>
      <c r="D208" s="15">
        <v>940</v>
      </c>
      <c r="E208" s="15">
        <v>960</v>
      </c>
    </row>
    <row r="209" spans="1:5" ht="15.75" thickBot="1" x14ac:dyDescent="0.3">
      <c r="A209" s="26" t="s">
        <v>279</v>
      </c>
      <c r="B209" s="15">
        <v>958</v>
      </c>
      <c r="C209" s="15">
        <v>960</v>
      </c>
      <c r="D209" s="15">
        <v>940</v>
      </c>
      <c r="E209" s="15">
        <v>960</v>
      </c>
    </row>
    <row r="210" spans="1:5" ht="15.75" thickBot="1" x14ac:dyDescent="0.3">
      <c r="A210" s="26" t="s">
        <v>294</v>
      </c>
      <c r="B210" s="15"/>
      <c r="C210" s="15"/>
      <c r="D210" s="15"/>
      <c r="E210" s="15"/>
    </row>
    <row r="211" spans="1:5" ht="15.75" thickBot="1" x14ac:dyDescent="0.3">
      <c r="A211" s="26" t="s">
        <v>295</v>
      </c>
      <c r="B211" s="15"/>
      <c r="C211" s="15"/>
      <c r="D211" s="15"/>
      <c r="E211" s="15"/>
    </row>
    <row r="212" spans="1:5" ht="15.75" thickBot="1" x14ac:dyDescent="0.3">
      <c r="A212" s="26" t="s">
        <v>296</v>
      </c>
      <c r="B212" s="15"/>
      <c r="C212" s="15"/>
      <c r="D212" s="15"/>
      <c r="E212" s="15"/>
    </row>
    <row r="213" spans="1:5" ht="15.75" thickBot="1" x14ac:dyDescent="0.3">
      <c r="A213" s="16" t="s">
        <v>36</v>
      </c>
      <c r="B213" s="15">
        <v>958</v>
      </c>
      <c r="C213" s="15">
        <v>960</v>
      </c>
      <c r="D213" s="15">
        <v>940</v>
      </c>
      <c r="E213" s="15">
        <v>960</v>
      </c>
    </row>
    <row r="214" spans="1:5" ht="15.75" thickBot="1" x14ac:dyDescent="0.3">
      <c r="A214" s="1220" t="s">
        <v>46</v>
      </c>
      <c r="B214" s="1221"/>
      <c r="C214" s="1221"/>
      <c r="D214" s="1221"/>
      <c r="E214" s="1222"/>
    </row>
    <row r="215" spans="1:5" ht="15.75" thickBot="1" x14ac:dyDescent="0.3">
      <c r="A215" s="1418" t="s">
        <v>47</v>
      </c>
      <c r="B215" s="1419"/>
      <c r="C215" s="1419"/>
      <c r="D215" s="1419"/>
      <c r="E215" s="1420"/>
    </row>
    <row r="216" spans="1:5" ht="23.25" thickBot="1" x14ac:dyDescent="0.3">
      <c r="A216" s="7" t="s">
        <v>56</v>
      </c>
      <c r="B216" s="1435" t="s">
        <v>1288</v>
      </c>
      <c r="C216" s="1436"/>
      <c r="D216" s="1436"/>
      <c r="E216" s="1437"/>
    </row>
    <row r="217" spans="1:5" ht="45.75" thickBot="1" x14ac:dyDescent="0.3">
      <c r="A217" s="7" t="s">
        <v>37</v>
      </c>
      <c r="B217" s="746" t="s">
        <v>1289</v>
      </c>
      <c r="C217" s="108" t="s">
        <v>289</v>
      </c>
      <c r="D217" s="1291"/>
      <c r="E217" s="1293"/>
    </row>
    <row r="218" spans="1:5" ht="23.25" customHeight="1" thickBot="1" x14ac:dyDescent="0.3">
      <c r="A218" s="5" t="s">
        <v>15</v>
      </c>
      <c r="B218" s="1247" t="s">
        <v>1290</v>
      </c>
      <c r="C218" s="1249"/>
      <c r="D218" s="1249"/>
      <c r="E218" s="1250"/>
    </row>
    <row r="219" spans="1:5" ht="15.75" thickBot="1" x14ac:dyDescent="0.3">
      <c r="A219" s="5" t="s">
        <v>16</v>
      </c>
      <c r="B219" s="1251" t="s">
        <v>703</v>
      </c>
      <c r="C219" s="1252"/>
      <c r="D219" s="1252"/>
      <c r="E219" s="1253"/>
    </row>
    <row r="220" spans="1:5" x14ac:dyDescent="0.25">
      <c r="A220" s="1254"/>
      <c r="B220" s="8">
        <v>2019</v>
      </c>
      <c r="C220" s="8">
        <v>2020</v>
      </c>
      <c r="D220" s="8">
        <v>2021</v>
      </c>
      <c r="E220" s="8">
        <v>2022</v>
      </c>
    </row>
    <row r="221" spans="1:5" ht="15.75" thickBot="1" x14ac:dyDescent="0.3">
      <c r="A221" s="1255"/>
      <c r="B221" s="750" t="s">
        <v>8</v>
      </c>
      <c r="C221" s="750" t="s">
        <v>9</v>
      </c>
      <c r="D221" s="750" t="s">
        <v>9</v>
      </c>
      <c r="E221" s="750" t="s">
        <v>9</v>
      </c>
    </row>
    <row r="222" spans="1:5" ht="15.75" thickBot="1" x14ac:dyDescent="0.3">
      <c r="A222" s="5" t="s">
        <v>17</v>
      </c>
      <c r="B222" s="5"/>
      <c r="C222" s="747" t="s">
        <v>872</v>
      </c>
      <c r="D222" s="5"/>
      <c r="E222" s="5"/>
    </row>
    <row r="223" spans="1:5" ht="15.75" thickBot="1" x14ac:dyDescent="0.3">
      <c r="A223" s="5" t="s">
        <v>18</v>
      </c>
      <c r="B223" s="10">
        <v>0</v>
      </c>
      <c r="C223" s="10">
        <v>6000</v>
      </c>
      <c r="D223" s="10">
        <v>0</v>
      </c>
      <c r="E223" s="10">
        <v>0</v>
      </c>
    </row>
    <row r="224" spans="1:5" ht="15.75" thickBot="1" x14ac:dyDescent="0.3">
      <c r="A224" s="5" t="s">
        <v>19</v>
      </c>
      <c r="B224" s="10" t="e">
        <v>#DIV/0!</v>
      </c>
      <c r="C224" s="10" t="s">
        <v>872</v>
      </c>
      <c r="D224" s="10" t="e">
        <v>#DIV/0!</v>
      </c>
      <c r="E224" s="10" t="e">
        <v>#DIV/0!</v>
      </c>
    </row>
    <row r="225" spans="1:11" ht="15.75" thickBot="1" x14ac:dyDescent="0.3">
      <c r="A225" s="5" t="s">
        <v>20</v>
      </c>
      <c r="B225" s="747" t="s">
        <v>21</v>
      </c>
      <c r="C225" s="11" t="e">
        <v>#DIV/0!</v>
      </c>
      <c r="D225" s="11">
        <v>-1</v>
      </c>
      <c r="E225" s="11" t="e">
        <v>#DIV/0!</v>
      </c>
      <c r="G225" s="12"/>
      <c r="H225" s="12"/>
      <c r="I225" s="12"/>
      <c r="J225" s="12"/>
      <c r="K225" s="12"/>
    </row>
    <row r="226" spans="1:11" ht="15.75" thickBot="1" x14ac:dyDescent="0.3">
      <c r="A226" s="5" t="s">
        <v>22</v>
      </c>
      <c r="B226" s="747" t="s">
        <v>21</v>
      </c>
      <c r="C226" s="11" t="e">
        <v>#DIV/0!</v>
      </c>
      <c r="D226" s="11">
        <v>-1</v>
      </c>
      <c r="E226" s="11" t="e">
        <v>#DIV/0!</v>
      </c>
    </row>
    <row r="227" spans="1:11" ht="15.75" thickBot="1" x14ac:dyDescent="0.3">
      <c r="A227" s="5" t="s">
        <v>23</v>
      </c>
      <c r="B227" s="747" t="s">
        <v>21</v>
      </c>
      <c r="C227" s="11" t="e">
        <v>#DIV/0!</v>
      </c>
      <c r="D227" s="11" t="e">
        <v>#DIV/0!</v>
      </c>
      <c r="E227" s="11" t="e">
        <v>#DIV/0!</v>
      </c>
    </row>
    <row r="228" spans="1:11" ht="15.75" thickBot="1" x14ac:dyDescent="0.3">
      <c r="A228" s="1256" t="s">
        <v>225</v>
      </c>
      <c r="B228" s="1257"/>
      <c r="C228" s="1257"/>
      <c r="D228" s="1257"/>
      <c r="E228" s="1258"/>
    </row>
    <row r="229" spans="1:11" x14ac:dyDescent="0.25">
      <c r="A229" s="1254"/>
      <c r="B229" s="8">
        <v>2018</v>
      </c>
      <c r="C229" s="8">
        <v>2019</v>
      </c>
      <c r="D229" s="8">
        <v>2020</v>
      </c>
      <c r="E229" s="8">
        <v>2021</v>
      </c>
    </row>
    <row r="230" spans="1:11" ht="15.75" thickBot="1" x14ac:dyDescent="0.3">
      <c r="A230" s="1255"/>
      <c r="B230" s="750" t="s">
        <v>8</v>
      </c>
      <c r="C230" s="750" t="s">
        <v>9</v>
      </c>
      <c r="D230" s="750" t="s">
        <v>9</v>
      </c>
      <c r="E230" s="750" t="s">
        <v>9</v>
      </c>
    </row>
    <row r="231" spans="1:11" ht="15.75" thickBot="1" x14ac:dyDescent="0.3">
      <c r="A231" s="13" t="s">
        <v>42</v>
      </c>
      <c r="B231" s="14">
        <v>0</v>
      </c>
      <c r="C231" s="14">
        <v>0</v>
      </c>
      <c r="D231" s="14">
        <v>0</v>
      </c>
      <c r="E231" s="14">
        <v>0</v>
      </c>
    </row>
    <row r="232" spans="1:11" ht="15.75" thickBot="1" x14ac:dyDescent="0.3">
      <c r="A232" s="26" t="s">
        <v>279</v>
      </c>
      <c r="B232" s="14"/>
      <c r="C232" s="14"/>
      <c r="D232" s="14"/>
      <c r="E232" s="14"/>
    </row>
    <row r="233" spans="1:11" ht="15.75" thickBot="1" x14ac:dyDescent="0.3">
      <c r="A233" s="26" t="s">
        <v>294</v>
      </c>
      <c r="B233" s="14"/>
      <c r="C233" s="14"/>
      <c r="D233" s="14"/>
      <c r="E233" s="14"/>
    </row>
    <row r="234" spans="1:11" ht="15.75" thickBot="1" x14ac:dyDescent="0.3">
      <c r="A234" s="26" t="s">
        <v>295</v>
      </c>
      <c r="B234" s="14"/>
      <c r="C234" s="14"/>
      <c r="D234" s="14"/>
      <c r="E234" s="14"/>
    </row>
    <row r="235" spans="1:11" ht="15.75" thickBot="1" x14ac:dyDescent="0.3">
      <c r="A235" s="26" t="s">
        <v>296</v>
      </c>
      <c r="B235" s="14"/>
      <c r="C235" s="14"/>
      <c r="D235" s="14"/>
      <c r="E235" s="14"/>
    </row>
    <row r="236" spans="1:11" ht="15.75" thickBot="1" x14ac:dyDescent="0.3">
      <c r="A236" s="13" t="s">
        <v>43</v>
      </c>
      <c r="B236" s="15">
        <v>0</v>
      </c>
      <c r="C236" s="15">
        <v>6000</v>
      </c>
      <c r="D236" s="15">
        <v>0</v>
      </c>
      <c r="E236" s="15">
        <v>0</v>
      </c>
    </row>
    <row r="237" spans="1:11" ht="15.75" thickBot="1" x14ac:dyDescent="0.3">
      <c r="A237" s="26" t="s">
        <v>279</v>
      </c>
      <c r="B237" s="15"/>
      <c r="C237" s="14">
        <v>6000</v>
      </c>
      <c r="D237" s="14"/>
      <c r="E237" s="14"/>
    </row>
    <row r="238" spans="1:11" ht="15.75" thickBot="1" x14ac:dyDescent="0.3">
      <c r="A238" s="26" t="s">
        <v>294</v>
      </c>
      <c r="B238" s="15"/>
      <c r="C238" s="14"/>
      <c r="D238" s="14"/>
      <c r="E238" s="14"/>
    </row>
    <row r="239" spans="1:11" ht="15.75" thickBot="1" x14ac:dyDescent="0.3">
      <c r="A239" s="26" t="s">
        <v>295</v>
      </c>
      <c r="B239" s="15"/>
      <c r="C239" s="14"/>
      <c r="D239" s="14"/>
      <c r="E239" s="14"/>
    </row>
    <row r="240" spans="1:11" ht="15.75" thickBot="1" x14ac:dyDescent="0.3">
      <c r="A240" s="26" t="s">
        <v>296</v>
      </c>
      <c r="B240" s="15"/>
      <c r="C240" s="14"/>
      <c r="D240" s="14"/>
      <c r="E240" s="14"/>
    </row>
    <row r="241" spans="1:11" ht="15.75" thickBot="1" x14ac:dyDescent="0.3">
      <c r="A241" s="111" t="s">
        <v>1291</v>
      </c>
      <c r="B241" s="15">
        <v>0</v>
      </c>
      <c r="C241" s="15">
        <v>6000</v>
      </c>
      <c r="D241" s="15">
        <v>0</v>
      </c>
      <c r="E241" s="15">
        <v>0</v>
      </c>
    </row>
    <row r="242" spans="1:11" ht="45.75" thickBot="1" x14ac:dyDescent="0.3">
      <c r="A242" s="7" t="s">
        <v>142</v>
      </c>
      <c r="B242" s="746" t="s">
        <v>1292</v>
      </c>
      <c r="C242" s="108" t="s">
        <v>289</v>
      </c>
      <c r="D242" s="1291"/>
      <c r="E242" s="1293"/>
    </row>
    <row r="243" spans="1:11" ht="15.75" thickBot="1" x14ac:dyDescent="0.3">
      <c r="A243" s="5" t="s">
        <v>15</v>
      </c>
      <c r="B243" s="1247" t="s">
        <v>1293</v>
      </c>
      <c r="C243" s="1249"/>
      <c r="D243" s="1249"/>
      <c r="E243" s="1250"/>
    </row>
    <row r="244" spans="1:11" ht="15.75" thickBot="1" x14ac:dyDescent="0.3">
      <c r="A244" s="5" t="s">
        <v>16</v>
      </c>
      <c r="B244" s="1251" t="s">
        <v>703</v>
      </c>
      <c r="C244" s="1252"/>
      <c r="D244" s="1252"/>
      <c r="E244" s="1253"/>
    </row>
    <row r="245" spans="1:11" x14ac:dyDescent="0.25">
      <c r="A245" s="1254"/>
      <c r="B245" s="8">
        <v>2019</v>
      </c>
      <c r="C245" s="8">
        <v>2020</v>
      </c>
      <c r="D245" s="8">
        <v>2021</v>
      </c>
      <c r="E245" s="8">
        <v>2022</v>
      </c>
    </row>
    <row r="246" spans="1:11" ht="15.75" thickBot="1" x14ac:dyDescent="0.3">
      <c r="A246" s="1255"/>
      <c r="B246" s="750" t="s">
        <v>8</v>
      </c>
      <c r="C246" s="750" t="s">
        <v>9</v>
      </c>
      <c r="D246" s="750" t="s">
        <v>9</v>
      </c>
      <c r="E246" s="750" t="s">
        <v>9</v>
      </c>
    </row>
    <row r="247" spans="1:11" ht="15.75" thickBot="1" x14ac:dyDescent="0.3">
      <c r="A247" s="5" t="s">
        <v>17</v>
      </c>
      <c r="B247" s="5"/>
      <c r="C247" s="747" t="s">
        <v>872</v>
      </c>
      <c r="D247" s="5"/>
      <c r="E247" s="5"/>
    </row>
    <row r="248" spans="1:11" ht="15.75" thickBot="1" x14ac:dyDescent="0.3">
      <c r="A248" s="5" t="s">
        <v>18</v>
      </c>
      <c r="B248" s="10">
        <v>0</v>
      </c>
      <c r="C248" s="10">
        <v>1430</v>
      </c>
      <c r="D248" s="10">
        <v>0</v>
      </c>
      <c r="E248" s="10">
        <v>0</v>
      </c>
    </row>
    <row r="249" spans="1:11" ht="15.75" thickBot="1" x14ac:dyDescent="0.3">
      <c r="A249" s="5" t="s">
        <v>19</v>
      </c>
      <c r="B249" s="10" t="e">
        <v>#DIV/0!</v>
      </c>
      <c r="C249" s="10" t="s">
        <v>872</v>
      </c>
      <c r="D249" s="10" t="e">
        <v>#DIV/0!</v>
      </c>
      <c r="E249" s="10" t="e">
        <v>#DIV/0!</v>
      </c>
    </row>
    <row r="250" spans="1:11" ht="15.75" thickBot="1" x14ac:dyDescent="0.3">
      <c r="A250" s="5" t="s">
        <v>20</v>
      </c>
      <c r="B250" s="747" t="s">
        <v>21</v>
      </c>
      <c r="C250" s="11" t="e">
        <v>#DIV/0!</v>
      </c>
      <c r="D250" s="11">
        <v>-1</v>
      </c>
      <c r="E250" s="11" t="e">
        <v>#DIV/0!</v>
      </c>
      <c r="G250" s="12"/>
      <c r="H250" s="12"/>
      <c r="I250" s="12"/>
      <c r="J250" s="12"/>
      <c r="K250" s="12"/>
    </row>
    <row r="251" spans="1:11" ht="15.75" thickBot="1" x14ac:dyDescent="0.3">
      <c r="A251" s="5" t="s">
        <v>22</v>
      </c>
      <c r="B251" s="747" t="s">
        <v>21</v>
      </c>
      <c r="C251" s="11" t="e">
        <v>#DIV/0!</v>
      </c>
      <c r="D251" s="11">
        <v>-1</v>
      </c>
      <c r="E251" s="11" t="e">
        <v>#DIV/0!</v>
      </c>
    </row>
    <row r="252" spans="1:11" ht="15.75" thickBot="1" x14ac:dyDescent="0.3">
      <c r="A252" s="5" t="s">
        <v>23</v>
      </c>
      <c r="B252" s="747" t="s">
        <v>21</v>
      </c>
      <c r="C252" s="11" t="e">
        <v>#DIV/0!</v>
      </c>
      <c r="D252" s="11" t="e">
        <v>#DIV/0!</v>
      </c>
      <c r="E252" s="11" t="e">
        <v>#DIV/0!</v>
      </c>
    </row>
    <row r="253" spans="1:11" ht="15.75" thickBot="1" x14ac:dyDescent="0.3">
      <c r="A253" s="1256" t="s">
        <v>224</v>
      </c>
      <c r="B253" s="1257"/>
      <c r="C253" s="1257"/>
      <c r="D253" s="1257"/>
      <c r="E253" s="1258"/>
    </row>
    <row r="254" spans="1:11" x14ac:dyDescent="0.25">
      <c r="A254" s="1254"/>
      <c r="B254" s="8">
        <v>2018</v>
      </c>
      <c r="C254" s="8">
        <v>2019</v>
      </c>
      <c r="D254" s="8">
        <v>2020</v>
      </c>
      <c r="E254" s="8">
        <v>2021</v>
      </c>
    </row>
    <row r="255" spans="1:11" ht="15.75" thickBot="1" x14ac:dyDescent="0.3">
      <c r="A255" s="1255"/>
      <c r="B255" s="750" t="s">
        <v>8</v>
      </c>
      <c r="C255" s="750" t="s">
        <v>9</v>
      </c>
      <c r="D255" s="750" t="s">
        <v>9</v>
      </c>
      <c r="E255" s="750" t="s">
        <v>9</v>
      </c>
    </row>
    <row r="256" spans="1:11" ht="15.75" thickBot="1" x14ac:dyDescent="0.3">
      <c r="A256" s="13" t="s">
        <v>42</v>
      </c>
      <c r="B256" s="14">
        <v>0</v>
      </c>
      <c r="C256" s="14">
        <v>0</v>
      </c>
      <c r="D256" s="14">
        <v>0</v>
      </c>
      <c r="E256" s="14">
        <v>0</v>
      </c>
    </row>
    <row r="257" spans="1:5" ht="15.75" thickBot="1" x14ac:dyDescent="0.3">
      <c r="A257" s="26" t="s">
        <v>279</v>
      </c>
      <c r="B257" s="14"/>
      <c r="C257" s="14"/>
      <c r="D257" s="14"/>
      <c r="E257" s="14"/>
    </row>
    <row r="258" spans="1:5" ht="15.75" thickBot="1" x14ac:dyDescent="0.3">
      <c r="A258" s="26" t="s">
        <v>294</v>
      </c>
      <c r="B258" s="14"/>
      <c r="C258" s="14"/>
      <c r="D258" s="14"/>
      <c r="E258" s="14"/>
    </row>
    <row r="259" spans="1:5" ht="15.75" thickBot="1" x14ac:dyDescent="0.3">
      <c r="A259" s="26" t="s">
        <v>295</v>
      </c>
      <c r="B259" s="14"/>
      <c r="C259" s="14"/>
      <c r="D259" s="14"/>
      <c r="E259" s="14"/>
    </row>
    <row r="260" spans="1:5" ht="15.75" thickBot="1" x14ac:dyDescent="0.3">
      <c r="A260" s="26" t="s">
        <v>296</v>
      </c>
      <c r="B260" s="14"/>
      <c r="C260" s="14"/>
      <c r="D260" s="14"/>
      <c r="E260" s="14"/>
    </row>
    <row r="261" spans="1:5" ht="15.75" thickBot="1" x14ac:dyDescent="0.3">
      <c r="A261" s="13" t="s">
        <v>43</v>
      </c>
      <c r="B261" s="15">
        <v>0</v>
      </c>
      <c r="C261" s="15">
        <v>1430</v>
      </c>
      <c r="D261" s="15">
        <v>0</v>
      </c>
      <c r="E261" s="15">
        <v>0</v>
      </c>
    </row>
    <row r="262" spans="1:5" ht="15.75" thickBot="1" x14ac:dyDescent="0.3">
      <c r="A262" s="26" t="s">
        <v>279</v>
      </c>
      <c r="B262" s="15"/>
      <c r="C262" s="14">
        <v>1430</v>
      </c>
      <c r="D262" s="14"/>
      <c r="E262" s="14"/>
    </row>
    <row r="263" spans="1:5" ht="15.75" thickBot="1" x14ac:dyDescent="0.3">
      <c r="A263" s="26" t="s">
        <v>294</v>
      </c>
      <c r="B263" s="15"/>
      <c r="C263" s="14"/>
      <c r="D263" s="14"/>
      <c r="E263" s="14"/>
    </row>
    <row r="264" spans="1:5" ht="15.75" thickBot="1" x14ac:dyDescent="0.3">
      <c r="A264" s="26" t="s">
        <v>295</v>
      </c>
      <c r="B264" s="15"/>
      <c r="C264" s="14"/>
      <c r="D264" s="14"/>
      <c r="E264" s="14"/>
    </row>
    <row r="265" spans="1:5" ht="15.75" thickBot="1" x14ac:dyDescent="0.3">
      <c r="A265" s="26" t="s">
        <v>296</v>
      </c>
      <c r="B265" s="15"/>
      <c r="C265" s="14"/>
      <c r="D265" s="14"/>
      <c r="E265" s="14"/>
    </row>
    <row r="266" spans="1:5" ht="15.75" thickBot="1" x14ac:dyDescent="0.3">
      <c r="A266" s="111" t="s">
        <v>71</v>
      </c>
      <c r="B266" s="15">
        <v>0</v>
      </c>
      <c r="C266" s="15">
        <v>1430</v>
      </c>
      <c r="D266" s="15">
        <v>0</v>
      </c>
      <c r="E266" s="15">
        <v>0</v>
      </c>
    </row>
    <row r="267" spans="1:5" ht="45.75" thickBot="1" x14ac:dyDescent="0.3">
      <c r="A267" s="7" t="s">
        <v>155</v>
      </c>
      <c r="B267" s="746" t="s">
        <v>1294</v>
      </c>
      <c r="C267" s="108" t="s">
        <v>289</v>
      </c>
      <c r="D267" s="1291"/>
      <c r="E267" s="1293"/>
    </row>
    <row r="268" spans="1:5" ht="15.75" thickBot="1" x14ac:dyDescent="0.3">
      <c r="A268" s="5" t="s">
        <v>15</v>
      </c>
      <c r="B268" s="1247" t="s">
        <v>1295</v>
      </c>
      <c r="C268" s="1249"/>
      <c r="D268" s="1249"/>
      <c r="E268" s="1250"/>
    </row>
    <row r="269" spans="1:5" ht="15.75" thickBot="1" x14ac:dyDescent="0.3">
      <c r="A269" s="5" t="s">
        <v>16</v>
      </c>
      <c r="B269" s="1251" t="s">
        <v>703</v>
      </c>
      <c r="C269" s="1252"/>
      <c r="D269" s="1252"/>
      <c r="E269" s="1253"/>
    </row>
    <row r="270" spans="1:5" x14ac:dyDescent="0.25">
      <c r="A270" s="1254"/>
      <c r="B270" s="8">
        <v>2019</v>
      </c>
      <c r="C270" s="8">
        <v>2020</v>
      </c>
      <c r="D270" s="8">
        <v>2021</v>
      </c>
      <c r="E270" s="8">
        <v>2022</v>
      </c>
    </row>
    <row r="271" spans="1:5" ht="15.75" thickBot="1" x14ac:dyDescent="0.3">
      <c r="A271" s="1255"/>
      <c r="B271" s="750" t="s">
        <v>8</v>
      </c>
      <c r="C271" s="750" t="s">
        <v>9</v>
      </c>
      <c r="D271" s="750" t="s">
        <v>9</v>
      </c>
      <c r="E271" s="750" t="s">
        <v>9</v>
      </c>
    </row>
    <row r="272" spans="1:5" ht="15.75" thickBot="1" x14ac:dyDescent="0.3">
      <c r="A272" s="5" t="s">
        <v>17</v>
      </c>
      <c r="B272" s="5"/>
      <c r="C272" s="747" t="s">
        <v>872</v>
      </c>
      <c r="D272" s="5"/>
      <c r="E272" s="5"/>
    </row>
    <row r="273" spans="1:11" ht="15.75" thickBot="1" x14ac:dyDescent="0.3">
      <c r="A273" s="5" t="s">
        <v>18</v>
      </c>
      <c r="B273" s="10">
        <v>0</v>
      </c>
      <c r="C273" s="10">
        <v>960</v>
      </c>
      <c r="D273" s="10">
        <v>0</v>
      </c>
      <c r="E273" s="10">
        <v>0</v>
      </c>
    </row>
    <row r="274" spans="1:11" ht="15.75" thickBot="1" x14ac:dyDescent="0.3">
      <c r="A274" s="5" t="s">
        <v>19</v>
      </c>
      <c r="B274" s="10" t="e">
        <v>#DIV/0!</v>
      </c>
      <c r="C274" s="10" t="s">
        <v>872</v>
      </c>
      <c r="D274" s="10" t="e">
        <v>#DIV/0!</v>
      </c>
      <c r="E274" s="10" t="e">
        <v>#DIV/0!</v>
      </c>
    </row>
    <row r="275" spans="1:11" ht="15.75" thickBot="1" x14ac:dyDescent="0.3">
      <c r="A275" s="5" t="s">
        <v>20</v>
      </c>
      <c r="B275" s="747" t="s">
        <v>21</v>
      </c>
      <c r="C275" s="11" t="e">
        <v>#DIV/0!</v>
      </c>
      <c r="D275" s="11">
        <v>-1</v>
      </c>
      <c r="E275" s="11" t="e">
        <v>#DIV/0!</v>
      </c>
      <c r="G275" s="12"/>
      <c r="H275" s="12"/>
      <c r="I275" s="12"/>
      <c r="J275" s="12"/>
      <c r="K275" s="12"/>
    </row>
    <row r="276" spans="1:11" ht="15.75" thickBot="1" x14ac:dyDescent="0.3">
      <c r="A276" s="5" t="s">
        <v>22</v>
      </c>
      <c r="B276" s="747" t="s">
        <v>21</v>
      </c>
      <c r="C276" s="11" t="e">
        <v>#DIV/0!</v>
      </c>
      <c r="D276" s="11">
        <v>-1</v>
      </c>
      <c r="E276" s="11" t="e">
        <v>#DIV/0!</v>
      </c>
    </row>
    <row r="277" spans="1:11" ht="15.75" thickBot="1" x14ac:dyDescent="0.3">
      <c r="A277" s="5" t="s">
        <v>23</v>
      </c>
      <c r="B277" s="747" t="s">
        <v>21</v>
      </c>
      <c r="C277" s="11" t="e">
        <v>#DIV/0!</v>
      </c>
      <c r="D277" s="11" t="e">
        <v>#DIV/0!</v>
      </c>
      <c r="E277" s="11" t="e">
        <v>#DIV/0!</v>
      </c>
    </row>
    <row r="278" spans="1:11" ht="15.75" thickBot="1" x14ac:dyDescent="0.3">
      <c r="A278" s="1256" t="s">
        <v>1159</v>
      </c>
      <c r="B278" s="1257"/>
      <c r="C278" s="1257"/>
      <c r="D278" s="1257"/>
      <c r="E278" s="1258"/>
    </row>
    <row r="279" spans="1:11" x14ac:dyDescent="0.25">
      <c r="A279" s="1254"/>
      <c r="B279" s="8">
        <v>2018</v>
      </c>
      <c r="C279" s="8">
        <v>2019</v>
      </c>
      <c r="D279" s="8">
        <v>2020</v>
      </c>
      <c r="E279" s="8">
        <v>2021</v>
      </c>
    </row>
    <row r="280" spans="1:11" ht="15.75" thickBot="1" x14ac:dyDescent="0.3">
      <c r="A280" s="1255"/>
      <c r="B280" s="750" t="s">
        <v>8</v>
      </c>
      <c r="C280" s="750" t="s">
        <v>9</v>
      </c>
      <c r="D280" s="750" t="s">
        <v>9</v>
      </c>
      <c r="E280" s="750" t="s">
        <v>9</v>
      </c>
    </row>
    <row r="281" spans="1:11" ht="15.75" thickBot="1" x14ac:dyDescent="0.3">
      <c r="A281" s="13" t="s">
        <v>42</v>
      </c>
      <c r="B281" s="14">
        <v>0</v>
      </c>
      <c r="C281" s="14">
        <v>0</v>
      </c>
      <c r="D281" s="14">
        <v>0</v>
      </c>
      <c r="E281" s="14">
        <v>0</v>
      </c>
    </row>
    <row r="282" spans="1:11" ht="15.75" thickBot="1" x14ac:dyDescent="0.3">
      <c r="A282" s="26" t="s">
        <v>279</v>
      </c>
      <c r="B282" s="14"/>
      <c r="C282" s="14"/>
      <c r="D282" s="14"/>
      <c r="E282" s="14"/>
    </row>
    <row r="283" spans="1:11" ht="15.75" thickBot="1" x14ac:dyDescent="0.3">
      <c r="A283" s="26" t="s">
        <v>294</v>
      </c>
      <c r="B283" s="14"/>
      <c r="C283" s="14"/>
      <c r="D283" s="14"/>
      <c r="E283" s="14"/>
    </row>
    <row r="284" spans="1:11" ht="15.75" thickBot="1" x14ac:dyDescent="0.3">
      <c r="A284" s="26" t="s">
        <v>295</v>
      </c>
      <c r="B284" s="14"/>
      <c r="C284" s="14"/>
      <c r="D284" s="14"/>
      <c r="E284" s="14"/>
    </row>
    <row r="285" spans="1:11" ht="15.75" thickBot="1" x14ac:dyDescent="0.3">
      <c r="A285" s="26" t="s">
        <v>296</v>
      </c>
      <c r="B285" s="14"/>
      <c r="C285" s="14"/>
      <c r="D285" s="14"/>
      <c r="E285" s="14"/>
    </row>
    <row r="286" spans="1:11" ht="15.75" thickBot="1" x14ac:dyDescent="0.3">
      <c r="A286" s="13" t="s">
        <v>43</v>
      </c>
      <c r="B286" s="15">
        <v>0</v>
      </c>
      <c r="C286" s="15">
        <v>960</v>
      </c>
      <c r="D286" s="15">
        <v>0</v>
      </c>
      <c r="E286" s="15">
        <v>0</v>
      </c>
    </row>
    <row r="287" spans="1:11" ht="15.75" thickBot="1" x14ac:dyDescent="0.3">
      <c r="A287" s="26" t="s">
        <v>279</v>
      </c>
      <c r="B287" s="15"/>
      <c r="C287" s="14">
        <v>960</v>
      </c>
      <c r="D287" s="14"/>
      <c r="E287" s="14"/>
    </row>
    <row r="288" spans="1:11" ht="15.75" thickBot="1" x14ac:dyDescent="0.3">
      <c r="A288" s="26" t="s">
        <v>294</v>
      </c>
      <c r="B288" s="15"/>
      <c r="C288" s="14"/>
      <c r="D288" s="14"/>
      <c r="E288" s="14"/>
    </row>
    <row r="289" spans="1:11" ht="15.75" thickBot="1" x14ac:dyDescent="0.3">
      <c r="A289" s="26" t="s">
        <v>295</v>
      </c>
      <c r="B289" s="15"/>
      <c r="C289" s="14"/>
      <c r="D289" s="14"/>
      <c r="E289" s="14"/>
    </row>
    <row r="290" spans="1:11" ht="15.75" thickBot="1" x14ac:dyDescent="0.3">
      <c r="A290" s="26" t="s">
        <v>296</v>
      </c>
      <c r="B290" s="15"/>
      <c r="C290" s="14"/>
      <c r="D290" s="14"/>
      <c r="E290" s="14"/>
    </row>
    <row r="291" spans="1:11" ht="15.75" thickBot="1" x14ac:dyDescent="0.3">
      <c r="A291" s="111" t="s">
        <v>156</v>
      </c>
      <c r="B291" s="15">
        <v>0</v>
      </c>
      <c r="C291" s="15">
        <v>960</v>
      </c>
      <c r="D291" s="15">
        <v>0</v>
      </c>
      <c r="E291" s="15">
        <v>0</v>
      </c>
    </row>
    <row r="292" spans="1:11" ht="45.75" thickBot="1" x14ac:dyDescent="0.3">
      <c r="A292" s="7" t="s">
        <v>157</v>
      </c>
      <c r="B292" s="746" t="s">
        <v>1296</v>
      </c>
      <c r="C292" s="108" t="s">
        <v>289</v>
      </c>
      <c r="D292" s="1291"/>
      <c r="E292" s="1293"/>
    </row>
    <row r="293" spans="1:11" ht="23.25" customHeight="1" thickBot="1" x14ac:dyDescent="0.3">
      <c r="A293" s="5" t="s">
        <v>15</v>
      </c>
      <c r="B293" s="1247" t="s">
        <v>1297</v>
      </c>
      <c r="C293" s="1249"/>
      <c r="D293" s="1249"/>
      <c r="E293" s="1250"/>
    </row>
    <row r="294" spans="1:11" ht="15.75" thickBot="1" x14ac:dyDescent="0.3">
      <c r="A294" s="5" t="s">
        <v>16</v>
      </c>
      <c r="B294" s="1251" t="s">
        <v>703</v>
      </c>
      <c r="C294" s="1252"/>
      <c r="D294" s="1252"/>
      <c r="E294" s="1253"/>
    </row>
    <row r="295" spans="1:11" x14ac:dyDescent="0.25">
      <c r="A295" s="1254"/>
      <c r="B295" s="8">
        <v>2019</v>
      </c>
      <c r="C295" s="8">
        <v>2020</v>
      </c>
      <c r="D295" s="8">
        <v>2021</v>
      </c>
      <c r="E295" s="8">
        <v>2022</v>
      </c>
    </row>
    <row r="296" spans="1:11" ht="15.75" thickBot="1" x14ac:dyDescent="0.3">
      <c r="A296" s="1255"/>
      <c r="B296" s="750" t="s">
        <v>8</v>
      </c>
      <c r="C296" s="750" t="s">
        <v>9</v>
      </c>
      <c r="D296" s="750" t="s">
        <v>9</v>
      </c>
      <c r="E296" s="750" t="s">
        <v>9</v>
      </c>
    </row>
    <row r="297" spans="1:11" ht="15.75" thickBot="1" x14ac:dyDescent="0.3">
      <c r="A297" s="5" t="s">
        <v>17</v>
      </c>
      <c r="B297" s="5"/>
      <c r="C297" s="747" t="s">
        <v>872</v>
      </c>
      <c r="D297" s="5"/>
      <c r="E297" s="5"/>
    </row>
    <row r="298" spans="1:11" ht="15.75" thickBot="1" x14ac:dyDescent="0.3">
      <c r="A298" s="5" t="s">
        <v>18</v>
      </c>
      <c r="B298" s="10">
        <v>0</v>
      </c>
      <c r="C298" s="10">
        <v>800</v>
      </c>
      <c r="D298" s="10">
        <v>0</v>
      </c>
      <c r="E298" s="10">
        <v>0</v>
      </c>
    </row>
    <row r="299" spans="1:11" ht="15.75" thickBot="1" x14ac:dyDescent="0.3">
      <c r="A299" s="5" t="s">
        <v>19</v>
      </c>
      <c r="B299" s="10" t="e">
        <v>#DIV/0!</v>
      </c>
      <c r="C299" s="10" t="s">
        <v>872</v>
      </c>
      <c r="D299" s="10" t="e">
        <v>#DIV/0!</v>
      </c>
      <c r="E299" s="10" t="e">
        <v>#DIV/0!</v>
      </c>
    </row>
    <row r="300" spans="1:11" ht="15.75" thickBot="1" x14ac:dyDescent="0.3">
      <c r="A300" s="5" t="s">
        <v>20</v>
      </c>
      <c r="B300" s="747" t="s">
        <v>21</v>
      </c>
      <c r="C300" s="11" t="e">
        <v>#DIV/0!</v>
      </c>
      <c r="D300" s="11">
        <v>-1</v>
      </c>
      <c r="E300" s="11" t="e">
        <v>#DIV/0!</v>
      </c>
      <c r="G300" s="12"/>
      <c r="H300" s="12"/>
      <c r="I300" s="12"/>
      <c r="J300" s="12"/>
      <c r="K300" s="12"/>
    </row>
    <row r="301" spans="1:11" ht="15.75" thickBot="1" x14ac:dyDescent="0.3">
      <c r="A301" s="5" t="s">
        <v>22</v>
      </c>
      <c r="B301" s="747" t="s">
        <v>21</v>
      </c>
      <c r="C301" s="11" t="e">
        <v>#DIV/0!</v>
      </c>
      <c r="D301" s="11">
        <v>-1</v>
      </c>
      <c r="E301" s="11" t="e">
        <v>#DIV/0!</v>
      </c>
    </row>
    <row r="302" spans="1:11" ht="15.75" thickBot="1" x14ac:dyDescent="0.3">
      <c r="A302" s="5" t="s">
        <v>23</v>
      </c>
      <c r="B302" s="747" t="s">
        <v>21</v>
      </c>
      <c r="C302" s="11" t="e">
        <v>#DIV/0!</v>
      </c>
      <c r="D302" s="11" t="e">
        <v>#DIV/0!</v>
      </c>
      <c r="E302" s="11" t="e">
        <v>#DIV/0!</v>
      </c>
    </row>
    <row r="303" spans="1:11" ht="15.75" thickBot="1" x14ac:dyDescent="0.3">
      <c r="A303" s="1256" t="s">
        <v>1179</v>
      </c>
      <c r="B303" s="1257"/>
      <c r="C303" s="1257"/>
      <c r="D303" s="1257"/>
      <c r="E303" s="1258"/>
    </row>
    <row r="304" spans="1:11" x14ac:dyDescent="0.25">
      <c r="A304" s="1254"/>
      <c r="B304" s="8">
        <v>2018</v>
      </c>
      <c r="C304" s="8">
        <v>2019</v>
      </c>
      <c r="D304" s="8">
        <v>2020</v>
      </c>
      <c r="E304" s="8">
        <v>2021</v>
      </c>
    </row>
    <row r="305" spans="1:5" ht="15.75" thickBot="1" x14ac:dyDescent="0.3">
      <c r="A305" s="1255"/>
      <c r="B305" s="750" t="s">
        <v>8</v>
      </c>
      <c r="C305" s="750" t="s">
        <v>9</v>
      </c>
      <c r="D305" s="750" t="s">
        <v>9</v>
      </c>
      <c r="E305" s="750" t="s">
        <v>9</v>
      </c>
    </row>
    <row r="306" spans="1:5" ht="15.75" thickBot="1" x14ac:dyDescent="0.3">
      <c r="A306" s="13" t="s">
        <v>42</v>
      </c>
      <c r="B306" s="14">
        <v>0</v>
      </c>
      <c r="C306" s="14">
        <v>0</v>
      </c>
      <c r="D306" s="14">
        <v>0</v>
      </c>
      <c r="E306" s="14">
        <v>0</v>
      </c>
    </row>
    <row r="307" spans="1:5" ht="15.75" thickBot="1" x14ac:dyDescent="0.3">
      <c r="A307" s="26" t="s">
        <v>279</v>
      </c>
      <c r="B307" s="14"/>
      <c r="C307" s="14"/>
      <c r="D307" s="14"/>
      <c r="E307" s="14"/>
    </row>
    <row r="308" spans="1:5" ht="15.75" thickBot="1" x14ac:dyDescent="0.3">
      <c r="A308" s="26" t="s">
        <v>294</v>
      </c>
      <c r="B308" s="14"/>
      <c r="C308" s="14"/>
      <c r="D308" s="14"/>
      <c r="E308" s="14"/>
    </row>
    <row r="309" spans="1:5" ht="15.75" thickBot="1" x14ac:dyDescent="0.3">
      <c r="A309" s="26" t="s">
        <v>295</v>
      </c>
      <c r="B309" s="14"/>
      <c r="C309" s="14"/>
      <c r="D309" s="14"/>
      <c r="E309" s="14"/>
    </row>
    <row r="310" spans="1:5" ht="15.75" thickBot="1" x14ac:dyDescent="0.3">
      <c r="A310" s="26" t="s">
        <v>296</v>
      </c>
      <c r="B310" s="14"/>
      <c r="C310" s="14"/>
      <c r="D310" s="14"/>
      <c r="E310" s="14"/>
    </row>
    <row r="311" spans="1:5" ht="15.75" thickBot="1" x14ac:dyDescent="0.3">
      <c r="A311" s="13" t="s">
        <v>43</v>
      </c>
      <c r="B311" s="15">
        <v>0</v>
      </c>
      <c r="C311" s="15">
        <v>800</v>
      </c>
      <c r="D311" s="15">
        <v>0</v>
      </c>
      <c r="E311" s="15">
        <v>0</v>
      </c>
    </row>
    <row r="312" spans="1:5" ht="15.75" thickBot="1" x14ac:dyDescent="0.3">
      <c r="A312" s="26" t="s">
        <v>279</v>
      </c>
      <c r="B312" s="15"/>
      <c r="C312" s="14">
        <v>800</v>
      </c>
      <c r="D312" s="14"/>
      <c r="E312" s="14"/>
    </row>
    <row r="313" spans="1:5" ht="15.75" thickBot="1" x14ac:dyDescent="0.3">
      <c r="A313" s="26" t="s">
        <v>294</v>
      </c>
      <c r="B313" s="15"/>
      <c r="C313" s="14"/>
      <c r="D313" s="14"/>
      <c r="E313" s="14"/>
    </row>
    <row r="314" spans="1:5" ht="15.75" thickBot="1" x14ac:dyDescent="0.3">
      <c r="A314" s="26" t="s">
        <v>295</v>
      </c>
      <c r="B314" s="15"/>
      <c r="C314" s="14"/>
      <c r="D314" s="14"/>
      <c r="E314" s="14"/>
    </row>
    <row r="315" spans="1:5" ht="15.75" thickBot="1" x14ac:dyDescent="0.3">
      <c r="A315" s="26" t="s">
        <v>296</v>
      </c>
      <c r="B315" s="15"/>
      <c r="C315" s="14"/>
      <c r="D315" s="14"/>
      <c r="E315" s="14"/>
    </row>
    <row r="316" spans="1:5" ht="15.75" thickBot="1" x14ac:dyDescent="0.3">
      <c r="A316" s="111" t="s">
        <v>159</v>
      </c>
      <c r="B316" s="15">
        <v>0</v>
      </c>
      <c r="C316" s="15">
        <v>800</v>
      </c>
      <c r="D316" s="15">
        <v>0</v>
      </c>
      <c r="E316" s="15">
        <v>0</v>
      </c>
    </row>
    <row r="317" spans="1:5" ht="57" thickBot="1" x14ac:dyDescent="0.3">
      <c r="A317" s="7" t="s">
        <v>684</v>
      </c>
      <c r="B317" s="746" t="s">
        <v>1298</v>
      </c>
      <c r="C317" s="108" t="s">
        <v>289</v>
      </c>
      <c r="D317" s="1291"/>
      <c r="E317" s="1293"/>
    </row>
    <row r="318" spans="1:5" ht="35.25" customHeight="1" thickBot="1" x14ac:dyDescent="0.3">
      <c r="A318" s="5" t="s">
        <v>15</v>
      </c>
      <c r="B318" s="1247" t="s">
        <v>1299</v>
      </c>
      <c r="C318" s="1249"/>
      <c r="D318" s="1249"/>
      <c r="E318" s="1250"/>
    </row>
    <row r="319" spans="1:5" ht="15.75" thickBot="1" x14ac:dyDescent="0.3">
      <c r="A319" s="5" t="s">
        <v>16</v>
      </c>
      <c r="B319" s="1251" t="s">
        <v>1300</v>
      </c>
      <c r="C319" s="1252"/>
      <c r="D319" s="1252"/>
      <c r="E319" s="1253"/>
    </row>
    <row r="320" spans="1:5" x14ac:dyDescent="0.25">
      <c r="A320" s="1254"/>
      <c r="B320" s="8">
        <v>2019</v>
      </c>
      <c r="C320" s="8">
        <v>2020</v>
      </c>
      <c r="D320" s="8">
        <v>2021</v>
      </c>
      <c r="E320" s="8">
        <v>2022</v>
      </c>
    </row>
    <row r="321" spans="1:11" ht="15.75" thickBot="1" x14ac:dyDescent="0.3">
      <c r="A321" s="1255"/>
      <c r="B321" s="750" t="s">
        <v>8</v>
      </c>
      <c r="C321" s="750" t="s">
        <v>9</v>
      </c>
      <c r="D321" s="750" t="s">
        <v>9</v>
      </c>
      <c r="E321" s="750" t="s">
        <v>9</v>
      </c>
    </row>
    <row r="322" spans="1:11" ht="15.75" thickBot="1" x14ac:dyDescent="0.3">
      <c r="A322" s="5" t="s">
        <v>1301</v>
      </c>
      <c r="B322" s="5"/>
      <c r="C322" s="747" t="s">
        <v>872</v>
      </c>
      <c r="D322" s="5"/>
      <c r="E322" s="5"/>
    </row>
    <row r="323" spans="1:11" ht="15.75" thickBot="1" x14ac:dyDescent="0.3">
      <c r="A323" s="5" t="s">
        <v>18</v>
      </c>
      <c r="B323" s="10">
        <v>0</v>
      </c>
      <c r="C323" s="10">
        <v>4500</v>
      </c>
      <c r="D323" s="10">
        <v>0</v>
      </c>
      <c r="E323" s="10">
        <v>0</v>
      </c>
    </row>
    <row r="324" spans="1:11" ht="15.75" thickBot="1" x14ac:dyDescent="0.3">
      <c r="A324" s="5" t="s">
        <v>19</v>
      </c>
      <c r="B324" s="10" t="e">
        <v>#DIV/0!</v>
      </c>
      <c r="C324" s="10" t="s">
        <v>872</v>
      </c>
      <c r="D324" s="10" t="e">
        <v>#DIV/0!</v>
      </c>
      <c r="E324" s="10" t="e">
        <v>#DIV/0!</v>
      </c>
    </row>
    <row r="325" spans="1:11" ht="15.75" thickBot="1" x14ac:dyDescent="0.3">
      <c r="A325" s="5" t="s">
        <v>20</v>
      </c>
      <c r="B325" s="747" t="s">
        <v>21</v>
      </c>
      <c r="C325" s="11" t="e">
        <v>#DIV/0!</v>
      </c>
      <c r="D325" s="11">
        <v>-1</v>
      </c>
      <c r="E325" s="11" t="e">
        <v>#DIV/0!</v>
      </c>
      <c r="G325" s="12"/>
      <c r="H325" s="12"/>
      <c r="I325" s="12"/>
      <c r="J325" s="12"/>
      <c r="K325" s="12"/>
    </row>
    <row r="326" spans="1:11" ht="15.75" thickBot="1" x14ac:dyDescent="0.3">
      <c r="A326" s="5" t="s">
        <v>22</v>
      </c>
      <c r="B326" s="747" t="s">
        <v>21</v>
      </c>
      <c r="C326" s="11" t="e">
        <v>#DIV/0!</v>
      </c>
      <c r="D326" s="11">
        <v>-1</v>
      </c>
      <c r="E326" s="11" t="e">
        <v>#DIV/0!</v>
      </c>
    </row>
    <row r="327" spans="1:11" ht="15.75" thickBot="1" x14ac:dyDescent="0.3">
      <c r="A327" s="5" t="s">
        <v>23</v>
      </c>
      <c r="B327" s="747" t="s">
        <v>21</v>
      </c>
      <c r="C327" s="11" t="e">
        <v>#DIV/0!</v>
      </c>
      <c r="D327" s="11" t="e">
        <v>#DIV/0!</v>
      </c>
      <c r="E327" s="11" t="e">
        <v>#DIV/0!</v>
      </c>
    </row>
    <row r="328" spans="1:11" ht="15.75" thickBot="1" x14ac:dyDescent="0.3">
      <c r="A328" s="1256" t="s">
        <v>1183</v>
      </c>
      <c r="B328" s="1257"/>
      <c r="C328" s="1257"/>
      <c r="D328" s="1257"/>
      <c r="E328" s="1258"/>
    </row>
    <row r="329" spans="1:11" x14ac:dyDescent="0.25">
      <c r="A329" s="1254"/>
      <c r="B329" s="8">
        <v>2018</v>
      </c>
      <c r="C329" s="8">
        <v>2019</v>
      </c>
      <c r="D329" s="8">
        <v>2020</v>
      </c>
      <c r="E329" s="8">
        <v>2021</v>
      </c>
    </row>
    <row r="330" spans="1:11" ht="15.75" thickBot="1" x14ac:dyDescent="0.3">
      <c r="A330" s="1255"/>
      <c r="B330" s="750" t="s">
        <v>8</v>
      </c>
      <c r="C330" s="750" t="s">
        <v>9</v>
      </c>
      <c r="D330" s="750" t="s">
        <v>9</v>
      </c>
      <c r="E330" s="750" t="s">
        <v>9</v>
      </c>
    </row>
    <row r="331" spans="1:11" ht="15.75" thickBot="1" x14ac:dyDescent="0.3">
      <c r="A331" s="13" t="s">
        <v>42</v>
      </c>
      <c r="B331" s="14">
        <v>0</v>
      </c>
      <c r="C331" s="14">
        <v>0</v>
      </c>
      <c r="D331" s="14">
        <v>0</v>
      </c>
      <c r="E331" s="14">
        <v>0</v>
      </c>
    </row>
    <row r="332" spans="1:11" ht="15.75" thickBot="1" x14ac:dyDescent="0.3">
      <c r="A332" s="26" t="s">
        <v>279</v>
      </c>
      <c r="B332" s="14"/>
      <c r="C332" s="14"/>
      <c r="D332" s="14"/>
      <c r="E332" s="14"/>
    </row>
    <row r="333" spans="1:11" ht="15.75" thickBot="1" x14ac:dyDescent="0.3">
      <c r="A333" s="26" t="s">
        <v>294</v>
      </c>
      <c r="B333" s="14"/>
      <c r="C333" s="14"/>
      <c r="D333" s="14"/>
      <c r="E333" s="14"/>
    </row>
    <row r="334" spans="1:11" ht="15.75" thickBot="1" x14ac:dyDescent="0.3">
      <c r="A334" s="26" t="s">
        <v>295</v>
      </c>
      <c r="B334" s="14"/>
      <c r="C334" s="14"/>
      <c r="D334" s="14"/>
      <c r="E334" s="14"/>
    </row>
    <row r="335" spans="1:11" ht="15.75" thickBot="1" x14ac:dyDescent="0.3">
      <c r="A335" s="26" t="s">
        <v>296</v>
      </c>
      <c r="B335" s="14"/>
      <c r="C335" s="14"/>
      <c r="D335" s="14"/>
      <c r="E335" s="14"/>
    </row>
    <row r="336" spans="1:11" ht="15.75" thickBot="1" x14ac:dyDescent="0.3">
      <c r="A336" s="13" t="s">
        <v>43</v>
      </c>
      <c r="B336" s="15">
        <v>0</v>
      </c>
      <c r="C336" s="15">
        <v>4500</v>
      </c>
      <c r="D336" s="15">
        <v>0</v>
      </c>
      <c r="E336" s="15">
        <v>0</v>
      </c>
    </row>
    <row r="337" spans="1:11" ht="15.75" thickBot="1" x14ac:dyDescent="0.3">
      <c r="A337" s="26" t="s">
        <v>279</v>
      </c>
      <c r="B337" s="15"/>
      <c r="C337" s="14">
        <v>4500</v>
      </c>
      <c r="D337" s="14"/>
      <c r="E337" s="14"/>
    </row>
    <row r="338" spans="1:11" ht="15.75" thickBot="1" x14ac:dyDescent="0.3">
      <c r="A338" s="26" t="s">
        <v>294</v>
      </c>
      <c r="B338" s="15"/>
      <c r="C338" s="14"/>
      <c r="D338" s="14"/>
      <c r="E338" s="14"/>
    </row>
    <row r="339" spans="1:11" ht="15.75" thickBot="1" x14ac:dyDescent="0.3">
      <c r="A339" s="26" t="s">
        <v>295</v>
      </c>
      <c r="B339" s="15"/>
      <c r="C339" s="14"/>
      <c r="D339" s="14"/>
      <c r="E339" s="14"/>
    </row>
    <row r="340" spans="1:11" ht="15.75" thickBot="1" x14ac:dyDescent="0.3">
      <c r="A340" s="26" t="s">
        <v>296</v>
      </c>
      <c r="B340" s="15"/>
      <c r="C340" s="14"/>
      <c r="D340" s="14"/>
      <c r="E340" s="14"/>
    </row>
    <row r="341" spans="1:11" ht="15.75" thickBot="1" x14ac:dyDescent="0.3">
      <c r="A341" s="111" t="s">
        <v>1302</v>
      </c>
      <c r="B341" s="15">
        <v>0</v>
      </c>
      <c r="C341" s="15">
        <v>4500</v>
      </c>
      <c r="D341" s="15">
        <v>0</v>
      </c>
      <c r="E341" s="15">
        <v>0</v>
      </c>
    </row>
    <row r="342" spans="1:11" ht="57" thickBot="1" x14ac:dyDescent="0.3">
      <c r="A342" s="7" t="s">
        <v>685</v>
      </c>
      <c r="B342" s="746" t="s">
        <v>1303</v>
      </c>
      <c r="C342" s="108" t="s">
        <v>289</v>
      </c>
      <c r="D342" s="1291"/>
      <c r="E342" s="1293"/>
    </row>
    <row r="343" spans="1:11" ht="15.75" thickBot="1" x14ac:dyDescent="0.3">
      <c r="A343" s="5" t="s">
        <v>15</v>
      </c>
      <c r="B343" s="1247" t="s">
        <v>1304</v>
      </c>
      <c r="C343" s="1249"/>
      <c r="D343" s="1249"/>
      <c r="E343" s="1250"/>
    </row>
    <row r="344" spans="1:11" ht="15.75" thickBot="1" x14ac:dyDescent="0.3">
      <c r="A344" s="5" t="s">
        <v>16</v>
      </c>
      <c r="B344" s="1251" t="s">
        <v>703</v>
      </c>
      <c r="C344" s="1252"/>
      <c r="D344" s="1252"/>
      <c r="E344" s="1253"/>
    </row>
    <row r="345" spans="1:11" x14ac:dyDescent="0.25">
      <c r="A345" s="1254"/>
      <c r="B345" s="8">
        <v>2019</v>
      </c>
      <c r="C345" s="8">
        <v>2020</v>
      </c>
      <c r="D345" s="8">
        <v>2021</v>
      </c>
      <c r="E345" s="8">
        <v>2022</v>
      </c>
    </row>
    <row r="346" spans="1:11" ht="15.75" thickBot="1" x14ac:dyDescent="0.3">
      <c r="A346" s="1255"/>
      <c r="B346" s="750" t="s">
        <v>8</v>
      </c>
      <c r="C346" s="750" t="s">
        <v>9</v>
      </c>
      <c r="D346" s="750" t="s">
        <v>9</v>
      </c>
      <c r="E346" s="750" t="s">
        <v>9</v>
      </c>
    </row>
    <row r="347" spans="1:11" ht="15.75" thickBot="1" x14ac:dyDescent="0.3">
      <c r="A347" s="5" t="s">
        <v>17</v>
      </c>
      <c r="B347" s="5"/>
      <c r="C347" s="5"/>
      <c r="D347" s="747" t="s">
        <v>872</v>
      </c>
      <c r="E347" s="5"/>
    </row>
    <row r="348" spans="1:11" ht="15.75" thickBot="1" x14ac:dyDescent="0.3">
      <c r="A348" s="5" t="s">
        <v>18</v>
      </c>
      <c r="B348" s="10">
        <v>0</v>
      </c>
      <c r="C348" s="10">
        <v>0</v>
      </c>
      <c r="D348" s="10">
        <v>5500</v>
      </c>
      <c r="E348" s="10">
        <v>0</v>
      </c>
    </row>
    <row r="349" spans="1:11" ht="15.75" thickBot="1" x14ac:dyDescent="0.3">
      <c r="A349" s="5" t="s">
        <v>19</v>
      </c>
      <c r="B349" s="10" t="e">
        <v>#DIV/0!</v>
      </c>
      <c r="C349" s="10" t="e">
        <v>#DIV/0!</v>
      </c>
      <c r="D349" s="10" t="s">
        <v>872</v>
      </c>
      <c r="E349" s="10" t="e">
        <v>#DIV/0!</v>
      </c>
    </row>
    <row r="350" spans="1:11" ht="15.75" thickBot="1" x14ac:dyDescent="0.3">
      <c r="A350" s="5" t="s">
        <v>20</v>
      </c>
      <c r="B350" s="747" t="s">
        <v>21</v>
      </c>
      <c r="C350" s="11" t="e">
        <v>#DIV/0!</v>
      </c>
      <c r="D350" s="11" t="e">
        <v>#DIV/0!</v>
      </c>
      <c r="E350" s="11">
        <v>-1</v>
      </c>
      <c r="G350" s="12"/>
      <c r="H350" s="12"/>
      <c r="I350" s="12"/>
      <c r="J350" s="12"/>
      <c r="K350" s="12"/>
    </row>
    <row r="351" spans="1:11" ht="15.75" thickBot="1" x14ac:dyDescent="0.3">
      <c r="A351" s="5" t="s">
        <v>22</v>
      </c>
      <c r="B351" s="747" t="s">
        <v>21</v>
      </c>
      <c r="C351" s="11" t="e">
        <v>#DIV/0!</v>
      </c>
      <c r="D351" s="11" t="e">
        <v>#DIV/0!</v>
      </c>
      <c r="E351" s="11">
        <v>-1</v>
      </c>
    </row>
    <row r="352" spans="1:11" ht="15.75" thickBot="1" x14ac:dyDescent="0.3">
      <c r="A352" s="5" t="s">
        <v>23</v>
      </c>
      <c r="B352" s="747" t="s">
        <v>21</v>
      </c>
      <c r="C352" s="11" t="e">
        <v>#DIV/0!</v>
      </c>
      <c r="D352" s="11" t="e">
        <v>#DIV/0!</v>
      </c>
      <c r="E352" s="11" t="e">
        <v>#DIV/0!</v>
      </c>
    </row>
    <row r="353" spans="1:5" ht="15.75" thickBot="1" x14ac:dyDescent="0.3">
      <c r="A353" s="1256" t="s">
        <v>1305</v>
      </c>
      <c r="B353" s="1257"/>
      <c r="C353" s="1257"/>
      <c r="D353" s="1257"/>
      <c r="E353" s="1258"/>
    </row>
    <row r="354" spans="1:5" x14ac:dyDescent="0.25">
      <c r="A354" s="1254"/>
      <c r="B354" s="8">
        <v>2018</v>
      </c>
      <c r="C354" s="8">
        <v>2019</v>
      </c>
      <c r="D354" s="8">
        <v>2020</v>
      </c>
      <c r="E354" s="8">
        <v>2021</v>
      </c>
    </row>
    <row r="355" spans="1:5" ht="15.75" thickBot="1" x14ac:dyDescent="0.3">
      <c r="A355" s="1255"/>
      <c r="B355" s="750" t="s">
        <v>8</v>
      </c>
      <c r="C355" s="750" t="s">
        <v>9</v>
      </c>
      <c r="D355" s="750" t="s">
        <v>9</v>
      </c>
      <c r="E355" s="750" t="s">
        <v>9</v>
      </c>
    </row>
    <row r="356" spans="1:5" ht="15.75" thickBot="1" x14ac:dyDescent="0.3">
      <c r="A356" s="13" t="s">
        <v>42</v>
      </c>
      <c r="B356" s="14">
        <v>0</v>
      </c>
      <c r="C356" s="14">
        <v>0</v>
      </c>
      <c r="D356" s="14">
        <v>0</v>
      </c>
      <c r="E356" s="14">
        <v>0</v>
      </c>
    </row>
    <row r="357" spans="1:5" ht="15.75" thickBot="1" x14ac:dyDescent="0.3">
      <c r="A357" s="26" t="s">
        <v>279</v>
      </c>
      <c r="B357" s="14"/>
      <c r="C357" s="14"/>
      <c r="D357" s="14"/>
      <c r="E357" s="14"/>
    </row>
    <row r="358" spans="1:5" ht="15.75" thickBot="1" x14ac:dyDescent="0.3">
      <c r="A358" s="26" t="s">
        <v>294</v>
      </c>
      <c r="B358" s="14"/>
      <c r="C358" s="14"/>
      <c r="D358" s="14"/>
      <c r="E358" s="14"/>
    </row>
    <row r="359" spans="1:5" ht="15.75" thickBot="1" x14ac:dyDescent="0.3">
      <c r="A359" s="26" t="s">
        <v>295</v>
      </c>
      <c r="B359" s="14"/>
      <c r="C359" s="14"/>
      <c r="D359" s="14"/>
      <c r="E359" s="14"/>
    </row>
    <row r="360" spans="1:5" ht="15.75" thickBot="1" x14ac:dyDescent="0.3">
      <c r="A360" s="26" t="s">
        <v>296</v>
      </c>
      <c r="B360" s="14"/>
      <c r="C360" s="14"/>
      <c r="D360" s="14"/>
      <c r="E360" s="14"/>
    </row>
    <row r="361" spans="1:5" ht="15.75" thickBot="1" x14ac:dyDescent="0.3">
      <c r="A361" s="13" t="s">
        <v>43</v>
      </c>
      <c r="B361" s="15">
        <v>0</v>
      </c>
      <c r="C361" s="15">
        <v>0</v>
      </c>
      <c r="D361" s="15">
        <v>5500</v>
      </c>
      <c r="E361" s="15">
        <v>0</v>
      </c>
    </row>
    <row r="362" spans="1:5" ht="15.75" thickBot="1" x14ac:dyDescent="0.3">
      <c r="A362" s="26" t="s">
        <v>279</v>
      </c>
      <c r="B362" s="15"/>
      <c r="C362" s="14"/>
      <c r="D362" s="14">
        <v>5500</v>
      </c>
      <c r="E362" s="14"/>
    </row>
    <row r="363" spans="1:5" ht="15.75" thickBot="1" x14ac:dyDescent="0.3">
      <c r="A363" s="26" t="s">
        <v>294</v>
      </c>
      <c r="B363" s="15"/>
      <c r="C363" s="14"/>
      <c r="D363" s="14"/>
      <c r="E363" s="14"/>
    </row>
    <row r="364" spans="1:5" ht="15.75" thickBot="1" x14ac:dyDescent="0.3">
      <c r="A364" s="26" t="s">
        <v>295</v>
      </c>
      <c r="B364" s="15"/>
      <c r="C364" s="14"/>
      <c r="D364" s="14"/>
      <c r="E364" s="14"/>
    </row>
    <row r="365" spans="1:5" ht="15.75" thickBot="1" x14ac:dyDescent="0.3">
      <c r="A365" s="26" t="s">
        <v>296</v>
      </c>
      <c r="B365" s="15"/>
      <c r="C365" s="14"/>
      <c r="D365" s="14"/>
      <c r="E365" s="14"/>
    </row>
    <row r="366" spans="1:5" ht="15.75" thickBot="1" x14ac:dyDescent="0.3">
      <c r="A366" s="111" t="s">
        <v>230</v>
      </c>
      <c r="B366" s="15">
        <v>0</v>
      </c>
      <c r="C366" s="15">
        <v>0</v>
      </c>
      <c r="D366" s="15">
        <v>5500</v>
      </c>
      <c r="E366" s="15">
        <v>0</v>
      </c>
    </row>
    <row r="367" spans="1:5" ht="45.75" thickBot="1" x14ac:dyDescent="0.3">
      <c r="A367" s="7" t="s">
        <v>1220</v>
      </c>
      <c r="B367" s="746" t="s">
        <v>1306</v>
      </c>
      <c r="C367" s="108" t="s">
        <v>289</v>
      </c>
      <c r="D367" s="1291"/>
      <c r="E367" s="1293"/>
    </row>
    <row r="368" spans="1:5" ht="15.75" thickBot="1" x14ac:dyDescent="0.3">
      <c r="A368" s="5" t="s">
        <v>15</v>
      </c>
      <c r="B368" s="1247" t="s">
        <v>1307</v>
      </c>
      <c r="C368" s="1249"/>
      <c r="D368" s="1249"/>
      <c r="E368" s="1250"/>
    </row>
    <row r="369" spans="1:11" ht="15.75" thickBot="1" x14ac:dyDescent="0.3">
      <c r="A369" s="5" t="s">
        <v>16</v>
      </c>
      <c r="B369" s="1251" t="s">
        <v>1308</v>
      </c>
      <c r="C369" s="1252"/>
      <c r="D369" s="1252"/>
      <c r="E369" s="1253"/>
    </row>
    <row r="370" spans="1:11" x14ac:dyDescent="0.25">
      <c r="A370" s="1254"/>
      <c r="B370" s="8">
        <v>2019</v>
      </c>
      <c r="C370" s="8">
        <v>2020</v>
      </c>
      <c r="D370" s="8">
        <v>2021</v>
      </c>
      <c r="E370" s="8">
        <v>2022</v>
      </c>
    </row>
    <row r="371" spans="1:11" ht="15.75" thickBot="1" x14ac:dyDescent="0.3">
      <c r="A371" s="1255"/>
      <c r="B371" s="750" t="s">
        <v>8</v>
      </c>
      <c r="C371" s="750" t="s">
        <v>9</v>
      </c>
      <c r="D371" s="750" t="s">
        <v>9</v>
      </c>
      <c r="E371" s="750" t="s">
        <v>9</v>
      </c>
    </row>
    <row r="372" spans="1:11" ht="15.75" thickBot="1" x14ac:dyDescent="0.3">
      <c r="A372" s="5" t="s">
        <v>17</v>
      </c>
      <c r="B372" s="5"/>
      <c r="C372" s="5"/>
      <c r="D372" s="747" t="s">
        <v>872</v>
      </c>
      <c r="E372" s="5"/>
    </row>
    <row r="373" spans="1:11" ht="15.75" thickBot="1" x14ac:dyDescent="0.3">
      <c r="A373" s="5" t="s">
        <v>18</v>
      </c>
      <c r="B373" s="10">
        <v>0</v>
      </c>
      <c r="C373" s="10">
        <v>0</v>
      </c>
      <c r="D373" s="10">
        <v>5440</v>
      </c>
      <c r="E373" s="10">
        <v>0</v>
      </c>
    </row>
    <row r="374" spans="1:11" ht="15.75" thickBot="1" x14ac:dyDescent="0.3">
      <c r="A374" s="5" t="s">
        <v>19</v>
      </c>
      <c r="B374" s="10" t="e">
        <v>#DIV/0!</v>
      </c>
      <c r="C374" s="10" t="e">
        <v>#DIV/0!</v>
      </c>
      <c r="D374" s="10" t="s">
        <v>872</v>
      </c>
      <c r="E374" s="10" t="e">
        <v>#DIV/0!</v>
      </c>
    </row>
    <row r="375" spans="1:11" ht="15.75" thickBot="1" x14ac:dyDescent="0.3">
      <c r="A375" s="5" t="s">
        <v>20</v>
      </c>
      <c r="B375" s="747" t="s">
        <v>21</v>
      </c>
      <c r="C375" s="11" t="e">
        <v>#DIV/0!</v>
      </c>
      <c r="D375" s="11" t="e">
        <v>#DIV/0!</v>
      </c>
      <c r="E375" s="11">
        <v>-1</v>
      </c>
      <c r="G375" s="12"/>
      <c r="H375" s="12"/>
      <c r="I375" s="12"/>
      <c r="J375" s="12"/>
      <c r="K375" s="12"/>
    </row>
    <row r="376" spans="1:11" ht="15.75" thickBot="1" x14ac:dyDescent="0.3">
      <c r="A376" s="5" t="s">
        <v>22</v>
      </c>
      <c r="B376" s="747" t="s">
        <v>21</v>
      </c>
      <c r="C376" s="11" t="e">
        <v>#DIV/0!</v>
      </c>
      <c r="D376" s="11" t="e">
        <v>#DIV/0!</v>
      </c>
      <c r="E376" s="11">
        <v>-1</v>
      </c>
    </row>
    <row r="377" spans="1:11" ht="15.75" thickBot="1" x14ac:dyDescent="0.3">
      <c r="A377" s="5" t="s">
        <v>23</v>
      </c>
      <c r="B377" s="747" t="s">
        <v>21</v>
      </c>
      <c r="C377" s="11" t="e">
        <v>#DIV/0!</v>
      </c>
      <c r="D377" s="11" t="e">
        <v>#DIV/0!</v>
      </c>
      <c r="E377" s="11" t="e">
        <v>#DIV/0!</v>
      </c>
    </row>
    <row r="378" spans="1:11" ht="15.75" thickBot="1" x14ac:dyDescent="0.3">
      <c r="A378" s="1256" t="s">
        <v>1309</v>
      </c>
      <c r="B378" s="1257"/>
      <c r="C378" s="1257"/>
      <c r="D378" s="1257"/>
      <c r="E378" s="1258"/>
    </row>
    <row r="379" spans="1:11" x14ac:dyDescent="0.25">
      <c r="A379" s="1254"/>
      <c r="B379" s="8">
        <v>2018</v>
      </c>
      <c r="C379" s="8">
        <v>2019</v>
      </c>
      <c r="D379" s="8">
        <v>2020</v>
      </c>
      <c r="E379" s="8">
        <v>2021</v>
      </c>
    </row>
    <row r="380" spans="1:11" ht="15.75" thickBot="1" x14ac:dyDescent="0.3">
      <c r="A380" s="1255"/>
      <c r="B380" s="750" t="s">
        <v>8</v>
      </c>
      <c r="C380" s="750" t="s">
        <v>9</v>
      </c>
      <c r="D380" s="750" t="s">
        <v>9</v>
      </c>
      <c r="E380" s="750" t="s">
        <v>9</v>
      </c>
    </row>
    <row r="381" spans="1:11" ht="15.75" thickBot="1" x14ac:dyDescent="0.3">
      <c r="A381" s="13" t="s">
        <v>42</v>
      </c>
      <c r="B381" s="14">
        <v>0</v>
      </c>
      <c r="C381" s="14">
        <v>0</v>
      </c>
      <c r="D381" s="14">
        <v>0</v>
      </c>
      <c r="E381" s="14">
        <v>0</v>
      </c>
    </row>
    <row r="382" spans="1:11" ht="15.75" thickBot="1" x14ac:dyDescent="0.3">
      <c r="A382" s="26" t="s">
        <v>279</v>
      </c>
      <c r="B382" s="14"/>
      <c r="C382" s="14"/>
      <c r="D382" s="14"/>
      <c r="E382" s="14"/>
    </row>
    <row r="383" spans="1:11" ht="15.75" thickBot="1" x14ac:dyDescent="0.3">
      <c r="A383" s="26" t="s">
        <v>294</v>
      </c>
      <c r="B383" s="14"/>
      <c r="C383" s="14"/>
      <c r="D383" s="14"/>
      <c r="E383" s="14"/>
    </row>
    <row r="384" spans="1:11" ht="15.75" thickBot="1" x14ac:dyDescent="0.3">
      <c r="A384" s="26" t="s">
        <v>295</v>
      </c>
      <c r="B384" s="14"/>
      <c r="C384" s="14"/>
      <c r="D384" s="14"/>
      <c r="E384" s="14"/>
    </row>
    <row r="385" spans="1:11" ht="15.75" thickBot="1" x14ac:dyDescent="0.3">
      <c r="A385" s="26" t="s">
        <v>296</v>
      </c>
      <c r="B385" s="14"/>
      <c r="C385" s="14"/>
      <c r="D385" s="14"/>
      <c r="E385" s="14"/>
    </row>
    <row r="386" spans="1:11" ht="15.75" thickBot="1" x14ac:dyDescent="0.3">
      <c r="A386" s="13" t="s">
        <v>43</v>
      </c>
      <c r="B386" s="15">
        <v>0</v>
      </c>
      <c r="C386" s="15">
        <v>0</v>
      </c>
      <c r="D386" s="15">
        <v>5440</v>
      </c>
      <c r="E386" s="15">
        <v>0</v>
      </c>
    </row>
    <row r="387" spans="1:11" ht="15.75" thickBot="1" x14ac:dyDescent="0.3">
      <c r="A387" s="26" t="s">
        <v>279</v>
      </c>
      <c r="B387" s="15"/>
      <c r="C387" s="14"/>
      <c r="D387" s="14">
        <v>5440</v>
      </c>
      <c r="E387" s="14"/>
    </row>
    <row r="388" spans="1:11" ht="15.75" thickBot="1" x14ac:dyDescent="0.3">
      <c r="A388" s="26" t="s">
        <v>294</v>
      </c>
      <c r="B388" s="15"/>
      <c r="C388" s="14"/>
      <c r="D388" s="14"/>
      <c r="E388" s="14"/>
    </row>
    <row r="389" spans="1:11" ht="15.75" thickBot="1" x14ac:dyDescent="0.3">
      <c r="A389" s="26" t="s">
        <v>295</v>
      </c>
      <c r="B389" s="15"/>
      <c r="C389" s="14"/>
      <c r="D389" s="14"/>
      <c r="E389" s="14"/>
    </row>
    <row r="390" spans="1:11" ht="15.75" thickBot="1" x14ac:dyDescent="0.3">
      <c r="A390" s="26" t="s">
        <v>296</v>
      </c>
      <c r="B390" s="15"/>
      <c r="C390" s="14"/>
      <c r="D390" s="14"/>
      <c r="E390" s="14"/>
    </row>
    <row r="391" spans="1:11" ht="15.75" thickBot="1" x14ac:dyDescent="0.3">
      <c r="A391" s="111" t="s">
        <v>1219</v>
      </c>
      <c r="B391" s="15">
        <v>0</v>
      </c>
      <c r="C391" s="15">
        <v>0</v>
      </c>
      <c r="D391" s="15">
        <v>5440</v>
      </c>
      <c r="E391" s="15">
        <v>0</v>
      </c>
    </row>
    <row r="392" spans="1:11" ht="34.5" thickBot="1" x14ac:dyDescent="0.3">
      <c r="A392" s="7" t="s">
        <v>1218</v>
      </c>
      <c r="B392" s="155" t="s">
        <v>1310</v>
      </c>
      <c r="C392" s="100" t="s">
        <v>289</v>
      </c>
      <c r="D392" s="1430" t="s">
        <v>873</v>
      </c>
      <c r="E392" s="1431"/>
    </row>
    <row r="393" spans="1:11" ht="23.25" customHeight="1" thickBot="1" x14ac:dyDescent="0.3">
      <c r="A393" s="5" t="s">
        <v>15</v>
      </c>
      <c r="B393" s="1247" t="s">
        <v>1311</v>
      </c>
      <c r="C393" s="1249"/>
      <c r="D393" s="1249"/>
      <c r="E393" s="1250"/>
    </row>
    <row r="394" spans="1:11" ht="15.75" thickBot="1" x14ac:dyDescent="0.3">
      <c r="A394" s="5" t="s">
        <v>16</v>
      </c>
      <c r="B394" s="1251" t="s">
        <v>64</v>
      </c>
      <c r="C394" s="1252"/>
      <c r="D394" s="1252"/>
      <c r="E394" s="1253"/>
    </row>
    <row r="395" spans="1:11" x14ac:dyDescent="0.25">
      <c r="A395" s="1254"/>
      <c r="B395" s="8">
        <v>2019</v>
      </c>
      <c r="C395" s="8">
        <v>2020</v>
      </c>
      <c r="D395" s="8">
        <v>2021</v>
      </c>
      <c r="E395" s="8">
        <v>2022</v>
      </c>
    </row>
    <row r="396" spans="1:11" ht="15.75" thickBot="1" x14ac:dyDescent="0.3">
      <c r="A396" s="1255"/>
      <c r="B396" s="750" t="s">
        <v>8</v>
      </c>
      <c r="C396" s="750" t="s">
        <v>9</v>
      </c>
      <c r="D396" s="750" t="s">
        <v>9</v>
      </c>
      <c r="E396" s="750" t="s">
        <v>9</v>
      </c>
    </row>
    <row r="397" spans="1:11" ht="15.75" thickBot="1" x14ac:dyDescent="0.3">
      <c r="A397" s="5" t="s">
        <v>17</v>
      </c>
      <c r="B397" s="747" t="s">
        <v>872</v>
      </c>
      <c r="C397" s="747" t="s">
        <v>872</v>
      </c>
      <c r="D397" s="747" t="s">
        <v>872</v>
      </c>
      <c r="E397" s="747" t="s">
        <v>872</v>
      </c>
    </row>
    <row r="398" spans="1:11" ht="15.75" thickBot="1" x14ac:dyDescent="0.3">
      <c r="A398" s="5" t="s">
        <v>18</v>
      </c>
      <c r="B398" s="10">
        <v>188</v>
      </c>
      <c r="C398" s="10">
        <v>700</v>
      </c>
      <c r="D398" s="10">
        <v>310</v>
      </c>
      <c r="E398" s="10">
        <v>90</v>
      </c>
    </row>
    <row r="399" spans="1:11" ht="15.75" thickBot="1" x14ac:dyDescent="0.3">
      <c r="A399" s="5" t="s">
        <v>19</v>
      </c>
      <c r="B399" s="10" t="s">
        <v>872</v>
      </c>
      <c r="C399" s="10" t="s">
        <v>872</v>
      </c>
      <c r="D399" s="10" t="s">
        <v>872</v>
      </c>
      <c r="E399" s="10" t="s">
        <v>872</v>
      </c>
    </row>
    <row r="400" spans="1:11" ht="15.75" thickBot="1" x14ac:dyDescent="0.3">
      <c r="A400" s="5" t="s">
        <v>20</v>
      </c>
      <c r="B400" s="747" t="s">
        <v>21</v>
      </c>
      <c r="C400" s="11">
        <v>-0.46666666666666667</v>
      </c>
      <c r="D400" s="11">
        <v>-0.25</v>
      </c>
      <c r="E400" s="11">
        <v>0</v>
      </c>
      <c r="G400" s="12"/>
      <c r="H400" s="12"/>
      <c r="I400" s="12"/>
      <c r="J400" s="12"/>
      <c r="K400" s="12"/>
    </row>
    <row r="401" spans="1:5" ht="15.75" thickBot="1" x14ac:dyDescent="0.3">
      <c r="A401" s="5" t="s">
        <v>22</v>
      </c>
      <c r="B401" s="747" t="s">
        <v>21</v>
      </c>
      <c r="C401" s="11">
        <v>2.7234042553191489</v>
      </c>
      <c r="D401" s="11">
        <v>-0.55714285714285716</v>
      </c>
      <c r="E401" s="11">
        <v>-0.70967741935483875</v>
      </c>
    </row>
    <row r="402" spans="1:5" ht="15.75" thickBot="1" x14ac:dyDescent="0.3">
      <c r="A402" s="5" t="s">
        <v>23</v>
      </c>
      <c r="B402" s="747" t="s">
        <v>21</v>
      </c>
      <c r="C402" s="11">
        <v>5.9813829787234045</v>
      </c>
      <c r="D402" s="11">
        <v>-0.40952380952380951</v>
      </c>
      <c r="E402" s="11">
        <v>-0.70967741935483875</v>
      </c>
    </row>
    <row r="403" spans="1:5" ht="15.75" thickBot="1" x14ac:dyDescent="0.3">
      <c r="A403" s="1256" t="s">
        <v>1312</v>
      </c>
      <c r="B403" s="1257"/>
      <c r="C403" s="1257"/>
      <c r="D403" s="1257"/>
      <c r="E403" s="1258"/>
    </row>
    <row r="404" spans="1:5" x14ac:dyDescent="0.25">
      <c r="A404" s="1254"/>
      <c r="B404" s="8">
        <v>2019</v>
      </c>
      <c r="C404" s="8">
        <v>2020</v>
      </c>
      <c r="D404" s="8">
        <v>2021</v>
      </c>
      <c r="E404" s="8">
        <v>2022</v>
      </c>
    </row>
    <row r="405" spans="1:5" ht="15.75" thickBot="1" x14ac:dyDescent="0.3">
      <c r="A405" s="1255"/>
      <c r="B405" s="750" t="s">
        <v>8</v>
      </c>
      <c r="C405" s="750" t="s">
        <v>9</v>
      </c>
      <c r="D405" s="750" t="s">
        <v>9</v>
      </c>
      <c r="E405" s="750" t="s">
        <v>9</v>
      </c>
    </row>
    <row r="406" spans="1:5" ht="15.75" thickBot="1" x14ac:dyDescent="0.3">
      <c r="A406" s="13" t="s">
        <v>42</v>
      </c>
      <c r="B406" s="14">
        <v>0</v>
      </c>
      <c r="C406" s="14">
        <v>0</v>
      </c>
      <c r="D406" s="14">
        <v>0</v>
      </c>
      <c r="E406" s="14">
        <v>0</v>
      </c>
    </row>
    <row r="407" spans="1:5" ht="15.75" thickBot="1" x14ac:dyDescent="0.3">
      <c r="A407" s="26" t="s">
        <v>279</v>
      </c>
      <c r="B407" s="14"/>
      <c r="C407" s="14"/>
      <c r="D407" s="14"/>
      <c r="E407" s="14"/>
    </row>
    <row r="408" spans="1:5" ht="15.75" thickBot="1" x14ac:dyDescent="0.3">
      <c r="A408" s="26" t="s">
        <v>294</v>
      </c>
      <c r="B408" s="14"/>
      <c r="C408" s="14"/>
      <c r="D408" s="14"/>
      <c r="E408" s="14"/>
    </row>
    <row r="409" spans="1:5" ht="15.75" thickBot="1" x14ac:dyDescent="0.3">
      <c r="A409" s="26" t="s">
        <v>295</v>
      </c>
      <c r="B409" s="14"/>
      <c r="C409" s="14"/>
      <c r="D409" s="14"/>
      <c r="E409" s="14"/>
    </row>
    <row r="410" spans="1:5" ht="15.75" thickBot="1" x14ac:dyDescent="0.3">
      <c r="A410" s="26" t="s">
        <v>296</v>
      </c>
      <c r="B410" s="14"/>
      <c r="C410" s="14"/>
      <c r="D410" s="14"/>
      <c r="E410" s="14"/>
    </row>
    <row r="411" spans="1:5" ht="15.75" thickBot="1" x14ac:dyDescent="0.3">
      <c r="A411" s="13" t="s">
        <v>43</v>
      </c>
      <c r="B411" s="15">
        <v>188</v>
      </c>
      <c r="C411" s="15">
        <v>700</v>
      </c>
      <c r="D411" s="15">
        <v>310</v>
      </c>
      <c r="E411" s="15">
        <v>90</v>
      </c>
    </row>
    <row r="412" spans="1:5" ht="15.75" thickBot="1" x14ac:dyDescent="0.3">
      <c r="A412" s="26" t="s">
        <v>279</v>
      </c>
      <c r="B412" s="15">
        <v>188</v>
      </c>
      <c r="C412" s="14">
        <v>700</v>
      </c>
      <c r="D412" s="14">
        <v>310</v>
      </c>
      <c r="E412" s="14">
        <v>90</v>
      </c>
    </row>
    <row r="413" spans="1:5" ht="15.75" thickBot="1" x14ac:dyDescent="0.3">
      <c r="A413" s="26" t="s">
        <v>294</v>
      </c>
      <c r="B413" s="15"/>
      <c r="C413" s="14"/>
      <c r="D413" s="14"/>
      <c r="E413" s="14"/>
    </row>
    <row r="414" spans="1:5" ht="15.75" thickBot="1" x14ac:dyDescent="0.3">
      <c r="A414" s="26" t="s">
        <v>295</v>
      </c>
      <c r="B414" s="15"/>
      <c r="C414" s="14"/>
      <c r="D414" s="14"/>
      <c r="E414" s="14"/>
    </row>
    <row r="415" spans="1:5" ht="15.75" thickBot="1" x14ac:dyDescent="0.3">
      <c r="A415" s="26" t="s">
        <v>296</v>
      </c>
      <c r="B415" s="15"/>
      <c r="C415" s="14"/>
      <c r="D415" s="14"/>
      <c r="E415" s="14"/>
    </row>
    <row r="416" spans="1:5" ht="15.75" thickBot="1" x14ac:dyDescent="0.3">
      <c r="A416" s="101" t="s">
        <v>1217</v>
      </c>
      <c r="B416" s="15">
        <v>188</v>
      </c>
      <c r="C416" s="15">
        <v>700</v>
      </c>
      <c r="D416" s="15">
        <v>310</v>
      </c>
      <c r="E416" s="15">
        <v>90</v>
      </c>
    </row>
    <row r="417" spans="1:11" ht="23.25" thickBot="1" x14ac:dyDescent="0.3">
      <c r="A417" s="7" t="s">
        <v>56</v>
      </c>
      <c r="B417" s="1435" t="s">
        <v>1313</v>
      </c>
      <c r="C417" s="1436"/>
      <c r="D417" s="1436"/>
      <c r="E417" s="1437"/>
    </row>
    <row r="418" spans="1:11" ht="34.5" thickBot="1" x14ac:dyDescent="0.3">
      <c r="A418" s="7" t="s">
        <v>1216</v>
      </c>
      <c r="B418" s="155" t="s">
        <v>1314</v>
      </c>
      <c r="C418" s="108" t="s">
        <v>289</v>
      </c>
      <c r="D418" s="1439" t="s">
        <v>874</v>
      </c>
      <c r="E418" s="1440"/>
    </row>
    <row r="419" spans="1:11" ht="15.75" thickBot="1" x14ac:dyDescent="0.3">
      <c r="A419" s="5" t="s">
        <v>15</v>
      </c>
      <c r="B419" s="1247" t="s">
        <v>1315</v>
      </c>
      <c r="C419" s="1249"/>
      <c r="D419" s="1249"/>
      <c r="E419" s="1250"/>
    </row>
    <row r="420" spans="1:11" ht="15.75" thickBot="1" x14ac:dyDescent="0.3">
      <c r="A420" s="5" t="s">
        <v>16</v>
      </c>
      <c r="B420" s="1251" t="s">
        <v>158</v>
      </c>
      <c r="C420" s="1252"/>
      <c r="D420" s="1252"/>
      <c r="E420" s="1253"/>
    </row>
    <row r="421" spans="1:11" x14ac:dyDescent="0.25">
      <c r="A421" s="1254"/>
      <c r="B421" s="8">
        <v>2019</v>
      </c>
      <c r="C421" s="8">
        <v>2020</v>
      </c>
      <c r="D421" s="8">
        <v>2021</v>
      </c>
      <c r="E421" s="8">
        <v>2022</v>
      </c>
    </row>
    <row r="422" spans="1:11" ht="15.75" thickBot="1" x14ac:dyDescent="0.3">
      <c r="A422" s="1255"/>
      <c r="B422" s="750" t="s">
        <v>8</v>
      </c>
      <c r="C422" s="750" t="s">
        <v>9</v>
      </c>
      <c r="D422" s="750" t="s">
        <v>9</v>
      </c>
      <c r="E422" s="750" t="s">
        <v>9</v>
      </c>
    </row>
    <row r="423" spans="1:11" ht="15.75" thickBot="1" x14ac:dyDescent="0.3">
      <c r="A423" s="5" t="s">
        <v>17</v>
      </c>
      <c r="B423" s="747" t="s">
        <v>872</v>
      </c>
      <c r="C423" s="747" t="s">
        <v>872</v>
      </c>
      <c r="D423" s="747" t="s">
        <v>872</v>
      </c>
      <c r="E423" s="747" t="s">
        <v>872</v>
      </c>
    </row>
    <row r="424" spans="1:11" ht="15.75" thickBot="1" x14ac:dyDescent="0.3">
      <c r="A424" s="5" t="s">
        <v>18</v>
      </c>
      <c r="B424" s="10">
        <v>24000</v>
      </c>
      <c r="C424" s="10">
        <v>27690</v>
      </c>
      <c r="D424" s="10">
        <v>27690</v>
      </c>
      <c r="E424" s="10">
        <v>40610</v>
      </c>
    </row>
    <row r="425" spans="1:11" ht="15.75" thickBot="1" x14ac:dyDescent="0.3">
      <c r="A425" s="5" t="s">
        <v>19</v>
      </c>
      <c r="B425" s="10" t="s">
        <v>872</v>
      </c>
      <c r="C425" s="10" t="s">
        <v>872</v>
      </c>
      <c r="D425" s="10" t="s">
        <v>872</v>
      </c>
      <c r="E425" s="10" t="s">
        <v>872</v>
      </c>
    </row>
    <row r="426" spans="1:11" ht="15.75" thickBot="1" x14ac:dyDescent="0.3">
      <c r="A426" s="5" t="s">
        <v>20</v>
      </c>
      <c r="B426" s="747" t="s">
        <v>21</v>
      </c>
      <c r="C426" s="11">
        <v>0.15384615384615374</v>
      </c>
      <c r="D426" s="11">
        <v>0</v>
      </c>
      <c r="E426" s="11">
        <v>0.46666666666666656</v>
      </c>
      <c r="G426" s="12"/>
      <c r="H426" s="12"/>
      <c r="I426" s="12"/>
      <c r="J426" s="12"/>
      <c r="K426" s="12"/>
    </row>
    <row r="427" spans="1:11" ht="15.75" thickBot="1" x14ac:dyDescent="0.3">
      <c r="A427" s="5" t="s">
        <v>22</v>
      </c>
      <c r="B427" s="747" t="s">
        <v>21</v>
      </c>
      <c r="C427" s="11">
        <v>0.15375000000000005</v>
      </c>
      <c r="D427" s="11">
        <v>0</v>
      </c>
      <c r="E427" s="11">
        <v>0.46659443842542436</v>
      </c>
    </row>
    <row r="428" spans="1:11" ht="15.75" thickBot="1" x14ac:dyDescent="0.3">
      <c r="A428" s="5" t="s">
        <v>23</v>
      </c>
      <c r="B428" s="747" t="s">
        <v>21</v>
      </c>
      <c r="C428" s="11">
        <v>-8.3333333333324155E-5</v>
      </c>
      <c r="D428" s="11">
        <v>0</v>
      </c>
      <c r="E428" s="11">
        <v>-4.9246528119772925E-5</v>
      </c>
    </row>
    <row r="429" spans="1:11" ht="15.75" thickBot="1" x14ac:dyDescent="0.3">
      <c r="A429" s="1256" t="s">
        <v>1316</v>
      </c>
      <c r="B429" s="1257"/>
      <c r="C429" s="1257"/>
      <c r="D429" s="1257"/>
      <c r="E429" s="1258"/>
    </row>
    <row r="430" spans="1:11" x14ac:dyDescent="0.25">
      <c r="A430" s="1254"/>
      <c r="B430" s="8">
        <v>2018</v>
      </c>
      <c r="C430" s="8">
        <v>2019</v>
      </c>
      <c r="D430" s="8">
        <v>2020</v>
      </c>
      <c r="E430" s="8">
        <v>2021</v>
      </c>
    </row>
    <row r="431" spans="1:11" ht="15.75" thickBot="1" x14ac:dyDescent="0.3">
      <c r="A431" s="1255"/>
      <c r="B431" s="750" t="s">
        <v>8</v>
      </c>
      <c r="C431" s="750" t="s">
        <v>9</v>
      </c>
      <c r="D431" s="750" t="s">
        <v>9</v>
      </c>
      <c r="E431" s="750" t="s">
        <v>9</v>
      </c>
    </row>
    <row r="432" spans="1:11" ht="15.75" thickBot="1" x14ac:dyDescent="0.3">
      <c r="A432" s="13" t="s">
        <v>42</v>
      </c>
      <c r="B432" s="14">
        <v>0</v>
      </c>
      <c r="C432" s="14">
        <v>0</v>
      </c>
      <c r="D432" s="14">
        <v>0</v>
      </c>
      <c r="E432" s="14">
        <v>0</v>
      </c>
    </row>
    <row r="433" spans="1:5" ht="15.75" thickBot="1" x14ac:dyDescent="0.3">
      <c r="A433" s="26" t="s">
        <v>279</v>
      </c>
      <c r="B433" s="14"/>
      <c r="C433" s="14"/>
      <c r="D433" s="14"/>
      <c r="E433" s="14"/>
    </row>
    <row r="434" spans="1:5" ht="15.75" thickBot="1" x14ac:dyDescent="0.3">
      <c r="A434" s="26" t="s">
        <v>294</v>
      </c>
      <c r="B434" s="14"/>
      <c r="C434" s="14"/>
      <c r="D434" s="14"/>
      <c r="E434" s="14"/>
    </row>
    <row r="435" spans="1:5" ht="15.75" thickBot="1" x14ac:dyDescent="0.3">
      <c r="A435" s="26" t="s">
        <v>295</v>
      </c>
      <c r="B435" s="14"/>
      <c r="C435" s="14"/>
      <c r="D435" s="14"/>
      <c r="E435" s="14"/>
    </row>
    <row r="436" spans="1:5" ht="15.75" thickBot="1" x14ac:dyDescent="0.3">
      <c r="A436" s="26" t="s">
        <v>296</v>
      </c>
      <c r="B436" s="14"/>
      <c r="C436" s="14"/>
      <c r="D436" s="14"/>
      <c r="E436" s="14"/>
    </row>
    <row r="437" spans="1:5" ht="15.75" thickBot="1" x14ac:dyDescent="0.3">
      <c r="A437" s="13" t="s">
        <v>43</v>
      </c>
      <c r="B437" s="15">
        <v>24000</v>
      </c>
      <c r="C437" s="15">
        <v>27690</v>
      </c>
      <c r="D437" s="15">
        <v>27690</v>
      </c>
      <c r="E437" s="15">
        <v>40610</v>
      </c>
    </row>
    <row r="438" spans="1:5" ht="15.75" thickBot="1" x14ac:dyDescent="0.3">
      <c r="A438" s="26" t="s">
        <v>279</v>
      </c>
      <c r="B438" s="15">
        <v>24000</v>
      </c>
      <c r="C438" s="14">
        <v>27690</v>
      </c>
      <c r="D438" s="14">
        <v>27690</v>
      </c>
      <c r="E438" s="14">
        <v>40610</v>
      </c>
    </row>
    <row r="439" spans="1:5" ht="15.75" thickBot="1" x14ac:dyDescent="0.3">
      <c r="A439" s="26" t="s">
        <v>294</v>
      </c>
      <c r="B439" s="15"/>
      <c r="C439" s="14"/>
      <c r="D439" s="14"/>
      <c r="E439" s="14"/>
    </row>
    <row r="440" spans="1:5" ht="15.75" thickBot="1" x14ac:dyDescent="0.3">
      <c r="A440" s="26" t="s">
        <v>295</v>
      </c>
      <c r="B440" s="15"/>
      <c r="C440" s="14"/>
      <c r="D440" s="14"/>
      <c r="E440" s="14"/>
    </row>
    <row r="441" spans="1:5" ht="15.75" thickBot="1" x14ac:dyDescent="0.3">
      <c r="A441" s="26" t="s">
        <v>296</v>
      </c>
      <c r="B441" s="15"/>
      <c r="C441" s="14"/>
      <c r="D441" s="14"/>
      <c r="E441" s="14"/>
    </row>
    <row r="442" spans="1:5" ht="15.75" thickBot="1" x14ac:dyDescent="0.3">
      <c r="A442" s="111" t="s">
        <v>1317</v>
      </c>
      <c r="B442" s="15">
        <v>24000</v>
      </c>
      <c r="C442" s="15">
        <v>27690</v>
      </c>
      <c r="D442" s="15">
        <v>27690</v>
      </c>
      <c r="E442" s="15">
        <v>40610</v>
      </c>
    </row>
    <row r="443" spans="1:5" ht="15.75" thickBot="1" x14ac:dyDescent="0.3">
      <c r="A443" s="20"/>
      <c r="B443" s="21"/>
      <c r="C443" s="21"/>
      <c r="D443" s="21"/>
      <c r="E443" s="21"/>
    </row>
    <row r="444" spans="1:5" ht="36.75" thickBot="1" x14ac:dyDescent="0.3">
      <c r="A444" s="6" t="s">
        <v>57</v>
      </c>
      <c r="B444" s="22">
        <v>1665609</v>
      </c>
      <c r="C444" s="22">
        <v>1784500</v>
      </c>
      <c r="D444" s="22">
        <v>1800000</v>
      </c>
      <c r="E444" s="22">
        <v>1810000</v>
      </c>
    </row>
    <row r="445" spans="1:5" ht="36.75" thickBot="1" x14ac:dyDescent="0.3">
      <c r="A445" s="6" t="s">
        <v>58</v>
      </c>
      <c r="B445" s="22">
        <v>1665609</v>
      </c>
      <c r="C445" s="22">
        <v>1784500</v>
      </c>
      <c r="D445" s="22">
        <v>1800000</v>
      </c>
      <c r="E445" s="22">
        <v>1810000</v>
      </c>
    </row>
    <row r="446" spans="1:5" ht="15.75" thickBot="1" x14ac:dyDescent="0.3">
      <c r="A446" s="13" t="s">
        <v>24</v>
      </c>
      <c r="B446" s="36">
        <v>1059500</v>
      </c>
      <c r="C446" s="36">
        <v>1140000</v>
      </c>
      <c r="D446" s="36">
        <v>1140000</v>
      </c>
      <c r="E446" s="36">
        <v>1140000</v>
      </c>
    </row>
    <row r="447" spans="1:5" ht="15.75" thickBot="1" x14ac:dyDescent="0.3">
      <c r="A447" s="26" t="s">
        <v>279</v>
      </c>
      <c r="B447" s="15">
        <v>1059500</v>
      </c>
      <c r="C447" s="15">
        <v>1140000</v>
      </c>
      <c r="D447" s="15">
        <v>1140000</v>
      </c>
      <c r="E447" s="15">
        <v>1140000</v>
      </c>
    </row>
    <row r="448" spans="1:5" ht="15.75" thickBot="1" x14ac:dyDescent="0.3">
      <c r="A448" s="26" t="s">
        <v>302</v>
      </c>
      <c r="B448" s="15">
        <v>0</v>
      </c>
      <c r="C448" s="15">
        <v>0</v>
      </c>
      <c r="D448" s="15">
        <v>0</v>
      </c>
      <c r="E448" s="15">
        <v>0</v>
      </c>
    </row>
    <row r="449" spans="1:8" ht="24.75" thickBot="1" x14ac:dyDescent="0.3">
      <c r="A449" s="13" t="s">
        <v>25</v>
      </c>
      <c r="B449" s="36">
        <v>173300</v>
      </c>
      <c r="C449" s="36">
        <v>185000</v>
      </c>
      <c r="D449" s="36">
        <v>185000</v>
      </c>
      <c r="E449" s="36">
        <v>185000</v>
      </c>
    </row>
    <row r="450" spans="1:8" ht="15.75" thickBot="1" x14ac:dyDescent="0.3">
      <c r="A450" s="26" t="s">
        <v>279</v>
      </c>
      <c r="B450" s="14">
        <v>173300</v>
      </c>
      <c r="C450" s="14">
        <v>185000</v>
      </c>
      <c r="D450" s="14">
        <v>185000</v>
      </c>
      <c r="E450" s="14">
        <v>185000</v>
      </c>
    </row>
    <row r="451" spans="1:8" ht="15.75" thickBot="1" x14ac:dyDescent="0.3">
      <c r="A451" s="26" t="s">
        <v>302</v>
      </c>
      <c r="B451" s="15">
        <v>0</v>
      </c>
      <c r="C451" s="15">
        <v>0</v>
      </c>
      <c r="D451" s="15">
        <v>0</v>
      </c>
      <c r="E451" s="15">
        <v>0</v>
      </c>
    </row>
    <row r="452" spans="1:8" ht="15.75" thickBot="1" x14ac:dyDescent="0.3">
      <c r="A452" s="13" t="s">
        <v>26</v>
      </c>
      <c r="B452" s="36">
        <v>367000</v>
      </c>
      <c r="C452" s="36">
        <v>379000</v>
      </c>
      <c r="D452" s="36">
        <v>397000</v>
      </c>
      <c r="E452" s="36">
        <v>407000</v>
      </c>
    </row>
    <row r="453" spans="1:8" ht="15.75" thickBot="1" x14ac:dyDescent="0.3">
      <c r="A453" s="26" t="s">
        <v>279</v>
      </c>
      <c r="B453" s="15">
        <v>363880</v>
      </c>
      <c r="C453" s="15">
        <v>376000</v>
      </c>
      <c r="D453" s="15">
        <v>393700</v>
      </c>
      <c r="E453" s="15">
        <v>403700</v>
      </c>
    </row>
    <row r="454" spans="1:8" ht="15.75" thickBot="1" x14ac:dyDescent="0.3">
      <c r="A454" s="26" t="s">
        <v>302</v>
      </c>
      <c r="B454" s="15">
        <v>3120</v>
      </c>
      <c r="C454" s="15">
        <v>3000</v>
      </c>
      <c r="D454" s="15">
        <v>3300</v>
      </c>
      <c r="E454" s="15">
        <v>3300</v>
      </c>
    </row>
    <row r="455" spans="1:8" ht="15.75" thickBot="1" x14ac:dyDescent="0.3">
      <c r="A455" s="13" t="s">
        <v>27</v>
      </c>
      <c r="B455" s="36">
        <v>0</v>
      </c>
      <c r="C455" s="36">
        <v>0</v>
      </c>
      <c r="D455" s="36">
        <v>0</v>
      </c>
      <c r="E455" s="36">
        <v>0</v>
      </c>
    </row>
    <row r="456" spans="1:8" ht="15.75" thickBot="1" x14ac:dyDescent="0.3">
      <c r="A456" s="26" t="s">
        <v>279</v>
      </c>
      <c r="B456" s="14">
        <v>0</v>
      </c>
      <c r="C456" s="14">
        <v>0</v>
      </c>
      <c r="D456" s="14">
        <v>0</v>
      </c>
      <c r="E456" s="14">
        <v>0</v>
      </c>
    </row>
    <row r="457" spans="1:8" ht="15.75" thickBot="1" x14ac:dyDescent="0.3">
      <c r="A457" s="26" t="s">
        <v>302</v>
      </c>
      <c r="B457" s="15">
        <v>0</v>
      </c>
      <c r="C457" s="15">
        <v>0</v>
      </c>
      <c r="D457" s="15">
        <v>0</v>
      </c>
      <c r="E457" s="15">
        <v>0</v>
      </c>
    </row>
    <row r="458" spans="1:8" ht="15.75" thickBot="1" x14ac:dyDescent="0.3">
      <c r="A458" s="13" t="s">
        <v>28</v>
      </c>
      <c r="B458" s="36">
        <v>0</v>
      </c>
      <c r="C458" s="36">
        <v>0</v>
      </c>
      <c r="D458" s="36">
        <v>0</v>
      </c>
      <c r="E458" s="36">
        <v>0</v>
      </c>
    </row>
    <row r="459" spans="1:8" ht="15.75" thickBot="1" x14ac:dyDescent="0.3">
      <c r="A459" s="26" t="s">
        <v>279</v>
      </c>
      <c r="B459" s="14">
        <v>0</v>
      </c>
      <c r="C459" s="14">
        <v>0</v>
      </c>
      <c r="D459" s="14">
        <v>0</v>
      </c>
      <c r="E459" s="14">
        <v>0</v>
      </c>
    </row>
    <row r="460" spans="1:8" ht="15.75" thickBot="1" x14ac:dyDescent="0.3">
      <c r="A460" s="26" t="s">
        <v>302</v>
      </c>
      <c r="B460" s="15">
        <v>0</v>
      </c>
      <c r="C460" s="15">
        <v>0</v>
      </c>
      <c r="D460" s="15">
        <v>0</v>
      </c>
      <c r="E460" s="15">
        <v>0</v>
      </c>
    </row>
    <row r="461" spans="1:8" ht="15.75" thickBot="1" x14ac:dyDescent="0.3">
      <c r="A461" s="13" t="s">
        <v>29</v>
      </c>
      <c r="B461" s="36">
        <v>0</v>
      </c>
      <c r="C461" s="36">
        <v>0</v>
      </c>
      <c r="D461" s="36">
        <v>0</v>
      </c>
      <c r="E461" s="36">
        <v>0</v>
      </c>
      <c r="H461" s="703"/>
    </row>
    <row r="462" spans="1:8" ht="15.75" thickBot="1" x14ac:dyDescent="0.3">
      <c r="A462" s="26" t="s">
        <v>279</v>
      </c>
      <c r="B462" s="14">
        <v>0</v>
      </c>
      <c r="C462" s="14">
        <v>0</v>
      </c>
      <c r="D462" s="14">
        <v>0</v>
      </c>
      <c r="E462" s="14">
        <v>0</v>
      </c>
    </row>
    <row r="463" spans="1:8" ht="15.75" thickBot="1" x14ac:dyDescent="0.3">
      <c r="A463" s="26" t="s">
        <v>302</v>
      </c>
      <c r="B463" s="15">
        <v>0</v>
      </c>
      <c r="C463" s="15">
        <v>0</v>
      </c>
      <c r="D463" s="15">
        <v>0</v>
      </c>
      <c r="E463" s="15">
        <v>0</v>
      </c>
    </row>
    <row r="464" spans="1:8" ht="24.75" thickBot="1" x14ac:dyDescent="0.3">
      <c r="A464" s="13" t="s">
        <v>30</v>
      </c>
      <c r="B464" s="36">
        <v>33000</v>
      </c>
      <c r="C464" s="36">
        <v>26000</v>
      </c>
      <c r="D464" s="36">
        <v>28000</v>
      </c>
      <c r="E464" s="36">
        <v>28000</v>
      </c>
    </row>
    <row r="465" spans="1:6" ht="15.75" thickBot="1" x14ac:dyDescent="0.3">
      <c r="A465" s="26" t="s">
        <v>279</v>
      </c>
      <c r="B465" s="14">
        <v>33000</v>
      </c>
      <c r="C465" s="14">
        <v>26000</v>
      </c>
      <c r="D465" s="14">
        <v>28000</v>
      </c>
      <c r="E465" s="14">
        <v>28000</v>
      </c>
    </row>
    <row r="466" spans="1:6" ht="15.75" thickBot="1" x14ac:dyDescent="0.3">
      <c r="A466" s="26" t="s">
        <v>302</v>
      </c>
      <c r="B466" s="15">
        <v>0</v>
      </c>
      <c r="C466" s="15">
        <v>0</v>
      </c>
      <c r="D466" s="15">
        <v>0</v>
      </c>
      <c r="E466" s="15">
        <v>0</v>
      </c>
    </row>
    <row r="467" spans="1:6" ht="15.75" thickBot="1" x14ac:dyDescent="0.3">
      <c r="A467" s="13" t="s">
        <v>59</v>
      </c>
      <c r="B467" s="36">
        <v>0</v>
      </c>
      <c r="C467" s="36">
        <v>0</v>
      </c>
      <c r="D467" s="36">
        <v>0</v>
      </c>
      <c r="E467" s="36">
        <v>0</v>
      </c>
    </row>
    <row r="468" spans="1:6" ht="15.75" thickBot="1" x14ac:dyDescent="0.3">
      <c r="A468" s="26" t="s">
        <v>279</v>
      </c>
      <c r="B468" s="14">
        <v>0</v>
      </c>
      <c r="C468" s="14">
        <v>0</v>
      </c>
      <c r="D468" s="14">
        <v>0</v>
      </c>
      <c r="E468" s="14">
        <v>0</v>
      </c>
    </row>
    <row r="469" spans="1:6" ht="15.75" thickBot="1" x14ac:dyDescent="0.3">
      <c r="A469" s="26" t="s">
        <v>303</v>
      </c>
      <c r="B469" s="14">
        <v>0</v>
      </c>
      <c r="C469" s="14">
        <v>0</v>
      </c>
      <c r="D469" s="14">
        <v>0</v>
      </c>
      <c r="E469" s="14">
        <v>0</v>
      </c>
    </row>
    <row r="470" spans="1:6" ht="15.75" thickBot="1" x14ac:dyDescent="0.3">
      <c r="A470" s="26" t="s">
        <v>295</v>
      </c>
      <c r="B470" s="14">
        <v>0</v>
      </c>
      <c r="C470" s="14">
        <v>0</v>
      </c>
      <c r="D470" s="14">
        <v>0</v>
      </c>
      <c r="E470" s="14">
        <v>0</v>
      </c>
    </row>
    <row r="471" spans="1:6" ht="15.75" thickBot="1" x14ac:dyDescent="0.3">
      <c r="A471" s="26" t="s">
        <v>296</v>
      </c>
      <c r="B471" s="14">
        <v>0</v>
      </c>
      <c r="C471" s="14">
        <v>0</v>
      </c>
      <c r="D471" s="14">
        <v>0</v>
      </c>
      <c r="E471" s="14">
        <v>0</v>
      </c>
    </row>
    <row r="472" spans="1:6" ht="15.75" thickBot="1" x14ac:dyDescent="0.3">
      <c r="A472" s="13" t="s">
        <v>60</v>
      </c>
      <c r="B472" s="36">
        <v>32809</v>
      </c>
      <c r="C472" s="36">
        <v>54500</v>
      </c>
      <c r="D472" s="36">
        <v>50000</v>
      </c>
      <c r="E472" s="36">
        <v>50000</v>
      </c>
    </row>
    <row r="473" spans="1:6" ht="15.75" thickBot="1" x14ac:dyDescent="0.3">
      <c r="A473" s="26" t="s">
        <v>279</v>
      </c>
      <c r="B473" s="14">
        <v>32809</v>
      </c>
      <c r="C473" s="14">
        <v>54500</v>
      </c>
      <c r="D473" s="14">
        <v>50000</v>
      </c>
      <c r="E473" s="14">
        <v>50000</v>
      </c>
    </row>
    <row r="474" spans="1:6" ht="15.75" thickBot="1" x14ac:dyDescent="0.3">
      <c r="A474" s="26" t="s">
        <v>303</v>
      </c>
      <c r="B474" s="14">
        <v>0</v>
      </c>
      <c r="C474" s="14">
        <v>0</v>
      </c>
      <c r="D474" s="14">
        <v>0</v>
      </c>
      <c r="E474" s="14">
        <v>0</v>
      </c>
    </row>
    <row r="475" spans="1:6" ht="15.75" thickBot="1" x14ac:dyDescent="0.3">
      <c r="A475" s="26" t="s">
        <v>295</v>
      </c>
      <c r="B475" s="14">
        <v>0</v>
      </c>
      <c r="C475" s="14">
        <v>0</v>
      </c>
      <c r="D475" s="14">
        <v>0</v>
      </c>
      <c r="E475" s="14">
        <v>0</v>
      </c>
    </row>
    <row r="476" spans="1:6" ht="15.75" thickBot="1" x14ac:dyDescent="0.3">
      <c r="A476" s="26" t="s">
        <v>296</v>
      </c>
      <c r="B476" s="14">
        <v>0</v>
      </c>
      <c r="C476" s="14">
        <v>0</v>
      </c>
      <c r="D476" s="14">
        <v>0</v>
      </c>
      <c r="E476" s="14">
        <v>0</v>
      </c>
    </row>
    <row r="477" spans="1:6" ht="15.75" thickBot="1" x14ac:dyDescent="0.3">
      <c r="A477" s="17" t="s">
        <v>32</v>
      </c>
      <c r="B477" s="18">
        <v>0</v>
      </c>
      <c r="C477" s="18">
        <v>0</v>
      </c>
      <c r="D477" s="18">
        <v>0</v>
      </c>
      <c r="E477" s="18">
        <v>0</v>
      </c>
    </row>
    <row r="478" spans="1:6" s="816" customFormat="1" x14ac:dyDescent="0.25">
      <c r="A478" s="815"/>
      <c r="F478" s="817"/>
    </row>
  </sheetData>
  <mergeCells count="113">
    <mergeCell ref="A1:E1"/>
    <mergeCell ref="A421:A422"/>
    <mergeCell ref="A429:E429"/>
    <mergeCell ref="A430:A431"/>
    <mergeCell ref="A403:E403"/>
    <mergeCell ref="A404:A405"/>
    <mergeCell ref="B417:E417"/>
    <mergeCell ref="D418:E418"/>
    <mergeCell ref="B419:E419"/>
    <mergeCell ref="B420:E420"/>
    <mergeCell ref="A378:E378"/>
    <mergeCell ref="A379:A380"/>
    <mergeCell ref="D392:E392"/>
    <mergeCell ref="B393:E393"/>
    <mergeCell ref="B394:E394"/>
    <mergeCell ref="A395:A396"/>
    <mergeCell ref="A353:E353"/>
    <mergeCell ref="A354:A355"/>
    <mergeCell ref="D367:E367"/>
    <mergeCell ref="B368:E368"/>
    <mergeCell ref="B369:E369"/>
    <mergeCell ref="A370:A371"/>
    <mergeCell ref="A328:E328"/>
    <mergeCell ref="A329:A330"/>
    <mergeCell ref="D342:E342"/>
    <mergeCell ref="B343:E343"/>
    <mergeCell ref="B344:E344"/>
    <mergeCell ref="A345:A346"/>
    <mergeCell ref="A303:E303"/>
    <mergeCell ref="A304:A305"/>
    <mergeCell ref="D317:E317"/>
    <mergeCell ref="B318:E318"/>
    <mergeCell ref="B319:E319"/>
    <mergeCell ref="A320:A321"/>
    <mergeCell ref="A278:E278"/>
    <mergeCell ref="A279:A280"/>
    <mergeCell ref="D292:E292"/>
    <mergeCell ref="B293:E293"/>
    <mergeCell ref="B294:E294"/>
    <mergeCell ref="A295:A296"/>
    <mergeCell ref="A253:E253"/>
    <mergeCell ref="A254:A255"/>
    <mergeCell ref="D267:E267"/>
    <mergeCell ref="B268:E268"/>
    <mergeCell ref="B269:E269"/>
    <mergeCell ref="A270:A271"/>
    <mergeCell ref="A228:E228"/>
    <mergeCell ref="A229:A230"/>
    <mergeCell ref="D242:E242"/>
    <mergeCell ref="B243:E243"/>
    <mergeCell ref="B244:E244"/>
    <mergeCell ref="A245:A246"/>
    <mergeCell ref="A215:E215"/>
    <mergeCell ref="B216:E216"/>
    <mergeCell ref="D217:E217"/>
    <mergeCell ref="B218:E218"/>
    <mergeCell ref="B219:E219"/>
    <mergeCell ref="A220:A221"/>
    <mergeCell ref="B190:E190"/>
    <mergeCell ref="B191:E191"/>
    <mergeCell ref="A192:A193"/>
    <mergeCell ref="A200:E200"/>
    <mergeCell ref="A201:A202"/>
    <mergeCell ref="A214:E214"/>
    <mergeCell ref="B165:E165"/>
    <mergeCell ref="B166:E166"/>
    <mergeCell ref="A167:A168"/>
    <mergeCell ref="A175:E175"/>
    <mergeCell ref="A176:A177"/>
    <mergeCell ref="D189:E189"/>
    <mergeCell ref="B140:E140"/>
    <mergeCell ref="A141:A142"/>
    <mergeCell ref="A149:E149"/>
    <mergeCell ref="A150:A151"/>
    <mergeCell ref="B163:E163"/>
    <mergeCell ref="D164:E164"/>
    <mergeCell ref="A110:A111"/>
    <mergeCell ref="A135:E135"/>
    <mergeCell ref="A136:E136"/>
    <mergeCell ref="B137:E137"/>
    <mergeCell ref="D138:E138"/>
    <mergeCell ref="B139:E139"/>
    <mergeCell ref="A73:A74"/>
    <mergeCell ref="B98:E98"/>
    <mergeCell ref="B99:E99"/>
    <mergeCell ref="B100:E100"/>
    <mergeCell ref="A101:A102"/>
    <mergeCell ref="A109:E109"/>
    <mergeCell ref="A36:A37"/>
    <mergeCell ref="B61:E61"/>
    <mergeCell ref="B62:E62"/>
    <mergeCell ref="B63:E63"/>
    <mergeCell ref="A64:A65"/>
    <mergeCell ref="A72:E72"/>
    <mergeCell ref="B26:E26"/>
    <mergeCell ref="A27:A28"/>
    <mergeCell ref="A35:E35"/>
    <mergeCell ref="A9:E11"/>
    <mergeCell ref="B12:E12"/>
    <mergeCell ref="A13:A14"/>
    <mergeCell ref="B18:E18"/>
    <mergeCell ref="A19:E19"/>
    <mergeCell ref="A22:E22"/>
    <mergeCell ref="A3:E3"/>
    <mergeCell ref="B5:E5"/>
    <mergeCell ref="B6:E6"/>
    <mergeCell ref="B7:E7"/>
    <mergeCell ref="A8:E8"/>
    <mergeCell ref="A23:E23"/>
    <mergeCell ref="B24:E24"/>
    <mergeCell ref="B25:E25"/>
    <mergeCell ref="A2:E2"/>
    <mergeCell ref="A4:E4"/>
  </mergeCells>
  <pageMargins left="1.2" right="0.2" top="0.75" bottom="0.75" header="0.5" footer="0.55000000000000004"/>
  <pageSetup paperSize="9" scale="85" orientation="portrait" horizontalDpi="4294967294" verticalDpi="4294967294" r:id="rId1"/>
  <rowBreaks count="5" manualBreakCount="5">
    <brk id="174" max="16383" man="1"/>
    <brk id="227" max="16383" man="1"/>
    <brk id="287" max="16383" man="1"/>
    <brk id="402" max="16383" man="1"/>
    <brk id="4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P153"/>
  <sheetViews>
    <sheetView topLeftCell="C1" zoomScale="170" zoomScaleNormal="170" workbookViewId="0">
      <selection activeCell="H4" sqref="H4"/>
    </sheetView>
  </sheetViews>
  <sheetFormatPr defaultRowHeight="15" x14ac:dyDescent="0.25"/>
  <cols>
    <col min="1" max="1" width="11" hidden="1" customWidth="1"/>
    <col min="2" max="2" width="12" hidden="1" customWidth="1"/>
    <col min="3" max="3" width="28.5703125" customWidth="1"/>
    <col min="4" max="7" width="11.7109375" customWidth="1"/>
    <col min="8" max="9" width="11.7109375" style="49" customWidth="1"/>
    <col min="12" max="12" width="11" customWidth="1"/>
    <col min="13" max="13" width="11" bestFit="1" customWidth="1"/>
  </cols>
  <sheetData>
    <row r="2" spans="2:10" ht="18" customHeight="1" x14ac:dyDescent="0.25">
      <c r="B2" s="807" t="s">
        <v>1408</v>
      </c>
      <c r="C2" s="2292" t="s">
        <v>1750</v>
      </c>
      <c r="D2" s="2292"/>
      <c r="E2" s="2292"/>
      <c r="F2" s="2292"/>
      <c r="G2" s="2292"/>
      <c r="H2" s="1127"/>
      <c r="I2" s="1127"/>
      <c r="J2" s="884"/>
    </row>
    <row r="3" spans="2:10" ht="18" customHeight="1" x14ac:dyDescent="0.25">
      <c r="B3" s="796"/>
      <c r="C3" s="1306" t="s">
        <v>731</v>
      </c>
      <c r="D3" s="1306"/>
      <c r="E3" s="1306"/>
      <c r="F3" s="1306"/>
      <c r="G3" s="1306"/>
      <c r="H3" s="1111"/>
      <c r="I3" s="1111"/>
      <c r="J3" s="796"/>
    </row>
    <row r="4" spans="2:10" ht="15.75" thickBot="1" x14ac:dyDescent="0.3"/>
    <row r="5" spans="2:10" ht="15.75" thickBot="1" x14ac:dyDescent="0.3">
      <c r="C5" s="2" t="s">
        <v>0</v>
      </c>
      <c r="D5" s="1230" t="s">
        <v>676</v>
      </c>
      <c r="E5" s="1230"/>
      <c r="F5" s="1230"/>
      <c r="G5" s="1230"/>
      <c r="H5" s="885"/>
      <c r="I5" s="885"/>
    </row>
    <row r="6" spans="2:10" ht="15.75" thickBot="1" x14ac:dyDescent="0.3">
      <c r="C6" s="2" t="s">
        <v>1</v>
      </c>
      <c r="D6" s="1231" t="s">
        <v>189</v>
      </c>
      <c r="E6" s="1232"/>
      <c r="F6" s="1232"/>
      <c r="G6" s="1233"/>
      <c r="H6" s="886"/>
      <c r="I6" s="886"/>
    </row>
    <row r="7" spans="2:10" ht="15.75" thickBot="1" x14ac:dyDescent="0.3">
      <c r="C7" s="2" t="s">
        <v>3</v>
      </c>
      <c r="D7" s="1217" t="s">
        <v>4</v>
      </c>
      <c r="E7" s="1218"/>
      <c r="F7" s="1218"/>
      <c r="G7" s="1219"/>
      <c r="H7" s="1118"/>
      <c r="I7" s="1118"/>
    </row>
    <row r="8" spans="2:10" ht="15.75" thickBot="1" x14ac:dyDescent="0.3">
      <c r="C8" s="1234" t="s">
        <v>5</v>
      </c>
      <c r="D8" s="1235"/>
      <c r="E8" s="1235"/>
      <c r="F8" s="1235"/>
      <c r="G8" s="1236"/>
      <c r="H8" s="1128"/>
      <c r="I8" s="1128"/>
    </row>
    <row r="9" spans="2:10" ht="15.75" thickBot="1" x14ac:dyDescent="0.3">
      <c r="C9" s="1423" t="s">
        <v>202</v>
      </c>
      <c r="D9" s="1424"/>
      <c r="E9" s="1424"/>
      <c r="F9" s="1424"/>
      <c r="G9" s="1425"/>
      <c r="H9" s="1112"/>
      <c r="I9" s="1112"/>
    </row>
    <row r="10" spans="2:10" ht="36.75" customHeight="1" thickBot="1" x14ac:dyDescent="0.3">
      <c r="C10" s="1423"/>
      <c r="D10" s="1424"/>
      <c r="E10" s="1424"/>
      <c r="F10" s="1424"/>
      <c r="G10" s="1425"/>
      <c r="H10" s="1112"/>
      <c r="I10" s="1112"/>
    </row>
    <row r="11" spans="2:10" ht="15.75" thickBot="1" x14ac:dyDescent="0.3">
      <c r="C11" s="1423"/>
      <c r="D11" s="1424"/>
      <c r="E11" s="1424"/>
      <c r="F11" s="1424"/>
      <c r="G11" s="1425"/>
      <c r="H11" s="1112"/>
      <c r="I11" s="1112"/>
    </row>
    <row r="12" spans="2:10" ht="38.25" customHeight="1" thickBot="1" x14ac:dyDescent="0.3">
      <c r="C12" s="3" t="s">
        <v>6</v>
      </c>
      <c r="D12" s="1240" t="s">
        <v>677</v>
      </c>
      <c r="E12" s="1241"/>
      <c r="F12" s="1241"/>
      <c r="G12" s="1242"/>
      <c r="H12" s="885"/>
      <c r="I12" s="885"/>
    </row>
    <row r="13" spans="2:10" ht="23.25" customHeight="1" x14ac:dyDescent="0.25">
      <c r="C13" s="1254" t="s">
        <v>7</v>
      </c>
      <c r="D13" s="280">
        <v>2019</v>
      </c>
      <c r="E13" s="280">
        <v>2020</v>
      </c>
      <c r="F13" s="280">
        <v>2021</v>
      </c>
      <c r="G13" s="280">
        <v>2022</v>
      </c>
      <c r="H13" s="1114"/>
      <c r="I13" s="1114"/>
    </row>
    <row r="14" spans="2:10" ht="15.75" thickBot="1" x14ac:dyDescent="0.3">
      <c r="C14" s="1255"/>
      <c r="D14" s="277" t="s">
        <v>8</v>
      </c>
      <c r="E14" s="277" t="s">
        <v>9</v>
      </c>
      <c r="F14" s="277" t="s">
        <v>9</v>
      </c>
      <c r="G14" s="277" t="s">
        <v>9</v>
      </c>
      <c r="H14" s="1114"/>
      <c r="I14" s="1114"/>
    </row>
    <row r="15" spans="2:10" ht="23.25" thickBot="1" x14ac:dyDescent="0.3">
      <c r="C15" s="789" t="s">
        <v>1409</v>
      </c>
      <c r="D15" s="114">
        <v>31350</v>
      </c>
      <c r="E15" s="504">
        <v>43450</v>
      </c>
      <c r="F15" s="504">
        <v>43450</v>
      </c>
      <c r="G15" s="504">
        <v>43450</v>
      </c>
      <c r="H15" s="893"/>
      <c r="I15" s="893"/>
    </row>
    <row r="16" spans="2:10" ht="15.75" thickBot="1" x14ac:dyDescent="0.3">
      <c r="C16" s="5" t="s">
        <v>92</v>
      </c>
      <c r="D16" s="89" t="s">
        <v>68</v>
      </c>
      <c r="E16" s="89" t="s">
        <v>69</v>
      </c>
      <c r="F16" s="89" t="s">
        <v>69</v>
      </c>
      <c r="G16" s="89" t="s">
        <v>69</v>
      </c>
      <c r="H16" s="893"/>
      <c r="I16" s="893"/>
    </row>
    <row r="17" spans="3:14" ht="23.25" thickBot="1" x14ac:dyDescent="0.3">
      <c r="C17" s="5" t="s">
        <v>67</v>
      </c>
      <c r="D17" s="89" t="s">
        <v>68</v>
      </c>
      <c r="E17" s="89" t="s">
        <v>69</v>
      </c>
      <c r="F17" s="89" t="s">
        <v>69</v>
      </c>
      <c r="G17" s="89" t="s">
        <v>69</v>
      </c>
      <c r="H17" s="893"/>
      <c r="I17" s="893"/>
    </row>
    <row r="18" spans="3:14" ht="34.5" customHeight="1" thickBot="1" x14ac:dyDescent="0.3">
      <c r="C18" s="6" t="s">
        <v>10</v>
      </c>
      <c r="D18" s="1427" t="s">
        <v>678</v>
      </c>
      <c r="E18" s="1428"/>
      <c r="F18" s="1428"/>
      <c r="G18" s="1429"/>
      <c r="H18" s="1112"/>
      <c r="I18" s="1112"/>
    </row>
    <row r="19" spans="3:14" ht="23.25" customHeight="1" thickBot="1" x14ac:dyDescent="0.3">
      <c r="C19" s="1247" t="s">
        <v>11</v>
      </c>
      <c r="D19" s="1843"/>
      <c r="E19" s="1843"/>
      <c r="F19" s="1843"/>
      <c r="G19" s="2014"/>
      <c r="H19" s="1114"/>
      <c r="I19" s="1114"/>
      <c r="L19" s="30"/>
      <c r="N19" s="30"/>
    </row>
    <row r="20" spans="3:14" ht="15.75" thickBot="1" x14ac:dyDescent="0.3">
      <c r="C20" s="887" t="s">
        <v>1410</v>
      </c>
      <c r="D20" s="504">
        <v>31350</v>
      </c>
      <c r="E20" s="505">
        <v>43450</v>
      </c>
      <c r="F20" s="504">
        <v>43450</v>
      </c>
      <c r="G20" s="504">
        <v>43450</v>
      </c>
      <c r="H20" s="893"/>
      <c r="I20" s="893"/>
      <c r="K20" s="92"/>
    </row>
    <row r="21" spans="3:14" ht="15.75" thickBot="1" x14ac:dyDescent="0.3">
      <c r="C21" s="249"/>
      <c r="D21" s="250"/>
      <c r="E21" s="506" t="s">
        <v>135</v>
      </c>
      <c r="F21" s="248" t="s">
        <v>135</v>
      </c>
      <c r="G21" s="248" t="s">
        <v>135</v>
      </c>
      <c r="H21" s="893"/>
      <c r="I21" s="893"/>
    </row>
    <row r="22" spans="3:14" ht="15.75" thickBot="1" x14ac:dyDescent="0.3">
      <c r="C22" s="249" t="s">
        <v>679</v>
      </c>
      <c r="D22" s="250"/>
      <c r="E22" s="506" t="s">
        <v>135</v>
      </c>
      <c r="F22" s="248" t="s">
        <v>135</v>
      </c>
      <c r="G22" s="248" t="s">
        <v>135</v>
      </c>
      <c r="H22" s="893"/>
      <c r="I22" s="893"/>
    </row>
    <row r="23" spans="3:14" ht="15.75" thickBot="1" x14ac:dyDescent="0.3">
      <c r="C23" s="1291" t="s">
        <v>12</v>
      </c>
      <c r="D23" s="1883"/>
      <c r="E23" s="1883"/>
      <c r="F23" s="1883"/>
      <c r="G23" s="1884"/>
      <c r="H23" s="1129"/>
      <c r="I23" s="1129"/>
    </row>
    <row r="24" spans="3:14" ht="15.75" thickBot="1" x14ac:dyDescent="0.3">
      <c r="C24" s="1220" t="s">
        <v>13</v>
      </c>
      <c r="D24" s="1221"/>
      <c r="E24" s="1221"/>
      <c r="F24" s="1221"/>
      <c r="G24" s="1222"/>
      <c r="H24" s="1130"/>
      <c r="I24" s="1130"/>
    </row>
    <row r="25" spans="3:14" ht="18.75" customHeight="1" thickBot="1" x14ac:dyDescent="0.3">
      <c r="C25" s="7" t="s">
        <v>14</v>
      </c>
      <c r="D25" s="1284" t="s">
        <v>1410</v>
      </c>
      <c r="E25" s="1279"/>
      <c r="F25" s="1279"/>
      <c r="G25" s="1280"/>
      <c r="H25" s="1109"/>
      <c r="I25" s="1109"/>
    </row>
    <row r="26" spans="3:14" ht="31.5" customHeight="1" thickBot="1" x14ac:dyDescent="0.3">
      <c r="C26" s="5" t="s">
        <v>15</v>
      </c>
      <c r="D26" s="1392" t="s">
        <v>680</v>
      </c>
      <c r="E26" s="1393"/>
      <c r="F26" s="1393"/>
      <c r="G26" s="1394"/>
      <c r="H26" s="888"/>
      <c r="I26" s="888"/>
    </row>
    <row r="27" spans="3:14" ht="15.75" thickBot="1" x14ac:dyDescent="0.3">
      <c r="C27" s="5" t="s">
        <v>16</v>
      </c>
      <c r="D27" s="1251" t="s">
        <v>1411</v>
      </c>
      <c r="E27" s="1252"/>
      <c r="F27" s="1252"/>
      <c r="G27" s="1253"/>
      <c r="H27" s="1109"/>
      <c r="I27" s="1109"/>
    </row>
    <row r="28" spans="3:14" ht="12.75" customHeight="1" x14ac:dyDescent="0.25">
      <c r="C28" s="1254"/>
      <c r="D28" s="8">
        <v>2019</v>
      </c>
      <c r="E28" s="8">
        <v>2020</v>
      </c>
      <c r="F28" s="8">
        <v>2021</v>
      </c>
      <c r="G28" s="8">
        <v>2022</v>
      </c>
      <c r="H28" s="507"/>
      <c r="I28" s="507"/>
    </row>
    <row r="29" spans="3:14" ht="17.25" customHeight="1" thickBot="1" x14ac:dyDescent="0.3">
      <c r="C29" s="1255"/>
      <c r="D29" s="806" t="s">
        <v>8</v>
      </c>
      <c r="E29" s="806" t="s">
        <v>9</v>
      </c>
      <c r="F29" s="806" t="s">
        <v>9</v>
      </c>
      <c r="G29" s="806" t="s">
        <v>9</v>
      </c>
      <c r="H29" s="507"/>
      <c r="I29" s="507"/>
    </row>
    <row r="30" spans="3:14" ht="15.75" thickBot="1" x14ac:dyDescent="0.3">
      <c r="C30" s="5" t="s">
        <v>17</v>
      </c>
      <c r="D30" s="889">
        <v>31350</v>
      </c>
      <c r="E30" s="890">
        <v>43450</v>
      </c>
      <c r="F30" s="890">
        <v>43450</v>
      </c>
      <c r="G30" s="891">
        <v>43450</v>
      </c>
      <c r="H30" s="833"/>
      <c r="I30" s="833"/>
    </row>
    <row r="31" spans="3:14" ht="15.75" thickBot="1" x14ac:dyDescent="0.3">
      <c r="C31" s="5" t="s">
        <v>18</v>
      </c>
      <c r="D31" s="10">
        <f>D60</f>
        <v>45880</v>
      </c>
      <c r="E31" s="10">
        <f t="shared" ref="E31:G31" si="0">E60</f>
        <v>45880</v>
      </c>
      <c r="F31" s="10">
        <f t="shared" si="0"/>
        <v>46880</v>
      </c>
      <c r="G31" s="10">
        <f t="shared" si="0"/>
        <v>46880</v>
      </c>
      <c r="H31" s="833"/>
      <c r="I31" s="833"/>
    </row>
    <row r="32" spans="3:14" ht="15.75" thickBot="1" x14ac:dyDescent="0.3">
      <c r="C32" s="5" t="s">
        <v>19</v>
      </c>
      <c r="D32" s="10">
        <f>D31/D30</f>
        <v>1.4634768740031898</v>
      </c>
      <c r="E32" s="10">
        <f t="shared" ref="E32:G32" si="1">E31/E30</f>
        <v>1.0559263521288837</v>
      </c>
      <c r="F32" s="10">
        <f t="shared" si="1"/>
        <v>1.0789413118527043</v>
      </c>
      <c r="G32" s="10">
        <f t="shared" si="1"/>
        <v>1.0789413118527043</v>
      </c>
      <c r="H32" s="833"/>
      <c r="I32" s="833"/>
    </row>
    <row r="33" spans="3:15" ht="15.75" thickBot="1" x14ac:dyDescent="0.3">
      <c r="C33" s="5" t="s">
        <v>20</v>
      </c>
      <c r="D33" s="787" t="s">
        <v>21</v>
      </c>
      <c r="E33" s="11">
        <f>E30/D30-1</f>
        <v>0.38596491228070184</v>
      </c>
      <c r="F33" s="11">
        <f t="shared" ref="F33:G35" si="2">F30/E30-1</f>
        <v>0</v>
      </c>
      <c r="G33" s="11">
        <f t="shared" si="2"/>
        <v>0</v>
      </c>
      <c r="H33" s="892"/>
      <c r="I33" s="892"/>
      <c r="K33" s="12"/>
      <c r="L33" s="12"/>
      <c r="M33" s="12"/>
      <c r="N33" s="12"/>
      <c r="O33" s="12"/>
    </row>
    <row r="34" spans="3:15" ht="15.75" thickBot="1" x14ac:dyDescent="0.3">
      <c r="C34" s="5" t="s">
        <v>22</v>
      </c>
      <c r="D34" s="787" t="s">
        <v>21</v>
      </c>
      <c r="E34" s="11">
        <f>E31/D31-1</f>
        <v>0</v>
      </c>
      <c r="F34" s="11">
        <f t="shared" si="2"/>
        <v>2.1795989537924942E-2</v>
      </c>
      <c r="G34" s="11">
        <f t="shared" si="2"/>
        <v>0</v>
      </c>
      <c r="H34" s="892"/>
      <c r="I34" s="892"/>
    </row>
    <row r="35" spans="3:15" ht="15.75" thickBot="1" x14ac:dyDescent="0.3">
      <c r="C35" s="5" t="s">
        <v>23</v>
      </c>
      <c r="D35" s="787" t="s">
        <v>21</v>
      </c>
      <c r="E35" s="11">
        <f>E32/D32-1</f>
        <v>-0.27848101265822789</v>
      </c>
      <c r="F35" s="11">
        <f t="shared" si="2"/>
        <v>2.1795989537924942E-2</v>
      </c>
      <c r="G35" s="11">
        <f t="shared" si="2"/>
        <v>0</v>
      </c>
      <c r="H35" s="892"/>
      <c r="I35" s="892"/>
    </row>
    <row r="36" spans="3:15" ht="15.75" thickBot="1" x14ac:dyDescent="0.3">
      <c r="C36" s="1256" t="s">
        <v>160</v>
      </c>
      <c r="D36" s="1257"/>
      <c r="E36" s="1257"/>
      <c r="F36" s="1257"/>
      <c r="G36" s="1258"/>
      <c r="H36" s="507"/>
      <c r="I36" s="507"/>
    </row>
    <row r="37" spans="3:15" ht="12.75" customHeight="1" x14ac:dyDescent="0.25">
      <c r="C37" s="1254"/>
      <c r="D37" s="8">
        <v>2019</v>
      </c>
      <c r="E37" s="8">
        <v>2020</v>
      </c>
      <c r="F37" s="8">
        <v>2021</v>
      </c>
      <c r="G37" s="8">
        <v>2022</v>
      </c>
      <c r="H37" s="507"/>
      <c r="I37" s="507"/>
    </row>
    <row r="38" spans="3:15" ht="9" customHeight="1" thickBot="1" x14ac:dyDescent="0.3">
      <c r="C38" s="1255"/>
      <c r="D38" s="806" t="s">
        <v>8</v>
      </c>
      <c r="E38" s="806" t="s">
        <v>9</v>
      </c>
      <c r="F38" s="806" t="s">
        <v>9</v>
      </c>
      <c r="G38" s="806" t="s">
        <v>9</v>
      </c>
      <c r="H38" s="507"/>
      <c r="I38" s="507"/>
    </row>
    <row r="39" spans="3:15" ht="15.75" thickBot="1" x14ac:dyDescent="0.3">
      <c r="C39" s="13" t="s">
        <v>24</v>
      </c>
      <c r="D39" s="14">
        <f>D40+D41</f>
        <v>18000</v>
      </c>
      <c r="E39" s="14">
        <f t="shared" ref="E39:G39" si="3">E40+E41</f>
        <v>18000</v>
      </c>
      <c r="F39" s="14">
        <f t="shared" si="3"/>
        <v>18000</v>
      </c>
      <c r="G39" s="14">
        <f t="shared" si="3"/>
        <v>18000</v>
      </c>
      <c r="H39" s="989"/>
      <c r="I39" s="989"/>
    </row>
    <row r="40" spans="3:15" ht="15.75" thickBot="1" x14ac:dyDescent="0.3">
      <c r="C40" s="26" t="s">
        <v>279</v>
      </c>
      <c r="D40" s="15">
        <v>18000</v>
      </c>
      <c r="E40" s="15">
        <v>18000</v>
      </c>
      <c r="F40" s="15">
        <v>18000</v>
      </c>
      <c r="G40" s="15">
        <v>18000</v>
      </c>
      <c r="H40" s="1125"/>
      <c r="I40" s="1125"/>
    </row>
    <row r="41" spans="3:15" ht="15.75" thickBot="1" x14ac:dyDescent="0.3">
      <c r="C41" s="26" t="s">
        <v>280</v>
      </c>
      <c r="D41" s="15"/>
      <c r="E41" s="27"/>
      <c r="F41" s="27"/>
      <c r="G41" s="27"/>
      <c r="H41" s="1131"/>
      <c r="I41" s="1131"/>
    </row>
    <row r="42" spans="3:15" ht="24.75" thickBot="1" x14ac:dyDescent="0.3">
      <c r="C42" s="13" t="s">
        <v>25</v>
      </c>
      <c r="D42" s="14">
        <f>D43+D44</f>
        <v>2880</v>
      </c>
      <c r="E42" s="14">
        <f t="shared" ref="E42:G42" si="4">E43+E44</f>
        <v>2880</v>
      </c>
      <c r="F42" s="14">
        <f t="shared" si="4"/>
        <v>2880</v>
      </c>
      <c r="G42" s="14">
        <f t="shared" si="4"/>
        <v>2880</v>
      </c>
      <c r="H42" s="989"/>
      <c r="I42" s="989"/>
    </row>
    <row r="43" spans="3:15" ht="15.75" thickBot="1" x14ac:dyDescent="0.3">
      <c r="C43" s="26" t="s">
        <v>279</v>
      </c>
      <c r="D43" s="15">
        <v>2880</v>
      </c>
      <c r="E43" s="15">
        <v>2880</v>
      </c>
      <c r="F43" s="15">
        <v>2880</v>
      </c>
      <c r="G43" s="15">
        <v>2880</v>
      </c>
      <c r="H43" s="1125"/>
      <c r="I43" s="1125"/>
    </row>
    <row r="44" spans="3:15" ht="15.75" thickBot="1" x14ac:dyDescent="0.3">
      <c r="C44" s="26" t="s">
        <v>280</v>
      </c>
      <c r="D44" s="15"/>
      <c r="E44" s="14"/>
      <c r="F44" s="14"/>
      <c r="G44" s="14"/>
      <c r="H44" s="989"/>
      <c r="I44" s="989"/>
    </row>
    <row r="45" spans="3:15" ht="15.75" thickBot="1" x14ac:dyDescent="0.3">
      <c r="C45" s="13" t="s">
        <v>26</v>
      </c>
      <c r="D45" s="15">
        <f>D46+D47</f>
        <v>25000</v>
      </c>
      <c r="E45" s="15">
        <f t="shared" ref="E45:G45" si="5">E46+E47</f>
        <v>25000</v>
      </c>
      <c r="F45" s="15">
        <f t="shared" si="5"/>
        <v>26000</v>
      </c>
      <c r="G45" s="15">
        <f t="shared" si="5"/>
        <v>26000</v>
      </c>
      <c r="H45" s="1125"/>
      <c r="I45" s="1125"/>
    </row>
    <row r="46" spans="3:15" ht="15.75" thickBot="1" x14ac:dyDescent="0.3">
      <c r="C46" s="26" t="s">
        <v>279</v>
      </c>
      <c r="D46" s="15">
        <v>25000</v>
      </c>
      <c r="E46" s="15">
        <v>25000</v>
      </c>
      <c r="F46" s="15">
        <f>1000+25000</f>
        <v>26000</v>
      </c>
      <c r="G46" s="15">
        <f>1000+25000</f>
        <v>26000</v>
      </c>
      <c r="H46" s="1125"/>
      <c r="I46" s="1125"/>
    </row>
    <row r="47" spans="3:15" ht="15.75" thickBot="1" x14ac:dyDescent="0.3">
      <c r="C47" s="26" t="s">
        <v>280</v>
      </c>
      <c r="D47" s="15"/>
      <c r="E47" s="14"/>
      <c r="F47" s="14"/>
      <c r="G47" s="14"/>
      <c r="H47" s="989"/>
      <c r="I47" s="989"/>
    </row>
    <row r="48" spans="3:15" ht="15.75" thickBot="1" x14ac:dyDescent="0.3">
      <c r="C48" s="13" t="s">
        <v>27</v>
      </c>
      <c r="D48" s="15"/>
      <c r="E48" s="14"/>
      <c r="F48" s="14"/>
      <c r="G48" s="14"/>
      <c r="H48" s="989"/>
      <c r="I48" s="989"/>
    </row>
    <row r="49" spans="3:16" ht="15.75" thickBot="1" x14ac:dyDescent="0.3">
      <c r="C49" s="26" t="s">
        <v>279</v>
      </c>
      <c r="D49" s="15"/>
      <c r="E49" s="14"/>
      <c r="F49" s="14"/>
      <c r="G49" s="14"/>
      <c r="H49" s="989"/>
      <c r="I49" s="989"/>
    </row>
    <row r="50" spans="3:16" ht="15.75" thickBot="1" x14ac:dyDescent="0.3">
      <c r="C50" s="26" t="s">
        <v>280</v>
      </c>
      <c r="D50" s="15"/>
      <c r="E50" s="14"/>
      <c r="F50" s="14"/>
      <c r="G50" s="14"/>
      <c r="H50" s="989"/>
      <c r="I50" s="989"/>
    </row>
    <row r="51" spans="3:16" ht="15.75" thickBot="1" x14ac:dyDescent="0.3">
      <c r="C51" s="13" t="s">
        <v>28</v>
      </c>
      <c r="D51" s="15"/>
      <c r="E51" s="14"/>
      <c r="F51" s="14"/>
      <c r="G51" s="14"/>
      <c r="H51" s="989"/>
      <c r="I51" s="989"/>
    </row>
    <row r="52" spans="3:16" ht="15.75" thickBot="1" x14ac:dyDescent="0.3">
      <c r="C52" s="26" t="s">
        <v>279</v>
      </c>
      <c r="D52" s="15"/>
      <c r="E52" s="14"/>
      <c r="F52" s="14"/>
      <c r="G52" s="14"/>
      <c r="H52" s="989"/>
      <c r="I52" s="989"/>
    </row>
    <row r="53" spans="3:16" ht="15.75" thickBot="1" x14ac:dyDescent="0.3">
      <c r="C53" s="26" t="s">
        <v>280</v>
      </c>
      <c r="D53" s="15"/>
      <c r="E53" s="14"/>
      <c r="F53" s="14"/>
      <c r="G53" s="14"/>
      <c r="H53" s="989"/>
      <c r="I53" s="989"/>
    </row>
    <row r="54" spans="3:16" ht="15.75" thickBot="1" x14ac:dyDescent="0.3">
      <c r="C54" s="13" t="s">
        <v>29</v>
      </c>
      <c r="D54" s="15"/>
      <c r="E54" s="14"/>
      <c r="F54" s="14"/>
      <c r="G54" s="14"/>
      <c r="H54" s="989"/>
      <c r="I54" s="989"/>
    </row>
    <row r="55" spans="3:16" ht="15.75" thickBot="1" x14ac:dyDescent="0.3">
      <c r="C55" s="26" t="s">
        <v>279</v>
      </c>
      <c r="D55" s="15"/>
      <c r="E55" s="14"/>
      <c r="F55" s="14"/>
      <c r="G55" s="14"/>
      <c r="H55" s="989"/>
      <c r="I55" s="989"/>
    </row>
    <row r="56" spans="3:16" ht="15.75" thickBot="1" x14ac:dyDescent="0.3">
      <c r="C56" s="26" t="s">
        <v>280</v>
      </c>
      <c r="D56" s="15"/>
      <c r="E56" s="14"/>
      <c r="F56" s="14"/>
      <c r="G56" s="14"/>
      <c r="H56" s="989"/>
      <c r="I56" s="989"/>
    </row>
    <row r="57" spans="3:16" ht="24.75" thickBot="1" x14ac:dyDescent="0.3">
      <c r="C57" s="13" t="s">
        <v>30</v>
      </c>
      <c r="D57" s="15">
        <v>0</v>
      </c>
      <c r="E57" s="14">
        <v>0</v>
      </c>
      <c r="F57" s="14">
        <f>E57*1.03*0.99</f>
        <v>0</v>
      </c>
      <c r="G57" s="14">
        <f>F57*1.03*0.99</f>
        <v>0</v>
      </c>
      <c r="H57" s="989"/>
      <c r="I57" s="989"/>
      <c r="L57" s="95"/>
    </row>
    <row r="58" spans="3:16" ht="15.75" thickBot="1" x14ac:dyDescent="0.3">
      <c r="C58" s="26" t="s">
        <v>279</v>
      </c>
      <c r="D58" s="15"/>
      <c r="E58" s="40"/>
      <c r="F58" s="40"/>
      <c r="G58" s="40"/>
      <c r="H58" s="1132"/>
      <c r="I58" s="1132"/>
      <c r="N58" s="96"/>
      <c r="O58" s="96"/>
      <c r="P58" s="96"/>
    </row>
    <row r="59" spans="3:16" ht="15.75" thickBot="1" x14ac:dyDescent="0.3">
      <c r="C59" s="26" t="s">
        <v>280</v>
      </c>
      <c r="D59" s="15"/>
      <c r="E59" s="97"/>
      <c r="F59" s="40"/>
      <c r="G59" s="40"/>
      <c r="H59" s="1132"/>
      <c r="I59" s="1132"/>
    </row>
    <row r="60" spans="3:16" ht="15.75" thickBot="1" x14ac:dyDescent="0.3">
      <c r="C60" s="16" t="s">
        <v>31</v>
      </c>
      <c r="D60" s="15">
        <f>D57+D54+D51+D48+D45+D42+D39</f>
        <v>45880</v>
      </c>
      <c r="E60" s="15">
        <f t="shared" ref="E60:G60" si="6">E57+E54+E51+E48+E45+E42+E39</f>
        <v>45880</v>
      </c>
      <c r="F60" s="15">
        <f t="shared" si="6"/>
        <v>46880</v>
      </c>
      <c r="G60" s="15">
        <f t="shared" si="6"/>
        <v>46880</v>
      </c>
      <c r="H60" s="1125"/>
      <c r="I60" s="1125"/>
    </row>
    <row r="61" spans="3:16" ht="15.75" thickBot="1" x14ac:dyDescent="0.3">
      <c r="C61" s="17" t="s">
        <v>32</v>
      </c>
      <c r="D61" s="18">
        <f>IF(D60-D31=0,0,"Error")</f>
        <v>0</v>
      </c>
      <c r="E61" s="18">
        <f>IF(E60-E31=0,0,"Error")</f>
        <v>0</v>
      </c>
      <c r="F61" s="18">
        <f>IF(F60-F31=0,0,"Error")</f>
        <v>0</v>
      </c>
      <c r="G61" s="18">
        <f>IF(G60-G31=0,0,"Error")</f>
        <v>0</v>
      </c>
      <c r="H61" s="1126"/>
      <c r="I61" s="1126"/>
    </row>
    <row r="62" spans="3:16" ht="15.75" thickBot="1" x14ac:dyDescent="0.3">
      <c r="C62" s="1220" t="s">
        <v>39</v>
      </c>
      <c r="D62" s="1221"/>
      <c r="E62" s="1221"/>
      <c r="F62" s="1221"/>
      <c r="G62" s="1222"/>
      <c r="H62" s="1130"/>
      <c r="I62" s="1130"/>
    </row>
    <row r="63" spans="3:16" ht="15.75" thickBot="1" x14ac:dyDescent="0.3">
      <c r="C63" s="1220" t="s">
        <v>40</v>
      </c>
      <c r="D63" s="1221"/>
      <c r="E63" s="1221"/>
      <c r="F63" s="1221"/>
      <c r="G63" s="1222"/>
      <c r="H63" s="1130"/>
      <c r="I63" s="1130"/>
    </row>
    <row r="64" spans="3:16" ht="21" customHeight="1" thickBot="1" x14ac:dyDescent="0.3">
      <c r="C64" s="7" t="s">
        <v>948</v>
      </c>
      <c r="D64" s="1386" t="s">
        <v>681</v>
      </c>
      <c r="E64" s="1388"/>
      <c r="F64" s="1376"/>
      <c r="G64" s="1377"/>
      <c r="H64" s="893"/>
      <c r="I64" s="893"/>
    </row>
    <row r="65" spans="3:15" ht="30.75" customHeight="1" thickBot="1" x14ac:dyDescent="0.3">
      <c r="C65" s="7" t="s">
        <v>14</v>
      </c>
      <c r="D65" s="7" t="s">
        <v>949</v>
      </c>
      <c r="E65" s="100" t="s">
        <v>950</v>
      </c>
      <c r="F65" s="1245"/>
      <c r="G65" s="1246"/>
      <c r="H65" s="893"/>
      <c r="I65" s="893"/>
      <c r="K65" s="1488" t="s">
        <v>291</v>
      </c>
      <c r="L65" s="1489"/>
      <c r="M65" s="1489"/>
      <c r="N65" s="1489"/>
      <c r="O65" s="1490"/>
    </row>
    <row r="66" spans="3:15" ht="15.75" thickBot="1" x14ac:dyDescent="0.3">
      <c r="C66" s="110"/>
      <c r="D66" s="1243"/>
      <c r="E66" s="1277"/>
      <c r="F66" s="1245"/>
      <c r="G66" s="1246"/>
      <c r="H66" s="893"/>
      <c r="I66" s="893"/>
      <c r="K66" s="1491"/>
      <c r="L66" s="1492"/>
      <c r="M66" s="1492"/>
      <c r="N66" s="1492"/>
      <c r="O66" s="1493"/>
    </row>
    <row r="67" spans="3:15" ht="17.25" customHeight="1" thickBot="1" x14ac:dyDescent="0.3">
      <c r="C67" s="5" t="s">
        <v>15</v>
      </c>
      <c r="D67" s="1247" t="s">
        <v>951</v>
      </c>
      <c r="E67" s="1249"/>
      <c r="F67" s="1249"/>
      <c r="G67" s="1250"/>
      <c r="H67" s="1114"/>
      <c r="I67" s="1114"/>
      <c r="K67" s="1494"/>
      <c r="L67" s="1495"/>
      <c r="M67" s="1495"/>
      <c r="N67" s="1495"/>
      <c r="O67" s="1496"/>
    </row>
    <row r="68" spans="3:15" ht="15.75" thickBot="1" x14ac:dyDescent="0.3">
      <c r="C68" s="5" t="s">
        <v>16</v>
      </c>
      <c r="D68" s="1251" t="s">
        <v>682</v>
      </c>
      <c r="E68" s="1252"/>
      <c r="F68" s="1252"/>
      <c r="G68" s="1253"/>
      <c r="H68" s="1109"/>
      <c r="I68" s="1109"/>
    </row>
    <row r="69" spans="3:15" ht="12.75" customHeight="1" x14ac:dyDescent="0.25">
      <c r="C69" s="1254"/>
      <c r="D69" s="8">
        <v>2019</v>
      </c>
      <c r="E69" s="8">
        <v>2020</v>
      </c>
      <c r="F69" s="8">
        <v>2021</v>
      </c>
      <c r="G69" s="8">
        <v>2022</v>
      </c>
      <c r="H69" s="507"/>
      <c r="I69" s="507"/>
    </row>
    <row r="70" spans="3:15" ht="9" customHeight="1" thickBot="1" x14ac:dyDescent="0.3">
      <c r="C70" s="1255"/>
      <c r="D70" s="806" t="s">
        <v>8</v>
      </c>
      <c r="E70" s="806" t="s">
        <v>9</v>
      </c>
      <c r="F70" s="806" t="s">
        <v>9</v>
      </c>
      <c r="G70" s="806" t="s">
        <v>9</v>
      </c>
      <c r="H70" s="507"/>
      <c r="I70" s="507"/>
    </row>
    <row r="71" spans="3:15" ht="15.75" thickBot="1" x14ac:dyDescent="0.3">
      <c r="C71" s="5" t="s">
        <v>17</v>
      </c>
      <c r="D71" s="10">
        <v>16</v>
      </c>
      <c r="E71" s="10">
        <v>120</v>
      </c>
      <c r="F71" s="10">
        <v>0</v>
      </c>
      <c r="G71" s="10">
        <v>30</v>
      </c>
      <c r="H71" s="833"/>
      <c r="I71" s="833"/>
    </row>
    <row r="72" spans="3:15" ht="15.75" thickBot="1" x14ac:dyDescent="0.3">
      <c r="C72" s="5" t="s">
        <v>18</v>
      </c>
      <c r="D72" s="10">
        <v>1761</v>
      </c>
      <c r="E72" s="10">
        <f t="shared" ref="E72:G72" si="7">E90</f>
        <v>4000</v>
      </c>
      <c r="F72" s="10">
        <v>0</v>
      </c>
      <c r="G72" s="10">
        <f t="shared" si="7"/>
        <v>4000</v>
      </c>
      <c r="H72" s="833"/>
      <c r="I72" s="833"/>
    </row>
    <row r="73" spans="3:15" ht="15.75" thickBot="1" x14ac:dyDescent="0.3">
      <c r="C73" s="5" t="s">
        <v>19</v>
      </c>
      <c r="D73" s="10">
        <f>D72/D71</f>
        <v>110.0625</v>
      </c>
      <c r="E73" s="10">
        <f t="shared" ref="E73:G73" si="8">E72/E71</f>
        <v>33.333333333333336</v>
      </c>
      <c r="F73" s="10" t="e">
        <f t="shared" si="8"/>
        <v>#DIV/0!</v>
      </c>
      <c r="G73" s="10">
        <f t="shared" si="8"/>
        <v>133.33333333333334</v>
      </c>
      <c r="H73" s="833"/>
      <c r="I73" s="833"/>
    </row>
    <row r="74" spans="3:15" ht="15.75" thickBot="1" x14ac:dyDescent="0.3">
      <c r="C74" s="5" t="s">
        <v>20</v>
      </c>
      <c r="D74" s="787" t="s">
        <v>21</v>
      </c>
      <c r="E74" s="11">
        <f>E71/D71-1</f>
        <v>6.5</v>
      </c>
      <c r="F74" s="11">
        <f t="shared" ref="F74:G76" si="9">F71/E71-1</f>
        <v>-1</v>
      </c>
      <c r="G74" s="11" t="e">
        <f t="shared" si="9"/>
        <v>#DIV/0!</v>
      </c>
      <c r="H74" s="892"/>
      <c r="I74" s="892"/>
      <c r="K74" s="12"/>
      <c r="L74" s="12"/>
      <c r="M74" s="12"/>
      <c r="N74" s="12"/>
      <c r="O74" s="12"/>
    </row>
    <row r="75" spans="3:15" ht="15.75" thickBot="1" x14ac:dyDescent="0.3">
      <c r="C75" s="5" t="s">
        <v>22</v>
      </c>
      <c r="D75" s="787" t="s">
        <v>21</v>
      </c>
      <c r="E75" s="11">
        <f>E72/D72-1</f>
        <v>1.2714366837024418</v>
      </c>
      <c r="F75" s="11">
        <f t="shared" si="9"/>
        <v>-1</v>
      </c>
      <c r="G75" s="11" t="e">
        <f t="shared" si="9"/>
        <v>#DIV/0!</v>
      </c>
      <c r="H75" s="892"/>
      <c r="I75" s="892"/>
    </row>
    <row r="76" spans="3:15" ht="15.75" thickBot="1" x14ac:dyDescent="0.3">
      <c r="C76" s="5" t="s">
        <v>23</v>
      </c>
      <c r="D76" s="787" t="s">
        <v>21</v>
      </c>
      <c r="E76" s="11">
        <f>E73/D73-1</f>
        <v>-0.69714177550634115</v>
      </c>
      <c r="F76" s="11" t="e">
        <f t="shared" si="9"/>
        <v>#DIV/0!</v>
      </c>
      <c r="G76" s="11" t="e">
        <f t="shared" si="9"/>
        <v>#DIV/0!</v>
      </c>
      <c r="H76" s="892"/>
      <c r="I76" s="892"/>
    </row>
    <row r="77" spans="3:15" ht="15.75" thickBot="1" x14ac:dyDescent="0.3">
      <c r="C77" s="1256" t="s">
        <v>215</v>
      </c>
      <c r="D77" s="1257"/>
      <c r="E77" s="1257"/>
      <c r="F77" s="1257"/>
      <c r="G77" s="1258"/>
      <c r="H77" s="507"/>
      <c r="I77" s="507"/>
    </row>
    <row r="78" spans="3:15" ht="12.75" customHeight="1" x14ac:dyDescent="0.25">
      <c r="C78" s="1254"/>
      <c r="D78" s="8">
        <v>2019</v>
      </c>
      <c r="E78" s="8">
        <v>2020</v>
      </c>
      <c r="F78" s="8">
        <v>2021</v>
      </c>
      <c r="G78" s="8">
        <v>2022</v>
      </c>
      <c r="H78" s="507"/>
      <c r="I78" s="507"/>
    </row>
    <row r="79" spans="3:15" ht="9" customHeight="1" thickBot="1" x14ac:dyDescent="0.3">
      <c r="C79" s="1255"/>
      <c r="D79" s="806" t="s">
        <v>8</v>
      </c>
      <c r="E79" s="806" t="s">
        <v>9</v>
      </c>
      <c r="F79" s="806" t="s">
        <v>9</v>
      </c>
      <c r="G79" s="806" t="s">
        <v>9</v>
      </c>
      <c r="H79" s="507"/>
      <c r="I79" s="507"/>
    </row>
    <row r="80" spans="3:15" ht="15.75" thickBot="1" x14ac:dyDescent="0.3">
      <c r="C80" s="13" t="s">
        <v>42</v>
      </c>
      <c r="D80" s="14">
        <f>D81+D82+D83+D84</f>
        <v>0</v>
      </c>
      <c r="E80" s="14">
        <f t="shared" ref="E80:G80" si="10">E81+E82+E83+E84</f>
        <v>0</v>
      </c>
      <c r="F80" s="14">
        <f t="shared" si="10"/>
        <v>0</v>
      </c>
      <c r="G80" s="14">
        <f t="shared" si="10"/>
        <v>0</v>
      </c>
      <c r="H80" s="989"/>
      <c r="I80" s="989"/>
    </row>
    <row r="81" spans="3:9" ht="15.75" thickBot="1" x14ac:dyDescent="0.3">
      <c r="C81" s="26" t="s">
        <v>279</v>
      </c>
      <c r="D81" s="14"/>
      <c r="E81" s="14"/>
      <c r="F81" s="14"/>
      <c r="G81" s="14"/>
      <c r="H81" s="989"/>
      <c r="I81" s="989"/>
    </row>
    <row r="82" spans="3:9" ht="15.75" thickBot="1" x14ac:dyDescent="0.3">
      <c r="C82" s="26" t="s">
        <v>294</v>
      </c>
      <c r="D82" s="14"/>
      <c r="E82" s="14"/>
      <c r="F82" s="14"/>
      <c r="G82" s="14"/>
      <c r="H82" s="989"/>
      <c r="I82" s="989"/>
    </row>
    <row r="83" spans="3:9" ht="15.75" thickBot="1" x14ac:dyDescent="0.3">
      <c r="C83" s="26" t="s">
        <v>295</v>
      </c>
      <c r="D83" s="14"/>
      <c r="E83" s="14"/>
      <c r="F83" s="14"/>
      <c r="G83" s="14"/>
      <c r="H83" s="989"/>
      <c r="I83" s="989"/>
    </row>
    <row r="84" spans="3:9" ht="15.75" thickBot="1" x14ac:dyDescent="0.3">
      <c r="C84" s="26" t="s">
        <v>296</v>
      </c>
      <c r="D84" s="14"/>
      <c r="E84" s="14"/>
      <c r="F84" s="14"/>
      <c r="G84" s="14"/>
      <c r="H84" s="989"/>
      <c r="I84" s="989"/>
    </row>
    <row r="85" spans="3:9" ht="15.75" thickBot="1" x14ac:dyDescent="0.3">
      <c r="C85" s="13" t="s">
        <v>43</v>
      </c>
      <c r="D85" s="15">
        <f>D86+D87+D88+D89</f>
        <v>1761</v>
      </c>
      <c r="E85" s="15">
        <f t="shared" ref="E85:G85" si="11">E86+E87+E88+E89</f>
        <v>4000</v>
      </c>
      <c r="F85" s="15">
        <f t="shared" si="11"/>
        <v>0</v>
      </c>
      <c r="G85" s="15">
        <f t="shared" si="11"/>
        <v>4000</v>
      </c>
      <c r="H85" s="1125"/>
      <c r="I85" s="1125"/>
    </row>
    <row r="86" spans="3:9" ht="15.75" thickBot="1" x14ac:dyDescent="0.3">
      <c r="C86" s="26" t="s">
        <v>279</v>
      </c>
      <c r="D86" s="15">
        <v>1761</v>
      </c>
      <c r="E86" s="15">
        <v>4000</v>
      </c>
      <c r="F86" s="15">
        <v>0</v>
      </c>
      <c r="G86" s="15">
        <v>4000</v>
      </c>
      <c r="H86" s="1125"/>
      <c r="I86" s="1125"/>
    </row>
    <row r="87" spans="3:9" ht="15.75" thickBot="1" x14ac:dyDescent="0.3">
      <c r="C87" s="26" t="s">
        <v>294</v>
      </c>
      <c r="D87" s="15"/>
      <c r="E87" s="14"/>
      <c r="F87" s="14"/>
      <c r="G87" s="14"/>
      <c r="H87" s="989"/>
      <c r="I87" s="989"/>
    </row>
    <row r="88" spans="3:9" ht="15.75" thickBot="1" x14ac:dyDescent="0.3">
      <c r="C88" s="26" t="s">
        <v>295</v>
      </c>
      <c r="D88" s="15"/>
      <c r="E88" s="14"/>
      <c r="F88" s="14"/>
      <c r="G88" s="14"/>
      <c r="H88" s="989"/>
      <c r="I88" s="989"/>
    </row>
    <row r="89" spans="3:9" ht="15.75" thickBot="1" x14ac:dyDescent="0.3">
      <c r="C89" s="26" t="s">
        <v>296</v>
      </c>
      <c r="D89" s="15"/>
      <c r="E89" s="14"/>
      <c r="F89" s="14"/>
      <c r="G89" s="14"/>
      <c r="H89" s="989"/>
      <c r="I89" s="989"/>
    </row>
    <row r="90" spans="3:9" ht="15.75" thickBot="1" x14ac:dyDescent="0.3">
      <c r="C90" s="101" t="s">
        <v>34</v>
      </c>
      <c r="D90" s="15">
        <f>D80+D85</f>
        <v>1761</v>
      </c>
      <c r="E90" s="15">
        <f t="shared" ref="E90:G90" si="12">E80+E85</f>
        <v>4000</v>
      </c>
      <c r="F90" s="15">
        <f t="shared" si="12"/>
        <v>0</v>
      </c>
      <c r="G90" s="15">
        <f t="shared" si="12"/>
        <v>4000</v>
      </c>
      <c r="H90" s="1125"/>
      <c r="I90" s="1125"/>
    </row>
    <row r="91" spans="3:9" ht="15.75" thickBot="1" x14ac:dyDescent="0.3">
      <c r="C91" s="20"/>
      <c r="D91" s="21"/>
      <c r="E91" s="21"/>
      <c r="F91" s="21"/>
      <c r="G91" s="21"/>
      <c r="H91" s="1126"/>
      <c r="I91" s="1126"/>
    </row>
    <row r="92" spans="3:9" ht="27" customHeight="1" thickBot="1" x14ac:dyDescent="0.3">
      <c r="C92" s="7" t="s">
        <v>952</v>
      </c>
      <c r="D92" s="1386" t="s">
        <v>953</v>
      </c>
      <c r="E92" s="1388"/>
      <c r="F92" s="1376"/>
      <c r="G92" s="1377"/>
      <c r="H92" s="1126"/>
      <c r="I92" s="1126"/>
    </row>
    <row r="93" spans="3:9" ht="15.75" thickBot="1" x14ac:dyDescent="0.3">
      <c r="C93" s="7" t="s">
        <v>72</v>
      </c>
      <c r="D93" s="7" t="s">
        <v>953</v>
      </c>
      <c r="E93" s="100" t="s">
        <v>954</v>
      </c>
      <c r="F93" s="1245"/>
      <c r="G93" s="1246"/>
      <c r="H93" s="1126"/>
      <c r="I93" s="1126"/>
    </row>
    <row r="94" spans="3:9" ht="15.75" thickBot="1" x14ac:dyDescent="0.3">
      <c r="C94" s="110"/>
      <c r="D94" s="1243"/>
      <c r="E94" s="1277"/>
      <c r="F94" s="1245"/>
      <c r="G94" s="1246"/>
      <c r="H94" s="1126"/>
      <c r="I94" s="1126"/>
    </row>
    <row r="95" spans="3:9" ht="15.75" thickBot="1" x14ac:dyDescent="0.3">
      <c r="C95" s="5" t="s">
        <v>15</v>
      </c>
      <c r="D95" s="1247" t="s">
        <v>857</v>
      </c>
      <c r="E95" s="1249"/>
      <c r="F95" s="1249"/>
      <c r="G95" s="1250"/>
      <c r="H95" s="1125"/>
      <c r="I95" s="1125"/>
    </row>
    <row r="96" spans="3:9" ht="15.75" thickBot="1" x14ac:dyDescent="0.3">
      <c r="C96" s="5" t="s">
        <v>16</v>
      </c>
      <c r="D96" s="1251" t="s">
        <v>953</v>
      </c>
      <c r="E96" s="1252"/>
      <c r="F96" s="1252"/>
      <c r="G96" s="1253"/>
      <c r="H96" s="1125"/>
      <c r="I96" s="1125"/>
    </row>
    <row r="97" spans="3:9" x14ac:dyDescent="0.25">
      <c r="C97" s="1254"/>
      <c r="D97" s="8">
        <v>2019</v>
      </c>
      <c r="E97" s="8">
        <v>2020</v>
      </c>
      <c r="F97" s="8">
        <v>2021</v>
      </c>
      <c r="G97" s="8">
        <v>2022</v>
      </c>
      <c r="H97" s="1126"/>
      <c r="I97" s="1126"/>
    </row>
    <row r="98" spans="3:9" ht="15.75" thickBot="1" x14ac:dyDescent="0.3">
      <c r="C98" s="1255"/>
      <c r="D98" s="806" t="s">
        <v>8</v>
      </c>
      <c r="E98" s="806" t="s">
        <v>9</v>
      </c>
      <c r="F98" s="806" t="s">
        <v>9</v>
      </c>
      <c r="G98" s="806" t="s">
        <v>9</v>
      </c>
      <c r="H98" s="989"/>
      <c r="I98" s="989"/>
    </row>
    <row r="99" spans="3:9" ht="15.75" thickBot="1" x14ac:dyDescent="0.3">
      <c r="C99" s="5" t="s">
        <v>17</v>
      </c>
      <c r="D99" s="10">
        <v>1</v>
      </c>
      <c r="E99" s="10">
        <v>0</v>
      </c>
      <c r="F99" s="10">
        <v>1</v>
      </c>
      <c r="G99" s="10">
        <v>0</v>
      </c>
      <c r="H99" s="1125"/>
      <c r="I99" s="1125"/>
    </row>
    <row r="100" spans="3:9" ht="15.75" thickBot="1" x14ac:dyDescent="0.3">
      <c r="C100" s="5" t="s">
        <v>18</v>
      </c>
      <c r="D100" s="10">
        <v>2239</v>
      </c>
      <c r="E100" s="10">
        <v>0</v>
      </c>
      <c r="F100" s="10">
        <f t="shared" ref="F100" si="13">F118</f>
        <v>4000</v>
      </c>
      <c r="G100" s="10">
        <v>0</v>
      </c>
      <c r="H100" s="1126"/>
      <c r="I100" s="1126"/>
    </row>
    <row r="101" spans="3:9" ht="15.75" thickBot="1" x14ac:dyDescent="0.3">
      <c r="C101" s="5" t="s">
        <v>19</v>
      </c>
      <c r="D101" s="10">
        <f>D100/D99</f>
        <v>2239</v>
      </c>
      <c r="E101" s="10" t="e">
        <f t="shared" ref="E101:G101" si="14">E100/E99</f>
        <v>#DIV/0!</v>
      </c>
      <c r="F101" s="10">
        <f t="shared" si="14"/>
        <v>4000</v>
      </c>
      <c r="G101" s="10" t="e">
        <f t="shared" si="14"/>
        <v>#DIV/0!</v>
      </c>
      <c r="H101" s="1125"/>
      <c r="I101" s="1125"/>
    </row>
    <row r="102" spans="3:9" ht="15.75" thickBot="1" x14ac:dyDescent="0.3">
      <c r="C102" s="5" t="s">
        <v>20</v>
      </c>
      <c r="D102" s="787" t="s">
        <v>21</v>
      </c>
      <c r="E102" s="11">
        <f>E99/D99-1</f>
        <v>-1</v>
      </c>
      <c r="F102" s="11" t="e">
        <f t="shared" ref="F102:G104" si="15">F99/E99-1</f>
        <v>#DIV/0!</v>
      </c>
      <c r="G102" s="11">
        <f t="shared" si="15"/>
        <v>-1</v>
      </c>
      <c r="H102" s="1125"/>
      <c r="I102" s="1125"/>
    </row>
    <row r="103" spans="3:9" ht="15.75" thickBot="1" x14ac:dyDescent="0.3">
      <c r="C103" s="5" t="s">
        <v>22</v>
      </c>
      <c r="D103" s="787" t="s">
        <v>21</v>
      </c>
      <c r="E103" s="11">
        <f>E100/D100-1</f>
        <v>-1</v>
      </c>
      <c r="F103" s="11" t="e">
        <f t="shared" si="15"/>
        <v>#DIV/0!</v>
      </c>
      <c r="G103" s="11">
        <f t="shared" si="15"/>
        <v>-1</v>
      </c>
      <c r="H103" s="1126"/>
      <c r="I103" s="1126"/>
    </row>
    <row r="104" spans="3:9" ht="15.75" thickBot="1" x14ac:dyDescent="0.3">
      <c r="C104" s="5" t="s">
        <v>23</v>
      </c>
      <c r="D104" s="787" t="s">
        <v>21</v>
      </c>
      <c r="E104" s="11" t="e">
        <f>E101/D101-1</f>
        <v>#DIV/0!</v>
      </c>
      <c r="F104" s="11" t="e">
        <f t="shared" si="15"/>
        <v>#DIV/0!</v>
      </c>
      <c r="G104" s="11" t="e">
        <f t="shared" si="15"/>
        <v>#DIV/0!</v>
      </c>
      <c r="H104" s="989"/>
      <c r="I104" s="989"/>
    </row>
    <row r="105" spans="3:9" ht="15.75" thickBot="1" x14ac:dyDescent="0.3">
      <c r="C105" s="1256" t="s">
        <v>163</v>
      </c>
      <c r="D105" s="1257"/>
      <c r="E105" s="1257"/>
      <c r="F105" s="1257"/>
      <c r="G105" s="1258"/>
      <c r="H105" s="1125"/>
      <c r="I105" s="1125"/>
    </row>
    <row r="106" spans="3:9" x14ac:dyDescent="0.25">
      <c r="C106" s="1254"/>
      <c r="D106" s="8">
        <v>2019</v>
      </c>
      <c r="E106" s="8">
        <v>2020</v>
      </c>
      <c r="F106" s="8">
        <v>2021</v>
      </c>
      <c r="G106" s="8">
        <v>2022</v>
      </c>
      <c r="H106" s="1126"/>
      <c r="I106" s="1126"/>
    </row>
    <row r="107" spans="3:9" ht="15.75" thickBot="1" x14ac:dyDescent="0.3">
      <c r="C107" s="1255"/>
      <c r="D107" s="806" t="s">
        <v>8</v>
      </c>
      <c r="E107" s="806" t="s">
        <v>9</v>
      </c>
      <c r="F107" s="806" t="s">
        <v>9</v>
      </c>
      <c r="G107" s="806" t="s">
        <v>9</v>
      </c>
      <c r="H107" s="989"/>
      <c r="I107" s="989"/>
    </row>
    <row r="108" spans="3:9" ht="15.75" thickBot="1" x14ac:dyDescent="0.3">
      <c r="C108" s="13" t="s">
        <v>42</v>
      </c>
      <c r="D108" s="14">
        <f>D109+D110+D111+D112</f>
        <v>0</v>
      </c>
      <c r="E108" s="14">
        <f t="shared" ref="E108:G108" si="16">E109+E110+E111+E112</f>
        <v>0</v>
      </c>
      <c r="F108" s="14">
        <f t="shared" si="16"/>
        <v>0</v>
      </c>
      <c r="G108" s="14">
        <f t="shared" si="16"/>
        <v>0</v>
      </c>
      <c r="H108" s="1125"/>
      <c r="I108" s="1125"/>
    </row>
    <row r="109" spans="3:9" ht="15.75" thickBot="1" x14ac:dyDescent="0.3">
      <c r="C109" s="26" t="s">
        <v>279</v>
      </c>
      <c r="D109" s="14"/>
      <c r="E109" s="14"/>
      <c r="F109" s="14"/>
      <c r="G109" s="14"/>
      <c r="H109" s="1126"/>
      <c r="I109" s="1126"/>
    </row>
    <row r="110" spans="3:9" ht="15.75" thickBot="1" x14ac:dyDescent="0.3">
      <c r="C110" s="26" t="s">
        <v>294</v>
      </c>
      <c r="D110" s="14"/>
      <c r="E110" s="14"/>
      <c r="F110" s="14"/>
      <c r="G110" s="14"/>
      <c r="H110" s="989"/>
      <c r="I110" s="989"/>
    </row>
    <row r="111" spans="3:9" ht="15.75" thickBot="1" x14ac:dyDescent="0.3">
      <c r="C111" s="26" t="s">
        <v>295</v>
      </c>
      <c r="D111" s="14"/>
      <c r="E111" s="14"/>
      <c r="F111" s="14"/>
      <c r="G111" s="14"/>
      <c r="H111" s="1125"/>
      <c r="I111" s="1125"/>
    </row>
    <row r="112" spans="3:9" ht="15.75" thickBot="1" x14ac:dyDescent="0.3">
      <c r="C112" s="26" t="s">
        <v>296</v>
      </c>
      <c r="D112" s="14"/>
      <c r="E112" s="14"/>
      <c r="F112" s="14"/>
      <c r="G112" s="14"/>
      <c r="H112" s="1126"/>
      <c r="I112" s="1126"/>
    </row>
    <row r="113" spans="3:9" ht="15.75" thickBot="1" x14ac:dyDescent="0.3">
      <c r="C113" s="13" t="s">
        <v>43</v>
      </c>
      <c r="D113" s="15">
        <f>D114+D115+D116+D117</f>
        <v>2239</v>
      </c>
      <c r="E113" s="15">
        <f t="shared" ref="E113:G113" si="17">E114+E115+E116+E117</f>
        <v>0</v>
      </c>
      <c r="F113" s="15">
        <f t="shared" si="17"/>
        <v>4000</v>
      </c>
      <c r="G113" s="15">
        <f t="shared" si="17"/>
        <v>0</v>
      </c>
      <c r="H113" s="989"/>
      <c r="I113" s="989"/>
    </row>
    <row r="114" spans="3:9" ht="15.75" thickBot="1" x14ac:dyDescent="0.3">
      <c r="C114" s="26" t="s">
        <v>279</v>
      </c>
      <c r="D114" s="15">
        <v>2239</v>
      </c>
      <c r="E114" s="15">
        <v>0</v>
      </c>
      <c r="F114" s="15">
        <v>4000</v>
      </c>
      <c r="G114" s="15">
        <v>0</v>
      </c>
      <c r="H114" s="1125"/>
      <c r="I114" s="1125"/>
    </row>
    <row r="115" spans="3:9" ht="15.75" thickBot="1" x14ac:dyDescent="0.3">
      <c r="C115" s="26" t="s">
        <v>294</v>
      </c>
      <c r="D115" s="15"/>
      <c r="E115" s="14"/>
      <c r="F115" s="14"/>
      <c r="G115" s="14"/>
      <c r="H115" s="1126"/>
      <c r="I115" s="1126"/>
    </row>
    <row r="116" spans="3:9" ht="15.75" thickBot="1" x14ac:dyDescent="0.3">
      <c r="C116" s="26" t="s">
        <v>295</v>
      </c>
      <c r="D116" s="15"/>
      <c r="E116" s="14"/>
      <c r="F116" s="14"/>
      <c r="G116" s="14"/>
      <c r="H116" s="989"/>
      <c r="I116" s="989"/>
    </row>
    <row r="117" spans="3:9" ht="15.75" thickBot="1" x14ac:dyDescent="0.3">
      <c r="C117" s="26" t="s">
        <v>296</v>
      </c>
      <c r="D117" s="15"/>
      <c r="E117" s="14"/>
      <c r="F117" s="14"/>
      <c r="G117" s="14"/>
      <c r="H117" s="989"/>
      <c r="I117" s="989"/>
    </row>
    <row r="118" spans="3:9" ht="15.75" thickBot="1" x14ac:dyDescent="0.3">
      <c r="C118" s="101" t="s">
        <v>36</v>
      </c>
      <c r="D118" s="15">
        <f>D108+D113</f>
        <v>2239</v>
      </c>
      <c r="E118" s="15">
        <f t="shared" ref="E118:G118" si="18">E108+E113</f>
        <v>0</v>
      </c>
      <c r="F118" s="15">
        <f t="shared" si="18"/>
        <v>4000</v>
      </c>
      <c r="G118" s="15">
        <f t="shared" si="18"/>
        <v>0</v>
      </c>
      <c r="H118" s="989"/>
      <c r="I118" s="989"/>
    </row>
    <row r="119" spans="3:9" ht="24.75" thickBot="1" x14ac:dyDescent="0.3">
      <c r="C119" s="6" t="s">
        <v>57</v>
      </c>
      <c r="D119" s="22">
        <f>+D72+D31+D118</f>
        <v>49880</v>
      </c>
      <c r="E119" s="22">
        <f t="shared" ref="E119:G119" si="19">+E72+E31+E118</f>
        <v>49880</v>
      </c>
      <c r="F119" s="22">
        <f t="shared" si="19"/>
        <v>50880</v>
      </c>
      <c r="G119" s="22">
        <f t="shared" si="19"/>
        <v>50880</v>
      </c>
      <c r="H119" s="989"/>
      <c r="I119" s="989"/>
    </row>
    <row r="120" spans="3:9" ht="24.75" thickBot="1" x14ac:dyDescent="0.3">
      <c r="C120" s="6" t="s">
        <v>58</v>
      </c>
      <c r="D120" s="22">
        <f>+D60+D90+D118</f>
        <v>49880</v>
      </c>
      <c r="E120" s="22">
        <f t="shared" ref="E120:G120" si="20">+E60+E90+E118</f>
        <v>49880</v>
      </c>
      <c r="F120" s="22">
        <f t="shared" si="20"/>
        <v>50880</v>
      </c>
      <c r="G120" s="22">
        <f t="shared" si="20"/>
        <v>50880</v>
      </c>
      <c r="H120" s="1126"/>
      <c r="I120" s="1126"/>
    </row>
    <row r="121" spans="3:9" ht="15.75" thickBot="1" x14ac:dyDescent="0.3">
      <c r="C121" s="13" t="s">
        <v>24</v>
      </c>
      <c r="D121" s="36">
        <f>D122+D123</f>
        <v>18000</v>
      </c>
      <c r="E121" s="36">
        <f t="shared" ref="E121:G121" si="21">E122+E123</f>
        <v>18000</v>
      </c>
      <c r="F121" s="36">
        <f t="shared" si="21"/>
        <v>18000</v>
      </c>
      <c r="G121" s="36">
        <f t="shared" si="21"/>
        <v>18000</v>
      </c>
      <c r="H121" s="989"/>
      <c r="I121" s="989"/>
    </row>
    <row r="122" spans="3:9" ht="15.75" thickBot="1" x14ac:dyDescent="0.3">
      <c r="C122" s="26" t="s">
        <v>279</v>
      </c>
      <c r="D122" s="15">
        <f t="shared" ref="D122:G123" si="22">D40</f>
        <v>18000</v>
      </c>
      <c r="E122" s="15">
        <f t="shared" si="22"/>
        <v>18000</v>
      </c>
      <c r="F122" s="15">
        <f t="shared" si="22"/>
        <v>18000</v>
      </c>
      <c r="G122" s="15">
        <f t="shared" si="22"/>
        <v>18000</v>
      </c>
      <c r="H122" s="989"/>
      <c r="I122" s="989"/>
    </row>
    <row r="123" spans="3:9" ht="15.75" thickBot="1" x14ac:dyDescent="0.3">
      <c r="C123" s="26" t="s">
        <v>302</v>
      </c>
      <c r="D123" s="15">
        <f t="shared" si="22"/>
        <v>0</v>
      </c>
      <c r="E123" s="15">
        <f t="shared" si="22"/>
        <v>0</v>
      </c>
      <c r="F123" s="15">
        <f t="shared" si="22"/>
        <v>0</v>
      </c>
      <c r="G123" s="15">
        <f t="shared" si="22"/>
        <v>0</v>
      </c>
      <c r="H123" s="989"/>
      <c r="I123" s="989"/>
    </row>
    <row r="124" spans="3:9" ht="24.75" thickBot="1" x14ac:dyDescent="0.3">
      <c r="C124" s="13" t="s">
        <v>25</v>
      </c>
      <c r="D124" s="36">
        <f>D125+D126</f>
        <v>2880</v>
      </c>
      <c r="E124" s="36">
        <f t="shared" ref="E124:G124" si="23">E125+E126</f>
        <v>2880</v>
      </c>
      <c r="F124" s="36">
        <f t="shared" si="23"/>
        <v>2880</v>
      </c>
      <c r="G124" s="36">
        <f t="shared" si="23"/>
        <v>2880</v>
      </c>
      <c r="H124" s="989"/>
      <c r="I124" s="989"/>
    </row>
    <row r="125" spans="3:9" ht="15.75" thickBot="1" x14ac:dyDescent="0.3">
      <c r="C125" s="26" t="s">
        <v>279</v>
      </c>
      <c r="D125" s="14">
        <f t="shared" ref="D125:G126" si="24">D43</f>
        <v>2880</v>
      </c>
      <c r="E125" s="14">
        <f t="shared" si="24"/>
        <v>2880</v>
      </c>
      <c r="F125" s="14">
        <f t="shared" si="24"/>
        <v>2880</v>
      </c>
      <c r="G125" s="14">
        <f t="shared" si="24"/>
        <v>2880</v>
      </c>
      <c r="H125" s="1126"/>
      <c r="I125" s="1126"/>
    </row>
    <row r="126" spans="3:9" ht="15.75" thickBot="1" x14ac:dyDescent="0.3">
      <c r="C126" s="26" t="s">
        <v>302</v>
      </c>
      <c r="D126" s="15">
        <f t="shared" si="24"/>
        <v>0</v>
      </c>
      <c r="E126" s="15">
        <f t="shared" si="24"/>
        <v>0</v>
      </c>
      <c r="F126" s="15">
        <f t="shared" si="24"/>
        <v>0</v>
      </c>
      <c r="G126" s="15">
        <f t="shared" si="24"/>
        <v>0</v>
      </c>
      <c r="H126" s="989"/>
      <c r="I126" s="989"/>
    </row>
    <row r="127" spans="3:9" ht="15" customHeight="1" thickBot="1" x14ac:dyDescent="0.3">
      <c r="C127" s="13" t="s">
        <v>26</v>
      </c>
      <c r="D127" s="36">
        <f>D128+D129</f>
        <v>25000</v>
      </c>
      <c r="E127" s="36">
        <f t="shared" ref="E127:G127" si="25">E128+E129</f>
        <v>25000</v>
      </c>
      <c r="F127" s="36">
        <f t="shared" si="25"/>
        <v>26000</v>
      </c>
      <c r="G127" s="36">
        <f t="shared" si="25"/>
        <v>26000</v>
      </c>
      <c r="H127" s="1133"/>
    </row>
    <row r="128" spans="3:9" ht="15.75" thickBot="1" x14ac:dyDescent="0.3">
      <c r="C128" s="26" t="s">
        <v>279</v>
      </c>
      <c r="D128" s="15">
        <f t="shared" ref="D128:G129" si="26">D46</f>
        <v>25000</v>
      </c>
      <c r="E128" s="15">
        <f t="shared" si="26"/>
        <v>25000</v>
      </c>
      <c r="F128" s="15">
        <f t="shared" si="26"/>
        <v>26000</v>
      </c>
      <c r="G128" s="15">
        <f t="shared" si="26"/>
        <v>26000</v>
      </c>
      <c r="H128" s="1133"/>
    </row>
    <row r="129" spans="1:9" ht="19.5" customHeight="1" thickBot="1" x14ac:dyDescent="0.3">
      <c r="C129" s="26" t="s">
        <v>302</v>
      </c>
      <c r="D129" s="15">
        <f t="shared" si="26"/>
        <v>0</v>
      </c>
      <c r="E129" s="15">
        <f t="shared" si="26"/>
        <v>0</v>
      </c>
      <c r="F129" s="15">
        <f t="shared" si="26"/>
        <v>0</v>
      </c>
      <c r="G129" s="15">
        <f t="shared" si="26"/>
        <v>0</v>
      </c>
      <c r="H129" s="1133"/>
    </row>
    <row r="130" spans="1:9" ht="15.75" thickBot="1" x14ac:dyDescent="0.3">
      <c r="A130" s="830"/>
      <c r="B130" s="324"/>
      <c r="C130" s="13" t="s">
        <v>27</v>
      </c>
      <c r="D130" s="36">
        <f>D131+D132</f>
        <v>0</v>
      </c>
      <c r="E130" s="36">
        <f t="shared" ref="E130:G130" si="27">E131+E132</f>
        <v>0</v>
      </c>
      <c r="F130" s="36">
        <f t="shared" si="27"/>
        <v>0</v>
      </c>
      <c r="G130" s="36">
        <f t="shared" si="27"/>
        <v>0</v>
      </c>
      <c r="H130" s="1133"/>
      <c r="I130" s="1133"/>
    </row>
    <row r="131" spans="1:9" ht="15.75" thickBot="1" x14ac:dyDescent="0.3">
      <c r="A131" s="830"/>
      <c r="B131" s="324"/>
      <c r="C131" s="26" t="s">
        <v>279</v>
      </c>
      <c r="D131" s="14">
        <f t="shared" ref="D131:G132" si="28">D49</f>
        <v>0</v>
      </c>
      <c r="E131" s="14">
        <f t="shared" si="28"/>
        <v>0</v>
      </c>
      <c r="F131" s="14">
        <f t="shared" si="28"/>
        <v>0</v>
      </c>
      <c r="G131" s="14">
        <f t="shared" si="28"/>
        <v>0</v>
      </c>
      <c r="H131" s="1133"/>
      <c r="I131" s="1133"/>
    </row>
    <row r="132" spans="1:9" ht="15.75" thickBot="1" x14ac:dyDescent="0.3">
      <c r="A132" s="830"/>
      <c r="B132" s="324"/>
      <c r="C132" s="26" t="s">
        <v>302</v>
      </c>
      <c r="D132" s="15">
        <f t="shared" si="28"/>
        <v>0</v>
      </c>
      <c r="E132" s="15">
        <f t="shared" si="28"/>
        <v>0</v>
      </c>
      <c r="F132" s="15">
        <f t="shared" si="28"/>
        <v>0</v>
      </c>
      <c r="G132" s="15">
        <f t="shared" si="28"/>
        <v>0</v>
      </c>
      <c r="H132" s="1133"/>
      <c r="I132" s="1133"/>
    </row>
    <row r="133" spans="1:9" ht="15.75" thickBot="1" x14ac:dyDescent="0.3">
      <c r="A133" s="830"/>
      <c r="B133" s="324"/>
      <c r="C133" s="13" t="s">
        <v>28</v>
      </c>
      <c r="D133" s="36">
        <f>D134+D135</f>
        <v>0</v>
      </c>
      <c r="E133" s="36">
        <f t="shared" ref="E133:G133" si="29">E134+E135</f>
        <v>0</v>
      </c>
      <c r="F133" s="36">
        <f t="shared" si="29"/>
        <v>0</v>
      </c>
      <c r="G133" s="36">
        <f t="shared" si="29"/>
        <v>0</v>
      </c>
      <c r="H133" s="1133"/>
      <c r="I133" s="1133"/>
    </row>
    <row r="134" spans="1:9" ht="15.75" thickBot="1" x14ac:dyDescent="0.3">
      <c r="A134" s="830"/>
      <c r="B134" s="324"/>
      <c r="C134" s="26" t="s">
        <v>279</v>
      </c>
      <c r="D134" s="14">
        <f t="shared" ref="D134:G135" si="30">D52</f>
        <v>0</v>
      </c>
      <c r="E134" s="14">
        <f t="shared" si="30"/>
        <v>0</v>
      </c>
      <c r="F134" s="14">
        <f t="shared" si="30"/>
        <v>0</v>
      </c>
      <c r="G134" s="14">
        <f t="shared" si="30"/>
        <v>0</v>
      </c>
      <c r="H134" s="1133"/>
      <c r="I134" s="1133"/>
    </row>
    <row r="135" spans="1:9" ht="47.25" customHeight="1" thickBot="1" x14ac:dyDescent="0.3">
      <c r="C135" s="26" t="s">
        <v>302</v>
      </c>
      <c r="D135" s="15">
        <f t="shared" si="30"/>
        <v>0</v>
      </c>
      <c r="E135" s="15">
        <f t="shared" si="30"/>
        <v>0</v>
      </c>
      <c r="F135" s="15">
        <f t="shared" si="30"/>
        <v>0</v>
      </c>
      <c r="G135" s="15">
        <f t="shared" si="30"/>
        <v>0</v>
      </c>
      <c r="H135" s="1134"/>
      <c r="I135" s="1134"/>
    </row>
    <row r="136" spans="1:9" ht="15.75" thickBot="1" x14ac:dyDescent="0.3">
      <c r="C136" s="13" t="s">
        <v>29</v>
      </c>
      <c r="D136" s="36">
        <f>D137+D138</f>
        <v>0</v>
      </c>
      <c r="E136" s="36">
        <f>E137+E138</f>
        <v>0</v>
      </c>
      <c r="F136" s="36">
        <f t="shared" ref="F136:G136" si="31">F137+F138</f>
        <v>0</v>
      </c>
      <c r="G136" s="36">
        <f t="shared" si="31"/>
        <v>0</v>
      </c>
    </row>
    <row r="137" spans="1:9" ht="15.75" thickBot="1" x14ac:dyDescent="0.3">
      <c r="C137" s="26" t="s">
        <v>279</v>
      </c>
      <c r="D137" s="14">
        <f t="shared" ref="D137:G138" si="32">D55</f>
        <v>0</v>
      </c>
      <c r="E137" s="14">
        <f t="shared" si="32"/>
        <v>0</v>
      </c>
      <c r="F137" s="14">
        <f t="shared" si="32"/>
        <v>0</v>
      </c>
      <c r="G137" s="14">
        <f t="shared" si="32"/>
        <v>0</v>
      </c>
    </row>
    <row r="138" spans="1:9" ht="15.75" thickBot="1" x14ac:dyDescent="0.3">
      <c r="C138" s="26" t="s">
        <v>302</v>
      </c>
      <c r="D138" s="15">
        <f t="shared" si="32"/>
        <v>0</v>
      </c>
      <c r="E138" s="15">
        <f t="shared" si="32"/>
        <v>0</v>
      </c>
      <c r="F138" s="15">
        <f t="shared" si="32"/>
        <v>0</v>
      </c>
      <c r="G138" s="15">
        <f t="shared" si="32"/>
        <v>0</v>
      </c>
    </row>
    <row r="139" spans="1:9" ht="24.75" thickBot="1" x14ac:dyDescent="0.3">
      <c r="C139" s="13" t="s">
        <v>30</v>
      </c>
      <c r="D139" s="36">
        <f>+D57</f>
        <v>0</v>
      </c>
      <c r="E139" s="36">
        <f>+E57</f>
        <v>0</v>
      </c>
      <c r="F139" s="36">
        <f>+F57</f>
        <v>0</v>
      </c>
      <c r="G139" s="36">
        <f>+G57</f>
        <v>0</v>
      </c>
    </row>
    <row r="140" spans="1:9" ht="15.75" thickBot="1" x14ac:dyDescent="0.3">
      <c r="C140" s="26" t="s">
        <v>279</v>
      </c>
      <c r="D140" s="14">
        <f t="shared" ref="D140:G141" si="33">D58</f>
        <v>0</v>
      </c>
      <c r="E140" s="14">
        <f t="shared" si="33"/>
        <v>0</v>
      </c>
      <c r="F140" s="14">
        <f t="shared" si="33"/>
        <v>0</v>
      </c>
      <c r="G140" s="14">
        <f t="shared" si="33"/>
        <v>0</v>
      </c>
    </row>
    <row r="141" spans="1:9" ht="15.75" thickBot="1" x14ac:dyDescent="0.3">
      <c r="C141" s="26" t="s">
        <v>302</v>
      </c>
      <c r="D141" s="15">
        <f t="shared" si="33"/>
        <v>0</v>
      </c>
      <c r="E141" s="15">
        <f t="shared" si="33"/>
        <v>0</v>
      </c>
      <c r="F141" s="15">
        <f t="shared" si="33"/>
        <v>0</v>
      </c>
      <c r="G141" s="15">
        <f t="shared" si="33"/>
        <v>0</v>
      </c>
    </row>
    <row r="142" spans="1:9" ht="15.75" thickBot="1" x14ac:dyDescent="0.3">
      <c r="C142" s="13" t="s">
        <v>59</v>
      </c>
      <c r="D142" s="36">
        <f>D143+D144+D145+D146</f>
        <v>0</v>
      </c>
      <c r="E142" s="36">
        <f t="shared" ref="E142:G142" si="34">E143+E144+E145+E146</f>
        <v>0</v>
      </c>
      <c r="F142" s="36">
        <f t="shared" si="34"/>
        <v>0</v>
      </c>
      <c r="G142" s="36">
        <f t="shared" si="34"/>
        <v>0</v>
      </c>
    </row>
    <row r="143" spans="1:9" ht="15.75" thickBot="1" x14ac:dyDescent="0.3">
      <c r="C143" s="26" t="s">
        <v>279</v>
      </c>
      <c r="D143" s="14">
        <f t="shared" ref="D143:G146" si="35">D81</f>
        <v>0</v>
      </c>
      <c r="E143" s="14">
        <f t="shared" si="35"/>
        <v>0</v>
      </c>
      <c r="F143" s="14">
        <f t="shared" si="35"/>
        <v>0</v>
      </c>
      <c r="G143" s="14">
        <f t="shared" si="35"/>
        <v>0</v>
      </c>
    </row>
    <row r="144" spans="1:9" ht="15.75" thickBot="1" x14ac:dyDescent="0.3">
      <c r="C144" s="26" t="s">
        <v>303</v>
      </c>
      <c r="D144" s="14">
        <f t="shared" si="35"/>
        <v>0</v>
      </c>
      <c r="E144" s="14">
        <f t="shared" si="35"/>
        <v>0</v>
      </c>
      <c r="F144" s="14">
        <f t="shared" si="35"/>
        <v>0</v>
      </c>
      <c r="G144" s="14">
        <f t="shared" si="35"/>
        <v>0</v>
      </c>
    </row>
    <row r="145" spans="3:7" ht="15.75" thickBot="1" x14ac:dyDescent="0.3">
      <c r="C145" s="26" t="s">
        <v>295</v>
      </c>
      <c r="D145" s="14">
        <f t="shared" si="35"/>
        <v>0</v>
      </c>
      <c r="E145" s="14">
        <f t="shared" si="35"/>
        <v>0</v>
      </c>
      <c r="F145" s="14">
        <f t="shared" si="35"/>
        <v>0</v>
      </c>
      <c r="G145" s="14">
        <f t="shared" si="35"/>
        <v>0</v>
      </c>
    </row>
    <row r="146" spans="3:7" ht="15.75" thickBot="1" x14ac:dyDescent="0.3">
      <c r="C146" s="26" t="s">
        <v>296</v>
      </c>
      <c r="D146" s="14">
        <f t="shared" si="35"/>
        <v>0</v>
      </c>
      <c r="E146" s="14">
        <f t="shared" si="35"/>
        <v>0</v>
      </c>
      <c r="F146" s="14">
        <f t="shared" si="35"/>
        <v>0</v>
      </c>
      <c r="G146" s="14">
        <f t="shared" si="35"/>
        <v>0</v>
      </c>
    </row>
    <row r="147" spans="3:7" ht="15.75" thickBot="1" x14ac:dyDescent="0.3">
      <c r="C147" s="13" t="s">
        <v>60</v>
      </c>
      <c r="D147" s="36">
        <f>D148+D149+D150+D151</f>
        <v>4000</v>
      </c>
      <c r="E147" s="36">
        <f t="shared" ref="E147:G147" si="36">E148+E149+E150+E151</f>
        <v>4000</v>
      </c>
      <c r="F147" s="36">
        <f>F148+F149+F150+F151</f>
        <v>4000</v>
      </c>
      <c r="G147" s="36">
        <f t="shared" si="36"/>
        <v>4000</v>
      </c>
    </row>
    <row r="148" spans="3:7" ht="15.75" thickBot="1" x14ac:dyDescent="0.3">
      <c r="C148" s="26" t="s">
        <v>279</v>
      </c>
      <c r="D148" s="14">
        <f>D86+D114</f>
        <v>4000</v>
      </c>
      <c r="E148" s="14">
        <f t="shared" ref="E148:G148" si="37">E86+E114</f>
        <v>4000</v>
      </c>
      <c r="F148" s="14">
        <f t="shared" si="37"/>
        <v>4000</v>
      </c>
      <c r="G148" s="14">
        <f t="shared" si="37"/>
        <v>4000</v>
      </c>
    </row>
    <row r="149" spans="3:7" ht="15.75" thickBot="1" x14ac:dyDescent="0.3">
      <c r="C149" s="26" t="s">
        <v>303</v>
      </c>
      <c r="D149" s="14">
        <f>D87</f>
        <v>0</v>
      </c>
      <c r="E149" s="14">
        <f t="shared" ref="E149:G151" si="38">E87</f>
        <v>0</v>
      </c>
      <c r="F149" s="14">
        <f t="shared" si="38"/>
        <v>0</v>
      </c>
      <c r="G149" s="14">
        <f t="shared" si="38"/>
        <v>0</v>
      </c>
    </row>
    <row r="150" spans="3:7" ht="15.75" thickBot="1" x14ac:dyDescent="0.3">
      <c r="C150" s="26" t="s">
        <v>295</v>
      </c>
      <c r="D150" s="14">
        <f>D88</f>
        <v>0</v>
      </c>
      <c r="E150" s="14">
        <f t="shared" si="38"/>
        <v>0</v>
      </c>
      <c r="F150" s="14">
        <f t="shared" si="38"/>
        <v>0</v>
      </c>
      <c r="G150" s="14">
        <f t="shared" si="38"/>
        <v>0</v>
      </c>
    </row>
    <row r="151" spans="3:7" ht="15.75" thickBot="1" x14ac:dyDescent="0.3">
      <c r="C151" s="26" t="s">
        <v>296</v>
      </c>
      <c r="D151" s="14">
        <f>D89</f>
        <v>0</v>
      </c>
      <c r="E151" s="14">
        <f t="shared" si="38"/>
        <v>0</v>
      </c>
      <c r="F151" s="14">
        <f t="shared" si="38"/>
        <v>0</v>
      </c>
      <c r="G151" s="14">
        <f t="shared" si="38"/>
        <v>0</v>
      </c>
    </row>
    <row r="152" spans="3:7" ht="15.75" thickBot="1" x14ac:dyDescent="0.3">
      <c r="C152" s="17" t="s">
        <v>32</v>
      </c>
      <c r="D152" s="18">
        <f>IF(D120-D119=0,0,"Error")</f>
        <v>0</v>
      </c>
      <c r="E152" s="18">
        <f>IF(E120-E119=0,0,"Error")</f>
        <v>0</v>
      </c>
      <c r="F152" s="18">
        <f>IF(F120-F119=0,0,"Error")</f>
        <v>0</v>
      </c>
      <c r="G152" s="18">
        <f>IF(G120-G119=0,0,"Error")</f>
        <v>0</v>
      </c>
    </row>
    <row r="153" spans="3:7" x14ac:dyDescent="0.25">
      <c r="C153" s="28"/>
      <c r="D153" s="29"/>
      <c r="E153" s="29"/>
      <c r="F153" s="29"/>
      <c r="G153" s="29"/>
    </row>
  </sheetData>
  <mergeCells count="38">
    <mergeCell ref="C36:G36"/>
    <mergeCell ref="C9:G11"/>
    <mergeCell ref="C3:G3"/>
    <mergeCell ref="D5:G5"/>
    <mergeCell ref="D6:G6"/>
    <mergeCell ref="D7:G7"/>
    <mergeCell ref="C8:G8"/>
    <mergeCell ref="C24:G24"/>
    <mergeCell ref="D25:G25"/>
    <mergeCell ref="D26:G26"/>
    <mergeCell ref="D27:G27"/>
    <mergeCell ref="C28:C29"/>
    <mergeCell ref="D12:G12"/>
    <mergeCell ref="C13:C14"/>
    <mergeCell ref="D18:G18"/>
    <mergeCell ref="C19:G19"/>
    <mergeCell ref="C23:G23"/>
    <mergeCell ref="F65:G65"/>
    <mergeCell ref="K65:O67"/>
    <mergeCell ref="D66:G66"/>
    <mergeCell ref="D67:G67"/>
    <mergeCell ref="C37:C38"/>
    <mergeCell ref="C2:G2"/>
    <mergeCell ref="C106:C107"/>
    <mergeCell ref="D68:G68"/>
    <mergeCell ref="C69:C70"/>
    <mergeCell ref="C77:G77"/>
    <mergeCell ref="C78:C79"/>
    <mergeCell ref="D92:G92"/>
    <mergeCell ref="F93:G93"/>
    <mergeCell ref="D94:G94"/>
    <mergeCell ref="D95:G95"/>
    <mergeCell ref="D96:G96"/>
    <mergeCell ref="C97:C98"/>
    <mergeCell ref="C105:G105"/>
    <mergeCell ref="C62:G62"/>
    <mergeCell ref="C63:G63"/>
    <mergeCell ref="D64:G64"/>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3"/>
  <sheetViews>
    <sheetView topLeftCell="C1" zoomScale="170" zoomScaleNormal="170" workbookViewId="0">
      <selection activeCell="D12" sqref="D12:G12"/>
    </sheetView>
  </sheetViews>
  <sheetFormatPr defaultRowHeight="15" x14ac:dyDescent="0.25"/>
  <cols>
    <col min="1" max="1" width="6.42578125" hidden="1" customWidth="1"/>
    <col min="2" max="2" width="2.140625" hidden="1" customWidth="1"/>
    <col min="3" max="3" width="28.5703125" customWidth="1"/>
    <col min="4" max="4" width="9" customWidth="1"/>
    <col min="5" max="5" width="11.7109375" customWidth="1"/>
    <col min="6" max="6" width="15.42578125" customWidth="1"/>
    <col min="7" max="7" width="10.140625" bestFit="1" customWidth="1"/>
    <col min="8" max="8" width="8.7109375" customWidth="1"/>
    <col min="10" max="10" width="11" bestFit="1" customWidth="1"/>
  </cols>
  <sheetData>
    <row r="1" spans="2:8" x14ac:dyDescent="0.25">
      <c r="C1" s="1444" t="s">
        <v>1751</v>
      </c>
      <c r="D1" s="1444"/>
      <c r="E1" s="1444"/>
      <c r="F1" s="1444"/>
      <c r="G1" s="1444"/>
    </row>
    <row r="2" spans="2:8" ht="18" customHeight="1" x14ac:dyDescent="0.25">
      <c r="B2" s="2293" t="s">
        <v>732</v>
      </c>
      <c r="C2" s="2293"/>
      <c r="D2" s="2293"/>
      <c r="E2" s="2293"/>
      <c r="F2" s="2293"/>
      <c r="G2" s="2293"/>
      <c r="H2" s="2293"/>
    </row>
    <row r="3" spans="2:8" ht="18" customHeight="1" x14ac:dyDescent="0.25">
      <c r="B3" s="796"/>
      <c r="C3" s="1306" t="s">
        <v>731</v>
      </c>
      <c r="D3" s="1306"/>
      <c r="E3" s="1306"/>
      <c r="F3" s="1306"/>
      <c r="G3" s="1306"/>
      <c r="H3" s="796"/>
    </row>
    <row r="4" spans="2:8" ht="15.75" thickBot="1" x14ac:dyDescent="0.3"/>
    <row r="5" spans="2:8" ht="15.75" thickBot="1" x14ac:dyDescent="0.3">
      <c r="C5" s="2" t="s">
        <v>0</v>
      </c>
      <c r="D5" s="1230" t="s">
        <v>635</v>
      </c>
      <c r="E5" s="1230"/>
      <c r="F5" s="1230"/>
      <c r="G5" s="1230"/>
    </row>
    <row r="6" spans="2:8" ht="15.75" thickBot="1" x14ac:dyDescent="0.3">
      <c r="C6" s="2" t="s">
        <v>1</v>
      </c>
      <c r="D6" s="1231" t="s">
        <v>180</v>
      </c>
      <c r="E6" s="1232"/>
      <c r="F6" s="1232"/>
      <c r="G6" s="1233"/>
    </row>
    <row r="7" spans="2:8" ht="15.75" thickBot="1" x14ac:dyDescent="0.3">
      <c r="C7" s="2" t="s">
        <v>3</v>
      </c>
      <c r="D7" s="1217" t="s">
        <v>729</v>
      </c>
      <c r="E7" s="1218"/>
      <c r="F7" s="1218"/>
      <c r="G7" s="1219"/>
    </row>
    <row r="8" spans="2:8" ht="15.75" thickBot="1" x14ac:dyDescent="0.3">
      <c r="C8" s="1234" t="s">
        <v>5</v>
      </c>
      <c r="D8" s="1235"/>
      <c r="E8" s="1235"/>
      <c r="F8" s="1235"/>
      <c r="G8" s="1236"/>
    </row>
    <row r="9" spans="2:8" ht="15.75" thickBot="1" x14ac:dyDescent="0.3">
      <c r="C9" s="1423" t="s">
        <v>1527</v>
      </c>
      <c r="D9" s="1424"/>
      <c r="E9" s="1424"/>
      <c r="F9" s="1424"/>
      <c r="G9" s="1425"/>
    </row>
    <row r="10" spans="2:8" ht="36.75" customHeight="1" thickBot="1" x14ac:dyDescent="0.3">
      <c r="C10" s="1423"/>
      <c r="D10" s="1424"/>
      <c r="E10" s="1424"/>
      <c r="F10" s="1424"/>
      <c r="G10" s="1425"/>
    </row>
    <row r="11" spans="2:8" ht="15.75" thickBot="1" x14ac:dyDescent="0.3">
      <c r="C11" s="1423"/>
      <c r="D11" s="1424"/>
      <c r="E11" s="1424"/>
      <c r="F11" s="1424"/>
      <c r="G11" s="1425"/>
    </row>
    <row r="12" spans="2:8" ht="38.25" customHeight="1" thickBot="1" x14ac:dyDescent="0.3">
      <c r="C12" s="3" t="s">
        <v>6</v>
      </c>
      <c r="D12" s="1426" t="s">
        <v>1528</v>
      </c>
      <c r="E12" s="1279"/>
      <c r="F12" s="1279"/>
      <c r="G12" s="1280"/>
    </row>
    <row r="13" spans="2:8" ht="23.25" customHeight="1" x14ac:dyDescent="0.25">
      <c r="C13" s="1254" t="s">
        <v>7</v>
      </c>
      <c r="D13" s="280">
        <v>2019</v>
      </c>
      <c r="E13" s="280">
        <v>2020</v>
      </c>
      <c r="F13" s="280">
        <v>2021</v>
      </c>
      <c r="G13" s="280">
        <v>2022</v>
      </c>
    </row>
    <row r="14" spans="2:8" ht="15.75" thickBot="1" x14ac:dyDescent="0.3">
      <c r="C14" s="1255"/>
      <c r="D14" s="277" t="s">
        <v>8</v>
      </c>
      <c r="E14" s="277" t="s">
        <v>9</v>
      </c>
      <c r="F14" s="277" t="s">
        <v>9</v>
      </c>
      <c r="G14" s="277" t="s">
        <v>9</v>
      </c>
    </row>
    <row r="15" spans="2:8" ht="23.25" thickBot="1" x14ac:dyDescent="0.3">
      <c r="C15" s="789" t="s">
        <v>1529</v>
      </c>
      <c r="D15" s="89" t="s">
        <v>68</v>
      </c>
      <c r="E15" s="89" t="s">
        <v>69</v>
      </c>
      <c r="F15" s="89" t="s">
        <v>69</v>
      </c>
      <c r="G15" s="89" t="s">
        <v>69</v>
      </c>
    </row>
    <row r="16" spans="2:8" ht="15.75" thickBot="1" x14ac:dyDescent="0.3">
      <c r="C16" s="5" t="s">
        <v>92</v>
      </c>
      <c r="D16" s="89" t="s">
        <v>68</v>
      </c>
      <c r="E16" s="89" t="s">
        <v>69</v>
      </c>
      <c r="F16" s="89" t="s">
        <v>69</v>
      </c>
      <c r="G16" s="89" t="s">
        <v>69</v>
      </c>
    </row>
    <row r="17" spans="3:12" ht="23.25" thickBot="1" x14ac:dyDescent="0.3">
      <c r="C17" s="5" t="s">
        <v>67</v>
      </c>
      <c r="D17" s="89" t="s">
        <v>68</v>
      </c>
      <c r="E17" s="89" t="s">
        <v>69</v>
      </c>
      <c r="F17" s="89" t="s">
        <v>69</v>
      </c>
      <c r="G17" s="89" t="s">
        <v>69</v>
      </c>
    </row>
    <row r="18" spans="3:12" ht="50.25" customHeight="1" thickBot="1" x14ac:dyDescent="0.3">
      <c r="C18" s="6" t="s">
        <v>10</v>
      </c>
      <c r="D18" s="2294" t="s">
        <v>1530</v>
      </c>
      <c r="E18" s="2295"/>
      <c r="F18" s="2295"/>
      <c r="G18" s="2296"/>
    </row>
    <row r="19" spans="3:12" ht="23.25" customHeight="1" thickBot="1" x14ac:dyDescent="0.3">
      <c r="C19" s="1247" t="s">
        <v>11</v>
      </c>
      <c r="D19" s="1249"/>
      <c r="E19" s="1249"/>
      <c r="F19" s="1249"/>
      <c r="G19" s="1250"/>
      <c r="K19" s="30"/>
    </row>
    <row r="20" spans="3:12" ht="15.75" thickBot="1" x14ac:dyDescent="0.3">
      <c r="C20" s="90" t="s">
        <v>1531</v>
      </c>
      <c r="D20" s="103"/>
      <c r="E20" s="89" t="s">
        <v>135</v>
      </c>
      <c r="F20" s="89" t="s">
        <v>135</v>
      </c>
      <c r="G20" s="89" t="s">
        <v>135</v>
      </c>
      <c r="I20" s="92"/>
    </row>
    <row r="21" spans="3:12" ht="15.75" thickBot="1" x14ac:dyDescent="0.3">
      <c r="C21" s="93"/>
      <c r="D21" s="98"/>
      <c r="E21" s="99" t="s">
        <v>69</v>
      </c>
      <c r="F21" s="99" t="s">
        <v>69</v>
      </c>
      <c r="G21" s="99" t="s">
        <v>69</v>
      </c>
    </row>
    <row r="22" spans="3:12" ht="15.75" thickBot="1" x14ac:dyDescent="0.3">
      <c r="C22" s="1291" t="s">
        <v>12</v>
      </c>
      <c r="D22" s="1292"/>
      <c r="E22" s="1292"/>
      <c r="F22" s="1292"/>
      <c r="G22" s="1293"/>
    </row>
    <row r="23" spans="3:12" ht="15.75" thickBot="1" x14ac:dyDescent="0.3">
      <c r="C23" s="1220" t="s">
        <v>13</v>
      </c>
      <c r="D23" s="1221"/>
      <c r="E23" s="1221"/>
      <c r="F23" s="1221"/>
      <c r="G23" s="1222"/>
    </row>
    <row r="24" spans="3:12" ht="18.75" customHeight="1" thickBot="1" x14ac:dyDescent="0.3">
      <c r="C24" s="7" t="s">
        <v>14</v>
      </c>
      <c r="D24" s="1247" t="s">
        <v>1532</v>
      </c>
      <c r="E24" s="1252"/>
      <c r="F24" s="1252"/>
      <c r="G24" s="1253"/>
    </row>
    <row r="25" spans="3:12" ht="34.5" customHeight="1" thickBot="1" x14ac:dyDescent="0.3">
      <c r="C25" s="5" t="s">
        <v>15</v>
      </c>
      <c r="D25" s="1392" t="s">
        <v>1533</v>
      </c>
      <c r="E25" s="1393"/>
      <c r="F25" s="1393"/>
      <c r="G25" s="1394"/>
    </row>
    <row r="26" spans="3:12" ht="15.75" thickBot="1" x14ac:dyDescent="0.3">
      <c r="C26" s="5" t="s">
        <v>16</v>
      </c>
      <c r="D26" s="1247" t="s">
        <v>1534</v>
      </c>
      <c r="E26" s="1252"/>
      <c r="F26" s="1252"/>
      <c r="G26" s="1253"/>
    </row>
    <row r="27" spans="3:12" ht="12.75" customHeight="1" x14ac:dyDescent="0.25">
      <c r="C27" s="1254"/>
      <c r="D27" s="8">
        <v>2019</v>
      </c>
      <c r="E27" s="8">
        <v>2020</v>
      </c>
      <c r="F27" s="8">
        <v>2021</v>
      </c>
      <c r="G27" s="8">
        <v>2022</v>
      </c>
    </row>
    <row r="28" spans="3:12" ht="9" customHeight="1" thickBot="1" x14ac:dyDescent="0.3">
      <c r="C28" s="1255"/>
      <c r="D28" s="806" t="s">
        <v>8</v>
      </c>
      <c r="E28" s="806" t="s">
        <v>9</v>
      </c>
      <c r="F28" s="806" t="s">
        <v>9</v>
      </c>
      <c r="G28" s="806" t="s">
        <v>9</v>
      </c>
    </row>
    <row r="29" spans="3:12" ht="15.75" thickBot="1" x14ac:dyDescent="0.3">
      <c r="C29" s="5" t="s">
        <v>17</v>
      </c>
      <c r="D29" s="10">
        <v>1</v>
      </c>
      <c r="E29" s="10">
        <v>4</v>
      </c>
      <c r="F29" s="10">
        <v>4</v>
      </c>
      <c r="G29" s="10">
        <v>4</v>
      </c>
    </row>
    <row r="30" spans="3:12" ht="15.75" thickBot="1" x14ac:dyDescent="0.3">
      <c r="C30" s="5" t="s">
        <v>18</v>
      </c>
      <c r="D30" s="10">
        <f>D59</f>
        <v>17327</v>
      </c>
      <c r="E30" s="10">
        <f t="shared" ref="E30:G30" si="0">E59</f>
        <v>17327</v>
      </c>
      <c r="F30" s="10">
        <f t="shared" si="0"/>
        <v>17327</v>
      </c>
      <c r="G30" s="10">
        <f t="shared" si="0"/>
        <v>17327</v>
      </c>
    </row>
    <row r="31" spans="3:12" ht="15.75" thickBot="1" x14ac:dyDescent="0.3">
      <c r="C31" s="5" t="s">
        <v>19</v>
      </c>
      <c r="D31" s="10">
        <f>D30/D29</f>
        <v>17327</v>
      </c>
      <c r="E31" s="10">
        <f t="shared" ref="E31:G31" si="1">E30/E29</f>
        <v>4331.75</v>
      </c>
      <c r="F31" s="10">
        <f t="shared" si="1"/>
        <v>4331.75</v>
      </c>
      <c r="G31" s="10">
        <f t="shared" si="1"/>
        <v>4331.75</v>
      </c>
    </row>
    <row r="32" spans="3:12" ht="15.75" thickBot="1" x14ac:dyDescent="0.3">
      <c r="C32" s="5" t="s">
        <v>20</v>
      </c>
      <c r="D32" s="787" t="s">
        <v>21</v>
      </c>
      <c r="E32" s="11">
        <f>E29/D29-1</f>
        <v>3</v>
      </c>
      <c r="F32" s="11">
        <f t="shared" ref="F32:G34" si="2">F29/E29-1</f>
        <v>0</v>
      </c>
      <c r="G32" s="11">
        <f t="shared" si="2"/>
        <v>0</v>
      </c>
      <c r="I32" s="12"/>
      <c r="J32" s="12"/>
      <c r="K32" s="12"/>
      <c r="L32" s="12"/>
    </row>
    <row r="33" spans="3:8" ht="15.75" thickBot="1" x14ac:dyDescent="0.3">
      <c r="C33" s="5" t="s">
        <v>22</v>
      </c>
      <c r="D33" s="787" t="s">
        <v>21</v>
      </c>
      <c r="E33" s="11">
        <f>E30/D30-1</f>
        <v>0</v>
      </c>
      <c r="F33" s="11">
        <f t="shared" si="2"/>
        <v>0</v>
      </c>
      <c r="G33" s="11">
        <f t="shared" si="2"/>
        <v>0</v>
      </c>
    </row>
    <row r="34" spans="3:8" ht="15.75" thickBot="1" x14ac:dyDescent="0.3">
      <c r="C34" s="5" t="s">
        <v>23</v>
      </c>
      <c r="D34" s="787" t="s">
        <v>21</v>
      </c>
      <c r="E34" s="11">
        <f>E31/D31-1</f>
        <v>-0.75</v>
      </c>
      <c r="F34" s="11">
        <f t="shared" si="2"/>
        <v>0</v>
      </c>
      <c r="G34" s="11">
        <f t="shared" si="2"/>
        <v>0</v>
      </c>
    </row>
    <row r="35" spans="3:8" ht="15.75" thickBot="1" x14ac:dyDescent="0.3">
      <c r="C35" s="1256" t="s">
        <v>160</v>
      </c>
      <c r="D35" s="1257"/>
      <c r="E35" s="1257"/>
      <c r="F35" s="1257"/>
      <c r="G35" s="1258"/>
    </row>
    <row r="36" spans="3:8" ht="12.75" customHeight="1" x14ac:dyDescent="0.25">
      <c r="C36" s="1254"/>
      <c r="D36" s="8">
        <v>2019</v>
      </c>
      <c r="E36" s="8">
        <v>2020</v>
      </c>
      <c r="F36" s="8">
        <v>2021</v>
      </c>
      <c r="G36" s="8">
        <v>2022</v>
      </c>
    </row>
    <row r="37" spans="3:8" ht="9" customHeight="1" thickBot="1" x14ac:dyDescent="0.3">
      <c r="C37" s="1255"/>
      <c r="D37" s="806" t="s">
        <v>8</v>
      </c>
      <c r="E37" s="806" t="s">
        <v>9</v>
      </c>
      <c r="F37" s="806" t="s">
        <v>9</v>
      </c>
      <c r="G37" s="806" t="s">
        <v>9</v>
      </c>
    </row>
    <row r="38" spans="3:8" ht="15.75" thickBot="1" x14ac:dyDescent="0.3">
      <c r="C38" s="13" t="s">
        <v>24</v>
      </c>
      <c r="D38" s="31">
        <f>D39+D40</f>
        <v>15194</v>
      </c>
      <c r="E38" s="14">
        <f>E39+E40</f>
        <v>15194</v>
      </c>
      <c r="F38" s="14">
        <f t="shared" ref="F38:G38" si="3">F39+F40</f>
        <v>15194</v>
      </c>
      <c r="G38" s="14">
        <f t="shared" si="3"/>
        <v>15194</v>
      </c>
      <c r="H38" s="12"/>
    </row>
    <row r="39" spans="3:8" ht="15.75" thickBot="1" x14ac:dyDescent="0.3">
      <c r="C39" s="26" t="s">
        <v>279</v>
      </c>
      <c r="D39" s="278">
        <v>15194</v>
      </c>
      <c r="E39" s="15">
        <v>15194</v>
      </c>
      <c r="F39" s="15">
        <v>15194</v>
      </c>
      <c r="G39" s="15">
        <v>15194</v>
      </c>
    </row>
    <row r="40" spans="3:8" ht="15.75" thickBot="1" x14ac:dyDescent="0.3">
      <c r="C40" s="26" t="s">
        <v>280</v>
      </c>
      <c r="D40" s="278"/>
      <c r="E40" s="27"/>
      <c r="F40" s="27"/>
      <c r="G40" s="27"/>
    </row>
    <row r="41" spans="3:8" ht="24.75" thickBot="1" x14ac:dyDescent="0.3">
      <c r="C41" s="13" t="s">
        <v>25</v>
      </c>
      <c r="D41" s="14">
        <f>D42+D43</f>
        <v>2133</v>
      </c>
      <c r="E41" s="14">
        <f>E42+E43</f>
        <v>2133</v>
      </c>
      <c r="F41" s="14">
        <f t="shared" ref="F41:G41" si="4">F42+F43</f>
        <v>2133</v>
      </c>
      <c r="G41" s="14">
        <f t="shared" si="4"/>
        <v>2133</v>
      </c>
    </row>
    <row r="42" spans="3:8" ht="15.75" thickBot="1" x14ac:dyDescent="0.3">
      <c r="C42" s="26" t="s">
        <v>279</v>
      </c>
      <c r="D42" s="278">
        <v>2133</v>
      </c>
      <c r="E42" s="14">
        <v>2133</v>
      </c>
      <c r="F42" s="14">
        <v>2133</v>
      </c>
      <c r="G42" s="14">
        <v>2133</v>
      </c>
    </row>
    <row r="43" spans="3:8" ht="15.75" thickBot="1" x14ac:dyDescent="0.3">
      <c r="C43" s="26" t="s">
        <v>280</v>
      </c>
      <c r="D43" s="278"/>
      <c r="E43" s="14"/>
      <c r="F43" s="14"/>
      <c r="G43" s="14"/>
    </row>
    <row r="44" spans="3:8" ht="15.75" thickBot="1" x14ac:dyDescent="0.3">
      <c r="C44" s="13" t="s">
        <v>26</v>
      </c>
      <c r="D44" s="278">
        <f>D45+D46</f>
        <v>0</v>
      </c>
      <c r="E44" s="31">
        <v>0</v>
      </c>
      <c r="F44" s="31">
        <v>0</v>
      </c>
      <c r="G44" s="31">
        <v>0</v>
      </c>
    </row>
    <row r="45" spans="3:8" ht="15.75" thickBot="1" x14ac:dyDescent="0.3">
      <c r="C45" s="26" t="s">
        <v>279</v>
      </c>
      <c r="D45" s="278">
        <v>0</v>
      </c>
      <c r="E45" s="31">
        <v>0</v>
      </c>
      <c r="F45" s="31">
        <v>0</v>
      </c>
      <c r="G45" s="31">
        <v>0</v>
      </c>
    </row>
    <row r="46" spans="3:8" ht="15.75" thickBot="1" x14ac:dyDescent="0.3">
      <c r="C46" s="26" t="s">
        <v>280</v>
      </c>
      <c r="D46" s="15"/>
      <c r="E46" s="14"/>
      <c r="F46" s="14"/>
      <c r="G46" s="14"/>
    </row>
    <row r="47" spans="3:8" ht="15.75" thickBot="1" x14ac:dyDescent="0.3">
      <c r="C47" s="13" t="s">
        <v>27</v>
      </c>
      <c r="D47" s="15"/>
      <c r="E47" s="14"/>
      <c r="F47" s="14"/>
      <c r="G47" s="14"/>
    </row>
    <row r="48" spans="3:8" ht="15.75" thickBot="1" x14ac:dyDescent="0.3">
      <c r="C48" s="26" t="s">
        <v>279</v>
      </c>
      <c r="D48" s="15"/>
      <c r="E48" s="14"/>
      <c r="F48" s="14"/>
      <c r="G48" s="14"/>
    </row>
    <row r="49" spans="3:13" ht="15.75" thickBot="1" x14ac:dyDescent="0.3">
      <c r="C49" s="26" t="s">
        <v>280</v>
      </c>
      <c r="D49" s="15"/>
      <c r="E49" s="14"/>
      <c r="F49" s="14"/>
      <c r="G49" s="14"/>
    </row>
    <row r="50" spans="3:13" ht="15.75" thickBot="1" x14ac:dyDescent="0.3">
      <c r="C50" s="13" t="s">
        <v>28</v>
      </c>
      <c r="D50" s="15"/>
      <c r="E50" s="14"/>
      <c r="F50" s="14"/>
      <c r="G50" s="14"/>
    </row>
    <row r="51" spans="3:13" ht="15.75" thickBot="1" x14ac:dyDescent="0.3">
      <c r="C51" s="26" t="s">
        <v>279</v>
      </c>
      <c r="D51" s="15"/>
      <c r="E51" s="14"/>
      <c r="F51" s="14"/>
      <c r="G51" s="14"/>
    </row>
    <row r="52" spans="3:13" ht="15.75" thickBot="1" x14ac:dyDescent="0.3">
      <c r="C52" s="26" t="s">
        <v>280</v>
      </c>
      <c r="D52" s="15"/>
      <c r="E52" s="14"/>
      <c r="F52" s="14"/>
      <c r="G52" s="14"/>
    </row>
    <row r="53" spans="3:13" ht="15.75" thickBot="1" x14ac:dyDescent="0.3">
      <c r="C53" s="13" t="s">
        <v>29</v>
      </c>
      <c r="D53" s="15"/>
      <c r="E53" s="14"/>
      <c r="F53" s="14"/>
      <c r="G53" s="14"/>
    </row>
    <row r="54" spans="3:13" ht="15.75" thickBot="1" x14ac:dyDescent="0.3">
      <c r="C54" s="26" t="s">
        <v>279</v>
      </c>
      <c r="D54" s="15"/>
      <c r="E54" s="14"/>
      <c r="F54" s="14"/>
      <c r="G54" s="14"/>
    </row>
    <row r="55" spans="3:13" ht="15.75" thickBot="1" x14ac:dyDescent="0.3">
      <c r="C55" s="26" t="s">
        <v>280</v>
      </c>
      <c r="D55" s="15"/>
      <c r="E55" s="14"/>
      <c r="F55" s="14"/>
      <c r="G55" s="14"/>
    </row>
    <row r="56" spans="3:13" ht="24.75" thickBot="1" x14ac:dyDescent="0.3">
      <c r="C56" s="13" t="s">
        <v>30</v>
      </c>
      <c r="D56" s="15">
        <v>0</v>
      </c>
      <c r="E56" s="14">
        <v>0</v>
      </c>
      <c r="F56" s="14">
        <f>E56*1.03*0.99</f>
        <v>0</v>
      </c>
      <c r="G56" s="14">
        <f>F56*1.03*0.99</f>
        <v>0</v>
      </c>
    </row>
    <row r="57" spans="3:13" ht="15.75" thickBot="1" x14ac:dyDescent="0.3">
      <c r="C57" s="26" t="s">
        <v>279</v>
      </c>
      <c r="D57" s="15"/>
      <c r="E57" s="40"/>
      <c r="F57" s="40"/>
      <c r="G57" s="40"/>
      <c r="K57" s="96"/>
      <c r="L57" s="96"/>
      <c r="M57" s="96"/>
    </row>
    <row r="58" spans="3:13" ht="15.75" thickBot="1" x14ac:dyDescent="0.3">
      <c r="C58" s="26" t="s">
        <v>280</v>
      </c>
      <c r="D58" s="15"/>
      <c r="E58" s="97"/>
      <c r="F58" s="40"/>
      <c r="G58" s="40"/>
    </row>
    <row r="59" spans="3:13" ht="15.75" thickBot="1" x14ac:dyDescent="0.3">
      <c r="C59" s="16" t="s">
        <v>31</v>
      </c>
      <c r="D59" s="15">
        <f>D56+D53+D50+D47+D44+D41+D38</f>
        <v>17327</v>
      </c>
      <c r="E59" s="15">
        <f t="shared" ref="E59:G59" si="5">E56+E53+E50+E47+E44+E41+E38</f>
        <v>17327</v>
      </c>
      <c r="F59" s="15">
        <f t="shared" si="5"/>
        <v>17327</v>
      </c>
      <c r="G59" s="15">
        <f t="shared" si="5"/>
        <v>17327</v>
      </c>
    </row>
    <row r="60" spans="3:13" ht="15.75" thickBot="1" x14ac:dyDescent="0.3">
      <c r="C60" s="17" t="s">
        <v>32</v>
      </c>
      <c r="D60" s="18">
        <f>IF(D59-D30=0,0,"Error")</f>
        <v>0</v>
      </c>
      <c r="E60" s="18">
        <f>IF(E59-E30=0,0,"Error")</f>
        <v>0</v>
      </c>
      <c r="F60" s="18">
        <f>IF(F59-F30=0,0,"Error")</f>
        <v>0</v>
      </c>
      <c r="G60" s="18">
        <f>IF(G59-G30=0,0,"Error")</f>
        <v>0</v>
      </c>
    </row>
    <row r="61" spans="3:13" ht="15.75" thickBot="1" x14ac:dyDescent="0.3">
      <c r="C61" s="37" t="s">
        <v>327</v>
      </c>
      <c r="D61" s="1251" t="s">
        <v>1535</v>
      </c>
      <c r="E61" s="1252"/>
      <c r="F61" s="1252"/>
      <c r="G61" s="1253"/>
    </row>
    <row r="62" spans="3:13" ht="36" customHeight="1" thickBot="1" x14ac:dyDescent="0.3">
      <c r="C62" s="5" t="s">
        <v>15</v>
      </c>
      <c r="D62" s="1247" t="s">
        <v>1536</v>
      </c>
      <c r="E62" s="1249"/>
      <c r="F62" s="1249"/>
      <c r="G62" s="1250"/>
    </row>
    <row r="63" spans="3:13" ht="15.75" thickBot="1" x14ac:dyDescent="0.3">
      <c r="C63" s="5" t="s">
        <v>16</v>
      </c>
      <c r="D63" s="1247" t="s">
        <v>1537</v>
      </c>
      <c r="E63" s="1252"/>
      <c r="F63" s="1252"/>
      <c r="G63" s="1253"/>
    </row>
    <row r="64" spans="3:13" ht="12.75" customHeight="1" x14ac:dyDescent="0.25">
      <c r="C64" s="1254"/>
      <c r="D64" s="8">
        <v>2019</v>
      </c>
      <c r="E64" s="8">
        <v>2020</v>
      </c>
      <c r="F64" s="8">
        <v>2021</v>
      </c>
      <c r="G64" s="8">
        <v>2022</v>
      </c>
    </row>
    <row r="65" spans="3:7" ht="9" customHeight="1" thickBot="1" x14ac:dyDescent="0.3">
      <c r="C65" s="1255"/>
      <c r="D65" s="806" t="s">
        <v>8</v>
      </c>
      <c r="E65" s="806" t="s">
        <v>9</v>
      </c>
      <c r="F65" s="806" t="s">
        <v>9</v>
      </c>
      <c r="G65" s="806" t="s">
        <v>9</v>
      </c>
    </row>
    <row r="66" spans="3:7" ht="15.75" thickBot="1" x14ac:dyDescent="0.3">
      <c r="C66" s="5" t="s">
        <v>17</v>
      </c>
      <c r="D66" s="787">
        <v>140</v>
      </c>
      <c r="E66" s="787">
        <v>140</v>
      </c>
      <c r="F66" s="787">
        <v>150</v>
      </c>
      <c r="G66" s="787">
        <v>150</v>
      </c>
    </row>
    <row r="67" spans="3:7" ht="15.75" thickBot="1" x14ac:dyDescent="0.3">
      <c r="C67" s="5" t="s">
        <v>18</v>
      </c>
      <c r="D67" s="10">
        <f>D96</f>
        <v>3000</v>
      </c>
      <c r="E67" s="10">
        <f>E96</f>
        <v>3187</v>
      </c>
      <c r="F67" s="10">
        <f t="shared" ref="F67:G67" si="6">F96</f>
        <v>3600</v>
      </c>
      <c r="G67" s="10">
        <f t="shared" si="6"/>
        <v>3600</v>
      </c>
    </row>
    <row r="68" spans="3:7" ht="15.75" thickBot="1" x14ac:dyDescent="0.3">
      <c r="C68" s="5" t="s">
        <v>19</v>
      </c>
      <c r="D68" s="10">
        <f>D67/D66</f>
        <v>21.428571428571427</v>
      </c>
      <c r="E68" s="10">
        <f>E67/E66</f>
        <v>22.764285714285716</v>
      </c>
      <c r="F68" s="10">
        <f>F67/F66</f>
        <v>24</v>
      </c>
      <c r="G68" s="10">
        <f>G67/G66</f>
        <v>24</v>
      </c>
    </row>
    <row r="69" spans="3:7" ht="15.75" thickBot="1" x14ac:dyDescent="0.3">
      <c r="C69" s="5" t="s">
        <v>20</v>
      </c>
      <c r="D69" s="787"/>
      <c r="E69" s="11">
        <f>E66/D66-1</f>
        <v>0</v>
      </c>
      <c r="F69" s="11">
        <f>F66/E66-1</f>
        <v>7.1428571428571397E-2</v>
      </c>
      <c r="G69" s="11">
        <f>G66/F66-1</f>
        <v>0</v>
      </c>
    </row>
    <row r="70" spans="3:7" ht="15.75" thickBot="1" x14ac:dyDescent="0.3">
      <c r="C70" s="5" t="s">
        <v>22</v>
      </c>
      <c r="D70" s="787"/>
      <c r="E70" s="11">
        <f>E67/D67-1</f>
        <v>6.2333333333333352E-2</v>
      </c>
      <c r="F70" s="11">
        <f t="shared" ref="F70:G71" si="7">F67/E67-1</f>
        <v>0.12958895513021651</v>
      </c>
      <c r="G70" s="11">
        <f t="shared" si="7"/>
        <v>0</v>
      </c>
    </row>
    <row r="71" spans="3:7" ht="15.75" thickBot="1" x14ac:dyDescent="0.3">
      <c r="C71" s="5" t="s">
        <v>23</v>
      </c>
      <c r="D71" s="787"/>
      <c r="E71" s="11">
        <f>E68/D68-1</f>
        <v>6.2333333333333574E-2</v>
      </c>
      <c r="F71" s="11">
        <f t="shared" si="7"/>
        <v>5.4283024788202017E-2</v>
      </c>
      <c r="G71" s="11">
        <f t="shared" si="7"/>
        <v>0</v>
      </c>
    </row>
    <row r="72" spans="3:7" ht="24.75" customHeight="1" thickBot="1" x14ac:dyDescent="0.3">
      <c r="C72" s="1256" t="s">
        <v>161</v>
      </c>
      <c r="D72" s="1257"/>
      <c r="E72" s="1257"/>
      <c r="F72" s="1257"/>
      <c r="G72" s="1258"/>
    </row>
    <row r="73" spans="3:7" ht="12.75" customHeight="1" x14ac:dyDescent="0.25">
      <c r="C73" s="1254"/>
      <c r="D73" s="8">
        <v>2019</v>
      </c>
      <c r="E73" s="8">
        <v>2020</v>
      </c>
      <c r="F73" s="8">
        <v>2021</v>
      </c>
      <c r="G73" s="8">
        <v>2022</v>
      </c>
    </row>
    <row r="74" spans="3:7" ht="9" customHeight="1" thickBot="1" x14ac:dyDescent="0.3">
      <c r="C74" s="1255"/>
      <c r="D74" s="806" t="s">
        <v>8</v>
      </c>
      <c r="E74" s="806" t="s">
        <v>9</v>
      </c>
      <c r="F74" s="806" t="s">
        <v>9</v>
      </c>
      <c r="G74" s="806" t="s">
        <v>9</v>
      </c>
    </row>
    <row r="75" spans="3:7" ht="24.75" customHeight="1" thickBot="1" x14ac:dyDescent="0.3">
      <c r="C75" s="13" t="s">
        <v>24</v>
      </c>
      <c r="D75" s="14"/>
      <c r="E75" s="14">
        <v>0</v>
      </c>
      <c r="F75" s="14">
        <v>0</v>
      </c>
      <c r="G75" s="14">
        <v>0</v>
      </c>
    </row>
    <row r="76" spans="3:7" ht="20.25" customHeight="1" thickBot="1" x14ac:dyDescent="0.3">
      <c r="C76" s="26" t="s">
        <v>279</v>
      </c>
      <c r="D76" s="15"/>
      <c r="E76" s="14">
        <v>0</v>
      </c>
      <c r="F76" s="14">
        <v>0</v>
      </c>
      <c r="G76" s="14">
        <v>0</v>
      </c>
    </row>
    <row r="77" spans="3:7" ht="24.75" customHeight="1" thickBot="1" x14ac:dyDescent="0.3">
      <c r="C77" s="26" t="s">
        <v>280</v>
      </c>
      <c r="D77" s="15"/>
      <c r="E77" s="27"/>
      <c r="F77" s="27"/>
      <c r="G77" s="27"/>
    </row>
    <row r="78" spans="3:7" ht="24.75" customHeight="1" thickBot="1" x14ac:dyDescent="0.3">
      <c r="C78" s="13" t="s">
        <v>25</v>
      </c>
      <c r="D78" s="14"/>
      <c r="E78" s="14">
        <v>0</v>
      </c>
      <c r="F78" s="14">
        <v>0</v>
      </c>
      <c r="G78" s="14">
        <v>0</v>
      </c>
    </row>
    <row r="79" spans="3:7" ht="15.75" thickBot="1" x14ac:dyDescent="0.3">
      <c r="C79" s="26" t="s">
        <v>279</v>
      </c>
      <c r="D79" s="15"/>
      <c r="E79" s="14">
        <v>0</v>
      </c>
      <c r="F79" s="14">
        <v>0</v>
      </c>
      <c r="G79" s="14">
        <v>0</v>
      </c>
    </row>
    <row r="80" spans="3:7" ht="15.75" thickBot="1" x14ac:dyDescent="0.3">
      <c r="C80" s="26" t="s">
        <v>280</v>
      </c>
      <c r="D80" s="15"/>
      <c r="E80" s="14"/>
      <c r="F80" s="14"/>
      <c r="G80" s="14"/>
    </row>
    <row r="81" spans="3:7" ht="24.75" customHeight="1" thickBot="1" x14ac:dyDescent="0.3">
      <c r="C81" s="13" t="s">
        <v>26</v>
      </c>
      <c r="D81" s="15">
        <f>D82+D83</f>
        <v>3000</v>
      </c>
      <c r="E81" s="43">
        <f>E82+E83</f>
        <v>3187</v>
      </c>
      <c r="F81" s="43">
        <f t="shared" ref="F81:G81" si="8">F82+F83</f>
        <v>3600</v>
      </c>
      <c r="G81" s="43">
        <f t="shared" si="8"/>
        <v>3600</v>
      </c>
    </row>
    <row r="82" spans="3:7" ht="15.75" thickBot="1" x14ac:dyDescent="0.3">
      <c r="C82" s="26" t="s">
        <v>279</v>
      </c>
      <c r="D82" s="15">
        <v>3000</v>
      </c>
      <c r="E82" s="14">
        <v>3187</v>
      </c>
      <c r="F82" s="14">
        <v>3600</v>
      </c>
      <c r="G82" s="14">
        <v>3600</v>
      </c>
    </row>
    <row r="83" spans="3:7" ht="15.75" thickBot="1" x14ac:dyDescent="0.3">
      <c r="C83" s="26" t="s">
        <v>280</v>
      </c>
      <c r="D83" s="15"/>
      <c r="E83" s="14"/>
      <c r="F83" s="14"/>
      <c r="G83" s="14"/>
    </row>
    <row r="84" spans="3:7" ht="15.75" thickBot="1" x14ac:dyDescent="0.3">
      <c r="C84" s="13" t="s">
        <v>27</v>
      </c>
      <c r="D84" s="15"/>
      <c r="E84" s="14"/>
      <c r="F84" s="14"/>
      <c r="G84" s="14"/>
    </row>
    <row r="85" spans="3:7" ht="15.75" thickBot="1" x14ac:dyDescent="0.3">
      <c r="C85" s="26" t="s">
        <v>279</v>
      </c>
      <c r="D85" s="15"/>
      <c r="E85" s="14"/>
      <c r="F85" s="14"/>
      <c r="G85" s="14"/>
    </row>
    <row r="86" spans="3:7" ht="15.75" thickBot="1" x14ac:dyDescent="0.3">
      <c r="C86" s="26" t="s">
        <v>280</v>
      </c>
      <c r="D86" s="15"/>
      <c r="E86" s="14"/>
      <c r="F86" s="14"/>
      <c r="G86" s="14"/>
    </row>
    <row r="87" spans="3:7" ht="15.75" thickBot="1" x14ac:dyDescent="0.3">
      <c r="C87" s="13" t="s">
        <v>28</v>
      </c>
      <c r="D87" s="15"/>
      <c r="E87" s="14"/>
      <c r="F87" s="14"/>
      <c r="G87" s="14"/>
    </row>
    <row r="88" spans="3:7" ht="15.75" thickBot="1" x14ac:dyDescent="0.3">
      <c r="C88" s="26" t="s">
        <v>279</v>
      </c>
      <c r="D88" s="15"/>
      <c r="E88" s="14"/>
      <c r="F88" s="14"/>
      <c r="G88" s="14"/>
    </row>
    <row r="89" spans="3:7" ht="15.75" thickBot="1" x14ac:dyDescent="0.3">
      <c r="C89" s="26" t="s">
        <v>280</v>
      </c>
      <c r="D89" s="15"/>
      <c r="E89" s="14"/>
      <c r="F89" s="14"/>
      <c r="G89" s="14"/>
    </row>
    <row r="90" spans="3:7" ht="15.75" thickBot="1" x14ac:dyDescent="0.3">
      <c r="C90" s="13" t="s">
        <v>29</v>
      </c>
      <c r="D90" s="15"/>
      <c r="E90" s="14"/>
      <c r="F90" s="14"/>
      <c r="G90" s="14"/>
    </row>
    <row r="91" spans="3:7" ht="15.75" thickBot="1" x14ac:dyDescent="0.3">
      <c r="C91" s="26" t="s">
        <v>279</v>
      </c>
      <c r="D91" s="15"/>
      <c r="E91" s="14"/>
      <c r="F91" s="14"/>
      <c r="G91" s="14"/>
    </row>
    <row r="92" spans="3:7" ht="15.75" thickBot="1" x14ac:dyDescent="0.3">
      <c r="C92" s="26" t="s">
        <v>280</v>
      </c>
      <c r="D92" s="15"/>
      <c r="E92" s="14"/>
      <c r="F92" s="14"/>
      <c r="G92" s="14"/>
    </row>
    <row r="93" spans="3:7" ht="24.75" thickBot="1" x14ac:dyDescent="0.3">
      <c r="C93" s="13" t="s">
        <v>30</v>
      </c>
      <c r="D93" s="15"/>
      <c r="E93" s="14"/>
      <c r="F93" s="14"/>
      <c r="G93" s="14"/>
    </row>
    <row r="94" spans="3:7" ht="15.75" thickBot="1" x14ac:dyDescent="0.3">
      <c r="C94" s="26" t="s">
        <v>279</v>
      </c>
      <c r="D94" s="15"/>
      <c r="E94" s="14"/>
      <c r="F94" s="14"/>
      <c r="G94" s="14"/>
    </row>
    <row r="95" spans="3:7" ht="15.75" thickBot="1" x14ac:dyDescent="0.3">
      <c r="C95" s="26" t="s">
        <v>280</v>
      </c>
      <c r="D95" s="15"/>
      <c r="E95" s="14"/>
      <c r="F95" s="14"/>
      <c r="G95" s="14"/>
    </row>
    <row r="96" spans="3:7" ht="15.75" thickBot="1" x14ac:dyDescent="0.3">
      <c r="C96" s="35" t="s">
        <v>34</v>
      </c>
      <c r="D96" s="15">
        <f>D93+D90+D87+D84+D81+D78+D75</f>
        <v>3000</v>
      </c>
      <c r="E96" s="15">
        <f t="shared" ref="E96:G96" si="9">E93+E90+E87+E84+E81+E78+E75</f>
        <v>3187</v>
      </c>
      <c r="F96" s="15">
        <f t="shared" si="9"/>
        <v>3600</v>
      </c>
      <c r="G96" s="15">
        <f t="shared" si="9"/>
        <v>3600</v>
      </c>
    </row>
    <row r="97" spans="3:7" ht="17.25" customHeight="1" thickBot="1" x14ac:dyDescent="0.3">
      <c r="C97" s="17" t="s">
        <v>32</v>
      </c>
      <c r="D97" s="18">
        <f>IF(D96-D67=0,0,"Error")</f>
        <v>0</v>
      </c>
      <c r="E97" s="18">
        <f>IF(E96-E67=0,0,"Error")</f>
        <v>0</v>
      </c>
      <c r="F97" s="18">
        <f>IF(F96-F67=0,0,"Error")</f>
        <v>0</v>
      </c>
      <c r="G97" s="18">
        <f>IF(G96-G67=0,0,"Error")</f>
        <v>0</v>
      </c>
    </row>
    <row r="98" spans="3:7" ht="15.75" thickBot="1" x14ac:dyDescent="0.3">
      <c r="C98" s="37" t="s">
        <v>328</v>
      </c>
      <c r="D98" s="1278"/>
      <c r="E98" s="1279"/>
      <c r="F98" s="1279"/>
      <c r="G98" s="1280"/>
    </row>
    <row r="99" spans="3:7" ht="26.25" customHeight="1" thickBot="1" x14ac:dyDescent="0.3">
      <c r="C99" s="5" t="s">
        <v>15</v>
      </c>
      <c r="D99" s="1247"/>
      <c r="E99" s="1249"/>
      <c r="F99" s="1249"/>
      <c r="G99" s="1250"/>
    </row>
    <row r="100" spans="3:7" ht="15.75" thickBot="1" x14ac:dyDescent="0.3">
      <c r="C100" s="5" t="s">
        <v>16</v>
      </c>
      <c r="D100" s="1247"/>
      <c r="E100" s="1252"/>
      <c r="F100" s="1252"/>
      <c r="G100" s="1253"/>
    </row>
    <row r="101" spans="3:7" ht="12.75" customHeight="1" x14ac:dyDescent="0.25">
      <c r="C101" s="1254"/>
      <c r="D101" s="8">
        <v>2019</v>
      </c>
      <c r="E101" s="8">
        <v>2020</v>
      </c>
      <c r="F101" s="8">
        <v>2021</v>
      </c>
      <c r="G101" s="8">
        <v>2022</v>
      </c>
    </row>
    <row r="102" spans="3:7" ht="9" customHeight="1" thickBot="1" x14ac:dyDescent="0.3">
      <c r="C102" s="1255"/>
      <c r="D102" s="806" t="s">
        <v>8</v>
      </c>
      <c r="E102" s="806" t="s">
        <v>9</v>
      </c>
      <c r="F102" s="806" t="s">
        <v>9</v>
      </c>
      <c r="G102" s="806" t="s">
        <v>9</v>
      </c>
    </row>
    <row r="103" spans="3:7" ht="15.75" thickBot="1" x14ac:dyDescent="0.3">
      <c r="C103" s="5" t="s">
        <v>17</v>
      </c>
      <c r="D103" s="41">
        <v>0</v>
      </c>
      <c r="E103" s="41">
        <v>0</v>
      </c>
      <c r="F103" s="41">
        <v>0</v>
      </c>
      <c r="G103" s="41">
        <v>0</v>
      </c>
    </row>
    <row r="104" spans="3:7" ht="15.75" thickBot="1" x14ac:dyDescent="0.3">
      <c r="C104" s="5" t="s">
        <v>18</v>
      </c>
      <c r="D104" s="10"/>
      <c r="E104" s="10">
        <f>E133</f>
        <v>0</v>
      </c>
      <c r="F104" s="10">
        <f>F133</f>
        <v>0</v>
      </c>
      <c r="G104" s="10">
        <f>G133</f>
        <v>0</v>
      </c>
    </row>
    <row r="105" spans="3:7" ht="15.75" thickBot="1" x14ac:dyDescent="0.3">
      <c r="C105" s="5" t="s">
        <v>19</v>
      </c>
      <c r="D105" s="10" t="e">
        <f>D104/D103</f>
        <v>#DIV/0!</v>
      </c>
      <c r="E105" s="10" t="e">
        <f>E104/E103</f>
        <v>#DIV/0!</v>
      </c>
      <c r="F105" s="10" t="e">
        <f>F104/F103</f>
        <v>#DIV/0!</v>
      </c>
      <c r="G105" s="10" t="e">
        <f>G104/G103</f>
        <v>#DIV/0!</v>
      </c>
    </row>
    <row r="106" spans="3:7" ht="15.75" thickBot="1" x14ac:dyDescent="0.3">
      <c r="C106" s="5" t="s">
        <v>20</v>
      </c>
      <c r="D106" s="787"/>
      <c r="E106" s="11" t="e">
        <f>E103/D103-1</f>
        <v>#DIV/0!</v>
      </c>
      <c r="F106" s="11" t="e">
        <f>F103/E103-1</f>
        <v>#DIV/0!</v>
      </c>
      <c r="G106" s="11" t="e">
        <f>G103/F103-1</f>
        <v>#DIV/0!</v>
      </c>
    </row>
    <row r="107" spans="3:7" ht="15.75" thickBot="1" x14ac:dyDescent="0.3">
      <c r="C107" s="5" t="s">
        <v>22</v>
      </c>
      <c r="D107" s="787"/>
      <c r="E107" s="11" t="e">
        <f>E104/D104-1</f>
        <v>#DIV/0!</v>
      </c>
      <c r="F107" s="11" t="e">
        <f t="shared" ref="F107:G108" si="10">F104/E104-1</f>
        <v>#DIV/0!</v>
      </c>
      <c r="G107" s="11" t="e">
        <f t="shared" si="10"/>
        <v>#DIV/0!</v>
      </c>
    </row>
    <row r="108" spans="3:7" ht="15.75" thickBot="1" x14ac:dyDescent="0.3">
      <c r="C108" s="5" t="s">
        <v>23</v>
      </c>
      <c r="D108" s="787"/>
      <c r="E108" s="11" t="e">
        <f>E105/D105-1</f>
        <v>#DIV/0!</v>
      </c>
      <c r="F108" s="11" t="e">
        <f t="shared" si="10"/>
        <v>#DIV/0!</v>
      </c>
      <c r="G108" s="11" t="e">
        <f t="shared" si="10"/>
        <v>#DIV/0!</v>
      </c>
    </row>
    <row r="109" spans="3:7" ht="24.75" customHeight="1" thickBot="1" x14ac:dyDescent="0.3">
      <c r="C109" s="1256" t="s">
        <v>244</v>
      </c>
      <c r="D109" s="1257"/>
      <c r="E109" s="1257"/>
      <c r="F109" s="1257"/>
      <c r="G109" s="1258"/>
    </row>
    <row r="110" spans="3:7" ht="12.75" customHeight="1" x14ac:dyDescent="0.25">
      <c r="C110" s="1254"/>
      <c r="D110" s="8">
        <v>2019</v>
      </c>
      <c r="E110" s="8">
        <v>2020</v>
      </c>
      <c r="F110" s="8">
        <v>2021</v>
      </c>
      <c r="G110" s="8">
        <v>2022</v>
      </c>
    </row>
    <row r="111" spans="3:7" ht="9" customHeight="1" thickBot="1" x14ac:dyDescent="0.3">
      <c r="C111" s="1255"/>
      <c r="D111" s="806" t="s">
        <v>8</v>
      </c>
      <c r="E111" s="806" t="s">
        <v>9</v>
      </c>
      <c r="F111" s="806" t="s">
        <v>9</v>
      </c>
      <c r="G111" s="806" t="s">
        <v>9</v>
      </c>
    </row>
    <row r="112" spans="3:7" ht="24.75" customHeight="1" thickBot="1" x14ac:dyDescent="0.3">
      <c r="C112" s="13" t="s">
        <v>24</v>
      </c>
      <c r="D112" s="14"/>
      <c r="E112" s="14">
        <v>0</v>
      </c>
      <c r="F112" s="14">
        <v>0</v>
      </c>
      <c r="G112" s="14">
        <v>0</v>
      </c>
    </row>
    <row r="113" spans="3:7" ht="15.75" thickBot="1" x14ac:dyDescent="0.3">
      <c r="C113" s="26" t="s">
        <v>279</v>
      </c>
      <c r="D113" s="15"/>
      <c r="E113" s="94">
        <v>0</v>
      </c>
      <c r="F113" s="94">
        <v>0</v>
      </c>
      <c r="G113" s="94">
        <v>0</v>
      </c>
    </row>
    <row r="114" spans="3:7" ht="15.75" thickBot="1" x14ac:dyDescent="0.3">
      <c r="C114" s="26" t="s">
        <v>280</v>
      </c>
      <c r="D114" s="15"/>
      <c r="E114" s="27"/>
      <c r="F114" s="27"/>
      <c r="G114" s="27"/>
    </row>
    <row r="115" spans="3:7" ht="24.75" customHeight="1" thickBot="1" x14ac:dyDescent="0.3">
      <c r="C115" s="13" t="s">
        <v>25</v>
      </c>
      <c r="D115" s="14"/>
      <c r="E115" s="14">
        <v>0</v>
      </c>
      <c r="F115" s="14">
        <v>0</v>
      </c>
      <c r="G115" s="14">
        <v>0</v>
      </c>
    </row>
    <row r="116" spans="3:7" ht="15.75" thickBot="1" x14ac:dyDescent="0.3">
      <c r="C116" s="26" t="s">
        <v>279</v>
      </c>
      <c r="D116" s="15"/>
      <c r="E116" s="14">
        <v>0</v>
      </c>
      <c r="F116" s="14">
        <v>0</v>
      </c>
      <c r="G116" s="14">
        <v>0</v>
      </c>
    </row>
    <row r="117" spans="3:7" ht="15.75" thickBot="1" x14ac:dyDescent="0.3">
      <c r="C117" s="26" t="s">
        <v>280</v>
      </c>
      <c r="D117" s="15"/>
      <c r="E117" s="14"/>
      <c r="F117" s="14"/>
      <c r="G117" s="14"/>
    </row>
    <row r="118" spans="3:7" ht="24.75" customHeight="1" thickBot="1" x14ac:dyDescent="0.3">
      <c r="C118" s="13" t="s">
        <v>26</v>
      </c>
      <c r="D118" s="42">
        <v>0</v>
      </c>
      <c r="E118" s="43">
        <v>0</v>
      </c>
      <c r="F118" s="43">
        <v>0</v>
      </c>
      <c r="G118" s="43">
        <v>0</v>
      </c>
    </row>
    <row r="119" spans="3:7" ht="15.75" thickBot="1" x14ac:dyDescent="0.3">
      <c r="C119" s="26" t="s">
        <v>279</v>
      </c>
      <c r="D119" s="15"/>
      <c r="E119" s="14"/>
      <c r="F119" s="14">
        <v>0</v>
      </c>
      <c r="G119" s="14">
        <v>0</v>
      </c>
    </row>
    <row r="120" spans="3:7" ht="15.75" thickBot="1" x14ac:dyDescent="0.3">
      <c r="C120" s="26" t="s">
        <v>280</v>
      </c>
      <c r="D120" s="15"/>
      <c r="E120" s="14"/>
      <c r="F120" s="14"/>
      <c r="G120" s="14"/>
    </row>
    <row r="121" spans="3:7" ht="15.75" thickBot="1" x14ac:dyDescent="0.3">
      <c r="C121" s="13" t="s">
        <v>27</v>
      </c>
      <c r="D121" s="15"/>
      <c r="E121" s="14"/>
      <c r="F121" s="14"/>
      <c r="G121" s="14"/>
    </row>
    <row r="122" spans="3:7" ht="15.75" thickBot="1" x14ac:dyDescent="0.3">
      <c r="C122" s="26" t="s">
        <v>279</v>
      </c>
      <c r="D122" s="15"/>
      <c r="E122" s="14"/>
      <c r="F122" s="14"/>
      <c r="G122" s="14"/>
    </row>
    <row r="123" spans="3:7" ht="15.75" thickBot="1" x14ac:dyDescent="0.3">
      <c r="C123" s="26" t="s">
        <v>280</v>
      </c>
      <c r="D123" s="15"/>
      <c r="E123" s="14"/>
      <c r="F123" s="14"/>
      <c r="G123" s="14"/>
    </row>
    <row r="124" spans="3:7" ht="15.75" thickBot="1" x14ac:dyDescent="0.3">
      <c r="C124" s="13" t="s">
        <v>28</v>
      </c>
      <c r="D124" s="15"/>
      <c r="E124" s="14">
        <f>E125+E126</f>
        <v>0</v>
      </c>
      <c r="F124" s="14">
        <f t="shared" ref="F124:G124" si="11">F125+F126</f>
        <v>0</v>
      </c>
      <c r="G124" s="14">
        <f t="shared" si="11"/>
        <v>0</v>
      </c>
    </row>
    <row r="125" spans="3:7" ht="15.75" thickBot="1" x14ac:dyDescent="0.3">
      <c r="C125" s="26" t="s">
        <v>279</v>
      </c>
      <c r="D125" s="15"/>
      <c r="E125" s="14">
        <v>0</v>
      </c>
      <c r="F125" s="14">
        <v>0</v>
      </c>
      <c r="G125" s="14">
        <v>0</v>
      </c>
    </row>
    <row r="126" spans="3:7" ht="15" customHeight="1" thickBot="1" x14ac:dyDescent="0.3">
      <c r="C126" s="26" t="s">
        <v>280</v>
      </c>
      <c r="D126" s="15"/>
      <c r="E126" s="14"/>
      <c r="F126" s="14"/>
      <c r="G126" s="14"/>
    </row>
    <row r="127" spans="3:7" ht="15.75" thickBot="1" x14ac:dyDescent="0.3">
      <c r="C127" s="13" t="s">
        <v>29</v>
      </c>
      <c r="D127" s="15">
        <v>0</v>
      </c>
      <c r="E127" s="14">
        <v>0</v>
      </c>
      <c r="F127" s="14">
        <v>0</v>
      </c>
      <c r="G127" s="14">
        <v>0</v>
      </c>
    </row>
    <row r="128" spans="3:7" ht="15.75" thickBot="1" x14ac:dyDescent="0.3">
      <c r="C128" s="26" t="s">
        <v>279</v>
      </c>
      <c r="D128" s="15"/>
      <c r="E128" s="14"/>
      <c r="F128" s="14"/>
      <c r="G128" s="14"/>
    </row>
    <row r="129" spans="3:9" ht="15.75" thickBot="1" x14ac:dyDescent="0.3">
      <c r="C129" s="26" t="s">
        <v>280</v>
      </c>
      <c r="D129" s="15"/>
      <c r="E129" s="14"/>
      <c r="F129" s="14"/>
      <c r="G129" s="14"/>
    </row>
    <row r="130" spans="3:9" ht="24.75" thickBot="1" x14ac:dyDescent="0.3">
      <c r="C130" s="13" t="s">
        <v>30</v>
      </c>
      <c r="D130" s="15"/>
      <c r="E130" s="14"/>
      <c r="F130" s="14"/>
      <c r="G130" s="14"/>
    </row>
    <row r="131" spans="3:9" ht="15.75" thickBot="1" x14ac:dyDescent="0.3">
      <c r="C131" s="26" t="s">
        <v>279</v>
      </c>
      <c r="D131" s="15"/>
      <c r="E131" s="14"/>
      <c r="F131" s="14"/>
      <c r="G131" s="14"/>
    </row>
    <row r="132" spans="3:9" ht="15.75" thickBot="1" x14ac:dyDescent="0.3">
      <c r="C132" s="26" t="s">
        <v>280</v>
      </c>
      <c r="D132" s="15"/>
      <c r="E132" s="14"/>
      <c r="F132" s="14"/>
      <c r="G132" s="14"/>
    </row>
    <row r="133" spans="3:9" ht="15.75" thickBot="1" x14ac:dyDescent="0.3">
      <c r="C133" s="35" t="s">
        <v>36</v>
      </c>
      <c r="D133" s="15">
        <f>D130+D127+D124+D121+D118+D115+D112</f>
        <v>0</v>
      </c>
      <c r="E133" s="15">
        <f t="shared" ref="E133:G133" si="12">E130+E127+E124+E121+E118+E115+E112</f>
        <v>0</v>
      </c>
      <c r="F133" s="15">
        <f t="shared" si="12"/>
        <v>0</v>
      </c>
      <c r="G133" s="15">
        <f t="shared" si="12"/>
        <v>0</v>
      </c>
    </row>
    <row r="134" spans="3:9" ht="17.25" customHeight="1" thickBot="1" x14ac:dyDescent="0.3">
      <c r="C134" s="17" t="s">
        <v>32</v>
      </c>
      <c r="D134" s="18">
        <f>IF(D133-D104=0,0,"Error")</f>
        <v>0</v>
      </c>
      <c r="E134" s="18">
        <f>IF(E133-E104=0,0,"Error")</f>
        <v>0</v>
      </c>
      <c r="F134" s="18">
        <f>IF(F133-F104=0,0,"Error")</f>
        <v>0</v>
      </c>
      <c r="G134" s="18">
        <f>IF(G133-G104=0,0,"Error")</f>
        <v>0</v>
      </c>
    </row>
    <row r="135" spans="3:9" ht="15.75" thickBot="1" x14ac:dyDescent="0.3">
      <c r="C135" s="20"/>
      <c r="D135" s="21"/>
      <c r="E135" s="21"/>
      <c r="F135" s="21"/>
      <c r="G135" s="21"/>
    </row>
    <row r="136" spans="3:9" ht="27" customHeight="1" thickBot="1" x14ac:dyDescent="0.3">
      <c r="C136" s="6" t="s">
        <v>57</v>
      </c>
      <c r="D136" s="22">
        <f>+D67+D30+D104</f>
        <v>20327</v>
      </c>
      <c r="E136" s="22">
        <f t="shared" ref="E136:G136" si="13">+E67+E30+E104</f>
        <v>20514</v>
      </c>
      <c r="F136" s="22">
        <f t="shared" si="13"/>
        <v>20927</v>
      </c>
      <c r="G136" s="22">
        <f t="shared" si="13"/>
        <v>20927</v>
      </c>
    </row>
    <row r="137" spans="3:9" ht="24.75" thickBot="1" x14ac:dyDescent="0.3">
      <c r="C137" s="6" t="s">
        <v>58</v>
      </c>
      <c r="D137" s="22">
        <f>+D133+D96+D59</f>
        <v>20327</v>
      </c>
      <c r="E137" s="22">
        <f t="shared" ref="E137:G137" si="14">+E133+E96+E59</f>
        <v>20514</v>
      </c>
      <c r="F137" s="22">
        <f t="shared" si="14"/>
        <v>20927</v>
      </c>
      <c r="G137" s="22">
        <f t="shared" si="14"/>
        <v>20927</v>
      </c>
      <c r="H137" s="12"/>
      <c r="I137" s="12"/>
    </row>
    <row r="138" spans="3:9" ht="15.75" thickBot="1" x14ac:dyDescent="0.3">
      <c r="C138" s="13" t="s">
        <v>24</v>
      </c>
      <c r="D138" s="36">
        <f>D139+D140</f>
        <v>15194</v>
      </c>
      <c r="E138" s="36">
        <f t="shared" ref="E138:G138" si="15">E139+E140</f>
        <v>15194</v>
      </c>
      <c r="F138" s="36">
        <f t="shared" si="15"/>
        <v>15194</v>
      </c>
      <c r="G138" s="36">
        <f t="shared" si="15"/>
        <v>15194</v>
      </c>
    </row>
    <row r="139" spans="3:9" ht="15.75" thickBot="1" x14ac:dyDescent="0.3">
      <c r="C139" s="26" t="s">
        <v>279</v>
      </c>
      <c r="D139" s="15">
        <f t="shared" ref="D139:G140" si="16">D39+D76+D113</f>
        <v>15194</v>
      </c>
      <c r="E139" s="15">
        <f t="shared" si="16"/>
        <v>15194</v>
      </c>
      <c r="F139" s="15">
        <f t="shared" si="16"/>
        <v>15194</v>
      </c>
      <c r="G139" s="15">
        <f t="shared" si="16"/>
        <v>15194</v>
      </c>
    </row>
    <row r="140" spans="3:9" ht="15.75" thickBot="1" x14ac:dyDescent="0.3">
      <c r="C140" s="26" t="s">
        <v>302</v>
      </c>
      <c r="D140" s="15">
        <f t="shared" si="16"/>
        <v>0</v>
      </c>
      <c r="E140" s="15">
        <f t="shared" si="16"/>
        <v>0</v>
      </c>
      <c r="F140" s="15">
        <f t="shared" si="16"/>
        <v>0</v>
      </c>
      <c r="G140" s="15">
        <f t="shared" si="16"/>
        <v>0</v>
      </c>
    </row>
    <row r="141" spans="3:9" ht="24.75" thickBot="1" x14ac:dyDescent="0.3">
      <c r="C141" s="13" t="s">
        <v>25</v>
      </c>
      <c r="D141" s="36">
        <f>D142+D143</f>
        <v>2133</v>
      </c>
      <c r="E141" s="36">
        <f t="shared" ref="E141:G141" si="17">E142+E143</f>
        <v>2133</v>
      </c>
      <c r="F141" s="36">
        <f t="shared" si="17"/>
        <v>2133</v>
      </c>
      <c r="G141" s="36">
        <f t="shared" si="17"/>
        <v>2133</v>
      </c>
    </row>
    <row r="142" spans="3:9" ht="15.75" thickBot="1" x14ac:dyDescent="0.3">
      <c r="C142" s="26" t="s">
        <v>279</v>
      </c>
      <c r="D142" s="14">
        <f>D42+D79+D116</f>
        <v>2133</v>
      </c>
      <c r="E142" s="14">
        <f>E42+E79+E116</f>
        <v>2133</v>
      </c>
      <c r="F142" s="14">
        <f>F42+F79+F116</f>
        <v>2133</v>
      </c>
      <c r="G142" s="14">
        <f>G42+G79+G116</f>
        <v>2133</v>
      </c>
    </row>
    <row r="143" spans="3:9" ht="15.75" thickBot="1" x14ac:dyDescent="0.3">
      <c r="C143" s="26" t="s">
        <v>302</v>
      </c>
      <c r="D143" s="15">
        <f>D43+D80+D114</f>
        <v>0</v>
      </c>
      <c r="E143" s="15">
        <f>E43+E80+E114</f>
        <v>0</v>
      </c>
      <c r="F143" s="15">
        <f>F43+F80+F114</f>
        <v>0</v>
      </c>
      <c r="G143" s="15">
        <f>G43+G80+G114</f>
        <v>0</v>
      </c>
    </row>
    <row r="144" spans="3:9" ht="15.75" thickBot="1" x14ac:dyDescent="0.3">
      <c r="C144" s="13" t="s">
        <v>26</v>
      </c>
      <c r="D144" s="36">
        <f>D145+D146</f>
        <v>3000</v>
      </c>
      <c r="E144" s="36">
        <f t="shared" ref="E144:G144" si="18">E145+E146</f>
        <v>3187</v>
      </c>
      <c r="F144" s="36">
        <f t="shared" si="18"/>
        <v>3600</v>
      </c>
      <c r="G144" s="36">
        <f t="shared" si="18"/>
        <v>3600</v>
      </c>
      <c r="H144" s="12"/>
      <c r="I144" s="12"/>
    </row>
    <row r="145" spans="3:7" ht="15.75" thickBot="1" x14ac:dyDescent="0.3">
      <c r="C145" s="26" t="s">
        <v>279</v>
      </c>
      <c r="D145" s="15">
        <f t="shared" ref="D145:G146" si="19">D45+D82+D119</f>
        <v>3000</v>
      </c>
      <c r="E145" s="15">
        <f t="shared" si="19"/>
        <v>3187</v>
      </c>
      <c r="F145" s="15">
        <f t="shared" si="19"/>
        <v>3600</v>
      </c>
      <c r="G145" s="15">
        <f t="shared" si="19"/>
        <v>3600</v>
      </c>
    </row>
    <row r="146" spans="3:7" ht="15.75" thickBot="1" x14ac:dyDescent="0.3">
      <c r="C146" s="26" t="s">
        <v>302</v>
      </c>
      <c r="D146" s="15">
        <f t="shared" si="19"/>
        <v>0</v>
      </c>
      <c r="E146" s="15">
        <f t="shared" si="19"/>
        <v>0</v>
      </c>
      <c r="F146" s="15">
        <f t="shared" si="19"/>
        <v>0</v>
      </c>
      <c r="G146" s="15">
        <f t="shared" si="19"/>
        <v>0</v>
      </c>
    </row>
    <row r="147" spans="3:7" ht="15.75" thickBot="1" x14ac:dyDescent="0.3">
      <c r="C147" s="13" t="s">
        <v>27</v>
      </c>
      <c r="D147" s="36">
        <f>D148+D149</f>
        <v>0</v>
      </c>
      <c r="E147" s="36">
        <f t="shared" ref="E147:G147" si="20">E148+E149</f>
        <v>0</v>
      </c>
      <c r="F147" s="36">
        <f t="shared" si="20"/>
        <v>0</v>
      </c>
      <c r="G147" s="36">
        <f t="shared" si="20"/>
        <v>0</v>
      </c>
    </row>
    <row r="148" spans="3:7" ht="15.75" thickBot="1" x14ac:dyDescent="0.3">
      <c r="C148" s="26" t="s">
        <v>279</v>
      </c>
      <c r="D148" s="14">
        <f t="shared" ref="D148:G149" si="21">D48+D85+D122</f>
        <v>0</v>
      </c>
      <c r="E148" s="14">
        <f t="shared" si="21"/>
        <v>0</v>
      </c>
      <c r="F148" s="14">
        <f t="shared" si="21"/>
        <v>0</v>
      </c>
      <c r="G148" s="14">
        <f t="shared" si="21"/>
        <v>0</v>
      </c>
    </row>
    <row r="149" spans="3:7" ht="15.75" thickBot="1" x14ac:dyDescent="0.3">
      <c r="C149" s="26" t="s">
        <v>302</v>
      </c>
      <c r="D149" s="15">
        <f t="shared" si="21"/>
        <v>0</v>
      </c>
      <c r="E149" s="15">
        <f t="shared" si="21"/>
        <v>0</v>
      </c>
      <c r="F149" s="15">
        <f t="shared" si="21"/>
        <v>0</v>
      </c>
      <c r="G149" s="15">
        <f t="shared" si="21"/>
        <v>0</v>
      </c>
    </row>
    <row r="150" spans="3:7" ht="15.75" thickBot="1" x14ac:dyDescent="0.3">
      <c r="C150" s="13" t="s">
        <v>28</v>
      </c>
      <c r="D150" s="36">
        <f>D151+D152</f>
        <v>0</v>
      </c>
      <c r="E150" s="36">
        <f t="shared" ref="E150:G150" si="22">E151+E152</f>
        <v>0</v>
      </c>
      <c r="F150" s="36">
        <f t="shared" si="22"/>
        <v>0</v>
      </c>
      <c r="G150" s="36">
        <f t="shared" si="22"/>
        <v>0</v>
      </c>
    </row>
    <row r="151" spans="3:7" ht="15.75" thickBot="1" x14ac:dyDescent="0.3">
      <c r="C151" s="26" t="s">
        <v>279</v>
      </c>
      <c r="D151" s="14">
        <f t="shared" ref="D151:G152" si="23">D51+D88+D125</f>
        <v>0</v>
      </c>
      <c r="E151" s="14">
        <f t="shared" si="23"/>
        <v>0</v>
      </c>
      <c r="F151" s="14">
        <f t="shared" si="23"/>
        <v>0</v>
      </c>
      <c r="G151" s="14">
        <f t="shared" si="23"/>
        <v>0</v>
      </c>
    </row>
    <row r="152" spans="3:7" ht="15.75" thickBot="1" x14ac:dyDescent="0.3">
      <c r="C152" s="26" t="s">
        <v>302</v>
      </c>
      <c r="D152" s="15">
        <f t="shared" si="23"/>
        <v>0</v>
      </c>
      <c r="E152" s="15">
        <f t="shared" si="23"/>
        <v>0</v>
      </c>
      <c r="F152" s="15">
        <f t="shared" si="23"/>
        <v>0</v>
      </c>
      <c r="G152" s="15">
        <f t="shared" si="23"/>
        <v>0</v>
      </c>
    </row>
    <row r="153" spans="3:7" ht="15.75" thickBot="1" x14ac:dyDescent="0.3">
      <c r="C153" s="13" t="s">
        <v>29</v>
      </c>
      <c r="D153" s="36">
        <f>D154+D155</f>
        <v>0</v>
      </c>
      <c r="E153" s="36">
        <f>E154+E155</f>
        <v>0</v>
      </c>
      <c r="F153" s="36">
        <f t="shared" ref="F153:G153" si="24">F154+F155</f>
        <v>0</v>
      </c>
      <c r="G153" s="36">
        <f t="shared" si="24"/>
        <v>0</v>
      </c>
    </row>
    <row r="154" spans="3:7" ht="15.75" thickBot="1" x14ac:dyDescent="0.3">
      <c r="C154" s="26" t="s">
        <v>279</v>
      </c>
      <c r="D154" s="14">
        <f t="shared" ref="D154:G155" si="25">D54+D91+D128</f>
        <v>0</v>
      </c>
      <c r="E154" s="14">
        <f t="shared" si="25"/>
        <v>0</v>
      </c>
      <c r="F154" s="14">
        <f t="shared" si="25"/>
        <v>0</v>
      </c>
      <c r="G154" s="14">
        <f t="shared" si="25"/>
        <v>0</v>
      </c>
    </row>
    <row r="155" spans="3:7" ht="15.75" thickBot="1" x14ac:dyDescent="0.3">
      <c r="C155" s="26" t="s">
        <v>302</v>
      </c>
      <c r="D155" s="15">
        <f t="shared" si="25"/>
        <v>0</v>
      </c>
      <c r="E155" s="15">
        <f t="shared" si="25"/>
        <v>0</v>
      </c>
      <c r="F155" s="15">
        <f t="shared" si="25"/>
        <v>0</v>
      </c>
      <c r="G155" s="15">
        <f t="shared" si="25"/>
        <v>0</v>
      </c>
    </row>
    <row r="156" spans="3:7" ht="24.75" thickBot="1" x14ac:dyDescent="0.3">
      <c r="C156" s="13" t="s">
        <v>30</v>
      </c>
      <c r="D156" s="36">
        <f>D93+D56</f>
        <v>0</v>
      </c>
      <c r="E156" s="36">
        <f>E93+E56</f>
        <v>0</v>
      </c>
      <c r="F156" s="36">
        <f>F93+F56</f>
        <v>0</v>
      </c>
      <c r="G156" s="36">
        <f>G93+G56</f>
        <v>0</v>
      </c>
    </row>
    <row r="157" spans="3:7" ht="15.75" thickBot="1" x14ac:dyDescent="0.3">
      <c r="C157" s="26" t="s">
        <v>279</v>
      </c>
      <c r="D157" s="14">
        <f t="shared" ref="D157:G158" si="26">D57+D94+D131</f>
        <v>0</v>
      </c>
      <c r="E157" s="14">
        <f t="shared" si="26"/>
        <v>0</v>
      </c>
      <c r="F157" s="14">
        <f t="shared" si="26"/>
        <v>0</v>
      </c>
      <c r="G157" s="14">
        <f t="shared" si="26"/>
        <v>0</v>
      </c>
    </row>
    <row r="158" spans="3:7" ht="15.75" thickBot="1" x14ac:dyDescent="0.3">
      <c r="C158" s="26" t="s">
        <v>302</v>
      </c>
      <c r="D158" s="15">
        <f t="shared" si="26"/>
        <v>0</v>
      </c>
      <c r="E158" s="15">
        <f t="shared" si="26"/>
        <v>0</v>
      </c>
      <c r="F158" s="15">
        <f t="shared" si="26"/>
        <v>0</v>
      </c>
      <c r="G158" s="15">
        <f t="shared" si="26"/>
        <v>0</v>
      </c>
    </row>
    <row r="159" spans="3:7" ht="15.75" thickBot="1" x14ac:dyDescent="0.3">
      <c r="C159" s="13" t="s">
        <v>59</v>
      </c>
      <c r="D159" s="14">
        <f>H15</f>
        <v>0</v>
      </c>
      <c r="E159" s="14">
        <f>I15</f>
        <v>0</v>
      </c>
      <c r="F159" s="14">
        <f>J15</f>
        <v>0</v>
      </c>
      <c r="G159" s="14">
        <f>J15</f>
        <v>0</v>
      </c>
    </row>
    <row r="160" spans="3:7" ht="15.75" thickBot="1" x14ac:dyDescent="0.3">
      <c r="C160" s="13" t="s">
        <v>60</v>
      </c>
      <c r="D160" s="14">
        <f>D162</f>
        <v>0</v>
      </c>
      <c r="E160" s="14">
        <f t="shared" ref="E160:G160" si="27">E162</f>
        <v>0</v>
      </c>
      <c r="F160" s="14">
        <f t="shared" si="27"/>
        <v>0</v>
      </c>
      <c r="G160" s="14">
        <f t="shared" si="27"/>
        <v>0</v>
      </c>
    </row>
    <row r="161" spans="3:7" ht="15.75" thickBot="1" x14ac:dyDescent="0.3">
      <c r="C161" s="17" t="s">
        <v>32</v>
      </c>
      <c r="D161" s="18">
        <f>IF(D137-D136=0,0,"Error")</f>
        <v>0</v>
      </c>
      <c r="E161" s="18">
        <f>IF(E137-E136=0,0,"Error")</f>
        <v>0</v>
      </c>
      <c r="F161" s="18">
        <f>IF(F137-F136=0,0,"Error")</f>
        <v>0</v>
      </c>
      <c r="G161" s="18">
        <f>IF(G137-G136=0,0,"Error")</f>
        <v>0</v>
      </c>
    </row>
    <row r="162" spans="3:7" x14ac:dyDescent="0.25">
      <c r="C162" s="28"/>
      <c r="D162" s="29"/>
      <c r="E162" s="29"/>
      <c r="F162" s="29"/>
      <c r="G162" s="29"/>
    </row>
    <row r="163" spans="3:7" ht="15" customHeight="1" x14ac:dyDescent="0.25"/>
  </sheetData>
  <mergeCells count="32">
    <mergeCell ref="C19:G19"/>
    <mergeCell ref="C8:G8"/>
    <mergeCell ref="C9:G11"/>
    <mergeCell ref="D12:G12"/>
    <mergeCell ref="C13:C14"/>
    <mergeCell ref="D18:G18"/>
    <mergeCell ref="B2:H2"/>
    <mergeCell ref="C3:G3"/>
    <mergeCell ref="D5:G5"/>
    <mergeCell ref="D6:G6"/>
    <mergeCell ref="D7:G7"/>
    <mergeCell ref="D61:G61"/>
    <mergeCell ref="D62:G62"/>
    <mergeCell ref="D63:G63"/>
    <mergeCell ref="C64:C65"/>
    <mergeCell ref="C22:G22"/>
    <mergeCell ref="C1:G1"/>
    <mergeCell ref="C110:C111"/>
    <mergeCell ref="C73:C74"/>
    <mergeCell ref="D98:G98"/>
    <mergeCell ref="D99:G99"/>
    <mergeCell ref="D100:G100"/>
    <mergeCell ref="C101:C102"/>
    <mergeCell ref="C109:G109"/>
    <mergeCell ref="C72:G72"/>
    <mergeCell ref="C23:G23"/>
    <mergeCell ref="D24:G24"/>
    <mergeCell ref="D25:G25"/>
    <mergeCell ref="D26:G26"/>
    <mergeCell ref="C27:C28"/>
    <mergeCell ref="C35:G35"/>
    <mergeCell ref="C36:C37"/>
  </mergeCells>
  <pageMargins left="0.26" right="0.26" top="0.54" bottom="0.46" header="0.22" footer="0.27"/>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57"/>
  <sheetViews>
    <sheetView zoomScale="136" zoomScaleNormal="136" workbookViewId="0">
      <selection sqref="A1:E1"/>
    </sheetView>
  </sheetViews>
  <sheetFormatPr defaultRowHeight="15" x14ac:dyDescent="0.25"/>
  <cols>
    <col min="1" max="1" width="32.7109375" customWidth="1"/>
    <col min="2" max="2" width="11.85546875" customWidth="1"/>
    <col min="3" max="3" width="11.140625" customWidth="1"/>
    <col min="4" max="4" width="9.7109375" customWidth="1"/>
    <col min="5" max="5" width="13.5703125" customWidth="1"/>
    <col min="6" max="6" width="9.140625" customWidth="1"/>
    <col min="8" max="8" width="11" customWidth="1"/>
    <col min="9" max="9" width="14.140625" customWidth="1"/>
  </cols>
  <sheetData>
    <row r="1" spans="1:6" ht="15.75" thickBot="1" x14ac:dyDescent="0.3">
      <c r="A1" s="2297" t="s">
        <v>1259</v>
      </c>
      <c r="B1" s="2297"/>
      <c r="C1" s="2297"/>
      <c r="D1" s="2297"/>
      <c r="E1" s="2297"/>
    </row>
    <row r="2" spans="1:6" ht="31.5" customHeight="1" x14ac:dyDescent="0.25">
      <c r="A2" s="1421" t="s">
        <v>750</v>
      </c>
      <c r="B2" s="1421"/>
      <c r="C2" s="1421"/>
      <c r="D2" s="1421"/>
      <c r="E2" s="1421"/>
      <c r="F2" s="1"/>
    </row>
    <row r="3" spans="1:6" ht="18" customHeight="1" x14ac:dyDescent="0.25">
      <c r="A3" s="1306"/>
      <c r="B3" s="1306"/>
      <c r="C3" s="1306"/>
      <c r="D3" s="1306"/>
      <c r="E3" s="1306"/>
      <c r="F3" s="740"/>
    </row>
    <row r="4" spans="1:6" ht="15.75" thickBot="1" x14ac:dyDescent="0.3"/>
    <row r="5" spans="1:6" ht="15.75" thickBot="1" x14ac:dyDescent="0.3">
      <c r="A5" s="2" t="s">
        <v>0</v>
      </c>
      <c r="B5" s="1230" t="s">
        <v>136</v>
      </c>
      <c r="C5" s="1230"/>
      <c r="D5" s="1230"/>
      <c r="E5" s="1230"/>
    </row>
    <row r="6" spans="1:6" ht="15.75" thickBot="1" x14ac:dyDescent="0.3">
      <c r="A6" s="2" t="s">
        <v>1</v>
      </c>
      <c r="B6" s="1231" t="s">
        <v>2</v>
      </c>
      <c r="C6" s="1232"/>
      <c r="D6" s="1232"/>
      <c r="E6" s="1233"/>
    </row>
    <row r="7" spans="1:6" ht="15.75" thickBot="1" x14ac:dyDescent="0.3">
      <c r="A7" s="2" t="s">
        <v>3</v>
      </c>
      <c r="B7" s="1217" t="s">
        <v>729</v>
      </c>
      <c r="C7" s="1218"/>
      <c r="D7" s="1218"/>
      <c r="E7" s="1219"/>
    </row>
    <row r="8" spans="1:6" ht="15.75" thickBot="1" x14ac:dyDescent="0.3">
      <c r="A8" s="1234" t="s">
        <v>5</v>
      </c>
      <c r="B8" s="1235"/>
      <c r="C8" s="1235"/>
      <c r="D8" s="1235"/>
      <c r="E8" s="1236"/>
    </row>
    <row r="9" spans="1:6" ht="24.75" customHeight="1" x14ac:dyDescent="0.25">
      <c r="A9" s="2298" t="s">
        <v>849</v>
      </c>
      <c r="B9" s="2299"/>
      <c r="C9" s="2299"/>
      <c r="D9" s="2299"/>
      <c r="E9" s="2300"/>
    </row>
    <row r="10" spans="1:6" ht="35.25" customHeight="1" thickBot="1" x14ac:dyDescent="0.3">
      <c r="A10" s="2301"/>
      <c r="B10" s="2302"/>
      <c r="C10" s="2302"/>
      <c r="D10" s="2302"/>
      <c r="E10" s="2303"/>
    </row>
    <row r="11" spans="1:6" ht="57" customHeight="1" thickBot="1" x14ac:dyDescent="0.3">
      <c r="A11" s="3" t="s">
        <v>6</v>
      </c>
      <c r="B11" s="1457" t="s">
        <v>1260</v>
      </c>
      <c r="C11" s="1458"/>
      <c r="D11" s="1458"/>
      <c r="E11" s="1459"/>
    </row>
    <row r="12" spans="1:6" ht="20.25" customHeight="1" x14ac:dyDescent="0.25">
      <c r="A12" s="1254" t="s">
        <v>7</v>
      </c>
      <c r="B12" s="280">
        <v>2019</v>
      </c>
      <c r="C12" s="280">
        <v>2020</v>
      </c>
      <c r="D12" s="280">
        <v>2021</v>
      </c>
      <c r="E12" s="280">
        <v>2022</v>
      </c>
    </row>
    <row r="13" spans="1:6" ht="15.75" thickBot="1" x14ac:dyDescent="0.3">
      <c r="A13" s="1255"/>
      <c r="B13" s="277" t="s">
        <v>8</v>
      </c>
      <c r="C13" s="277" t="s">
        <v>9</v>
      </c>
      <c r="D13" s="277" t="s">
        <v>9</v>
      </c>
      <c r="E13" s="277" t="s">
        <v>9</v>
      </c>
    </row>
    <row r="14" spans="1:6" ht="46.5" customHeight="1" thickBot="1" x14ac:dyDescent="0.3">
      <c r="A14" s="5" t="s">
        <v>1261</v>
      </c>
      <c r="B14" s="4">
        <v>0.32300000000000001</v>
      </c>
      <c r="C14" s="4">
        <v>0.35</v>
      </c>
      <c r="D14" s="4">
        <v>0.4</v>
      </c>
      <c r="E14" s="4">
        <v>0.4</v>
      </c>
    </row>
    <row r="15" spans="1:6" ht="58.5" customHeight="1" thickBot="1" x14ac:dyDescent="0.3">
      <c r="A15" s="5" t="s">
        <v>848</v>
      </c>
      <c r="B15" s="4">
        <v>0.97</v>
      </c>
      <c r="C15" s="4">
        <v>0.98</v>
      </c>
      <c r="D15" s="4">
        <v>0.99</v>
      </c>
      <c r="E15" s="4">
        <v>0.99</v>
      </c>
    </row>
    <row r="16" spans="1:6" ht="37.5" customHeight="1" thickBot="1" x14ac:dyDescent="0.3">
      <c r="A16" s="6" t="s">
        <v>10</v>
      </c>
      <c r="B16" s="1288" t="s">
        <v>847</v>
      </c>
      <c r="C16" s="1289"/>
      <c r="D16" s="1289"/>
      <c r="E16" s="1290"/>
    </row>
    <row r="17" spans="1:10" ht="23.25" customHeight="1" thickBot="1" x14ac:dyDescent="0.3">
      <c r="A17" s="1247" t="s">
        <v>11</v>
      </c>
      <c r="B17" s="1249"/>
      <c r="C17" s="1249"/>
      <c r="D17" s="1249"/>
      <c r="E17" s="1250"/>
      <c r="H17" s="30"/>
      <c r="J17" s="30"/>
    </row>
    <row r="18" spans="1:10" ht="44.25" customHeight="1" thickBot="1" x14ac:dyDescent="0.3">
      <c r="A18" s="737" t="s">
        <v>846</v>
      </c>
      <c r="B18" s="736">
        <v>52</v>
      </c>
      <c r="C18" s="736">
        <v>60</v>
      </c>
      <c r="D18" s="736">
        <v>65</v>
      </c>
      <c r="E18" s="736">
        <v>65</v>
      </c>
    </row>
    <row r="19" spans="1:10" ht="67.5" customHeight="1" thickBot="1" x14ac:dyDescent="0.3">
      <c r="A19" s="737" t="s">
        <v>1262</v>
      </c>
      <c r="B19" s="736">
        <v>19</v>
      </c>
      <c r="C19" s="736">
        <v>22</v>
      </c>
      <c r="D19" s="736">
        <v>23</v>
      </c>
      <c r="E19" s="736">
        <v>23</v>
      </c>
    </row>
    <row r="20" spans="1:10" ht="80.25" customHeight="1" thickBot="1" x14ac:dyDescent="0.3">
      <c r="A20" s="737" t="s">
        <v>1263</v>
      </c>
      <c r="B20" s="736">
        <v>14</v>
      </c>
      <c r="C20" s="736">
        <v>16</v>
      </c>
      <c r="D20" s="736">
        <v>19</v>
      </c>
      <c r="E20" s="736">
        <v>19</v>
      </c>
    </row>
    <row r="21" spans="1:10" ht="80.25" customHeight="1" thickBot="1" x14ac:dyDescent="0.3">
      <c r="A21" s="737" t="s">
        <v>845</v>
      </c>
      <c r="B21" s="736">
        <v>19</v>
      </c>
      <c r="C21" s="736">
        <v>22</v>
      </c>
      <c r="D21" s="736">
        <v>23</v>
      </c>
      <c r="E21" s="736">
        <v>23</v>
      </c>
    </row>
    <row r="22" spans="1:10" ht="42.6" customHeight="1" thickBot="1" x14ac:dyDescent="0.3">
      <c r="A22" s="737" t="s">
        <v>844</v>
      </c>
      <c r="B22" s="736">
        <v>30</v>
      </c>
      <c r="C22" s="736">
        <v>35</v>
      </c>
      <c r="D22" s="736">
        <v>40</v>
      </c>
      <c r="E22" s="736">
        <v>40</v>
      </c>
    </row>
    <row r="23" spans="1:10" ht="15.75" thickBot="1" x14ac:dyDescent="0.3">
      <c r="A23" s="1291" t="s">
        <v>12</v>
      </c>
      <c r="B23" s="1292"/>
      <c r="C23" s="1292"/>
      <c r="D23" s="1292"/>
      <c r="E23" s="1293"/>
    </row>
    <row r="24" spans="1:10" ht="15.75" thickBot="1" x14ac:dyDescent="0.3">
      <c r="A24" s="1220" t="s">
        <v>13</v>
      </c>
      <c r="B24" s="1221"/>
      <c r="C24" s="1221"/>
      <c r="D24" s="1221"/>
      <c r="E24" s="1222"/>
    </row>
    <row r="25" spans="1:10" ht="15.75" thickBot="1" x14ac:dyDescent="0.3">
      <c r="A25" s="7" t="s">
        <v>14</v>
      </c>
      <c r="B25" s="1278" t="s">
        <v>581</v>
      </c>
      <c r="C25" s="1279"/>
      <c r="D25" s="1279"/>
      <c r="E25" s="1280"/>
    </row>
    <row r="26" spans="1:10" ht="84" customHeight="1" thickBot="1" x14ac:dyDescent="0.3">
      <c r="A26" s="5" t="s">
        <v>15</v>
      </c>
      <c r="B26" s="1281" t="s">
        <v>843</v>
      </c>
      <c r="C26" s="1282"/>
      <c r="D26" s="1282"/>
      <c r="E26" s="1283"/>
    </row>
    <row r="27" spans="1:10" ht="15.75" thickBot="1" x14ac:dyDescent="0.3">
      <c r="A27" s="5" t="s">
        <v>16</v>
      </c>
      <c r="B27" s="1251" t="s">
        <v>842</v>
      </c>
      <c r="C27" s="1252"/>
      <c r="D27" s="1252"/>
      <c r="E27" s="1253"/>
    </row>
    <row r="28" spans="1:10" ht="12.75" customHeight="1" x14ac:dyDescent="0.25">
      <c r="A28" s="1254"/>
      <c r="B28" s="8">
        <v>2019</v>
      </c>
      <c r="C28" s="8">
        <v>2020</v>
      </c>
      <c r="D28" s="8">
        <v>2021</v>
      </c>
      <c r="E28" s="8">
        <v>2022</v>
      </c>
    </row>
    <row r="29" spans="1:10" ht="12.75" customHeight="1" thickBot="1" x14ac:dyDescent="0.3">
      <c r="A29" s="1255"/>
      <c r="B29" s="743" t="s">
        <v>8</v>
      </c>
      <c r="C29" s="743" t="s">
        <v>9</v>
      </c>
      <c r="D29" s="743" t="s">
        <v>9</v>
      </c>
      <c r="E29" s="743" t="s">
        <v>9</v>
      </c>
    </row>
    <row r="30" spans="1:10" ht="15.75" thickBot="1" x14ac:dyDescent="0.3">
      <c r="A30" s="5" t="s">
        <v>17</v>
      </c>
      <c r="B30" s="10">
        <v>60</v>
      </c>
      <c r="C30" s="10">
        <v>60</v>
      </c>
      <c r="D30" s="10">
        <v>70</v>
      </c>
      <c r="E30" s="10">
        <v>80</v>
      </c>
    </row>
    <row r="31" spans="1:10" ht="15.75" thickBot="1" x14ac:dyDescent="0.3">
      <c r="A31" s="5" t="s">
        <v>18</v>
      </c>
      <c r="B31" s="10">
        <v>120250</v>
      </c>
      <c r="C31" s="10">
        <v>120250</v>
      </c>
      <c r="D31" s="10">
        <v>120750</v>
      </c>
      <c r="E31" s="10">
        <f>120750+500</f>
        <v>121250</v>
      </c>
      <c r="F31" s="12"/>
    </row>
    <row r="32" spans="1:10" ht="15.75" thickBot="1" x14ac:dyDescent="0.3">
      <c r="A32" s="5" t="s">
        <v>19</v>
      </c>
      <c r="B32" s="10">
        <f>B31/B30</f>
        <v>2004.1666666666667</v>
      </c>
      <c r="C32" s="10">
        <f t="shared" ref="C32:E32" si="0">C31/C30</f>
        <v>2004.1666666666667</v>
      </c>
      <c r="D32" s="10">
        <f t="shared" si="0"/>
        <v>1725</v>
      </c>
      <c r="E32" s="10">
        <f t="shared" si="0"/>
        <v>1515.625</v>
      </c>
    </row>
    <row r="33" spans="1:11" ht="15.75" thickBot="1" x14ac:dyDescent="0.3">
      <c r="A33" s="5" t="s">
        <v>20</v>
      </c>
      <c r="B33" s="736" t="s">
        <v>21</v>
      </c>
      <c r="C33" s="11">
        <f>C30/B30-1</f>
        <v>0</v>
      </c>
      <c r="D33" s="11">
        <f t="shared" ref="D33:E35" si="1">D30/C30-1</f>
        <v>0.16666666666666674</v>
      </c>
      <c r="E33" s="11">
        <f t="shared" si="1"/>
        <v>0.14285714285714279</v>
      </c>
      <c r="G33" s="12"/>
      <c r="H33" s="12"/>
      <c r="I33" s="12"/>
      <c r="J33" s="12"/>
      <c r="K33" s="12"/>
    </row>
    <row r="34" spans="1:11" ht="15.75" thickBot="1" x14ac:dyDescent="0.3">
      <c r="A34" s="5" t="s">
        <v>22</v>
      </c>
      <c r="B34" s="736" t="s">
        <v>21</v>
      </c>
      <c r="C34" s="11">
        <f>C31/B31-1</f>
        <v>0</v>
      </c>
      <c r="D34" s="11">
        <f t="shared" si="1"/>
        <v>4.1580041580040472E-3</v>
      </c>
      <c r="E34" s="11">
        <f t="shared" si="1"/>
        <v>4.1407867494824835E-3</v>
      </c>
    </row>
    <row r="35" spans="1:11" ht="15.75" thickBot="1" x14ac:dyDescent="0.3">
      <c r="A35" s="5" t="s">
        <v>23</v>
      </c>
      <c r="B35" s="736" t="s">
        <v>21</v>
      </c>
      <c r="C35" s="11">
        <f>C32/B32-1</f>
        <v>0</v>
      </c>
      <c r="D35" s="11">
        <f t="shared" si="1"/>
        <v>-0.13929313929313936</v>
      </c>
      <c r="E35" s="11">
        <f t="shared" si="1"/>
        <v>-0.12137681159420288</v>
      </c>
    </row>
    <row r="36" spans="1:11" ht="15.75" thickBot="1" x14ac:dyDescent="0.3">
      <c r="A36" s="1256" t="s">
        <v>160</v>
      </c>
      <c r="B36" s="1257"/>
      <c r="C36" s="1257"/>
      <c r="D36" s="1257"/>
      <c r="E36" s="1258"/>
    </row>
    <row r="37" spans="1:11" ht="12.75" customHeight="1" x14ac:dyDescent="0.25">
      <c r="A37" s="1254"/>
      <c r="B37" s="8">
        <v>2019</v>
      </c>
      <c r="C37" s="8">
        <v>2020</v>
      </c>
      <c r="D37" s="8">
        <v>2021</v>
      </c>
      <c r="E37" s="8">
        <v>2022</v>
      </c>
    </row>
    <row r="38" spans="1:11" ht="12.75" customHeight="1" thickBot="1" x14ac:dyDescent="0.3">
      <c r="A38" s="1255"/>
      <c r="B38" s="743" t="s">
        <v>8</v>
      </c>
      <c r="C38" s="743" t="s">
        <v>9</v>
      </c>
      <c r="D38" s="743" t="s">
        <v>9</v>
      </c>
      <c r="E38" s="743" t="s">
        <v>9</v>
      </c>
    </row>
    <row r="39" spans="1:11" ht="15.75" thickBot="1" x14ac:dyDescent="0.3">
      <c r="A39" s="13" t="s">
        <v>24</v>
      </c>
      <c r="B39" s="14">
        <v>13800</v>
      </c>
      <c r="C39" s="14">
        <v>13800</v>
      </c>
      <c r="D39" s="14">
        <v>13800</v>
      </c>
      <c r="E39" s="14">
        <v>13800</v>
      </c>
    </row>
    <row r="40" spans="1:11" ht="15.75" thickBot="1" x14ac:dyDescent="0.3">
      <c r="A40" s="26" t="s">
        <v>279</v>
      </c>
      <c r="B40" s="15">
        <v>13800</v>
      </c>
      <c r="C40" s="156">
        <v>13800</v>
      </c>
      <c r="D40" s="156">
        <v>13800</v>
      </c>
      <c r="E40" s="156">
        <v>13800</v>
      </c>
    </row>
    <row r="41" spans="1:11" ht="15.75" thickBot="1" x14ac:dyDescent="0.3">
      <c r="A41" s="26" t="s">
        <v>280</v>
      </c>
      <c r="B41" s="15"/>
      <c r="C41" s="27"/>
      <c r="D41" s="27"/>
      <c r="E41" s="27"/>
    </row>
    <row r="42" spans="1:11" ht="15.75" thickBot="1" x14ac:dyDescent="0.3">
      <c r="A42" s="13" t="s">
        <v>25</v>
      </c>
      <c r="B42" s="14">
        <v>2700</v>
      </c>
      <c r="C42" s="14">
        <v>2700</v>
      </c>
      <c r="D42" s="14">
        <v>2700</v>
      </c>
      <c r="E42" s="14">
        <v>2700</v>
      </c>
    </row>
    <row r="43" spans="1:11" ht="15.75" thickBot="1" x14ac:dyDescent="0.3">
      <c r="A43" s="26" t="s">
        <v>279</v>
      </c>
      <c r="B43" s="15">
        <v>2700</v>
      </c>
      <c r="C43" s="156">
        <v>2700</v>
      </c>
      <c r="D43" s="156">
        <v>2700</v>
      </c>
      <c r="E43" s="156">
        <v>2700</v>
      </c>
    </row>
    <row r="44" spans="1:11" ht="15.75" thickBot="1" x14ac:dyDescent="0.3">
      <c r="A44" s="26" t="s">
        <v>280</v>
      </c>
      <c r="B44" s="15"/>
      <c r="C44" s="27"/>
      <c r="D44" s="27"/>
      <c r="E44" s="27"/>
    </row>
    <row r="45" spans="1:11" ht="15.75" thickBot="1" x14ac:dyDescent="0.3">
      <c r="A45" s="13" t="s">
        <v>26</v>
      </c>
      <c r="B45" s="14">
        <v>2750</v>
      </c>
      <c r="C45" s="14">
        <v>2750</v>
      </c>
      <c r="D45" s="14">
        <v>3250</v>
      </c>
      <c r="E45" s="14">
        <v>3750</v>
      </c>
    </row>
    <row r="46" spans="1:11" ht="15.75" thickBot="1" x14ac:dyDescent="0.3">
      <c r="A46" s="26" t="s">
        <v>279</v>
      </c>
      <c r="B46" s="15">
        <v>2750</v>
      </c>
      <c r="C46" s="156">
        <v>2750</v>
      </c>
      <c r="D46" s="156">
        <v>3250</v>
      </c>
      <c r="E46" s="156">
        <v>3750</v>
      </c>
    </row>
    <row r="47" spans="1:11" ht="15.75" thickBot="1" x14ac:dyDescent="0.3">
      <c r="A47" s="26" t="s">
        <v>280</v>
      </c>
      <c r="B47" s="15"/>
      <c r="C47" s="27"/>
      <c r="D47" s="27"/>
      <c r="E47" s="27"/>
    </row>
    <row r="48" spans="1:11" ht="15.75" thickBot="1" x14ac:dyDescent="0.3">
      <c r="A48" s="13" t="s">
        <v>27</v>
      </c>
      <c r="B48" s="15">
        <v>0</v>
      </c>
      <c r="C48" s="14">
        <v>0</v>
      </c>
      <c r="D48" s="14">
        <f>C48*1.03*0.99</f>
        <v>0</v>
      </c>
      <c r="E48" s="14">
        <f>D48*1.03*0.99</f>
        <v>0</v>
      </c>
    </row>
    <row r="49" spans="1:12" ht="15.75" thickBot="1" x14ac:dyDescent="0.3">
      <c r="A49" s="26" t="s">
        <v>279</v>
      </c>
      <c r="B49" s="15">
        <v>0</v>
      </c>
      <c r="C49" s="14">
        <v>0</v>
      </c>
      <c r="D49" s="14">
        <v>0</v>
      </c>
      <c r="E49" s="14">
        <v>0</v>
      </c>
    </row>
    <row r="50" spans="1:12" ht="15.75" thickBot="1" x14ac:dyDescent="0.3">
      <c r="A50" s="26" t="s">
        <v>280</v>
      </c>
      <c r="B50" s="15"/>
      <c r="C50" s="14"/>
      <c r="D50" s="14"/>
      <c r="E50" s="14"/>
    </row>
    <row r="51" spans="1:12" ht="15.75" thickBot="1" x14ac:dyDescent="0.3">
      <c r="A51" s="13" t="s">
        <v>28</v>
      </c>
      <c r="B51" s="14">
        <v>101000</v>
      </c>
      <c r="C51" s="14">
        <v>101000</v>
      </c>
      <c r="D51" s="14">
        <v>101000</v>
      </c>
      <c r="E51" s="14">
        <v>101000</v>
      </c>
      <c r="F51" s="430"/>
    </row>
    <row r="52" spans="1:12" ht="15.75" thickBot="1" x14ac:dyDescent="0.3">
      <c r="A52" s="26" t="s">
        <v>279</v>
      </c>
      <c r="B52" s="15">
        <v>101000</v>
      </c>
      <c r="C52" s="15">
        <v>101000</v>
      </c>
      <c r="D52" s="15">
        <v>101000</v>
      </c>
      <c r="E52" s="15">
        <v>101000</v>
      </c>
    </row>
    <row r="53" spans="1:12" ht="15.75" thickBot="1" x14ac:dyDescent="0.3">
      <c r="A53" s="26" t="s">
        <v>280</v>
      </c>
      <c r="B53" s="15"/>
      <c r="C53" s="14"/>
      <c r="D53" s="14"/>
      <c r="E53" s="14"/>
    </row>
    <row r="54" spans="1:12" ht="15.75" thickBot="1" x14ac:dyDescent="0.3">
      <c r="A54" s="13" t="s">
        <v>29</v>
      </c>
      <c r="B54" s="15">
        <v>0</v>
      </c>
      <c r="C54" s="14">
        <v>0</v>
      </c>
      <c r="D54" s="14">
        <f>C54*1.03*0.99</f>
        <v>0</v>
      </c>
      <c r="E54" s="14">
        <f>D54*1.03*0.99</f>
        <v>0</v>
      </c>
    </row>
    <row r="55" spans="1:12" ht="15.75" thickBot="1" x14ac:dyDescent="0.3">
      <c r="A55" s="26" t="s">
        <v>279</v>
      </c>
      <c r="B55" s="15">
        <v>0</v>
      </c>
      <c r="C55" s="14">
        <v>0</v>
      </c>
      <c r="D55" s="14">
        <v>0</v>
      </c>
      <c r="E55" s="14">
        <v>0</v>
      </c>
    </row>
    <row r="56" spans="1:12" ht="15.75" thickBot="1" x14ac:dyDescent="0.3">
      <c r="A56" s="26" t="s">
        <v>280</v>
      </c>
      <c r="B56" s="15"/>
      <c r="C56" s="14"/>
      <c r="D56" s="14"/>
      <c r="E56" s="14"/>
    </row>
    <row r="57" spans="1:12" ht="15.75" thickBot="1" x14ac:dyDescent="0.3">
      <c r="A57" s="13" t="s">
        <v>30</v>
      </c>
      <c r="B57" s="15">
        <v>0</v>
      </c>
      <c r="C57" s="14">
        <v>0</v>
      </c>
      <c r="D57" s="14">
        <f>C57*1.03*0.99</f>
        <v>0</v>
      </c>
      <c r="E57" s="14">
        <f>D57*1.03*0.99</f>
        <v>0</v>
      </c>
      <c r="H57" s="95"/>
    </row>
    <row r="58" spans="1:12" ht="15.75" thickBot="1" x14ac:dyDescent="0.3">
      <c r="A58" s="26" t="s">
        <v>279</v>
      </c>
      <c r="B58" s="15">
        <v>0</v>
      </c>
      <c r="C58" s="157">
        <v>0</v>
      </c>
      <c r="D58" s="157">
        <v>0</v>
      </c>
      <c r="E58" s="157">
        <v>0</v>
      </c>
      <c r="J58" s="96"/>
      <c r="K58" s="96"/>
      <c r="L58" s="96"/>
    </row>
    <row r="59" spans="1:12" ht="15.75" thickBot="1" x14ac:dyDescent="0.3">
      <c r="A59" s="26" t="s">
        <v>280</v>
      </c>
      <c r="B59" s="15"/>
      <c r="C59" s="97"/>
      <c r="D59" s="40"/>
      <c r="E59" s="40"/>
    </row>
    <row r="60" spans="1:12" ht="15.75" thickBot="1" x14ac:dyDescent="0.3">
      <c r="A60" s="16" t="s">
        <v>31</v>
      </c>
      <c r="B60" s="14">
        <f>B45+B42+B39</f>
        <v>19250</v>
      </c>
      <c r="C60" s="14">
        <f>C45+C42+C39</f>
        <v>19250</v>
      </c>
      <c r="D60" s="14">
        <f>D45+D42+D39</f>
        <v>19750</v>
      </c>
      <c r="E60" s="14">
        <f>E45+E42+E39</f>
        <v>20250</v>
      </c>
    </row>
    <row r="61" spans="1:12" ht="13.5" customHeight="1" x14ac:dyDescent="0.25">
      <c r="A61" s="1259" t="s">
        <v>841</v>
      </c>
      <c r="B61" s="1262"/>
      <c r="C61" s="1263"/>
      <c r="D61" s="1263"/>
      <c r="E61" s="1264"/>
    </row>
    <row r="62" spans="1:12" ht="7.5" customHeight="1" thickBot="1" x14ac:dyDescent="0.3">
      <c r="A62" s="1260"/>
      <c r="B62" s="1265"/>
      <c r="C62" s="1266"/>
      <c r="D62" s="1266"/>
      <c r="E62" s="1267"/>
    </row>
    <row r="63" spans="1:12" ht="10.5" customHeight="1" thickBot="1" x14ac:dyDescent="0.3">
      <c r="A63" s="7" t="s">
        <v>33</v>
      </c>
      <c r="B63" s="1278" t="s">
        <v>840</v>
      </c>
      <c r="C63" s="1279"/>
      <c r="D63" s="1279"/>
      <c r="E63" s="1280"/>
    </row>
    <row r="64" spans="1:12" ht="29.25" customHeight="1" thickBot="1" x14ac:dyDescent="0.3">
      <c r="A64" s="5" t="s">
        <v>15</v>
      </c>
      <c r="B64" s="1247" t="s">
        <v>839</v>
      </c>
      <c r="C64" s="1249"/>
      <c r="D64" s="1249"/>
      <c r="E64" s="1250"/>
    </row>
    <row r="65" spans="1:11" ht="15.75" thickBot="1" x14ac:dyDescent="0.3">
      <c r="A65" s="5" t="s">
        <v>16</v>
      </c>
      <c r="B65" s="1251" t="s">
        <v>838</v>
      </c>
      <c r="C65" s="1252"/>
      <c r="D65" s="1252"/>
      <c r="E65" s="1253"/>
    </row>
    <row r="66" spans="1:11" ht="12.75" customHeight="1" x14ac:dyDescent="0.25">
      <c r="A66" s="1254"/>
      <c r="B66" s="8">
        <v>2019</v>
      </c>
      <c r="C66" s="8">
        <v>2020</v>
      </c>
      <c r="D66" s="8">
        <v>2021</v>
      </c>
      <c r="E66" s="8">
        <v>2022</v>
      </c>
    </row>
    <row r="67" spans="1:11" ht="12.75" customHeight="1" thickBot="1" x14ac:dyDescent="0.3">
      <c r="A67" s="1255"/>
      <c r="B67" s="743" t="s">
        <v>8</v>
      </c>
      <c r="C67" s="743" t="s">
        <v>9</v>
      </c>
      <c r="D67" s="743" t="s">
        <v>9</v>
      </c>
      <c r="E67" s="743" t="s">
        <v>9</v>
      </c>
    </row>
    <row r="68" spans="1:11" ht="15.75" thickBot="1" x14ac:dyDescent="0.3">
      <c r="A68" s="5" t="s">
        <v>17</v>
      </c>
      <c r="B68" s="10">
        <v>60</v>
      </c>
      <c r="C68" s="10">
        <v>60</v>
      </c>
      <c r="D68" s="10">
        <v>70</v>
      </c>
      <c r="E68" s="10">
        <v>80</v>
      </c>
    </row>
    <row r="69" spans="1:11" ht="15.75" thickBot="1" x14ac:dyDescent="0.3">
      <c r="A69" s="5" t="s">
        <v>18</v>
      </c>
      <c r="B69" s="14">
        <v>2750</v>
      </c>
      <c r="C69" s="14">
        <v>2750</v>
      </c>
      <c r="D69" s="14">
        <v>3250</v>
      </c>
      <c r="E69" s="14">
        <v>3250</v>
      </c>
    </row>
    <row r="70" spans="1:11" ht="15.75" thickBot="1" x14ac:dyDescent="0.3">
      <c r="A70" s="5" t="s">
        <v>19</v>
      </c>
      <c r="B70" s="10">
        <f>B69/B68</f>
        <v>45.833333333333336</v>
      </c>
      <c r="C70" s="10">
        <f t="shared" ref="C70:E70" si="2">C69/C68</f>
        <v>45.833333333333336</v>
      </c>
      <c r="D70" s="10">
        <f t="shared" si="2"/>
        <v>46.428571428571431</v>
      </c>
      <c r="E70" s="10">
        <f t="shared" si="2"/>
        <v>40.625</v>
      </c>
    </row>
    <row r="71" spans="1:11" ht="15.75" thickBot="1" x14ac:dyDescent="0.3">
      <c r="A71" s="5" t="s">
        <v>20</v>
      </c>
      <c r="B71" s="736" t="s">
        <v>21</v>
      </c>
      <c r="C71" s="11">
        <f>C68/B68-1</f>
        <v>0</v>
      </c>
      <c r="D71" s="11">
        <f t="shared" ref="D71:E73" si="3">D68/C68-1</f>
        <v>0.16666666666666674</v>
      </c>
      <c r="E71" s="11">
        <f t="shared" si="3"/>
        <v>0.14285714285714279</v>
      </c>
      <c r="G71" s="12"/>
      <c r="H71" s="12"/>
      <c r="I71" s="12"/>
      <c r="J71" s="12"/>
      <c r="K71" s="12"/>
    </row>
    <row r="72" spans="1:11" ht="15.75" thickBot="1" x14ac:dyDescent="0.3">
      <c r="A72" s="5" t="s">
        <v>22</v>
      </c>
      <c r="B72" s="736" t="s">
        <v>21</v>
      </c>
      <c r="C72" s="11">
        <f>C69/B69-1</f>
        <v>0</v>
      </c>
      <c r="D72" s="11">
        <f t="shared" si="3"/>
        <v>0.18181818181818188</v>
      </c>
      <c r="E72" s="11">
        <f t="shared" si="3"/>
        <v>0</v>
      </c>
    </row>
    <row r="73" spans="1:11" ht="15.75" thickBot="1" x14ac:dyDescent="0.3">
      <c r="A73" s="5" t="s">
        <v>23</v>
      </c>
      <c r="B73" s="736" t="s">
        <v>21</v>
      </c>
      <c r="C73" s="11">
        <f>C70/B70-1</f>
        <v>0</v>
      </c>
      <c r="D73" s="11">
        <f t="shared" si="3"/>
        <v>1.298701298701288E-2</v>
      </c>
      <c r="E73" s="11">
        <f t="shared" si="3"/>
        <v>-0.125</v>
      </c>
    </row>
    <row r="74" spans="1:11" ht="15.75" thickBot="1" x14ac:dyDescent="0.3">
      <c r="A74" s="1256" t="s">
        <v>216</v>
      </c>
      <c r="B74" s="1257"/>
      <c r="C74" s="1257"/>
      <c r="D74" s="1257"/>
      <c r="E74" s="1258"/>
    </row>
    <row r="75" spans="1:11" ht="12.75" customHeight="1" x14ac:dyDescent="0.25">
      <c r="A75" s="1254"/>
      <c r="B75" s="8">
        <v>2019</v>
      </c>
      <c r="C75" s="8">
        <v>2020</v>
      </c>
      <c r="D75" s="8">
        <v>2021</v>
      </c>
      <c r="E75" s="8">
        <v>2022</v>
      </c>
    </row>
    <row r="76" spans="1:11" ht="12.75" customHeight="1" thickBot="1" x14ac:dyDescent="0.3">
      <c r="A76" s="1255"/>
      <c r="B76" s="743" t="s">
        <v>8</v>
      </c>
      <c r="C76" s="743" t="s">
        <v>9</v>
      </c>
      <c r="D76" s="743" t="s">
        <v>9</v>
      </c>
      <c r="E76" s="743" t="s">
        <v>9</v>
      </c>
    </row>
    <row r="77" spans="1:11" ht="15.75" thickBot="1" x14ac:dyDescent="0.3">
      <c r="A77" s="13" t="s">
        <v>24</v>
      </c>
      <c r="B77" s="15">
        <v>0</v>
      </c>
      <c r="C77" s="14">
        <v>0</v>
      </c>
      <c r="D77" s="14">
        <f>C77*1.03*0.99</f>
        <v>0</v>
      </c>
      <c r="E77" s="14">
        <f>D77*1.03*0.99</f>
        <v>0</v>
      </c>
    </row>
    <row r="78" spans="1:11" ht="15.75" thickBot="1" x14ac:dyDescent="0.3">
      <c r="A78" s="26" t="s">
        <v>279</v>
      </c>
      <c r="B78" s="15">
        <v>0</v>
      </c>
      <c r="C78" s="156">
        <v>0</v>
      </c>
      <c r="D78" s="156">
        <v>0</v>
      </c>
      <c r="E78" s="156">
        <v>0</v>
      </c>
    </row>
    <row r="79" spans="1:11" ht="15.75" thickBot="1" x14ac:dyDescent="0.3">
      <c r="A79" s="26" t="s">
        <v>280</v>
      </c>
      <c r="B79" s="15"/>
      <c r="C79" s="27"/>
      <c r="D79" s="27"/>
      <c r="E79" s="27"/>
    </row>
    <row r="80" spans="1:11" ht="15.75" thickBot="1" x14ac:dyDescent="0.3">
      <c r="A80" s="13" t="s">
        <v>25</v>
      </c>
      <c r="B80" s="15">
        <v>0</v>
      </c>
      <c r="C80" s="14">
        <v>0</v>
      </c>
      <c r="D80" s="14">
        <f>C80*1.03*0.99</f>
        <v>0</v>
      </c>
      <c r="E80" s="14">
        <f>D80*1.03*0.99</f>
        <v>0</v>
      </c>
    </row>
    <row r="81" spans="1:12" ht="15.75" thickBot="1" x14ac:dyDescent="0.3">
      <c r="A81" s="26" t="s">
        <v>279</v>
      </c>
      <c r="B81" s="15">
        <v>0</v>
      </c>
      <c r="C81" s="156">
        <v>0</v>
      </c>
      <c r="D81" s="156">
        <v>0</v>
      </c>
      <c r="E81" s="156">
        <v>0</v>
      </c>
    </row>
    <row r="82" spans="1:12" ht="15.75" thickBot="1" x14ac:dyDescent="0.3">
      <c r="A82" s="26" t="s">
        <v>280</v>
      </c>
      <c r="B82" s="15"/>
      <c r="C82" s="27"/>
      <c r="D82" s="27"/>
      <c r="E82" s="27"/>
    </row>
    <row r="83" spans="1:12" ht="15.75" thickBot="1" x14ac:dyDescent="0.3">
      <c r="A83" s="13" t="s">
        <v>26</v>
      </c>
      <c r="B83" s="14">
        <v>2750</v>
      </c>
      <c r="C83" s="14">
        <v>2750</v>
      </c>
      <c r="D83" s="14">
        <v>3250</v>
      </c>
      <c r="E83" s="14">
        <v>3250</v>
      </c>
    </row>
    <row r="84" spans="1:12" ht="15.75" thickBot="1" x14ac:dyDescent="0.3">
      <c r="A84" s="26" t="s">
        <v>279</v>
      </c>
      <c r="B84" s="15">
        <v>2750</v>
      </c>
      <c r="C84" s="156">
        <v>2750</v>
      </c>
      <c r="D84" s="156">
        <v>3250</v>
      </c>
      <c r="E84" s="156">
        <v>3250</v>
      </c>
    </row>
    <row r="85" spans="1:12" ht="15.75" thickBot="1" x14ac:dyDescent="0.3">
      <c r="A85" s="26" t="s">
        <v>280</v>
      </c>
      <c r="B85" s="15"/>
      <c r="C85" s="27"/>
      <c r="D85" s="27"/>
      <c r="E85" s="27"/>
    </row>
    <row r="86" spans="1:12" ht="15.75" thickBot="1" x14ac:dyDescent="0.3">
      <c r="A86" s="13" t="s">
        <v>27</v>
      </c>
      <c r="B86" s="15">
        <v>0</v>
      </c>
      <c r="C86" s="14">
        <v>0</v>
      </c>
      <c r="D86" s="14">
        <f>C86*1.03*0.99</f>
        <v>0</v>
      </c>
      <c r="E86" s="14">
        <f>D86*1.03*0.99</f>
        <v>0</v>
      </c>
    </row>
    <row r="87" spans="1:12" ht="15.75" thickBot="1" x14ac:dyDescent="0.3">
      <c r="A87" s="26" t="s">
        <v>279</v>
      </c>
      <c r="B87" s="15">
        <v>0</v>
      </c>
      <c r="C87" s="14">
        <v>0</v>
      </c>
      <c r="D87" s="14">
        <v>0</v>
      </c>
      <c r="E87" s="14">
        <v>0</v>
      </c>
    </row>
    <row r="88" spans="1:12" ht="15.75" thickBot="1" x14ac:dyDescent="0.3">
      <c r="A88" s="26" t="s">
        <v>280</v>
      </c>
      <c r="B88" s="15"/>
      <c r="C88" s="14"/>
      <c r="D88" s="14"/>
      <c r="E88" s="14"/>
    </row>
    <row r="89" spans="1:12" ht="15.75" thickBot="1" x14ac:dyDescent="0.3">
      <c r="A89" s="13" t="s">
        <v>28</v>
      </c>
      <c r="B89" s="15">
        <v>0</v>
      </c>
      <c r="C89" s="14">
        <v>0</v>
      </c>
      <c r="D89" s="14">
        <f>C89*1.03*0.99</f>
        <v>0</v>
      </c>
      <c r="E89" s="14">
        <f>D89*1.03*0.99</f>
        <v>0</v>
      </c>
      <c r="F89" s="430"/>
    </row>
    <row r="90" spans="1:12" ht="15.75" thickBot="1" x14ac:dyDescent="0.3">
      <c r="A90" s="26" t="s">
        <v>279</v>
      </c>
      <c r="B90" s="15">
        <v>0</v>
      </c>
      <c r="C90" s="14">
        <v>0</v>
      </c>
      <c r="D90" s="14">
        <v>0</v>
      </c>
      <c r="E90" s="14">
        <v>0</v>
      </c>
    </row>
    <row r="91" spans="1:12" ht="15.75" thickBot="1" x14ac:dyDescent="0.3">
      <c r="A91" s="26" t="s">
        <v>280</v>
      </c>
      <c r="B91" s="15"/>
      <c r="C91" s="14"/>
      <c r="D91" s="14"/>
      <c r="E91" s="14"/>
    </row>
    <row r="92" spans="1:12" ht="15.75" thickBot="1" x14ac:dyDescent="0.3">
      <c r="A92" s="13" t="s">
        <v>29</v>
      </c>
      <c r="B92" s="15">
        <v>0</v>
      </c>
      <c r="C92" s="14">
        <v>0</v>
      </c>
      <c r="D92" s="14">
        <f>C92*1.03*0.99</f>
        <v>0</v>
      </c>
      <c r="E92" s="14">
        <f>D92*1.03*0.99</f>
        <v>0</v>
      </c>
    </row>
    <row r="93" spans="1:12" ht="15.75" thickBot="1" x14ac:dyDescent="0.3">
      <c r="A93" s="26" t="s">
        <v>279</v>
      </c>
      <c r="B93" s="15">
        <v>0</v>
      </c>
      <c r="C93" s="14">
        <v>0</v>
      </c>
      <c r="D93" s="14">
        <v>0</v>
      </c>
      <c r="E93" s="14">
        <v>0</v>
      </c>
    </row>
    <row r="94" spans="1:12" ht="15.75" thickBot="1" x14ac:dyDescent="0.3">
      <c r="A94" s="26" t="s">
        <v>280</v>
      </c>
      <c r="B94" s="15"/>
      <c r="C94" s="14"/>
      <c r="D94" s="14"/>
      <c r="E94" s="14"/>
    </row>
    <row r="95" spans="1:12" ht="15.75" thickBot="1" x14ac:dyDescent="0.3">
      <c r="A95" s="13" t="s">
        <v>30</v>
      </c>
      <c r="B95" s="15">
        <v>0</v>
      </c>
      <c r="C95" s="14">
        <v>0</v>
      </c>
      <c r="D95" s="14">
        <f>C95*1.03*0.99</f>
        <v>0</v>
      </c>
      <c r="E95" s="14">
        <f>D95*1.03*0.99</f>
        <v>0</v>
      </c>
      <c r="H95" s="95"/>
    </row>
    <row r="96" spans="1:12" ht="15.75" thickBot="1" x14ac:dyDescent="0.3">
      <c r="A96" s="26" t="s">
        <v>279</v>
      </c>
      <c r="B96" s="15">
        <v>0</v>
      </c>
      <c r="C96" s="157">
        <v>0</v>
      </c>
      <c r="D96" s="157">
        <v>0</v>
      </c>
      <c r="E96" s="157">
        <v>0</v>
      </c>
      <c r="J96" s="96"/>
      <c r="K96" s="96"/>
      <c r="L96" s="96"/>
    </row>
    <row r="97" spans="1:5" ht="15.75" thickBot="1" x14ac:dyDescent="0.3">
      <c r="A97" s="26" t="s">
        <v>280</v>
      </c>
      <c r="B97" s="15"/>
      <c r="C97" s="97"/>
      <c r="D97" s="40"/>
      <c r="E97" s="40"/>
    </row>
    <row r="98" spans="1:5" ht="15.75" thickBot="1" x14ac:dyDescent="0.3">
      <c r="A98" s="16" t="s">
        <v>34</v>
      </c>
      <c r="B98" s="14">
        <f>B83</f>
        <v>2750</v>
      </c>
      <c r="C98" s="14">
        <f t="shared" ref="C98:E98" si="4">C83</f>
        <v>2750</v>
      </c>
      <c r="D98" s="14">
        <f t="shared" si="4"/>
        <v>3250</v>
      </c>
      <c r="E98" s="14">
        <f t="shared" si="4"/>
        <v>3250</v>
      </c>
    </row>
    <row r="99" spans="1:5" ht="8.25" customHeight="1" x14ac:dyDescent="0.25">
      <c r="A99" s="1259" t="s">
        <v>837</v>
      </c>
      <c r="B99" s="1262"/>
      <c r="C99" s="1263"/>
      <c r="D99" s="1263"/>
      <c r="E99" s="1264"/>
    </row>
    <row r="100" spans="1:5" ht="9.75" customHeight="1" x14ac:dyDescent="0.25">
      <c r="A100" s="1260"/>
      <c r="B100" s="1265"/>
      <c r="C100" s="1266"/>
      <c r="D100" s="1266"/>
      <c r="E100" s="1267"/>
    </row>
    <row r="101" spans="1:5" ht="4.5" customHeight="1" thickBot="1" x14ac:dyDescent="0.3">
      <c r="A101" s="1261"/>
      <c r="B101" s="1268"/>
      <c r="C101" s="1269"/>
      <c r="D101" s="1269"/>
      <c r="E101" s="1270"/>
    </row>
    <row r="102" spans="1:5" ht="15.75" thickBot="1" x14ac:dyDescent="0.3">
      <c r="A102" s="17" t="s">
        <v>32</v>
      </c>
      <c r="B102" s="18">
        <f>IF(B101-B61=0,0,"Error")</f>
        <v>0</v>
      </c>
      <c r="C102" s="18">
        <f>IF(C101-C61=0,0,"Error")</f>
        <v>0</v>
      </c>
      <c r="D102" s="18">
        <f>IF(D101-D61=0,0,"Error")</f>
        <v>0</v>
      </c>
      <c r="E102" s="18">
        <f>IF(E101-E61=0,0,"Error")</f>
        <v>0</v>
      </c>
    </row>
    <row r="103" spans="1:5" ht="15.75" thickBot="1" x14ac:dyDescent="0.3">
      <c r="A103" s="1220" t="s">
        <v>39</v>
      </c>
      <c r="B103" s="1221"/>
      <c r="C103" s="1221"/>
      <c r="D103" s="1221"/>
      <c r="E103" s="1222"/>
    </row>
    <row r="104" spans="1:5" ht="15.75" thickBot="1" x14ac:dyDescent="0.3">
      <c r="A104" s="1220" t="s">
        <v>40</v>
      </c>
      <c r="B104" s="1221"/>
      <c r="C104" s="1221"/>
      <c r="D104" s="1221"/>
      <c r="E104" s="1222"/>
    </row>
    <row r="105" spans="1:5" ht="15.75" thickBot="1" x14ac:dyDescent="0.3">
      <c r="A105" s="19" t="s">
        <v>56</v>
      </c>
      <c r="B105" s="1243" t="s">
        <v>836</v>
      </c>
      <c r="C105" s="1245"/>
      <c r="D105" s="1245"/>
      <c r="E105" s="1246"/>
    </row>
    <row r="106" spans="1:5" ht="34.5" thickBot="1" x14ac:dyDescent="0.3">
      <c r="A106" s="7" t="s">
        <v>14</v>
      </c>
      <c r="B106" s="116" t="s">
        <v>835</v>
      </c>
      <c r="C106" s="100" t="s">
        <v>289</v>
      </c>
      <c r="D106" s="1272" t="s">
        <v>582</v>
      </c>
      <c r="E106" s="1273"/>
    </row>
    <row r="107" spans="1:5" ht="27.75" customHeight="1" thickBot="1" x14ac:dyDescent="0.3">
      <c r="A107" s="5" t="s">
        <v>15</v>
      </c>
      <c r="B107" s="1372" t="s">
        <v>834</v>
      </c>
      <c r="C107" s="1249"/>
      <c r="D107" s="1249"/>
      <c r="E107" s="1250"/>
    </row>
    <row r="108" spans="1:5" ht="15.75" thickBot="1" x14ac:dyDescent="0.3">
      <c r="A108" s="5" t="s">
        <v>16</v>
      </c>
      <c r="B108" s="1251" t="s">
        <v>329</v>
      </c>
      <c r="C108" s="1252"/>
      <c r="D108" s="1252"/>
      <c r="E108" s="1253"/>
    </row>
    <row r="109" spans="1:5" ht="12.75" customHeight="1" x14ac:dyDescent="0.25">
      <c r="A109" s="1254"/>
      <c r="B109" s="8">
        <v>2019</v>
      </c>
      <c r="C109" s="8">
        <v>2020</v>
      </c>
      <c r="D109" s="8">
        <v>2021</v>
      </c>
      <c r="E109" s="8">
        <v>2022</v>
      </c>
    </row>
    <row r="110" spans="1:5" ht="13.5" customHeight="1" thickBot="1" x14ac:dyDescent="0.3">
      <c r="A110" s="1255"/>
      <c r="B110" s="743" t="s">
        <v>8</v>
      </c>
      <c r="C110" s="743" t="s">
        <v>9</v>
      </c>
      <c r="D110" s="743" t="s">
        <v>9</v>
      </c>
      <c r="E110" s="743" t="s">
        <v>9</v>
      </c>
    </row>
    <row r="111" spans="1:5" ht="15.75" thickBot="1" x14ac:dyDescent="0.3">
      <c r="A111" s="5" t="s">
        <v>17</v>
      </c>
      <c r="B111" s="10">
        <v>14</v>
      </c>
      <c r="C111" s="10">
        <v>23</v>
      </c>
      <c r="D111" s="10">
        <v>23</v>
      </c>
      <c r="E111" s="10">
        <v>23</v>
      </c>
    </row>
    <row r="112" spans="1:5" ht="15.75" thickBot="1" x14ac:dyDescent="0.3">
      <c r="A112" s="5" t="s">
        <v>18</v>
      </c>
      <c r="B112" s="10">
        <v>1000</v>
      </c>
      <c r="C112" s="10">
        <v>1000</v>
      </c>
      <c r="D112" s="10">
        <v>1000</v>
      </c>
      <c r="E112" s="10">
        <v>1000</v>
      </c>
    </row>
    <row r="113" spans="1:11" ht="15.75" thickBot="1" x14ac:dyDescent="0.3">
      <c r="A113" s="5" t="s">
        <v>19</v>
      </c>
      <c r="B113" s="10">
        <f>B112/B111</f>
        <v>71.428571428571431</v>
      </c>
      <c r="C113" s="10">
        <f t="shared" ref="C113:E113" si="5">C112/C111</f>
        <v>43.478260869565219</v>
      </c>
      <c r="D113" s="10">
        <f t="shared" si="5"/>
        <v>43.478260869565219</v>
      </c>
      <c r="E113" s="10">
        <f t="shared" si="5"/>
        <v>43.478260869565219</v>
      </c>
    </row>
    <row r="114" spans="1:11" ht="15.75" thickBot="1" x14ac:dyDescent="0.3">
      <c r="A114" s="5" t="s">
        <v>20</v>
      </c>
      <c r="B114" s="736" t="s">
        <v>21</v>
      </c>
      <c r="C114" s="11">
        <f>C111/B111-1</f>
        <v>0.64285714285714279</v>
      </c>
      <c r="D114" s="11">
        <f t="shared" ref="D114:E116" si="6">D111/C111-1</f>
        <v>0</v>
      </c>
      <c r="E114" s="11">
        <f t="shared" si="6"/>
        <v>0</v>
      </c>
      <c r="G114" s="12"/>
      <c r="H114" s="12"/>
      <c r="I114" s="12"/>
      <c r="J114" s="12"/>
      <c r="K114" s="12"/>
    </row>
    <row r="115" spans="1:11" ht="15.75" thickBot="1" x14ac:dyDescent="0.3">
      <c r="A115" s="5" t="s">
        <v>22</v>
      </c>
      <c r="B115" s="736" t="s">
        <v>21</v>
      </c>
      <c r="C115" s="11">
        <v>0</v>
      </c>
      <c r="D115" s="11">
        <v>0</v>
      </c>
      <c r="E115" s="11">
        <f t="shared" si="6"/>
        <v>0</v>
      </c>
    </row>
    <row r="116" spans="1:11" ht="15.75" thickBot="1" x14ac:dyDescent="0.3">
      <c r="A116" s="5" t="s">
        <v>23</v>
      </c>
      <c r="B116" s="736" t="s">
        <v>21</v>
      </c>
      <c r="C116" s="11">
        <v>0</v>
      </c>
      <c r="D116" s="11">
        <v>0</v>
      </c>
      <c r="E116" s="11">
        <f t="shared" si="6"/>
        <v>0</v>
      </c>
    </row>
    <row r="117" spans="1:11" ht="15.75" thickBot="1" x14ac:dyDescent="0.3">
      <c r="A117" s="1256" t="s">
        <v>160</v>
      </c>
      <c r="B117" s="1257"/>
      <c r="C117" s="1257"/>
      <c r="D117" s="1257"/>
      <c r="E117" s="1258"/>
    </row>
    <row r="118" spans="1:11" ht="12.75" customHeight="1" x14ac:dyDescent="0.25">
      <c r="A118" s="1254"/>
      <c r="B118" s="8">
        <v>2019</v>
      </c>
      <c r="C118" s="8">
        <v>2020</v>
      </c>
      <c r="D118" s="8">
        <v>2021</v>
      </c>
      <c r="E118" s="8">
        <v>2022</v>
      </c>
    </row>
    <row r="119" spans="1:11" ht="12" customHeight="1" thickBot="1" x14ac:dyDescent="0.3">
      <c r="A119" s="1255"/>
      <c r="B119" s="743" t="s">
        <v>8</v>
      </c>
      <c r="C119" s="743" t="s">
        <v>9</v>
      </c>
      <c r="D119" s="743" t="s">
        <v>9</v>
      </c>
      <c r="E119" s="743" t="s">
        <v>9</v>
      </c>
    </row>
    <row r="120" spans="1:11" ht="15.75" thickBot="1" x14ac:dyDescent="0.3">
      <c r="A120" s="13" t="s">
        <v>43</v>
      </c>
      <c r="B120" s="10">
        <v>1000</v>
      </c>
      <c r="C120" s="10">
        <v>1000</v>
      </c>
      <c r="D120" s="10">
        <v>1000</v>
      </c>
      <c r="E120" s="10">
        <v>1000</v>
      </c>
    </row>
    <row r="121" spans="1:11" ht="15.75" thickBot="1" x14ac:dyDescent="0.3">
      <c r="A121" s="26" t="s">
        <v>279</v>
      </c>
      <c r="B121" s="15">
        <v>1000</v>
      </c>
      <c r="C121" s="15">
        <v>1000</v>
      </c>
      <c r="D121" s="15">
        <v>1000</v>
      </c>
      <c r="E121" s="15">
        <v>1000</v>
      </c>
    </row>
    <row r="122" spans="1:11" ht="15.75" thickBot="1" x14ac:dyDescent="0.3">
      <c r="A122" s="26" t="s">
        <v>294</v>
      </c>
      <c r="B122" s="15"/>
      <c r="C122" s="15"/>
      <c r="D122" s="15"/>
      <c r="E122" s="15"/>
    </row>
    <row r="123" spans="1:11" ht="15.75" thickBot="1" x14ac:dyDescent="0.3">
      <c r="A123" s="26" t="s">
        <v>295</v>
      </c>
      <c r="B123" s="15"/>
      <c r="C123" s="15"/>
      <c r="D123" s="15"/>
      <c r="E123" s="15"/>
    </row>
    <row r="124" spans="1:11" ht="15.75" thickBot="1" x14ac:dyDescent="0.3">
      <c r="A124" s="26" t="s">
        <v>296</v>
      </c>
      <c r="B124" s="15"/>
      <c r="C124" s="15"/>
      <c r="D124" s="15"/>
      <c r="E124" s="15"/>
    </row>
    <row r="125" spans="1:11" ht="15.75" thickBot="1" x14ac:dyDescent="0.3">
      <c r="A125" s="429" t="s">
        <v>31</v>
      </c>
      <c r="B125" s="15">
        <f>B120</f>
        <v>1000</v>
      </c>
      <c r="C125" s="15">
        <f t="shared" ref="C125:E125" si="7">C120</f>
        <v>1000</v>
      </c>
      <c r="D125" s="15">
        <f t="shared" si="7"/>
        <v>1000</v>
      </c>
      <c r="E125" s="15">
        <f t="shared" si="7"/>
        <v>1000</v>
      </c>
    </row>
    <row r="126" spans="1:11" ht="15.75" thickBot="1" x14ac:dyDescent="0.3">
      <c r="A126" s="20"/>
      <c r="B126" s="21"/>
      <c r="C126" s="21"/>
      <c r="D126" s="21"/>
      <c r="E126" s="21"/>
    </row>
    <row r="127" spans="1:11" ht="27" customHeight="1" thickBot="1" x14ac:dyDescent="0.3">
      <c r="A127" s="6" t="s">
        <v>57</v>
      </c>
      <c r="B127" s="22">
        <f>B39+B42+B45+B51+B83+B120</f>
        <v>124000</v>
      </c>
      <c r="C127" s="22">
        <f>C39+C42+C45+C51+C83+C120</f>
        <v>124000</v>
      </c>
      <c r="D127" s="22">
        <f>D39+D42+D45+D51+D83+D120</f>
        <v>125000</v>
      </c>
      <c r="E127" s="22">
        <f>E39+E42+E45+E51+E83+E120</f>
        <v>125500</v>
      </c>
    </row>
    <row r="128" spans="1:11" ht="24.75" thickBot="1" x14ac:dyDescent="0.3">
      <c r="A128" s="6" t="s">
        <v>58</v>
      </c>
      <c r="B128" s="22">
        <f>B130+B133+B136+B142+B152</f>
        <v>124000</v>
      </c>
      <c r="C128" s="22">
        <f t="shared" ref="C128:E128" si="8">C130+C133+C136+C142+C152</f>
        <v>124000</v>
      </c>
      <c r="D128" s="22">
        <f t="shared" si="8"/>
        <v>125000</v>
      </c>
      <c r="E128" s="22">
        <f t="shared" si="8"/>
        <v>125500</v>
      </c>
    </row>
    <row r="129" spans="1:9" ht="24.75" thickBot="1" x14ac:dyDescent="0.3">
      <c r="A129" s="23" t="s">
        <v>828</v>
      </c>
      <c r="B129" s="24"/>
      <c r="C129" s="25">
        <f>C128/B128-1</f>
        <v>0</v>
      </c>
      <c r="D129" s="25">
        <f t="shared" ref="D129:E129" si="9">D128/C128-1</f>
        <v>8.0645161290322509E-3</v>
      </c>
      <c r="E129" s="25">
        <f t="shared" si="9"/>
        <v>4.0000000000000036E-3</v>
      </c>
    </row>
    <row r="130" spans="1:9" ht="15.75" thickBot="1" x14ac:dyDescent="0.3">
      <c r="A130" s="13" t="s">
        <v>24</v>
      </c>
      <c r="B130" s="36">
        <v>13800</v>
      </c>
      <c r="C130" s="36">
        <v>13800</v>
      </c>
      <c r="D130" s="36">
        <v>13800</v>
      </c>
      <c r="E130" s="36">
        <v>13800</v>
      </c>
    </row>
    <row r="131" spans="1:9" ht="15.75" thickBot="1" x14ac:dyDescent="0.3">
      <c r="A131" s="26" t="s">
        <v>279</v>
      </c>
      <c r="B131" s="15">
        <v>13800</v>
      </c>
      <c r="C131" s="15">
        <v>13800</v>
      </c>
      <c r="D131" s="15">
        <v>13800</v>
      </c>
      <c r="E131" s="15">
        <v>13800</v>
      </c>
    </row>
    <row r="132" spans="1:9" ht="15.75" thickBot="1" x14ac:dyDescent="0.3">
      <c r="A132" s="26" t="s">
        <v>302</v>
      </c>
      <c r="B132" s="15"/>
      <c r="C132" s="15"/>
      <c r="D132" s="15"/>
      <c r="E132" s="15"/>
    </row>
    <row r="133" spans="1:9" ht="15.75" thickBot="1" x14ac:dyDescent="0.3">
      <c r="A133" s="13" t="s">
        <v>25</v>
      </c>
      <c r="B133" s="36">
        <v>2700</v>
      </c>
      <c r="C133" s="36">
        <v>2700</v>
      </c>
      <c r="D133" s="36">
        <v>2700</v>
      </c>
      <c r="E133" s="36">
        <v>2700</v>
      </c>
    </row>
    <row r="134" spans="1:9" ht="15.75" thickBot="1" x14ac:dyDescent="0.3">
      <c r="A134" s="26" t="s">
        <v>279</v>
      </c>
      <c r="B134" s="14">
        <v>2700</v>
      </c>
      <c r="C134" s="14">
        <v>2700</v>
      </c>
      <c r="D134" s="14">
        <v>2700</v>
      </c>
      <c r="E134" s="14">
        <v>2700</v>
      </c>
    </row>
    <row r="135" spans="1:9" ht="15.75" thickBot="1" x14ac:dyDescent="0.3">
      <c r="A135" s="26" t="s">
        <v>302</v>
      </c>
      <c r="B135" s="15"/>
      <c r="C135" s="15"/>
      <c r="D135" s="15"/>
      <c r="E135" s="15"/>
    </row>
    <row r="136" spans="1:9" ht="15.75" thickBot="1" x14ac:dyDescent="0.3">
      <c r="A136" s="13" t="s">
        <v>26</v>
      </c>
      <c r="B136" s="36">
        <v>5500</v>
      </c>
      <c r="C136" s="36">
        <v>5500</v>
      </c>
      <c r="D136" s="36">
        <v>6500</v>
      </c>
      <c r="E136" s="36">
        <v>7000</v>
      </c>
    </row>
    <row r="137" spans="1:9" ht="15.75" thickBot="1" x14ac:dyDescent="0.3">
      <c r="A137" s="26" t="s">
        <v>279</v>
      </c>
      <c r="B137" s="15">
        <v>5500</v>
      </c>
      <c r="C137" s="15">
        <v>5500</v>
      </c>
      <c r="D137" s="15">
        <v>6500</v>
      </c>
      <c r="E137" s="15">
        <v>7000</v>
      </c>
    </row>
    <row r="138" spans="1:9" ht="15.75" thickBot="1" x14ac:dyDescent="0.3">
      <c r="A138" s="26" t="s">
        <v>302</v>
      </c>
      <c r="B138" s="15"/>
      <c r="C138" s="15"/>
      <c r="D138" s="15"/>
      <c r="E138" s="15"/>
    </row>
    <row r="139" spans="1:9" ht="16.5" thickBot="1" x14ac:dyDescent="0.3">
      <c r="A139" s="13" t="s">
        <v>27</v>
      </c>
      <c r="B139" s="36">
        <v>0</v>
      </c>
      <c r="C139" s="36">
        <v>0</v>
      </c>
      <c r="D139" s="36">
        <f t="shared" ref="D139" si="10">D140+D141</f>
        <v>0</v>
      </c>
      <c r="E139" s="36">
        <v>0</v>
      </c>
      <c r="G139" s="427"/>
      <c r="H139" s="12"/>
    </row>
    <row r="140" spans="1:9" ht="16.5" thickBot="1" x14ac:dyDescent="0.3">
      <c r="A140" s="26" t="s">
        <v>279</v>
      </c>
      <c r="B140" s="14">
        <v>0</v>
      </c>
      <c r="C140" s="14">
        <v>0</v>
      </c>
      <c r="D140" s="14">
        <v>0</v>
      </c>
      <c r="E140" s="14">
        <v>0</v>
      </c>
      <c r="G140" s="428"/>
      <c r="H140" s="12"/>
      <c r="I140" s="12"/>
    </row>
    <row r="141" spans="1:9" ht="16.5" thickBot="1" x14ac:dyDescent="0.3">
      <c r="A141" s="26" t="s">
        <v>302</v>
      </c>
      <c r="B141" s="15"/>
      <c r="C141" s="15"/>
      <c r="D141" s="15"/>
      <c r="E141" s="15"/>
      <c r="G141" s="427"/>
    </row>
    <row r="142" spans="1:9" ht="15.75" thickBot="1" x14ac:dyDescent="0.3">
      <c r="A142" s="13" t="s">
        <v>28</v>
      </c>
      <c r="B142" s="36">
        <v>101000</v>
      </c>
      <c r="C142" s="36">
        <v>101000</v>
      </c>
      <c r="D142" s="36">
        <v>101000</v>
      </c>
      <c r="E142" s="36">
        <v>101000</v>
      </c>
    </row>
    <row r="143" spans="1:9" ht="15.75" thickBot="1" x14ac:dyDescent="0.3">
      <c r="A143" s="26" t="s">
        <v>279</v>
      </c>
      <c r="B143" s="14">
        <v>101000</v>
      </c>
      <c r="C143" s="14">
        <v>101000</v>
      </c>
      <c r="D143" s="14">
        <v>101000</v>
      </c>
      <c r="E143" s="14">
        <v>101000</v>
      </c>
    </row>
    <row r="144" spans="1:9" ht="15.75" thickBot="1" x14ac:dyDescent="0.3">
      <c r="A144" s="26" t="s">
        <v>302</v>
      </c>
      <c r="B144" s="15"/>
      <c r="C144" s="15"/>
      <c r="D144" s="15"/>
      <c r="E144" s="15"/>
    </row>
    <row r="145" spans="1:5" ht="15.75" thickBot="1" x14ac:dyDescent="0.3">
      <c r="A145" s="13" t="s">
        <v>29</v>
      </c>
      <c r="B145" s="36">
        <v>0</v>
      </c>
      <c r="C145" s="36">
        <v>0</v>
      </c>
      <c r="D145" s="36">
        <f t="shared" ref="D145:E145" si="11">D146+D147</f>
        <v>0</v>
      </c>
      <c r="E145" s="36">
        <f t="shared" si="11"/>
        <v>0</v>
      </c>
    </row>
    <row r="146" spans="1:5" ht="15.75" thickBot="1" x14ac:dyDescent="0.3">
      <c r="A146" s="26" t="s">
        <v>279</v>
      </c>
      <c r="B146" s="14">
        <v>0</v>
      </c>
      <c r="C146" s="14">
        <v>0</v>
      </c>
      <c r="D146" s="14">
        <v>0</v>
      </c>
      <c r="E146" s="14">
        <v>0</v>
      </c>
    </row>
    <row r="147" spans="1:5" ht="15.75" thickBot="1" x14ac:dyDescent="0.3">
      <c r="A147" s="26" t="s">
        <v>302</v>
      </c>
      <c r="B147" s="15"/>
      <c r="C147" s="15"/>
      <c r="D147" s="15"/>
      <c r="E147" s="15"/>
    </row>
    <row r="148" spans="1:5" ht="15.75" thickBot="1" x14ac:dyDescent="0.3">
      <c r="A148" s="13" t="s">
        <v>30</v>
      </c>
      <c r="B148" s="36">
        <f>B95+B59</f>
        <v>0</v>
      </c>
      <c r="C148" s="36">
        <f>C95+C59</f>
        <v>0</v>
      </c>
      <c r="D148" s="36">
        <f>D95+D59</f>
        <v>0</v>
      </c>
      <c r="E148" s="36">
        <f>E95+E59</f>
        <v>0</v>
      </c>
    </row>
    <row r="149" spans="1:5" ht="15.75" thickBot="1" x14ac:dyDescent="0.3">
      <c r="A149" s="26" t="s">
        <v>279</v>
      </c>
      <c r="B149" s="14">
        <v>0</v>
      </c>
      <c r="C149" s="14">
        <v>0</v>
      </c>
      <c r="D149" s="14">
        <v>0</v>
      </c>
      <c r="E149" s="14">
        <v>0</v>
      </c>
    </row>
    <row r="150" spans="1:5" ht="15.75" thickBot="1" x14ac:dyDescent="0.3">
      <c r="A150" s="26" t="s">
        <v>302</v>
      </c>
      <c r="B150" s="15"/>
      <c r="C150" s="15"/>
      <c r="D150" s="15"/>
      <c r="E150" s="15"/>
    </row>
    <row r="151" spans="1:5" ht="15.75" thickBot="1" x14ac:dyDescent="0.3">
      <c r="A151" s="13" t="s">
        <v>59</v>
      </c>
      <c r="B151" s="14"/>
      <c r="C151" s="14"/>
      <c r="D151" s="14"/>
      <c r="E151" s="14"/>
    </row>
    <row r="152" spans="1:5" ht="15.75" thickBot="1" x14ac:dyDescent="0.3">
      <c r="A152" s="13" t="s">
        <v>60</v>
      </c>
      <c r="B152" s="14">
        <v>1000</v>
      </c>
      <c r="C152" s="14">
        <v>1000</v>
      </c>
      <c r="D152" s="14">
        <v>1000</v>
      </c>
      <c r="E152" s="14">
        <v>1000</v>
      </c>
    </row>
    <row r="153" spans="1:5" ht="15.75" thickBot="1" x14ac:dyDescent="0.3">
      <c r="A153" s="26" t="s">
        <v>279</v>
      </c>
      <c r="B153" s="15">
        <v>1000</v>
      </c>
      <c r="C153" s="15">
        <v>1000</v>
      </c>
      <c r="D153" s="15">
        <v>1000</v>
      </c>
      <c r="E153" s="15">
        <v>1000</v>
      </c>
    </row>
    <row r="154" spans="1:5" ht="15.75" thickBot="1" x14ac:dyDescent="0.3">
      <c r="A154" s="26" t="s">
        <v>294</v>
      </c>
      <c r="B154" s="15"/>
      <c r="C154" s="15"/>
      <c r="D154" s="15"/>
      <c r="E154" s="15"/>
    </row>
    <row r="155" spans="1:5" ht="15.75" thickBot="1" x14ac:dyDescent="0.3">
      <c r="A155" s="26" t="s">
        <v>295</v>
      </c>
      <c r="B155" s="15"/>
      <c r="C155" s="15"/>
      <c r="D155" s="15"/>
      <c r="E155" s="15"/>
    </row>
    <row r="156" spans="1:5" ht="15.75" thickBot="1" x14ac:dyDescent="0.3">
      <c r="A156" s="26" t="s">
        <v>296</v>
      </c>
      <c r="B156" s="15"/>
      <c r="C156" s="15"/>
      <c r="D156" s="15"/>
      <c r="E156" s="15"/>
    </row>
    <row r="157" spans="1:5" ht="15.75" thickBot="1" x14ac:dyDescent="0.3">
      <c r="A157" s="17" t="s">
        <v>32</v>
      </c>
      <c r="B157" s="18">
        <f>IF(B128-B127=0,0,"Error")</f>
        <v>0</v>
      </c>
      <c r="C157" s="18">
        <f t="shared" ref="C157:E157" si="12">IF(C128-C127=0,0,"Error")</f>
        <v>0</v>
      </c>
      <c r="D157" s="18">
        <f t="shared" si="12"/>
        <v>0</v>
      </c>
      <c r="E157" s="18">
        <f t="shared" si="12"/>
        <v>0</v>
      </c>
    </row>
  </sheetData>
  <mergeCells count="39">
    <mergeCell ref="A17:E17"/>
    <mergeCell ref="A3:E3"/>
    <mergeCell ref="A1:E1"/>
    <mergeCell ref="B5:E5"/>
    <mergeCell ref="B6:E6"/>
    <mergeCell ref="B7:E7"/>
    <mergeCell ref="A8:E8"/>
    <mergeCell ref="A9:E10"/>
    <mergeCell ref="B11:E11"/>
    <mergeCell ref="A12:A13"/>
    <mergeCell ref="B16:E16"/>
    <mergeCell ref="B64:E64"/>
    <mergeCell ref="A23:E23"/>
    <mergeCell ref="A24:E24"/>
    <mergeCell ref="B25:E25"/>
    <mergeCell ref="B26:E26"/>
    <mergeCell ref="B27:E27"/>
    <mergeCell ref="A28:A29"/>
    <mergeCell ref="A36:E36"/>
    <mergeCell ref="A37:A38"/>
    <mergeCell ref="A61:A62"/>
    <mergeCell ref="B61:E62"/>
    <mergeCell ref="B63:E63"/>
    <mergeCell ref="A2:E2"/>
    <mergeCell ref="A109:A110"/>
    <mergeCell ref="A117:E117"/>
    <mergeCell ref="A118:A119"/>
    <mergeCell ref="A103:E103"/>
    <mergeCell ref="A104:E104"/>
    <mergeCell ref="B105:E105"/>
    <mergeCell ref="D106:E106"/>
    <mergeCell ref="B107:E107"/>
    <mergeCell ref="B108:E108"/>
    <mergeCell ref="B65:E65"/>
    <mergeCell ref="A66:A67"/>
    <mergeCell ref="A74:E74"/>
    <mergeCell ref="A75:A76"/>
    <mergeCell ref="A99:A101"/>
    <mergeCell ref="B99:E101"/>
  </mergeCells>
  <pageMargins left="0.17" right="0.16" top="0.32" bottom="0.32"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378"/>
  <sheetViews>
    <sheetView zoomScale="170" zoomScaleNormal="170" workbookViewId="0">
      <selection activeCell="H8" sqref="H8"/>
    </sheetView>
  </sheetViews>
  <sheetFormatPr defaultRowHeight="15" x14ac:dyDescent="0.25"/>
  <cols>
    <col min="1" max="1" width="28.5703125" customWidth="1"/>
    <col min="2" max="2" width="11.7109375" customWidth="1"/>
    <col min="3" max="4" width="13.7109375" customWidth="1"/>
    <col min="5" max="5" width="33.5703125" customWidth="1"/>
  </cols>
  <sheetData>
    <row r="1" spans="1:5" ht="15.75" thickBot="1" x14ac:dyDescent="0.3">
      <c r="A1" s="2297" t="s">
        <v>1264</v>
      </c>
      <c r="B1" s="2297"/>
      <c r="C1" s="2297"/>
      <c r="D1" s="2297"/>
      <c r="E1" s="2297"/>
    </row>
    <row r="2" spans="1:5" ht="18" customHeight="1" x14ac:dyDescent="0.25">
      <c r="A2" s="1421" t="s">
        <v>750</v>
      </c>
      <c r="B2" s="1421"/>
      <c r="C2" s="1421"/>
      <c r="D2" s="1421"/>
      <c r="E2" s="1421"/>
    </row>
    <row r="3" spans="1:5" ht="18" customHeight="1" thickBot="1" x14ac:dyDescent="0.3">
      <c r="A3" s="1306" t="s">
        <v>731</v>
      </c>
      <c r="B3" s="1306"/>
      <c r="C3" s="1306"/>
      <c r="D3" s="1306"/>
      <c r="E3" s="1306"/>
    </row>
    <row r="4" spans="1:5" ht="15.75" thickBot="1" x14ac:dyDescent="0.3">
      <c r="A4" s="2" t="s">
        <v>0</v>
      </c>
      <c r="B4" s="1230" t="s">
        <v>850</v>
      </c>
      <c r="C4" s="1230"/>
      <c r="D4" s="1230"/>
      <c r="E4" s="1230"/>
    </row>
    <row r="5" spans="1:5" ht="15.75" thickBot="1" x14ac:dyDescent="0.3">
      <c r="A5" s="2" t="s">
        <v>1</v>
      </c>
      <c r="B5" s="1231" t="s">
        <v>851</v>
      </c>
      <c r="C5" s="1232"/>
      <c r="D5" s="1232"/>
      <c r="E5" s="1233"/>
    </row>
    <row r="6" spans="1:5" ht="15.75" thickBot="1" x14ac:dyDescent="0.3">
      <c r="A6" s="2" t="s">
        <v>3</v>
      </c>
      <c r="B6" s="1217" t="s">
        <v>729</v>
      </c>
      <c r="C6" s="1218"/>
      <c r="D6" s="1218"/>
      <c r="E6" s="1219"/>
    </row>
    <row r="7" spans="1:5" ht="15.75" thickBot="1" x14ac:dyDescent="0.3">
      <c r="A7" s="1234" t="s">
        <v>5</v>
      </c>
      <c r="B7" s="1235"/>
      <c r="C7" s="1235"/>
      <c r="D7" s="1235"/>
      <c r="E7" s="1236"/>
    </row>
    <row r="8" spans="1:5" ht="15.75" thickBot="1" x14ac:dyDescent="0.3">
      <c r="A8" s="1423" t="s">
        <v>852</v>
      </c>
      <c r="B8" s="1424"/>
      <c r="C8" s="1424"/>
      <c r="D8" s="1424"/>
      <c r="E8" s="1425"/>
    </row>
    <row r="9" spans="1:5" ht="36.75" customHeight="1" thickBot="1" x14ac:dyDescent="0.3">
      <c r="A9" s="1423"/>
      <c r="B9" s="1424"/>
      <c r="C9" s="1424"/>
      <c r="D9" s="1424"/>
      <c r="E9" s="1425"/>
    </row>
    <row r="10" spans="1:5" ht="29.25" customHeight="1" thickBot="1" x14ac:dyDescent="0.3">
      <c r="A10" s="1423"/>
      <c r="B10" s="1424"/>
      <c r="C10" s="1424"/>
      <c r="D10" s="1424"/>
      <c r="E10" s="1425"/>
    </row>
    <row r="11" spans="1:5" ht="38.25" customHeight="1" thickBot="1" x14ac:dyDescent="0.3">
      <c r="A11" s="3" t="s">
        <v>6</v>
      </c>
      <c r="B11" s="1240"/>
      <c r="C11" s="1241"/>
      <c r="D11" s="1241"/>
      <c r="E11" s="1242"/>
    </row>
    <row r="12" spans="1:5" ht="23.25" customHeight="1" x14ac:dyDescent="0.25">
      <c r="A12" s="1254" t="s">
        <v>7</v>
      </c>
      <c r="B12" s="280">
        <v>2019</v>
      </c>
      <c r="C12" s="280">
        <v>2020</v>
      </c>
      <c r="D12" s="280">
        <v>2021</v>
      </c>
      <c r="E12" s="280">
        <v>2022</v>
      </c>
    </row>
    <row r="13" spans="1:5" ht="15.75" thickBot="1" x14ac:dyDescent="0.3">
      <c r="A13" s="1255"/>
      <c r="B13" s="277" t="s">
        <v>8</v>
      </c>
      <c r="C13" s="277" t="s">
        <v>9</v>
      </c>
      <c r="D13" s="277" t="s">
        <v>9</v>
      </c>
      <c r="E13" s="277" t="s">
        <v>9</v>
      </c>
    </row>
    <row r="14" spans="1:5" ht="25.5" customHeight="1" thickBot="1" x14ac:dyDescent="0.3">
      <c r="A14" s="5" t="s">
        <v>583</v>
      </c>
      <c r="B14" s="89">
        <v>0.55000000000000004</v>
      </c>
      <c r="C14" s="89" t="s">
        <v>584</v>
      </c>
      <c r="D14" s="89" t="s">
        <v>584</v>
      </c>
      <c r="E14" s="89" t="s">
        <v>584</v>
      </c>
    </row>
    <row r="15" spans="1:5" ht="39.75" customHeight="1" thickBot="1" x14ac:dyDescent="0.3">
      <c r="A15" s="6" t="s">
        <v>10</v>
      </c>
      <c r="B15" s="1427" t="s">
        <v>853</v>
      </c>
      <c r="C15" s="1428"/>
      <c r="D15" s="1428"/>
      <c r="E15" s="1429"/>
    </row>
    <row r="16" spans="1:5" ht="24.75" customHeight="1" thickBot="1" x14ac:dyDescent="0.3">
      <c r="A16" s="1247" t="s">
        <v>11</v>
      </c>
      <c r="B16" s="1249"/>
      <c r="C16" s="1249"/>
      <c r="D16" s="1249"/>
      <c r="E16" s="1250"/>
    </row>
    <row r="17" spans="1:5" ht="33" customHeight="1" thickBot="1" x14ac:dyDescent="0.3">
      <c r="A17" s="769" t="s">
        <v>1265</v>
      </c>
      <c r="B17" s="89">
        <v>0.6</v>
      </c>
      <c r="C17" s="89" t="s">
        <v>1266</v>
      </c>
      <c r="D17" s="89" t="s">
        <v>1266</v>
      </c>
      <c r="E17" s="89" t="s">
        <v>1266</v>
      </c>
    </row>
    <row r="18" spans="1:5" ht="43.5" customHeight="1" x14ac:dyDescent="0.25">
      <c r="A18" s="770" t="s">
        <v>585</v>
      </c>
      <c r="B18" s="771">
        <v>5780</v>
      </c>
      <c r="C18" s="772">
        <v>6100</v>
      </c>
      <c r="D18" s="772">
        <v>6450</v>
      </c>
      <c r="E18" s="772">
        <v>7000</v>
      </c>
    </row>
    <row r="19" spans="1:5" ht="43.5" customHeight="1" thickBot="1" x14ac:dyDescent="0.3">
      <c r="A19" s="770" t="s">
        <v>586</v>
      </c>
      <c r="B19" s="773">
        <v>300</v>
      </c>
      <c r="C19" s="774">
        <v>340</v>
      </c>
      <c r="D19" s="774">
        <v>390</v>
      </c>
      <c r="E19" s="774">
        <v>420</v>
      </c>
    </row>
    <row r="20" spans="1:5" ht="24" customHeight="1" thickBot="1" x14ac:dyDescent="0.3">
      <c r="A20" s="1882" t="s">
        <v>12</v>
      </c>
      <c r="B20" s="1883"/>
      <c r="C20" s="1883"/>
      <c r="D20" s="1883"/>
      <c r="E20" s="1884"/>
    </row>
    <row r="21" spans="1:5" ht="15.75" thickBot="1" x14ac:dyDescent="0.3">
      <c r="A21" s="1220" t="s">
        <v>854</v>
      </c>
      <c r="B21" s="1221"/>
      <c r="C21" s="1221"/>
      <c r="D21" s="1221"/>
      <c r="E21" s="1222"/>
    </row>
    <row r="22" spans="1:5" ht="18.75" customHeight="1" thickBot="1" x14ac:dyDescent="0.3">
      <c r="A22" s="7" t="s">
        <v>14</v>
      </c>
      <c r="B22" s="1284" t="s">
        <v>1267</v>
      </c>
      <c r="C22" s="1279"/>
      <c r="D22" s="1279"/>
      <c r="E22" s="1280"/>
    </row>
    <row r="23" spans="1:5" ht="31.5" customHeight="1" thickBot="1" x14ac:dyDescent="0.3">
      <c r="A23" s="5" t="s">
        <v>15</v>
      </c>
      <c r="B23" s="1392" t="s">
        <v>587</v>
      </c>
      <c r="C23" s="1393"/>
      <c r="D23" s="1393"/>
      <c r="E23" s="1394"/>
    </row>
    <row r="24" spans="1:5" ht="15.75" thickBot="1" x14ac:dyDescent="0.3">
      <c r="A24" s="5" t="s">
        <v>16</v>
      </c>
      <c r="B24" s="1251" t="s">
        <v>1268</v>
      </c>
      <c r="C24" s="1252"/>
      <c r="D24" s="1252"/>
      <c r="E24" s="1253"/>
    </row>
    <row r="25" spans="1:5" ht="12.75" customHeight="1" x14ac:dyDescent="0.25">
      <c r="A25" s="1254"/>
      <c r="B25" s="8">
        <v>2019</v>
      </c>
      <c r="C25" s="8">
        <v>2020</v>
      </c>
      <c r="D25" s="8">
        <v>2021</v>
      </c>
      <c r="E25" s="8">
        <v>2022</v>
      </c>
    </row>
    <row r="26" spans="1:5" ht="9" customHeight="1" thickBot="1" x14ac:dyDescent="0.3">
      <c r="A26" s="1255"/>
      <c r="B26" s="743" t="s">
        <v>8</v>
      </c>
      <c r="C26" s="743" t="s">
        <v>9</v>
      </c>
      <c r="D26" s="743" t="s">
        <v>9</v>
      </c>
      <c r="E26" s="743" t="s">
        <v>9</v>
      </c>
    </row>
    <row r="27" spans="1:5" ht="15.75" thickBot="1" x14ac:dyDescent="0.3">
      <c r="A27" s="5" t="s">
        <v>17</v>
      </c>
      <c r="B27" s="10">
        <v>1400</v>
      </c>
      <c r="C27" s="10">
        <v>1600</v>
      </c>
      <c r="D27" s="10">
        <v>1700</v>
      </c>
      <c r="E27" s="10">
        <v>1900</v>
      </c>
    </row>
    <row r="28" spans="1:5" ht="15.75" thickBot="1" x14ac:dyDescent="0.3">
      <c r="A28" s="5" t="s">
        <v>18</v>
      </c>
      <c r="B28" s="10">
        <v>68700</v>
      </c>
      <c r="C28" s="10">
        <v>70200</v>
      </c>
      <c r="D28" s="10">
        <v>70500</v>
      </c>
      <c r="E28" s="10">
        <v>71000</v>
      </c>
    </row>
    <row r="29" spans="1:5" ht="15.75" thickBot="1" x14ac:dyDescent="0.3">
      <c r="A29" s="5" t="s">
        <v>19</v>
      </c>
      <c r="B29" s="10">
        <f>B28/B27</f>
        <v>49.071428571428569</v>
      </c>
      <c r="C29" s="10">
        <f t="shared" ref="C29:E29" si="0">C28/C27</f>
        <v>43.875</v>
      </c>
      <c r="D29" s="10">
        <f t="shared" si="0"/>
        <v>41.470588235294116</v>
      </c>
      <c r="E29" s="10">
        <f t="shared" si="0"/>
        <v>37.368421052631582</v>
      </c>
    </row>
    <row r="30" spans="1:5" ht="15.75" thickBot="1" x14ac:dyDescent="0.3">
      <c r="A30" s="5" t="s">
        <v>20</v>
      </c>
      <c r="B30" s="736" t="s">
        <v>21</v>
      </c>
      <c r="C30" s="11">
        <f>C27/B27-1</f>
        <v>0.14285714285714279</v>
      </c>
      <c r="D30" s="11">
        <f t="shared" ref="D30:E32" si="1">D27/C27-1</f>
        <v>6.25E-2</v>
      </c>
      <c r="E30" s="11">
        <f t="shared" si="1"/>
        <v>0.11764705882352944</v>
      </c>
    </row>
    <row r="31" spans="1:5" ht="15.75" thickBot="1" x14ac:dyDescent="0.3">
      <c r="A31" s="5" t="s">
        <v>22</v>
      </c>
      <c r="B31" s="736" t="s">
        <v>21</v>
      </c>
      <c r="C31" s="11">
        <f>C28/B28-1</f>
        <v>2.1834061135371119E-2</v>
      </c>
      <c r="D31" s="11">
        <f t="shared" si="1"/>
        <v>4.2735042735042583E-3</v>
      </c>
      <c r="E31" s="11">
        <f t="shared" si="1"/>
        <v>7.0921985815601829E-3</v>
      </c>
    </row>
    <row r="32" spans="1:5" ht="15.75" thickBot="1" x14ac:dyDescent="0.3">
      <c r="A32" s="5" t="s">
        <v>23</v>
      </c>
      <c r="B32" s="736" t="s">
        <v>21</v>
      </c>
      <c r="C32" s="11">
        <f>C29/B29-1</f>
        <v>-0.10589519650655022</v>
      </c>
      <c r="D32" s="11">
        <f t="shared" si="1"/>
        <v>-5.4801407742584241E-2</v>
      </c>
      <c r="E32" s="11">
        <f t="shared" si="1"/>
        <v>-9.8917506532288035E-2</v>
      </c>
    </row>
    <row r="33" spans="1:5" ht="15.75" thickBot="1" x14ac:dyDescent="0.3">
      <c r="A33" s="1256" t="s">
        <v>160</v>
      </c>
      <c r="B33" s="1257"/>
      <c r="C33" s="1257"/>
      <c r="D33" s="1257"/>
      <c r="E33" s="1258"/>
    </row>
    <row r="34" spans="1:5" ht="12.75" customHeight="1" x14ac:dyDescent="0.25">
      <c r="A34" s="1254"/>
      <c r="B34" s="8">
        <v>2019</v>
      </c>
      <c r="C34" s="8">
        <v>2020</v>
      </c>
      <c r="D34" s="8">
        <v>2021</v>
      </c>
      <c r="E34" s="8">
        <v>2022</v>
      </c>
    </row>
    <row r="35" spans="1:5" ht="9" customHeight="1" thickBot="1" x14ac:dyDescent="0.3">
      <c r="A35" s="1255"/>
      <c r="B35" s="743" t="s">
        <v>8</v>
      </c>
      <c r="C35" s="743" t="s">
        <v>9</v>
      </c>
      <c r="D35" s="743" t="s">
        <v>9</v>
      </c>
      <c r="E35" s="743" t="s">
        <v>9</v>
      </c>
    </row>
    <row r="36" spans="1:5" ht="15.75" thickBot="1" x14ac:dyDescent="0.3">
      <c r="A36" s="13" t="s">
        <v>24</v>
      </c>
      <c r="B36" s="14">
        <f>B37+B38</f>
        <v>44000</v>
      </c>
      <c r="C36" s="14">
        <f>C37+C38</f>
        <v>44000</v>
      </c>
      <c r="D36" s="14">
        <f t="shared" ref="D36:E36" si="2">D37+D38</f>
        <v>44000</v>
      </c>
      <c r="E36" s="14">
        <f t="shared" si="2"/>
        <v>44000</v>
      </c>
    </row>
    <row r="37" spans="1:5" ht="15.75" thickBot="1" x14ac:dyDescent="0.3">
      <c r="A37" s="26" t="s">
        <v>279</v>
      </c>
      <c r="B37" s="14">
        <v>44000</v>
      </c>
      <c r="C37" s="14">
        <v>44000</v>
      </c>
      <c r="D37" s="14">
        <v>44000</v>
      </c>
      <c r="E37" s="14">
        <v>44000</v>
      </c>
    </row>
    <row r="38" spans="1:5" ht="15.75" thickBot="1" x14ac:dyDescent="0.3">
      <c r="A38" s="26" t="s">
        <v>280</v>
      </c>
      <c r="B38" s="15"/>
      <c r="C38" s="15"/>
      <c r="D38" s="15"/>
      <c r="E38" s="15"/>
    </row>
    <row r="39" spans="1:5" ht="24.75" thickBot="1" x14ac:dyDescent="0.3">
      <c r="A39" s="13" t="s">
        <v>25</v>
      </c>
      <c r="B39" s="14">
        <f>B40+B41</f>
        <v>6600</v>
      </c>
      <c r="C39" s="14">
        <f>C40+C41</f>
        <v>6600</v>
      </c>
      <c r="D39" s="14">
        <f t="shared" ref="D39:E39" si="3">D40+D41</f>
        <v>6600</v>
      </c>
      <c r="E39" s="14">
        <f t="shared" si="3"/>
        <v>6600</v>
      </c>
    </row>
    <row r="40" spans="1:5" ht="15.75" thickBot="1" x14ac:dyDescent="0.3">
      <c r="A40" s="26" t="s">
        <v>279</v>
      </c>
      <c r="B40" s="278">
        <v>6600</v>
      </c>
      <c r="C40" s="14">
        <v>6600</v>
      </c>
      <c r="D40" s="14">
        <v>6600</v>
      </c>
      <c r="E40" s="14">
        <v>6600</v>
      </c>
    </row>
    <row r="41" spans="1:5" ht="15.75" thickBot="1" x14ac:dyDescent="0.3">
      <c r="A41" s="26" t="s">
        <v>280</v>
      </c>
      <c r="B41" s="15"/>
      <c r="C41" s="14"/>
      <c r="D41" s="14"/>
      <c r="E41" s="14"/>
    </row>
    <row r="42" spans="1:5" ht="15.75" thickBot="1" x14ac:dyDescent="0.3">
      <c r="A42" s="13" t="s">
        <v>26</v>
      </c>
      <c r="B42" s="15">
        <f>B43+B44</f>
        <v>17760</v>
      </c>
      <c r="C42" s="14">
        <f>C43+C44</f>
        <v>19260</v>
      </c>
      <c r="D42" s="14">
        <f t="shared" ref="D42:E42" si="4">D43+D44</f>
        <v>19560</v>
      </c>
      <c r="E42" s="14">
        <f t="shared" si="4"/>
        <v>20060</v>
      </c>
    </row>
    <row r="43" spans="1:5" ht="15.75" thickBot="1" x14ac:dyDescent="0.3">
      <c r="A43" s="26" t="s">
        <v>279</v>
      </c>
      <c r="B43" s="278">
        <v>17760</v>
      </c>
      <c r="C43" s="14">
        <v>19260</v>
      </c>
      <c r="D43" s="31">
        <v>19560</v>
      </c>
      <c r="E43" s="31">
        <v>20060</v>
      </c>
    </row>
    <row r="44" spans="1:5" ht="15.75" thickBot="1" x14ac:dyDescent="0.3">
      <c r="A44" s="26" t="s">
        <v>280</v>
      </c>
      <c r="B44" s="15"/>
      <c r="C44" s="14"/>
      <c r="D44" s="14"/>
      <c r="E44" s="14"/>
    </row>
    <row r="45" spans="1:5" ht="15.75" thickBot="1" x14ac:dyDescent="0.3">
      <c r="A45" s="13" t="s">
        <v>27</v>
      </c>
      <c r="B45" s="15"/>
      <c r="C45" s="14"/>
      <c r="D45" s="14"/>
      <c r="E45" s="14"/>
    </row>
    <row r="46" spans="1:5" ht="15.75" thickBot="1" x14ac:dyDescent="0.3">
      <c r="A46" s="26" t="s">
        <v>279</v>
      </c>
      <c r="B46" s="15"/>
      <c r="C46" s="14"/>
      <c r="D46" s="14"/>
      <c r="E46" s="14"/>
    </row>
    <row r="47" spans="1:5" ht="15.75" thickBot="1" x14ac:dyDescent="0.3">
      <c r="A47" s="26" t="s">
        <v>280</v>
      </c>
      <c r="B47" s="15"/>
      <c r="C47" s="14"/>
      <c r="D47" s="14"/>
      <c r="E47" s="14"/>
    </row>
    <row r="48" spans="1:5" ht="15.75" thickBot="1" x14ac:dyDescent="0.3">
      <c r="A48" s="13" t="s">
        <v>28</v>
      </c>
      <c r="B48" s="15"/>
      <c r="C48" s="14"/>
      <c r="D48" s="14"/>
      <c r="E48" s="14"/>
    </row>
    <row r="49" spans="1:5" ht="15.75" thickBot="1" x14ac:dyDescent="0.3">
      <c r="A49" s="26" t="s">
        <v>279</v>
      </c>
      <c r="B49" s="15"/>
      <c r="C49" s="14"/>
      <c r="D49" s="14"/>
      <c r="E49" s="14"/>
    </row>
    <row r="50" spans="1:5" ht="15.75" thickBot="1" x14ac:dyDescent="0.3">
      <c r="A50" s="26" t="s">
        <v>280</v>
      </c>
      <c r="B50" s="15"/>
      <c r="C50" s="14"/>
      <c r="D50" s="14"/>
      <c r="E50" s="14"/>
    </row>
    <row r="51" spans="1:5" ht="15.75" thickBot="1" x14ac:dyDescent="0.3">
      <c r="A51" s="13" t="s">
        <v>29</v>
      </c>
      <c r="B51" s="15">
        <f>B52+B53</f>
        <v>100</v>
      </c>
      <c r="C51" s="14">
        <f t="shared" ref="C51:E51" si="5">C52+C53</f>
        <v>100</v>
      </c>
      <c r="D51" s="14">
        <f t="shared" si="5"/>
        <v>100</v>
      </c>
      <c r="E51" s="14">
        <f t="shared" si="5"/>
        <v>100</v>
      </c>
    </row>
    <row r="52" spans="1:5" ht="15.75" thickBot="1" x14ac:dyDescent="0.3">
      <c r="A52" s="26" t="s">
        <v>279</v>
      </c>
      <c r="B52" s="278">
        <v>100</v>
      </c>
      <c r="C52" s="14">
        <v>100</v>
      </c>
      <c r="D52" s="31">
        <v>100</v>
      </c>
      <c r="E52" s="31">
        <v>100</v>
      </c>
    </row>
    <row r="53" spans="1:5" ht="15.75" thickBot="1" x14ac:dyDescent="0.3">
      <c r="A53" s="26" t="s">
        <v>280</v>
      </c>
      <c r="B53" s="15"/>
      <c r="C53" s="14"/>
      <c r="D53" s="14"/>
      <c r="E53" s="14"/>
    </row>
    <row r="54" spans="1:5" ht="24.75" thickBot="1" x14ac:dyDescent="0.3">
      <c r="A54" s="13" t="s">
        <v>30</v>
      </c>
      <c r="B54" s="15">
        <f>B55+B56</f>
        <v>240</v>
      </c>
      <c r="C54" s="15">
        <f t="shared" ref="C54:E54" si="6">C55+C56</f>
        <v>240</v>
      </c>
      <c r="D54" s="15">
        <f t="shared" si="6"/>
        <v>240</v>
      </c>
      <c r="E54" s="15">
        <f t="shared" si="6"/>
        <v>240</v>
      </c>
    </row>
    <row r="55" spans="1:5" ht="15.75" thickBot="1" x14ac:dyDescent="0.3">
      <c r="A55" s="26" t="s">
        <v>279</v>
      </c>
      <c r="B55" s="15">
        <v>240</v>
      </c>
      <c r="C55" s="15">
        <v>240</v>
      </c>
      <c r="D55" s="15">
        <v>240</v>
      </c>
      <c r="E55" s="15">
        <v>240</v>
      </c>
    </row>
    <row r="56" spans="1:5" ht="15.75" thickBot="1" x14ac:dyDescent="0.3">
      <c r="A56" s="26" t="s">
        <v>280</v>
      </c>
      <c r="B56" s="15"/>
      <c r="C56" s="97"/>
      <c r="D56" s="40"/>
      <c r="E56" s="40"/>
    </row>
    <row r="57" spans="1:5" ht="15.75" thickBot="1" x14ac:dyDescent="0.3">
      <c r="A57" s="16" t="s">
        <v>31</v>
      </c>
      <c r="B57" s="15">
        <f>B54+B51+B48+B45+B42+B39+B36</f>
        <v>68700</v>
      </c>
      <c r="C57" s="15">
        <f>C54+C51+C48+C45+C42+C39+C36</f>
        <v>70200</v>
      </c>
      <c r="D57" s="15">
        <f t="shared" ref="D57:E57" si="7">D54+D51+D48+D45+D42+D39+D36</f>
        <v>70500</v>
      </c>
      <c r="E57" s="15">
        <f t="shared" si="7"/>
        <v>71000</v>
      </c>
    </row>
    <row r="58" spans="1:5" ht="15.75" thickBot="1" x14ac:dyDescent="0.3">
      <c r="A58" s="17" t="s">
        <v>32</v>
      </c>
      <c r="B58" s="18">
        <f>IF(B57-B28=0,0,"Error")</f>
        <v>0</v>
      </c>
      <c r="C58" s="18">
        <f>IF(C57-C28=0,0,"Error")</f>
        <v>0</v>
      </c>
      <c r="D58" s="18">
        <f>IF(D57-D28=0,0,"Error")</f>
        <v>0</v>
      </c>
      <c r="E58" s="18">
        <f>IF(E57-E28=0,0,"Error")</f>
        <v>0</v>
      </c>
    </row>
    <row r="59" spans="1:5" ht="15.75" hidden="1" thickBot="1" x14ac:dyDescent="0.3">
      <c r="A59" s="37" t="s">
        <v>327</v>
      </c>
      <c r="B59" s="1278"/>
      <c r="C59" s="1279"/>
      <c r="D59" s="1279"/>
      <c r="E59" s="1280"/>
    </row>
    <row r="60" spans="1:5" ht="26.25" hidden="1" customHeight="1" thickBot="1" x14ac:dyDescent="0.3">
      <c r="A60" s="5" t="s">
        <v>15</v>
      </c>
      <c r="B60" s="1247"/>
      <c r="C60" s="1249"/>
      <c r="D60" s="1249"/>
      <c r="E60" s="1250"/>
    </row>
    <row r="61" spans="1:5" ht="15.75" hidden="1" thickBot="1" x14ac:dyDescent="0.3">
      <c r="A61" s="5" t="s">
        <v>16</v>
      </c>
      <c r="B61" s="1251"/>
      <c r="C61" s="1252"/>
      <c r="D61" s="1252"/>
      <c r="E61" s="1253"/>
    </row>
    <row r="62" spans="1:5" ht="12.75" hidden="1" customHeight="1" x14ac:dyDescent="0.25">
      <c r="A62" s="1254"/>
      <c r="B62" s="8">
        <v>2018</v>
      </c>
      <c r="C62" s="8">
        <v>2019</v>
      </c>
      <c r="D62" s="8">
        <v>2020</v>
      </c>
      <c r="E62" s="8">
        <v>2021</v>
      </c>
    </row>
    <row r="63" spans="1:5" ht="9" hidden="1" customHeight="1" thickBot="1" x14ac:dyDescent="0.3">
      <c r="A63" s="1255"/>
      <c r="B63" s="743" t="s">
        <v>8</v>
      </c>
      <c r="C63" s="743" t="s">
        <v>9</v>
      </c>
      <c r="D63" s="743" t="s">
        <v>9</v>
      </c>
      <c r="E63" s="743" t="s">
        <v>9</v>
      </c>
    </row>
    <row r="64" spans="1:5" ht="15.75" hidden="1" thickBot="1" x14ac:dyDescent="0.3">
      <c r="A64" s="5" t="s">
        <v>17</v>
      </c>
      <c r="B64" s="5"/>
      <c r="C64" s="5"/>
      <c r="D64" s="5"/>
      <c r="E64" s="5"/>
    </row>
    <row r="65" spans="1:5" ht="15.75" hidden="1" thickBot="1" x14ac:dyDescent="0.3">
      <c r="A65" s="5" t="s">
        <v>18</v>
      </c>
      <c r="B65" s="10">
        <f>B94</f>
        <v>0</v>
      </c>
      <c r="C65" s="10">
        <f t="shared" ref="C65:E65" si="8">C94</f>
        <v>0</v>
      </c>
      <c r="D65" s="10">
        <f t="shared" si="8"/>
        <v>0</v>
      </c>
      <c r="E65" s="10">
        <f t="shared" si="8"/>
        <v>0</v>
      </c>
    </row>
    <row r="66" spans="1:5" ht="15.75" hidden="1" thickBot="1" x14ac:dyDescent="0.3">
      <c r="A66" s="5" t="s">
        <v>19</v>
      </c>
      <c r="B66" s="10" t="e">
        <f>B65/B64</f>
        <v>#DIV/0!</v>
      </c>
      <c r="C66" s="10" t="e">
        <f>C65/C64</f>
        <v>#DIV/0!</v>
      </c>
      <c r="D66" s="10" t="e">
        <f>D65/D64</f>
        <v>#DIV/0!</v>
      </c>
      <c r="E66" s="10" t="e">
        <f>E65/E64</f>
        <v>#DIV/0!</v>
      </c>
    </row>
    <row r="67" spans="1:5" ht="15.75" hidden="1" thickBot="1" x14ac:dyDescent="0.3">
      <c r="A67" s="5" t="s">
        <v>20</v>
      </c>
      <c r="B67" s="736"/>
      <c r="C67" s="11" t="e">
        <f>C64/B64-1</f>
        <v>#DIV/0!</v>
      </c>
      <c r="D67" s="11" t="e">
        <f>D64/C64-1</f>
        <v>#DIV/0!</v>
      </c>
      <c r="E67" s="11" t="e">
        <f>E64/D64-1</f>
        <v>#DIV/0!</v>
      </c>
    </row>
    <row r="68" spans="1:5" ht="15.75" hidden="1" thickBot="1" x14ac:dyDescent="0.3">
      <c r="A68" s="5" t="s">
        <v>22</v>
      </c>
      <c r="B68" s="736"/>
      <c r="C68" s="11" t="e">
        <f>C65/B65-1</f>
        <v>#DIV/0!</v>
      </c>
      <c r="D68" s="11" t="e">
        <f t="shared" ref="D68:E69" si="9">D65/C65-1</f>
        <v>#DIV/0!</v>
      </c>
      <c r="E68" s="11" t="e">
        <f t="shared" si="9"/>
        <v>#DIV/0!</v>
      </c>
    </row>
    <row r="69" spans="1:5" ht="15.75" hidden="1" thickBot="1" x14ac:dyDescent="0.3">
      <c r="A69" s="5" t="s">
        <v>23</v>
      </c>
      <c r="B69" s="736"/>
      <c r="C69" s="11" t="e">
        <f>C66/B66-1</f>
        <v>#DIV/0!</v>
      </c>
      <c r="D69" s="11" t="e">
        <f t="shared" si="9"/>
        <v>#DIV/0!</v>
      </c>
      <c r="E69" s="11" t="e">
        <f t="shared" si="9"/>
        <v>#DIV/0!</v>
      </c>
    </row>
    <row r="70" spans="1:5" ht="24.75" hidden="1" customHeight="1" thickBot="1" x14ac:dyDescent="0.3">
      <c r="A70" s="1256" t="s">
        <v>212</v>
      </c>
      <c r="B70" s="1257"/>
      <c r="C70" s="1257"/>
      <c r="D70" s="1257"/>
      <c r="E70" s="1258"/>
    </row>
    <row r="71" spans="1:5" ht="12.75" hidden="1" customHeight="1" x14ac:dyDescent="0.25">
      <c r="A71" s="1254"/>
      <c r="B71" s="8">
        <v>2018</v>
      </c>
      <c r="C71" s="8">
        <v>2019</v>
      </c>
      <c r="D71" s="8">
        <v>2020</v>
      </c>
      <c r="E71" s="8">
        <v>2021</v>
      </c>
    </row>
    <row r="72" spans="1:5" ht="9" hidden="1" customHeight="1" thickBot="1" x14ac:dyDescent="0.3">
      <c r="A72" s="1255"/>
      <c r="B72" s="743" t="s">
        <v>8</v>
      </c>
      <c r="C72" s="743" t="s">
        <v>9</v>
      </c>
      <c r="D72" s="743" t="s">
        <v>9</v>
      </c>
      <c r="E72" s="743" t="s">
        <v>9</v>
      </c>
    </row>
    <row r="73" spans="1:5" ht="24.75" hidden="1" customHeight="1" thickBot="1" x14ac:dyDescent="0.3">
      <c r="A73" s="13" t="s">
        <v>24</v>
      </c>
      <c r="B73" s="14"/>
      <c r="C73" s="14"/>
      <c r="D73" s="14"/>
      <c r="E73" s="14"/>
    </row>
    <row r="74" spans="1:5" ht="38.25" hidden="1" customHeight="1" thickBot="1" x14ac:dyDescent="0.3">
      <c r="A74" s="26" t="s">
        <v>279</v>
      </c>
      <c r="B74" s="15"/>
      <c r="C74" s="27"/>
      <c r="D74" s="27"/>
      <c r="E74" s="27"/>
    </row>
    <row r="75" spans="1:5" ht="24.75" hidden="1" customHeight="1" thickBot="1" x14ac:dyDescent="0.3">
      <c r="A75" s="26" t="s">
        <v>280</v>
      </c>
      <c r="B75" s="15"/>
      <c r="C75" s="27"/>
      <c r="D75" s="27"/>
      <c r="E75" s="27"/>
    </row>
    <row r="76" spans="1:5" ht="24.75" hidden="1" customHeight="1" thickBot="1" x14ac:dyDescent="0.3">
      <c r="A76" s="13" t="s">
        <v>25</v>
      </c>
      <c r="B76" s="14"/>
      <c r="C76" s="14"/>
      <c r="D76" s="14"/>
      <c r="E76" s="14"/>
    </row>
    <row r="77" spans="1:5" ht="15.75" hidden="1" thickBot="1" x14ac:dyDescent="0.3">
      <c r="A77" s="26" t="s">
        <v>279</v>
      </c>
      <c r="B77" s="15"/>
      <c r="C77" s="14"/>
      <c r="D77" s="14"/>
      <c r="E77" s="14"/>
    </row>
    <row r="78" spans="1:5" ht="15.75" hidden="1" thickBot="1" x14ac:dyDescent="0.3">
      <c r="A78" s="26" t="s">
        <v>280</v>
      </c>
      <c r="B78" s="15"/>
      <c r="C78" s="14"/>
      <c r="D78" s="14"/>
      <c r="E78" s="14"/>
    </row>
    <row r="79" spans="1:5" ht="24.75" hidden="1" customHeight="1" thickBot="1" x14ac:dyDescent="0.3">
      <c r="A79" s="13" t="s">
        <v>26</v>
      </c>
      <c r="B79" s="15">
        <v>0</v>
      </c>
      <c r="C79" s="14">
        <v>0</v>
      </c>
      <c r="D79" s="14">
        <v>0</v>
      </c>
      <c r="E79" s="14">
        <v>0</v>
      </c>
    </row>
    <row r="80" spans="1:5" ht="15.75" hidden="1" thickBot="1" x14ac:dyDescent="0.3">
      <c r="A80" s="26" t="s">
        <v>279</v>
      </c>
      <c r="B80" s="15"/>
      <c r="C80" s="14"/>
      <c r="D80" s="14"/>
      <c r="E80" s="14"/>
    </row>
    <row r="81" spans="1:5" ht="15.75" hidden="1" thickBot="1" x14ac:dyDescent="0.3">
      <c r="A81" s="26" t="s">
        <v>280</v>
      </c>
      <c r="B81" s="15"/>
      <c r="C81" s="14"/>
      <c r="D81" s="14"/>
      <c r="E81" s="14"/>
    </row>
    <row r="82" spans="1:5" ht="15.75" hidden="1" thickBot="1" x14ac:dyDescent="0.3">
      <c r="A82" s="13" t="s">
        <v>27</v>
      </c>
      <c r="B82" s="15"/>
      <c r="C82" s="14"/>
      <c r="D82" s="14"/>
      <c r="E82" s="14"/>
    </row>
    <row r="83" spans="1:5" ht="15.75" hidden="1" thickBot="1" x14ac:dyDescent="0.3">
      <c r="A83" s="26" t="s">
        <v>279</v>
      </c>
      <c r="B83" s="15"/>
      <c r="C83" s="14"/>
      <c r="D83" s="14"/>
      <c r="E83" s="14"/>
    </row>
    <row r="84" spans="1:5" ht="15.75" hidden="1" thickBot="1" x14ac:dyDescent="0.3">
      <c r="A84" s="26" t="s">
        <v>280</v>
      </c>
      <c r="B84" s="15"/>
      <c r="C84" s="14"/>
      <c r="D84" s="14"/>
      <c r="E84" s="14"/>
    </row>
    <row r="85" spans="1:5" ht="15.75" hidden="1" thickBot="1" x14ac:dyDescent="0.3">
      <c r="A85" s="13" t="s">
        <v>28</v>
      </c>
      <c r="B85" s="15"/>
      <c r="C85" s="14"/>
      <c r="D85" s="14"/>
      <c r="E85" s="14"/>
    </row>
    <row r="86" spans="1:5" ht="15.75" hidden="1" thickBot="1" x14ac:dyDescent="0.3">
      <c r="A86" s="26" t="s">
        <v>279</v>
      </c>
      <c r="B86" s="15"/>
      <c r="C86" s="14"/>
      <c r="D86" s="14"/>
      <c r="E86" s="14"/>
    </row>
    <row r="87" spans="1:5" ht="15.75" hidden="1" thickBot="1" x14ac:dyDescent="0.3">
      <c r="A87" s="26" t="s">
        <v>280</v>
      </c>
      <c r="B87" s="15"/>
      <c r="C87" s="14"/>
      <c r="D87" s="14"/>
      <c r="E87" s="14"/>
    </row>
    <row r="88" spans="1:5" ht="15.75" hidden="1" thickBot="1" x14ac:dyDescent="0.3">
      <c r="A88" s="13" t="s">
        <v>29</v>
      </c>
      <c r="B88" s="15"/>
      <c r="C88" s="14"/>
      <c r="D88" s="14"/>
      <c r="E88" s="14"/>
    </row>
    <row r="89" spans="1:5" ht="15.75" hidden="1" thickBot="1" x14ac:dyDescent="0.3">
      <c r="A89" s="26" t="s">
        <v>279</v>
      </c>
      <c r="B89" s="15"/>
      <c r="C89" s="14"/>
      <c r="D89" s="14"/>
      <c r="E89" s="14"/>
    </row>
    <row r="90" spans="1:5" ht="15.75" hidden="1" thickBot="1" x14ac:dyDescent="0.3">
      <c r="A90" s="26" t="s">
        <v>280</v>
      </c>
      <c r="B90" s="15"/>
      <c r="C90" s="14"/>
      <c r="D90" s="14"/>
      <c r="E90" s="14"/>
    </row>
    <row r="91" spans="1:5" ht="24.75" hidden="1" thickBot="1" x14ac:dyDescent="0.3">
      <c r="A91" s="13" t="s">
        <v>30</v>
      </c>
      <c r="B91" s="15"/>
      <c r="C91" s="14"/>
      <c r="D91" s="14"/>
      <c r="E91" s="14"/>
    </row>
    <row r="92" spans="1:5" ht="15.75" hidden="1" thickBot="1" x14ac:dyDescent="0.3">
      <c r="A92" s="26" t="s">
        <v>279</v>
      </c>
      <c r="B92" s="15"/>
      <c r="C92" s="14"/>
      <c r="D92" s="14"/>
      <c r="E92" s="14"/>
    </row>
    <row r="93" spans="1:5" ht="15.75" hidden="1" thickBot="1" x14ac:dyDescent="0.3">
      <c r="A93" s="26" t="s">
        <v>280</v>
      </c>
      <c r="B93" s="15"/>
      <c r="C93" s="14"/>
      <c r="D93" s="14"/>
      <c r="E93" s="14"/>
    </row>
    <row r="94" spans="1:5" ht="15.75" hidden="1" thickBot="1" x14ac:dyDescent="0.3">
      <c r="A94" s="35" t="s">
        <v>53</v>
      </c>
      <c r="B94" s="15">
        <f>B91+B88+B85+B82+B79+B76+B73</f>
        <v>0</v>
      </c>
      <c r="C94" s="15">
        <f t="shared" ref="C94:E94" si="10">C91+C88+C85+C82+C79+C76+C73</f>
        <v>0</v>
      </c>
      <c r="D94" s="15">
        <f t="shared" si="10"/>
        <v>0</v>
      </c>
      <c r="E94" s="15">
        <f t="shared" si="10"/>
        <v>0</v>
      </c>
    </row>
    <row r="95" spans="1:5" ht="17.25" hidden="1" customHeight="1" thickBot="1" x14ac:dyDescent="0.3">
      <c r="A95" s="17" t="s">
        <v>32</v>
      </c>
      <c r="B95" s="18">
        <f>IF(B94-B65=0,0,"Error")</f>
        <v>0</v>
      </c>
      <c r="C95" s="18">
        <f>IF(C94-C65=0,0,"Error")</f>
        <v>0</v>
      </c>
      <c r="D95" s="18">
        <f>IF(D94-D65=0,0,"Error")</f>
        <v>0</v>
      </c>
      <c r="E95" s="18">
        <f>IF(E94-E65=0,0,"Error")</f>
        <v>0</v>
      </c>
    </row>
    <row r="96" spans="1:5" ht="15.75" hidden="1" thickBot="1" x14ac:dyDescent="0.3">
      <c r="A96" s="37" t="s">
        <v>328</v>
      </c>
      <c r="B96" s="1278"/>
      <c r="C96" s="1279"/>
      <c r="D96" s="1279"/>
      <c r="E96" s="1280"/>
    </row>
    <row r="97" spans="1:5" ht="26.25" hidden="1" customHeight="1" thickBot="1" x14ac:dyDescent="0.3">
      <c r="A97" s="5" t="s">
        <v>15</v>
      </c>
      <c r="B97" s="1247"/>
      <c r="C97" s="1249"/>
      <c r="D97" s="1249"/>
      <c r="E97" s="1250"/>
    </row>
    <row r="98" spans="1:5" ht="15.75" hidden="1" thickBot="1" x14ac:dyDescent="0.3">
      <c r="A98" s="5" t="s">
        <v>16</v>
      </c>
      <c r="B98" s="1251"/>
      <c r="C98" s="1252"/>
      <c r="D98" s="1252"/>
      <c r="E98" s="1253"/>
    </row>
    <row r="99" spans="1:5" ht="12.75" hidden="1" customHeight="1" x14ac:dyDescent="0.25">
      <c r="A99" s="1254"/>
      <c r="B99" s="8">
        <v>2018</v>
      </c>
      <c r="C99" s="8">
        <v>2019</v>
      </c>
      <c r="D99" s="8">
        <v>2020</v>
      </c>
      <c r="E99" s="8">
        <v>2021</v>
      </c>
    </row>
    <row r="100" spans="1:5" ht="9" hidden="1" customHeight="1" thickBot="1" x14ac:dyDescent="0.3">
      <c r="A100" s="1255"/>
      <c r="B100" s="743" t="s">
        <v>8</v>
      </c>
      <c r="C100" s="743" t="s">
        <v>9</v>
      </c>
      <c r="D100" s="743" t="s">
        <v>9</v>
      </c>
      <c r="E100" s="743" t="s">
        <v>9</v>
      </c>
    </row>
    <row r="101" spans="1:5" ht="15.75" hidden="1" thickBot="1" x14ac:dyDescent="0.3">
      <c r="A101" s="5" t="s">
        <v>17</v>
      </c>
      <c r="B101" s="41"/>
      <c r="C101" s="41"/>
      <c r="D101" s="41"/>
      <c r="E101" s="41"/>
    </row>
    <row r="102" spans="1:5" ht="15.75" hidden="1" thickBot="1" x14ac:dyDescent="0.3">
      <c r="A102" s="5" t="s">
        <v>18</v>
      </c>
      <c r="B102" s="10">
        <f>B131</f>
        <v>0</v>
      </c>
      <c r="C102" s="10">
        <f t="shared" ref="C102:E102" si="11">C131</f>
        <v>0</v>
      </c>
      <c r="D102" s="10">
        <f t="shared" si="11"/>
        <v>0</v>
      </c>
      <c r="E102" s="10">
        <f t="shared" si="11"/>
        <v>0</v>
      </c>
    </row>
    <row r="103" spans="1:5" ht="15.75" hidden="1" thickBot="1" x14ac:dyDescent="0.3">
      <c r="A103" s="5" t="s">
        <v>19</v>
      </c>
      <c r="B103" s="10" t="e">
        <f>B102/B101</f>
        <v>#DIV/0!</v>
      </c>
      <c r="C103" s="10" t="e">
        <f>C102/C101</f>
        <v>#DIV/0!</v>
      </c>
      <c r="D103" s="10" t="e">
        <f>D102/D101</f>
        <v>#DIV/0!</v>
      </c>
      <c r="E103" s="10" t="e">
        <f>E102/E101</f>
        <v>#DIV/0!</v>
      </c>
    </row>
    <row r="104" spans="1:5" ht="15.75" hidden="1" thickBot="1" x14ac:dyDescent="0.3">
      <c r="A104" s="5" t="s">
        <v>20</v>
      </c>
      <c r="B104" s="736"/>
      <c r="C104" s="11" t="e">
        <f>C101/B101-1</f>
        <v>#DIV/0!</v>
      </c>
      <c r="D104" s="11" t="e">
        <f>D101/C101-1</f>
        <v>#DIV/0!</v>
      </c>
      <c r="E104" s="11" t="e">
        <f>E101/D101-1</f>
        <v>#DIV/0!</v>
      </c>
    </row>
    <row r="105" spans="1:5" ht="15.75" hidden="1" thickBot="1" x14ac:dyDescent="0.3">
      <c r="A105" s="5" t="s">
        <v>22</v>
      </c>
      <c r="B105" s="736"/>
      <c r="C105" s="11" t="e">
        <f>C102/B102-1</f>
        <v>#DIV/0!</v>
      </c>
      <c r="D105" s="11" t="e">
        <f t="shared" ref="D105:E106" si="12">D102/C102-1</f>
        <v>#DIV/0!</v>
      </c>
      <c r="E105" s="11" t="e">
        <f t="shared" si="12"/>
        <v>#DIV/0!</v>
      </c>
    </row>
    <row r="106" spans="1:5" ht="15.75" hidden="1" thickBot="1" x14ac:dyDescent="0.3">
      <c r="A106" s="5" t="s">
        <v>23</v>
      </c>
      <c r="B106" s="736"/>
      <c r="C106" s="11" t="e">
        <f>C103/B103-1</f>
        <v>#DIV/0!</v>
      </c>
      <c r="D106" s="11" t="e">
        <f t="shared" si="12"/>
        <v>#DIV/0!</v>
      </c>
      <c r="E106" s="11" t="e">
        <f t="shared" si="12"/>
        <v>#DIV/0!</v>
      </c>
    </row>
    <row r="107" spans="1:5" ht="24.75" hidden="1" customHeight="1" thickBot="1" x14ac:dyDescent="0.3">
      <c r="A107" s="1256" t="s">
        <v>212</v>
      </c>
      <c r="B107" s="1257"/>
      <c r="C107" s="1257"/>
      <c r="D107" s="1257"/>
      <c r="E107" s="1258"/>
    </row>
    <row r="108" spans="1:5" ht="12.75" hidden="1" customHeight="1" x14ac:dyDescent="0.25">
      <c r="A108" s="1254"/>
      <c r="B108" s="8">
        <v>2018</v>
      </c>
      <c r="C108" s="8">
        <v>2019</v>
      </c>
      <c r="D108" s="8">
        <v>2020</v>
      </c>
      <c r="E108" s="8">
        <v>2021</v>
      </c>
    </row>
    <row r="109" spans="1:5" ht="9" hidden="1" customHeight="1" thickBot="1" x14ac:dyDescent="0.3">
      <c r="A109" s="1255"/>
      <c r="B109" s="743" t="s">
        <v>8</v>
      </c>
      <c r="C109" s="743" t="s">
        <v>9</v>
      </c>
      <c r="D109" s="743" t="s">
        <v>9</v>
      </c>
      <c r="E109" s="743" t="s">
        <v>9</v>
      </c>
    </row>
    <row r="110" spans="1:5" ht="24.75" hidden="1" customHeight="1" thickBot="1" x14ac:dyDescent="0.3">
      <c r="A110" s="13" t="s">
        <v>24</v>
      </c>
      <c r="B110" s="14"/>
      <c r="C110" s="14"/>
      <c r="D110" s="14"/>
      <c r="E110" s="14"/>
    </row>
    <row r="111" spans="1:5" ht="15.75" hidden="1" thickBot="1" x14ac:dyDescent="0.3">
      <c r="A111" s="26" t="s">
        <v>279</v>
      </c>
      <c r="B111" s="15"/>
      <c r="C111" s="27"/>
      <c r="D111" s="27"/>
      <c r="E111" s="27"/>
    </row>
    <row r="112" spans="1:5" ht="15.75" hidden="1" thickBot="1" x14ac:dyDescent="0.3">
      <c r="A112" s="26" t="s">
        <v>280</v>
      </c>
      <c r="B112" s="15"/>
      <c r="C112" s="27"/>
      <c r="D112" s="27"/>
      <c r="E112" s="27"/>
    </row>
    <row r="113" spans="1:5" ht="24.75" hidden="1" customHeight="1" thickBot="1" x14ac:dyDescent="0.3">
      <c r="A113" s="13" t="s">
        <v>25</v>
      </c>
      <c r="B113" s="14"/>
      <c r="C113" s="14"/>
      <c r="D113" s="14"/>
      <c r="E113" s="14"/>
    </row>
    <row r="114" spans="1:5" ht="15.75" hidden="1" thickBot="1" x14ac:dyDescent="0.3">
      <c r="A114" s="26" t="s">
        <v>279</v>
      </c>
      <c r="B114" s="15"/>
      <c r="C114" s="14"/>
      <c r="D114" s="14"/>
      <c r="E114" s="14"/>
    </row>
    <row r="115" spans="1:5" ht="15.75" hidden="1" thickBot="1" x14ac:dyDescent="0.3">
      <c r="A115" s="26" t="s">
        <v>280</v>
      </c>
      <c r="B115" s="15"/>
      <c r="C115" s="14"/>
      <c r="D115" s="14"/>
      <c r="E115" s="14"/>
    </row>
    <row r="116" spans="1:5" ht="24.75" hidden="1" customHeight="1" thickBot="1" x14ac:dyDescent="0.3">
      <c r="A116" s="13" t="s">
        <v>26</v>
      </c>
      <c r="B116" s="42">
        <v>0</v>
      </c>
      <c r="C116" s="43">
        <v>0</v>
      </c>
      <c r="D116" s="43">
        <v>0</v>
      </c>
      <c r="E116" s="43">
        <v>0</v>
      </c>
    </row>
    <row r="117" spans="1:5" ht="15.75" hidden="1" thickBot="1" x14ac:dyDescent="0.3">
      <c r="A117" s="26" t="s">
        <v>279</v>
      </c>
      <c r="B117" s="15"/>
      <c r="C117" s="14"/>
      <c r="D117" s="14"/>
      <c r="E117" s="14"/>
    </row>
    <row r="118" spans="1:5" ht="15.75" hidden="1" thickBot="1" x14ac:dyDescent="0.3">
      <c r="A118" s="26" t="s">
        <v>280</v>
      </c>
      <c r="B118" s="15"/>
      <c r="C118" s="14"/>
      <c r="D118" s="14"/>
      <c r="E118" s="14"/>
    </row>
    <row r="119" spans="1:5" ht="15.75" hidden="1" thickBot="1" x14ac:dyDescent="0.3">
      <c r="A119" s="13" t="s">
        <v>27</v>
      </c>
      <c r="B119" s="15"/>
      <c r="C119" s="14"/>
      <c r="D119" s="14"/>
      <c r="E119" s="14"/>
    </row>
    <row r="120" spans="1:5" ht="15.75" hidden="1" thickBot="1" x14ac:dyDescent="0.3">
      <c r="A120" s="26" t="s">
        <v>279</v>
      </c>
      <c r="B120" s="15"/>
      <c r="C120" s="14"/>
      <c r="D120" s="14"/>
      <c r="E120" s="14"/>
    </row>
    <row r="121" spans="1:5" ht="15.75" hidden="1" thickBot="1" x14ac:dyDescent="0.3">
      <c r="A121" s="26" t="s">
        <v>280</v>
      </c>
      <c r="B121" s="15"/>
      <c r="C121" s="14"/>
      <c r="D121" s="14"/>
      <c r="E121" s="14"/>
    </row>
    <row r="122" spans="1:5" ht="15.75" hidden="1" thickBot="1" x14ac:dyDescent="0.3">
      <c r="A122" s="13" t="s">
        <v>28</v>
      </c>
      <c r="B122" s="15"/>
      <c r="C122" s="14"/>
      <c r="D122" s="14"/>
      <c r="E122" s="14"/>
    </row>
    <row r="123" spans="1:5" ht="15.75" hidden="1" thickBot="1" x14ac:dyDescent="0.3">
      <c r="A123" s="26" t="s">
        <v>279</v>
      </c>
      <c r="B123" s="15"/>
      <c r="C123" s="14"/>
      <c r="D123" s="14"/>
      <c r="E123" s="14"/>
    </row>
    <row r="124" spans="1:5" ht="15" hidden="1" customHeight="1" thickBot="1" x14ac:dyDescent="0.3">
      <c r="A124" s="26" t="s">
        <v>280</v>
      </c>
      <c r="B124" s="15"/>
      <c r="C124" s="14"/>
      <c r="D124" s="14"/>
      <c r="E124" s="14"/>
    </row>
    <row r="125" spans="1:5" ht="15.75" hidden="1" thickBot="1" x14ac:dyDescent="0.3">
      <c r="A125" s="13" t="s">
        <v>29</v>
      </c>
      <c r="B125" s="15">
        <v>0</v>
      </c>
      <c r="C125" s="14">
        <v>0</v>
      </c>
      <c r="D125" s="14">
        <v>0</v>
      </c>
      <c r="E125" s="14">
        <v>0</v>
      </c>
    </row>
    <row r="126" spans="1:5" ht="15.75" hidden="1" thickBot="1" x14ac:dyDescent="0.3">
      <c r="A126" s="26" t="s">
        <v>279</v>
      </c>
      <c r="B126" s="15"/>
      <c r="C126" s="14"/>
      <c r="D126" s="14"/>
      <c r="E126" s="14"/>
    </row>
    <row r="127" spans="1:5" ht="15.75" hidden="1" thickBot="1" x14ac:dyDescent="0.3">
      <c r="A127" s="26" t="s">
        <v>280</v>
      </c>
      <c r="B127" s="15"/>
      <c r="C127" s="14"/>
      <c r="D127" s="14"/>
      <c r="E127" s="14"/>
    </row>
    <row r="128" spans="1:5" ht="24.75" hidden="1" thickBot="1" x14ac:dyDescent="0.3">
      <c r="A128" s="13" t="s">
        <v>30</v>
      </c>
      <c r="B128" s="15"/>
      <c r="C128" s="14"/>
      <c r="D128" s="14"/>
      <c r="E128" s="14"/>
    </row>
    <row r="129" spans="1:5" ht="15.75" hidden="1" thickBot="1" x14ac:dyDescent="0.3">
      <c r="A129" s="26" t="s">
        <v>279</v>
      </c>
      <c r="B129" s="15"/>
      <c r="C129" s="14"/>
      <c r="D129" s="14"/>
      <c r="E129" s="14"/>
    </row>
    <row r="130" spans="1:5" ht="15.75" hidden="1" thickBot="1" x14ac:dyDescent="0.3">
      <c r="A130" s="26" t="s">
        <v>280</v>
      </c>
      <c r="B130" s="15"/>
      <c r="C130" s="14"/>
      <c r="D130" s="14"/>
      <c r="E130" s="14"/>
    </row>
    <row r="131" spans="1:5" ht="15.75" hidden="1" thickBot="1" x14ac:dyDescent="0.3">
      <c r="A131" s="35" t="s">
        <v>53</v>
      </c>
      <c r="B131" s="15">
        <f>B128+B125+B122+B119+B116+B113+B110</f>
        <v>0</v>
      </c>
      <c r="C131" s="15">
        <f t="shared" ref="C131:E131" si="13">C128+C125+C122+C119+C116+C113+C110</f>
        <v>0</v>
      </c>
      <c r="D131" s="15">
        <f t="shared" si="13"/>
        <v>0</v>
      </c>
      <c r="E131" s="15">
        <f t="shared" si="13"/>
        <v>0</v>
      </c>
    </row>
    <row r="132" spans="1:5" ht="17.25" hidden="1" customHeight="1" thickBot="1" x14ac:dyDescent="0.3">
      <c r="A132" s="17" t="s">
        <v>32</v>
      </c>
      <c r="B132" s="18">
        <f>IF(B131-B102=0,0,"Error")</f>
        <v>0</v>
      </c>
      <c r="C132" s="18">
        <f>IF(C131-C102=0,0,"Error")</f>
        <v>0</v>
      </c>
      <c r="D132" s="18">
        <f>IF(D131-D102=0,0,"Error")</f>
        <v>0</v>
      </c>
      <c r="E132" s="18">
        <f>IF(E131-E102=0,0,"Error")</f>
        <v>0</v>
      </c>
    </row>
    <row r="133" spans="1:5" ht="15.75" thickBot="1" x14ac:dyDescent="0.3">
      <c r="A133" s="1220" t="s">
        <v>39</v>
      </c>
      <c r="B133" s="1221"/>
      <c r="C133" s="1221"/>
      <c r="D133" s="1221"/>
      <c r="E133" s="1222"/>
    </row>
    <row r="134" spans="1:5" ht="15.75" thickBot="1" x14ac:dyDescent="0.3">
      <c r="A134" s="1220" t="s">
        <v>40</v>
      </c>
      <c r="B134" s="1221"/>
      <c r="C134" s="1221"/>
      <c r="D134" s="1221"/>
      <c r="E134" s="1222"/>
    </row>
    <row r="135" spans="1:5" ht="15.75" thickBot="1" x14ac:dyDescent="0.3">
      <c r="A135" s="7" t="s">
        <v>56</v>
      </c>
      <c r="B135" s="1271"/>
      <c r="C135" s="1432"/>
      <c r="D135" s="1272"/>
      <c r="E135" s="1273"/>
    </row>
    <row r="136" spans="1:5" ht="30.75" customHeight="1" thickBot="1" x14ac:dyDescent="0.3">
      <c r="A136" s="7" t="s">
        <v>82</v>
      </c>
      <c r="B136" s="7" t="s">
        <v>1269</v>
      </c>
      <c r="C136" s="100" t="s">
        <v>289</v>
      </c>
      <c r="D136" s="1376" t="s">
        <v>589</v>
      </c>
      <c r="E136" s="1377"/>
    </row>
    <row r="137" spans="1:5" ht="15.75" thickBot="1" x14ac:dyDescent="0.3">
      <c r="A137" s="110"/>
      <c r="B137" s="1243"/>
      <c r="C137" s="1277"/>
      <c r="D137" s="1245"/>
      <c r="E137" s="1246"/>
    </row>
    <row r="138" spans="1:5" ht="17.25" customHeight="1" thickBot="1" x14ac:dyDescent="0.3">
      <c r="A138" s="5" t="s">
        <v>15</v>
      </c>
      <c r="B138" s="1247" t="s">
        <v>855</v>
      </c>
      <c r="C138" s="1249"/>
      <c r="D138" s="1249"/>
      <c r="E138" s="1250"/>
    </row>
    <row r="139" spans="1:5" ht="15.75" thickBot="1" x14ac:dyDescent="0.3">
      <c r="A139" s="5" t="s">
        <v>16</v>
      </c>
      <c r="B139" s="1251" t="s">
        <v>856</v>
      </c>
      <c r="C139" s="1252"/>
      <c r="D139" s="1252"/>
      <c r="E139" s="1253"/>
    </row>
    <row r="140" spans="1:5" ht="12.75" customHeight="1" x14ac:dyDescent="0.25">
      <c r="A140" s="1254"/>
      <c r="B140" s="8">
        <v>2019</v>
      </c>
      <c r="C140" s="8">
        <v>2020</v>
      </c>
      <c r="D140" s="8">
        <v>2021</v>
      </c>
      <c r="E140" s="8">
        <v>2022</v>
      </c>
    </row>
    <row r="141" spans="1:5" ht="9" customHeight="1" thickBot="1" x14ac:dyDescent="0.3">
      <c r="A141" s="1255"/>
      <c r="B141" s="743" t="s">
        <v>8</v>
      </c>
      <c r="C141" s="743" t="s">
        <v>9</v>
      </c>
      <c r="D141" s="743" t="s">
        <v>9</v>
      </c>
      <c r="E141" s="743" t="s">
        <v>9</v>
      </c>
    </row>
    <row r="142" spans="1:5" ht="15.75" thickBot="1" x14ac:dyDescent="0.3">
      <c r="A142" s="5" t="s">
        <v>17</v>
      </c>
      <c r="B142" s="10">
        <v>10</v>
      </c>
      <c r="C142" s="10">
        <v>12</v>
      </c>
      <c r="D142" s="10">
        <v>13</v>
      </c>
      <c r="E142" s="10">
        <v>14</v>
      </c>
    </row>
    <row r="143" spans="1:5" ht="15.75" thickBot="1" x14ac:dyDescent="0.3">
      <c r="A143" s="5" t="s">
        <v>18</v>
      </c>
      <c r="B143" s="10">
        <v>500</v>
      </c>
      <c r="C143" s="10">
        <v>500</v>
      </c>
      <c r="D143" s="10">
        <v>500</v>
      </c>
      <c r="E143" s="10">
        <v>500</v>
      </c>
    </row>
    <row r="144" spans="1:5" ht="15.75" thickBot="1" x14ac:dyDescent="0.3">
      <c r="A144" s="5" t="s">
        <v>19</v>
      </c>
      <c r="B144" s="10">
        <f>B143/B142</f>
        <v>50</v>
      </c>
      <c r="C144" s="10">
        <f t="shared" ref="C144:E144" si="14">C143/C142</f>
        <v>41.666666666666664</v>
      </c>
      <c r="D144" s="10">
        <f t="shared" si="14"/>
        <v>38.46153846153846</v>
      </c>
      <c r="E144" s="10">
        <f t="shared" si="14"/>
        <v>35.714285714285715</v>
      </c>
    </row>
    <row r="145" spans="1:5" ht="15.75" thickBot="1" x14ac:dyDescent="0.3">
      <c r="A145" s="5" t="s">
        <v>20</v>
      </c>
      <c r="B145" s="736" t="s">
        <v>21</v>
      </c>
      <c r="C145" s="11">
        <f>C142/B142-1</f>
        <v>0.19999999999999996</v>
      </c>
      <c r="D145" s="11">
        <f t="shared" ref="D145:E147" si="15">D142/C142-1</f>
        <v>8.3333333333333259E-2</v>
      </c>
      <c r="E145" s="11">
        <f t="shared" si="15"/>
        <v>7.6923076923076872E-2</v>
      </c>
    </row>
    <row r="146" spans="1:5" ht="15.75" thickBot="1" x14ac:dyDescent="0.3">
      <c r="A146" s="5" t="s">
        <v>22</v>
      </c>
      <c r="B146" s="736" t="s">
        <v>21</v>
      </c>
      <c r="C146" s="11">
        <f>C143/B143-1</f>
        <v>0</v>
      </c>
      <c r="D146" s="11">
        <f t="shared" si="15"/>
        <v>0</v>
      </c>
      <c r="E146" s="11">
        <f t="shared" si="15"/>
        <v>0</v>
      </c>
    </row>
    <row r="147" spans="1:5" ht="15.75" thickBot="1" x14ac:dyDescent="0.3">
      <c r="A147" s="5" t="s">
        <v>23</v>
      </c>
      <c r="B147" s="736" t="s">
        <v>21</v>
      </c>
      <c r="C147" s="11">
        <f>C144/B144-1</f>
        <v>-0.16666666666666674</v>
      </c>
      <c r="D147" s="11">
        <f t="shared" si="15"/>
        <v>-7.6923076923076872E-2</v>
      </c>
      <c r="E147" s="11">
        <f t="shared" si="15"/>
        <v>-7.1428571428571397E-2</v>
      </c>
    </row>
    <row r="148" spans="1:5" ht="15.75" thickBot="1" x14ac:dyDescent="0.3">
      <c r="A148" s="1256" t="s">
        <v>163</v>
      </c>
      <c r="B148" s="1257"/>
      <c r="C148" s="1257"/>
      <c r="D148" s="1257"/>
      <c r="E148" s="1258"/>
    </row>
    <row r="149" spans="1:5" ht="12.75" customHeight="1" x14ac:dyDescent="0.25">
      <c r="A149" s="1254"/>
      <c r="B149" s="8">
        <v>2018</v>
      </c>
      <c r="C149" s="8">
        <v>2019</v>
      </c>
      <c r="D149" s="8">
        <v>2020</v>
      </c>
      <c r="E149" s="8">
        <v>2021</v>
      </c>
    </row>
    <row r="150" spans="1:5" ht="9" customHeight="1" thickBot="1" x14ac:dyDescent="0.3">
      <c r="A150" s="1255"/>
      <c r="B150" s="743" t="s">
        <v>8</v>
      </c>
      <c r="C150" s="743" t="s">
        <v>9</v>
      </c>
      <c r="D150" s="743" t="s">
        <v>9</v>
      </c>
      <c r="E150" s="743" t="s">
        <v>9</v>
      </c>
    </row>
    <row r="151" spans="1:5" ht="15.75" thickBot="1" x14ac:dyDescent="0.3">
      <c r="A151" s="13" t="s">
        <v>42</v>
      </c>
      <c r="B151" s="14">
        <f>B152+B153+B154+B155</f>
        <v>0</v>
      </c>
      <c r="C151" s="14">
        <f t="shared" ref="C151:E151" si="16">C152+C153+C154+C155</f>
        <v>0</v>
      </c>
      <c r="D151" s="14">
        <f t="shared" si="16"/>
        <v>0</v>
      </c>
      <c r="E151" s="14">
        <f t="shared" si="16"/>
        <v>0</v>
      </c>
    </row>
    <row r="152" spans="1:5" ht="15.75" thickBot="1" x14ac:dyDescent="0.3">
      <c r="A152" s="26" t="s">
        <v>279</v>
      </c>
      <c r="B152" s="14"/>
      <c r="C152" s="14"/>
      <c r="D152" s="14"/>
      <c r="E152" s="14"/>
    </row>
    <row r="153" spans="1:5" ht="15.75" thickBot="1" x14ac:dyDescent="0.3">
      <c r="A153" s="26" t="s">
        <v>294</v>
      </c>
      <c r="B153" s="14"/>
      <c r="C153" s="14"/>
      <c r="D153" s="14"/>
      <c r="E153" s="14"/>
    </row>
    <row r="154" spans="1:5" ht="15.75" thickBot="1" x14ac:dyDescent="0.3">
      <c r="A154" s="26" t="s">
        <v>295</v>
      </c>
      <c r="B154" s="14"/>
      <c r="C154" s="14"/>
      <c r="D154" s="14"/>
      <c r="E154" s="14"/>
    </row>
    <row r="155" spans="1:5" ht="15.75" thickBot="1" x14ac:dyDescent="0.3">
      <c r="A155" s="26" t="s">
        <v>296</v>
      </c>
      <c r="B155" s="14"/>
      <c r="C155" s="14"/>
      <c r="D155" s="14"/>
      <c r="E155" s="14"/>
    </row>
    <row r="156" spans="1:5" ht="15.75" thickBot="1" x14ac:dyDescent="0.3">
      <c r="A156" s="13" t="s">
        <v>43</v>
      </c>
      <c r="B156" s="15">
        <f>B157+B158+B159+B160</f>
        <v>500</v>
      </c>
      <c r="C156" s="15">
        <f t="shared" ref="C156:E156" si="17">C157+C158+C159+C160</f>
        <v>500</v>
      </c>
      <c r="D156" s="15">
        <f t="shared" si="17"/>
        <v>500</v>
      </c>
      <c r="E156" s="15">
        <f t="shared" si="17"/>
        <v>500</v>
      </c>
    </row>
    <row r="157" spans="1:5" ht="15.75" thickBot="1" x14ac:dyDescent="0.3">
      <c r="A157" s="26" t="s">
        <v>279</v>
      </c>
      <c r="B157" s="15">
        <v>500</v>
      </c>
      <c r="C157" s="14">
        <v>500</v>
      </c>
      <c r="D157" s="14">
        <v>500</v>
      </c>
      <c r="E157" s="14">
        <v>500</v>
      </c>
    </row>
    <row r="158" spans="1:5" ht="15.75" thickBot="1" x14ac:dyDescent="0.3">
      <c r="A158" s="26" t="s">
        <v>294</v>
      </c>
      <c r="B158" s="15"/>
      <c r="C158" s="14"/>
      <c r="D158" s="14"/>
      <c r="E158" s="14"/>
    </row>
    <row r="159" spans="1:5" ht="15.75" thickBot="1" x14ac:dyDescent="0.3">
      <c r="A159" s="26" t="s">
        <v>295</v>
      </c>
      <c r="B159" s="15"/>
      <c r="C159" s="14"/>
      <c r="D159" s="14"/>
      <c r="E159" s="14"/>
    </row>
    <row r="160" spans="1:5" ht="15.75" thickBot="1" x14ac:dyDescent="0.3">
      <c r="A160" s="26" t="s">
        <v>296</v>
      </c>
      <c r="B160" s="15"/>
      <c r="C160" s="14"/>
      <c r="D160" s="14"/>
      <c r="E160" s="14"/>
    </row>
    <row r="161" spans="1:5" ht="15.75" thickBot="1" x14ac:dyDescent="0.3">
      <c r="A161" s="101" t="s">
        <v>31</v>
      </c>
      <c r="B161" s="15">
        <f>B151+B156</f>
        <v>500</v>
      </c>
      <c r="C161" s="15">
        <f t="shared" ref="C161:E161" si="18">C151+C156</f>
        <v>500</v>
      </c>
      <c r="D161" s="15">
        <f t="shared" si="18"/>
        <v>500</v>
      </c>
      <c r="E161" s="15">
        <f t="shared" si="18"/>
        <v>500</v>
      </c>
    </row>
    <row r="162" spans="1:5" ht="34.5" thickBot="1" x14ac:dyDescent="0.3">
      <c r="A162" s="7" t="s">
        <v>33</v>
      </c>
      <c r="B162" s="7" t="s">
        <v>340</v>
      </c>
      <c r="C162" s="100" t="s">
        <v>289</v>
      </c>
      <c r="D162" s="1245" t="s">
        <v>591</v>
      </c>
      <c r="E162" s="1246"/>
    </row>
    <row r="163" spans="1:5" ht="17.25" customHeight="1" thickBot="1" x14ac:dyDescent="0.3">
      <c r="A163" s="5" t="s">
        <v>15</v>
      </c>
      <c r="B163" s="1247" t="s">
        <v>1270</v>
      </c>
      <c r="C163" s="1249"/>
      <c r="D163" s="1249"/>
      <c r="E163" s="1250"/>
    </row>
    <row r="164" spans="1:5" ht="15.75" thickBot="1" x14ac:dyDescent="0.3">
      <c r="A164" s="5" t="s">
        <v>16</v>
      </c>
      <c r="B164" s="1251" t="s">
        <v>345</v>
      </c>
      <c r="C164" s="1252"/>
      <c r="D164" s="1252"/>
      <c r="E164" s="1253"/>
    </row>
    <row r="165" spans="1:5" ht="12.75" customHeight="1" x14ac:dyDescent="0.25">
      <c r="A165" s="1254"/>
      <c r="B165" s="8">
        <v>2019</v>
      </c>
      <c r="C165" s="8">
        <v>2020</v>
      </c>
      <c r="D165" s="8">
        <v>2021</v>
      </c>
      <c r="E165" s="8">
        <v>2022</v>
      </c>
    </row>
    <row r="166" spans="1:5" ht="9" customHeight="1" thickBot="1" x14ac:dyDescent="0.3">
      <c r="A166" s="1255"/>
      <c r="B166" s="743" t="s">
        <v>8</v>
      </c>
      <c r="C166" s="743" t="s">
        <v>9</v>
      </c>
      <c r="D166" s="743" t="s">
        <v>9</v>
      </c>
      <c r="E166" s="743" t="s">
        <v>9</v>
      </c>
    </row>
    <row r="167" spans="1:5" ht="15.75" thickBot="1" x14ac:dyDescent="0.3">
      <c r="A167" s="5" t="s">
        <v>17</v>
      </c>
      <c r="B167" s="5">
        <v>10</v>
      </c>
      <c r="C167" s="736">
        <v>12</v>
      </c>
      <c r="D167" s="5">
        <v>12</v>
      </c>
      <c r="E167" s="5">
        <v>13</v>
      </c>
    </row>
    <row r="168" spans="1:5" ht="15.75" thickBot="1" x14ac:dyDescent="0.3">
      <c r="A168" s="5" t="s">
        <v>18</v>
      </c>
      <c r="B168" s="10">
        <v>500</v>
      </c>
      <c r="C168" s="10">
        <v>500</v>
      </c>
      <c r="D168" s="10">
        <v>500</v>
      </c>
      <c r="E168" s="10">
        <v>500</v>
      </c>
    </row>
    <row r="169" spans="1:5" ht="15.75" thickBot="1" x14ac:dyDescent="0.3">
      <c r="A169" s="5" t="s">
        <v>19</v>
      </c>
      <c r="B169" s="10">
        <f>B168/B167</f>
        <v>50</v>
      </c>
      <c r="C169" s="10">
        <f t="shared" ref="C169:E169" si="19">C168/C167</f>
        <v>41.666666666666664</v>
      </c>
      <c r="D169" s="10">
        <f t="shared" si="19"/>
        <v>41.666666666666664</v>
      </c>
      <c r="E169" s="10">
        <f t="shared" si="19"/>
        <v>38.46153846153846</v>
      </c>
    </row>
    <row r="170" spans="1:5" ht="15.75" thickBot="1" x14ac:dyDescent="0.3">
      <c r="A170" s="5" t="s">
        <v>20</v>
      </c>
      <c r="B170" s="736" t="s">
        <v>21</v>
      </c>
      <c r="C170" s="11">
        <f>C167/B167-1</f>
        <v>0.19999999999999996</v>
      </c>
      <c r="D170" s="11">
        <f t="shared" ref="D170:E172" si="20">D167/C167-1</f>
        <v>0</v>
      </c>
      <c r="E170" s="11">
        <f t="shared" si="20"/>
        <v>8.3333333333333259E-2</v>
      </c>
    </row>
    <row r="171" spans="1:5" ht="15.75" thickBot="1" x14ac:dyDescent="0.3">
      <c r="A171" s="5" t="s">
        <v>22</v>
      </c>
      <c r="B171" s="736" t="s">
        <v>21</v>
      </c>
      <c r="C171" s="11">
        <f>C168/B168-1</f>
        <v>0</v>
      </c>
      <c r="D171" s="11">
        <f t="shared" si="20"/>
        <v>0</v>
      </c>
      <c r="E171" s="11">
        <f t="shared" si="20"/>
        <v>0</v>
      </c>
    </row>
    <row r="172" spans="1:5" ht="15.75" thickBot="1" x14ac:dyDescent="0.3">
      <c r="A172" s="5" t="s">
        <v>23</v>
      </c>
      <c r="B172" s="736" t="s">
        <v>21</v>
      </c>
      <c r="C172" s="11">
        <f>C169/B169-1</f>
        <v>-0.16666666666666674</v>
      </c>
      <c r="D172" s="11">
        <f t="shared" si="20"/>
        <v>0</v>
      </c>
      <c r="E172" s="11">
        <f t="shared" si="20"/>
        <v>-7.6923076923076872E-2</v>
      </c>
    </row>
    <row r="173" spans="1:5" ht="15.75" thickBot="1" x14ac:dyDescent="0.3">
      <c r="A173" s="1256" t="s">
        <v>215</v>
      </c>
      <c r="B173" s="1257"/>
      <c r="C173" s="1257"/>
      <c r="D173" s="1257"/>
      <c r="E173" s="1258"/>
    </row>
    <row r="174" spans="1:5" ht="12.75" customHeight="1" x14ac:dyDescent="0.25">
      <c r="A174" s="1254"/>
      <c r="B174" s="8">
        <v>2019</v>
      </c>
      <c r="C174" s="8">
        <v>2020</v>
      </c>
      <c r="D174" s="8">
        <v>2021</v>
      </c>
      <c r="E174" s="8">
        <v>2022</v>
      </c>
    </row>
    <row r="175" spans="1:5" ht="9" customHeight="1" thickBot="1" x14ac:dyDescent="0.3">
      <c r="A175" s="1255"/>
      <c r="B175" s="743" t="s">
        <v>8</v>
      </c>
      <c r="C175" s="743" t="s">
        <v>9</v>
      </c>
      <c r="D175" s="743" t="s">
        <v>9</v>
      </c>
      <c r="E175" s="743" t="s">
        <v>9</v>
      </c>
    </row>
    <row r="176" spans="1:5" ht="15.75" thickBot="1" x14ac:dyDescent="0.3">
      <c r="A176" s="13" t="s">
        <v>42</v>
      </c>
      <c r="B176" s="14">
        <f>B177+B178+B179+B180</f>
        <v>0</v>
      </c>
      <c r="C176" s="14">
        <f t="shared" ref="C176:E176" si="21">C177+C178+C179+C180</f>
        <v>0</v>
      </c>
      <c r="D176" s="14">
        <f t="shared" si="21"/>
        <v>0</v>
      </c>
      <c r="E176" s="14">
        <f t="shared" si="21"/>
        <v>0</v>
      </c>
    </row>
    <row r="177" spans="1:5" ht="15.75" thickBot="1" x14ac:dyDescent="0.3">
      <c r="A177" s="26" t="s">
        <v>279</v>
      </c>
      <c r="B177" s="14"/>
      <c r="C177" s="14"/>
      <c r="D177" s="14"/>
      <c r="E177" s="14"/>
    </row>
    <row r="178" spans="1:5" ht="15.75" thickBot="1" x14ac:dyDescent="0.3">
      <c r="A178" s="26" t="s">
        <v>294</v>
      </c>
      <c r="B178" s="14"/>
      <c r="C178" s="14"/>
      <c r="D178" s="14"/>
      <c r="E178" s="14"/>
    </row>
    <row r="179" spans="1:5" ht="15.75" thickBot="1" x14ac:dyDescent="0.3">
      <c r="A179" s="26" t="s">
        <v>295</v>
      </c>
      <c r="B179" s="14"/>
      <c r="C179" s="14"/>
      <c r="D179" s="14"/>
      <c r="E179" s="14"/>
    </row>
    <row r="180" spans="1:5" ht="15.75" thickBot="1" x14ac:dyDescent="0.3">
      <c r="A180" s="26" t="s">
        <v>296</v>
      </c>
      <c r="B180" s="14"/>
      <c r="C180" s="14"/>
      <c r="D180" s="14"/>
      <c r="E180" s="14"/>
    </row>
    <row r="181" spans="1:5" ht="15.75" thickBot="1" x14ac:dyDescent="0.3">
      <c r="A181" s="13" t="s">
        <v>43</v>
      </c>
      <c r="B181" s="15">
        <f>B182+B183+B184+B185</f>
        <v>500</v>
      </c>
      <c r="C181" s="15">
        <f t="shared" ref="C181:E181" si="22">C182+C183+C184+C185</f>
        <v>500</v>
      </c>
      <c r="D181" s="15">
        <f t="shared" si="22"/>
        <v>500</v>
      </c>
      <c r="E181" s="15">
        <f t="shared" si="22"/>
        <v>500</v>
      </c>
    </row>
    <row r="182" spans="1:5" ht="15.75" thickBot="1" x14ac:dyDescent="0.3">
      <c r="A182" s="26" t="s">
        <v>279</v>
      </c>
      <c r="B182" s="15">
        <v>500</v>
      </c>
      <c r="C182" s="31">
        <v>500</v>
      </c>
      <c r="D182" s="14">
        <v>500</v>
      </c>
      <c r="E182" s="14">
        <v>500</v>
      </c>
    </row>
    <row r="183" spans="1:5" ht="15.75" thickBot="1" x14ac:dyDescent="0.3">
      <c r="A183" s="26" t="s">
        <v>294</v>
      </c>
      <c r="B183" s="15"/>
      <c r="C183" s="14"/>
      <c r="D183" s="14"/>
      <c r="E183" s="14"/>
    </row>
    <row r="184" spans="1:5" ht="15.75" thickBot="1" x14ac:dyDescent="0.3">
      <c r="A184" s="26" t="s">
        <v>295</v>
      </c>
      <c r="B184" s="15"/>
      <c r="C184" s="14"/>
      <c r="D184" s="14"/>
      <c r="E184" s="14"/>
    </row>
    <row r="185" spans="1:5" ht="15.75" thickBot="1" x14ac:dyDescent="0.3">
      <c r="A185" s="26" t="s">
        <v>296</v>
      </c>
      <c r="B185" s="15"/>
      <c r="C185" s="14"/>
      <c r="D185" s="14"/>
      <c r="E185" s="14"/>
    </row>
    <row r="186" spans="1:5" ht="15.75" thickBot="1" x14ac:dyDescent="0.3">
      <c r="A186" s="101" t="s">
        <v>298</v>
      </c>
      <c r="B186" s="15">
        <f>B176+B181</f>
        <v>500</v>
      </c>
      <c r="C186" s="15">
        <f t="shared" ref="C186:E186" si="23">C176+C181</f>
        <v>500</v>
      </c>
      <c r="D186" s="15">
        <f t="shared" si="23"/>
        <v>500</v>
      </c>
      <c r="E186" s="15">
        <f t="shared" si="23"/>
        <v>500</v>
      </c>
    </row>
    <row r="187" spans="1:5" ht="34.5" hidden="1" thickBot="1" x14ac:dyDescent="0.3">
      <c r="A187" s="7" t="s">
        <v>74</v>
      </c>
      <c r="B187" s="104"/>
      <c r="C187" s="102" t="s">
        <v>289</v>
      </c>
      <c r="D187" s="105"/>
      <c r="E187" s="106"/>
    </row>
    <row r="188" spans="1:5" ht="17.25" hidden="1" customHeight="1" thickBot="1" x14ac:dyDescent="0.3">
      <c r="A188" s="5" t="s">
        <v>15</v>
      </c>
      <c r="B188" s="1247"/>
      <c r="C188" s="1249"/>
      <c r="D188" s="1249"/>
      <c r="E188" s="1250"/>
    </row>
    <row r="189" spans="1:5" ht="15.75" hidden="1" thickBot="1" x14ac:dyDescent="0.3">
      <c r="A189" s="5" t="s">
        <v>16</v>
      </c>
      <c r="B189" s="1251"/>
      <c r="C189" s="1252"/>
      <c r="D189" s="1252"/>
      <c r="E189" s="1253"/>
    </row>
    <row r="190" spans="1:5" ht="12.75" hidden="1" customHeight="1" x14ac:dyDescent="0.25">
      <c r="A190" s="1254"/>
      <c r="B190" s="8">
        <v>2018</v>
      </c>
      <c r="C190" s="8">
        <v>2019</v>
      </c>
      <c r="D190" s="8">
        <v>2020</v>
      </c>
      <c r="E190" s="8">
        <v>2021</v>
      </c>
    </row>
    <row r="191" spans="1:5" ht="9" hidden="1" customHeight="1" thickBot="1" x14ac:dyDescent="0.3">
      <c r="A191" s="1255"/>
      <c r="B191" s="743" t="s">
        <v>8</v>
      </c>
      <c r="C191" s="743" t="s">
        <v>9</v>
      </c>
      <c r="D191" s="743" t="s">
        <v>9</v>
      </c>
      <c r="E191" s="743" t="s">
        <v>9</v>
      </c>
    </row>
    <row r="192" spans="1:5" ht="15.75" hidden="1" thickBot="1" x14ac:dyDescent="0.3">
      <c r="A192" s="5" t="s">
        <v>17</v>
      </c>
      <c r="B192" s="5"/>
      <c r="C192" s="5"/>
      <c r="D192" s="5"/>
      <c r="E192" s="5"/>
    </row>
    <row r="193" spans="1:5" ht="15.75" hidden="1" thickBot="1" x14ac:dyDescent="0.3">
      <c r="A193" s="5" t="s">
        <v>18</v>
      </c>
      <c r="B193" s="10">
        <f>B211</f>
        <v>0</v>
      </c>
      <c r="C193" s="10">
        <f t="shared" ref="C193:E193" si="24">C211</f>
        <v>0</v>
      </c>
      <c r="D193" s="10">
        <f t="shared" si="24"/>
        <v>0</v>
      </c>
      <c r="E193" s="10">
        <f t="shared" si="24"/>
        <v>0</v>
      </c>
    </row>
    <row r="194" spans="1:5" ht="15.75" hidden="1" thickBot="1" x14ac:dyDescent="0.3">
      <c r="A194" s="5" t="s">
        <v>19</v>
      </c>
      <c r="B194" s="10" t="e">
        <f>B193/B192</f>
        <v>#DIV/0!</v>
      </c>
      <c r="C194" s="10" t="e">
        <f t="shared" ref="C194:E194" si="25">C193/C192</f>
        <v>#DIV/0!</v>
      </c>
      <c r="D194" s="10" t="e">
        <f t="shared" si="25"/>
        <v>#DIV/0!</v>
      </c>
      <c r="E194" s="10" t="e">
        <f t="shared" si="25"/>
        <v>#DIV/0!</v>
      </c>
    </row>
    <row r="195" spans="1:5" ht="15.75" hidden="1" thickBot="1" x14ac:dyDescent="0.3">
      <c r="A195" s="5" t="s">
        <v>20</v>
      </c>
      <c r="B195" s="736" t="s">
        <v>21</v>
      </c>
      <c r="C195" s="11" t="e">
        <f>C192/B192-1</f>
        <v>#DIV/0!</v>
      </c>
      <c r="D195" s="11" t="e">
        <f t="shared" ref="D195:E197" si="26">D192/C192-1</f>
        <v>#DIV/0!</v>
      </c>
      <c r="E195" s="11" t="e">
        <f t="shared" si="26"/>
        <v>#DIV/0!</v>
      </c>
    </row>
    <row r="196" spans="1:5" ht="15.75" hidden="1" thickBot="1" x14ac:dyDescent="0.3">
      <c r="A196" s="5" t="s">
        <v>22</v>
      </c>
      <c r="B196" s="736" t="s">
        <v>21</v>
      </c>
      <c r="C196" s="11" t="e">
        <f>C193/B193-1</f>
        <v>#DIV/0!</v>
      </c>
      <c r="D196" s="11" t="e">
        <f t="shared" si="26"/>
        <v>#DIV/0!</v>
      </c>
      <c r="E196" s="11" t="e">
        <f t="shared" si="26"/>
        <v>#DIV/0!</v>
      </c>
    </row>
    <row r="197" spans="1:5" ht="15.75" hidden="1" thickBot="1" x14ac:dyDescent="0.3">
      <c r="A197" s="5" t="s">
        <v>23</v>
      </c>
      <c r="B197" s="736" t="s">
        <v>21</v>
      </c>
      <c r="C197" s="11" t="e">
        <f>C194/B194-1</f>
        <v>#DIV/0!</v>
      </c>
      <c r="D197" s="11" t="e">
        <f t="shared" si="26"/>
        <v>#DIV/0!</v>
      </c>
      <c r="E197" s="11" t="e">
        <f t="shared" si="26"/>
        <v>#DIV/0!</v>
      </c>
    </row>
    <row r="198" spans="1:5" ht="15.75" hidden="1" thickBot="1" x14ac:dyDescent="0.3">
      <c r="A198" s="1256" t="s">
        <v>318</v>
      </c>
      <c r="B198" s="1257"/>
      <c r="C198" s="1257"/>
      <c r="D198" s="1257"/>
      <c r="E198" s="1258"/>
    </row>
    <row r="199" spans="1:5" ht="12.75" hidden="1" customHeight="1" x14ac:dyDescent="0.25">
      <c r="A199" s="1254"/>
      <c r="B199" s="8">
        <v>2018</v>
      </c>
      <c r="C199" s="8">
        <v>2019</v>
      </c>
      <c r="D199" s="8">
        <v>2020</v>
      </c>
      <c r="E199" s="8">
        <v>2021</v>
      </c>
    </row>
    <row r="200" spans="1:5" ht="9" hidden="1" customHeight="1" thickBot="1" x14ac:dyDescent="0.3">
      <c r="A200" s="1255"/>
      <c r="B200" s="743" t="s">
        <v>8</v>
      </c>
      <c r="C200" s="743" t="s">
        <v>9</v>
      </c>
      <c r="D200" s="743" t="s">
        <v>9</v>
      </c>
      <c r="E200" s="743" t="s">
        <v>9</v>
      </c>
    </row>
    <row r="201" spans="1:5" ht="15.75" hidden="1" thickBot="1" x14ac:dyDescent="0.3">
      <c r="A201" s="13" t="s">
        <v>42</v>
      </c>
      <c r="B201" s="14">
        <f>B202+B203+B204+B205</f>
        <v>0</v>
      </c>
      <c r="C201" s="14">
        <f t="shared" ref="C201:E201" si="27">C202+C203+C204+C205</f>
        <v>0</v>
      </c>
      <c r="D201" s="14">
        <f t="shared" si="27"/>
        <v>0</v>
      </c>
      <c r="E201" s="14">
        <f t="shared" si="27"/>
        <v>0</v>
      </c>
    </row>
    <row r="202" spans="1:5" ht="15.75" hidden="1" thickBot="1" x14ac:dyDescent="0.3">
      <c r="A202" s="26" t="s">
        <v>279</v>
      </c>
      <c r="B202" s="14"/>
      <c r="C202" s="14"/>
      <c r="D202" s="14"/>
      <c r="E202" s="14"/>
    </row>
    <row r="203" spans="1:5" ht="15.75" hidden="1" thickBot="1" x14ac:dyDescent="0.3">
      <c r="A203" s="26" t="s">
        <v>294</v>
      </c>
      <c r="B203" s="14"/>
      <c r="C203" s="14"/>
      <c r="D203" s="14"/>
      <c r="E203" s="14"/>
    </row>
    <row r="204" spans="1:5" ht="15.75" hidden="1" thickBot="1" x14ac:dyDescent="0.3">
      <c r="A204" s="26" t="s">
        <v>295</v>
      </c>
      <c r="B204" s="14"/>
      <c r="C204" s="14"/>
      <c r="D204" s="14"/>
      <c r="E204" s="14"/>
    </row>
    <row r="205" spans="1:5" ht="15.75" hidden="1" thickBot="1" x14ac:dyDescent="0.3">
      <c r="A205" s="26" t="s">
        <v>296</v>
      </c>
      <c r="B205" s="14"/>
      <c r="C205" s="14"/>
      <c r="D205" s="14"/>
      <c r="E205" s="14"/>
    </row>
    <row r="206" spans="1:5" ht="15.75" hidden="1" thickBot="1" x14ac:dyDescent="0.3">
      <c r="A206" s="13" t="s">
        <v>43</v>
      </c>
      <c r="B206" s="15">
        <f>B207+B208+B209+B210</f>
        <v>0</v>
      </c>
      <c r="C206" s="15">
        <f t="shared" ref="C206:E206" si="28">C207+C208+C209+C210</f>
        <v>0</v>
      </c>
      <c r="D206" s="15">
        <f t="shared" si="28"/>
        <v>0</v>
      </c>
      <c r="E206" s="15">
        <f t="shared" si="28"/>
        <v>0</v>
      </c>
    </row>
    <row r="207" spans="1:5" ht="15.75" hidden="1" thickBot="1" x14ac:dyDescent="0.3">
      <c r="A207" s="26" t="s">
        <v>279</v>
      </c>
      <c r="B207" s="15"/>
      <c r="C207" s="14"/>
      <c r="D207" s="14"/>
      <c r="E207" s="14"/>
    </row>
    <row r="208" spans="1:5" ht="15.75" hidden="1" thickBot="1" x14ac:dyDescent="0.3">
      <c r="A208" s="26" t="s">
        <v>294</v>
      </c>
      <c r="B208" s="15"/>
      <c r="C208" s="14"/>
      <c r="D208" s="14"/>
      <c r="E208" s="14"/>
    </row>
    <row r="209" spans="1:5" ht="15.75" hidden="1" thickBot="1" x14ac:dyDescent="0.3">
      <c r="A209" s="26" t="s">
        <v>295</v>
      </c>
      <c r="B209" s="15"/>
      <c r="C209" s="14"/>
      <c r="D209" s="14"/>
      <c r="E209" s="14"/>
    </row>
    <row r="210" spans="1:5" ht="15.75" hidden="1" thickBot="1" x14ac:dyDescent="0.3">
      <c r="A210" s="26" t="s">
        <v>296</v>
      </c>
      <c r="B210" s="15"/>
      <c r="C210" s="14"/>
      <c r="D210" s="14"/>
      <c r="E210" s="14"/>
    </row>
    <row r="211" spans="1:5" ht="15.75" hidden="1" thickBot="1" x14ac:dyDescent="0.3">
      <c r="A211" s="16" t="s">
        <v>319</v>
      </c>
      <c r="B211" s="15">
        <f>B201+B206</f>
        <v>0</v>
      </c>
      <c r="C211" s="15">
        <f t="shared" ref="C211:E211" si="29">C201+C206</f>
        <v>0</v>
      </c>
      <c r="D211" s="15">
        <f t="shared" si="29"/>
        <v>0</v>
      </c>
      <c r="E211" s="15">
        <f t="shared" si="29"/>
        <v>0</v>
      </c>
    </row>
    <row r="212" spans="1:5" ht="25.5" customHeight="1" thickBot="1" x14ac:dyDescent="0.3">
      <c r="A212" s="107" t="s">
        <v>45</v>
      </c>
      <c r="B212" s="1243" t="s">
        <v>592</v>
      </c>
      <c r="C212" s="1245"/>
      <c r="D212" s="1245"/>
      <c r="E212" s="1246"/>
    </row>
    <row r="213" spans="1:5" ht="34.5" thickBot="1" x14ac:dyDescent="0.3">
      <c r="A213" s="7" t="s">
        <v>100</v>
      </c>
      <c r="B213" s="104"/>
      <c r="C213" s="102" t="s">
        <v>289</v>
      </c>
      <c r="D213" s="105" t="s">
        <v>592</v>
      </c>
      <c r="E213" s="106"/>
    </row>
    <row r="214" spans="1:5" ht="17.25" customHeight="1" thickBot="1" x14ac:dyDescent="0.3">
      <c r="A214" s="5" t="s">
        <v>15</v>
      </c>
      <c r="B214" s="1247" t="s">
        <v>1271</v>
      </c>
      <c r="C214" s="1249"/>
      <c r="D214" s="1249"/>
      <c r="E214" s="1250"/>
    </row>
    <row r="215" spans="1:5" ht="15.75" thickBot="1" x14ac:dyDescent="0.3">
      <c r="A215" s="5" t="s">
        <v>16</v>
      </c>
      <c r="B215" s="1389" t="s">
        <v>1272</v>
      </c>
      <c r="C215" s="1252"/>
      <c r="D215" s="1252"/>
      <c r="E215" s="1253"/>
    </row>
    <row r="216" spans="1:5" ht="12.75" customHeight="1" x14ac:dyDescent="0.25">
      <c r="A216" s="1254"/>
      <c r="B216" s="8">
        <v>2019</v>
      </c>
      <c r="C216" s="8">
        <v>2020</v>
      </c>
      <c r="D216" s="8">
        <v>2021</v>
      </c>
      <c r="E216" s="8">
        <v>2022</v>
      </c>
    </row>
    <row r="217" spans="1:5" ht="9" customHeight="1" thickBot="1" x14ac:dyDescent="0.3">
      <c r="A217" s="1255"/>
      <c r="B217" s="743" t="s">
        <v>8</v>
      </c>
      <c r="C217" s="743" t="s">
        <v>9</v>
      </c>
      <c r="D217" s="743" t="s">
        <v>9</v>
      </c>
      <c r="E217" s="743" t="s">
        <v>9</v>
      </c>
    </row>
    <row r="218" spans="1:5" ht="15.75" thickBot="1" x14ac:dyDescent="0.3">
      <c r="A218" s="5" t="s">
        <v>17</v>
      </c>
      <c r="B218" s="5">
        <v>1</v>
      </c>
      <c r="C218" s="736">
        <v>0</v>
      </c>
      <c r="D218" s="736">
        <v>0</v>
      </c>
      <c r="E218" s="5">
        <v>0</v>
      </c>
    </row>
    <row r="219" spans="1:5" ht="15.75" thickBot="1" x14ac:dyDescent="0.3">
      <c r="A219" s="5" t="s">
        <v>18</v>
      </c>
      <c r="B219" s="10">
        <v>11000</v>
      </c>
      <c r="C219" s="10">
        <f t="shared" ref="C219:E219" si="30">C237</f>
        <v>0</v>
      </c>
      <c r="D219" s="10">
        <f t="shared" si="30"/>
        <v>0</v>
      </c>
      <c r="E219" s="10">
        <f t="shared" si="30"/>
        <v>0</v>
      </c>
    </row>
    <row r="220" spans="1:5" ht="15.75" thickBot="1" x14ac:dyDescent="0.3">
      <c r="A220" s="5" t="s">
        <v>19</v>
      </c>
      <c r="B220" s="10">
        <f>B219/B218</f>
        <v>11000</v>
      </c>
      <c r="C220" s="10" t="e">
        <f t="shared" ref="C220:E220" si="31">C219/C218</f>
        <v>#DIV/0!</v>
      </c>
      <c r="D220" s="10" t="e">
        <f t="shared" si="31"/>
        <v>#DIV/0!</v>
      </c>
      <c r="E220" s="10" t="e">
        <f t="shared" si="31"/>
        <v>#DIV/0!</v>
      </c>
    </row>
    <row r="221" spans="1:5" ht="15.75" thickBot="1" x14ac:dyDescent="0.3">
      <c r="A221" s="5" t="s">
        <v>20</v>
      </c>
      <c r="B221" s="736" t="s">
        <v>21</v>
      </c>
      <c r="C221" s="11">
        <f>C218/B218-1</f>
        <v>-1</v>
      </c>
      <c r="D221" s="11" t="e">
        <f t="shared" ref="D221:E223" si="32">D218/C218-1</f>
        <v>#DIV/0!</v>
      </c>
      <c r="E221" s="11" t="e">
        <f t="shared" si="32"/>
        <v>#DIV/0!</v>
      </c>
    </row>
    <row r="222" spans="1:5" ht="15.75" thickBot="1" x14ac:dyDescent="0.3">
      <c r="A222" s="5" t="s">
        <v>22</v>
      </c>
      <c r="B222" s="736" t="s">
        <v>21</v>
      </c>
      <c r="C222" s="11">
        <f>C219/B219-1</f>
        <v>-1</v>
      </c>
      <c r="D222" s="11" t="e">
        <f t="shared" si="32"/>
        <v>#DIV/0!</v>
      </c>
      <c r="E222" s="11" t="e">
        <f t="shared" si="32"/>
        <v>#DIV/0!</v>
      </c>
    </row>
    <row r="223" spans="1:5" ht="15.75" thickBot="1" x14ac:dyDescent="0.3">
      <c r="A223" s="5" t="s">
        <v>23</v>
      </c>
      <c r="B223" s="736" t="s">
        <v>21</v>
      </c>
      <c r="C223" s="11" t="e">
        <f>C220/B220-1</f>
        <v>#DIV/0!</v>
      </c>
      <c r="D223" s="11" t="e">
        <f t="shared" si="32"/>
        <v>#DIV/0!</v>
      </c>
      <c r="E223" s="11" t="e">
        <f t="shared" si="32"/>
        <v>#DIV/0!</v>
      </c>
    </row>
    <row r="224" spans="1:5" ht="15.75" thickBot="1" x14ac:dyDescent="0.3">
      <c r="A224" s="1256" t="s">
        <v>162</v>
      </c>
      <c r="B224" s="1257"/>
      <c r="C224" s="1257"/>
      <c r="D224" s="1257"/>
      <c r="E224" s="1258"/>
    </row>
    <row r="225" spans="1:5" ht="12.75" customHeight="1" x14ac:dyDescent="0.25">
      <c r="A225" s="1254"/>
      <c r="B225" s="8">
        <v>2019</v>
      </c>
      <c r="C225" s="8">
        <v>2020</v>
      </c>
      <c r="D225" s="8">
        <v>2021</v>
      </c>
      <c r="E225" s="8">
        <v>2022</v>
      </c>
    </row>
    <row r="226" spans="1:5" ht="9" customHeight="1" thickBot="1" x14ac:dyDescent="0.3">
      <c r="A226" s="1255"/>
      <c r="B226" s="743" t="s">
        <v>8</v>
      </c>
      <c r="C226" s="743" t="s">
        <v>9</v>
      </c>
      <c r="D226" s="743" t="s">
        <v>9</v>
      </c>
      <c r="E226" s="743" t="s">
        <v>9</v>
      </c>
    </row>
    <row r="227" spans="1:5" ht="15.75" thickBot="1" x14ac:dyDescent="0.3">
      <c r="A227" s="13" t="s">
        <v>42</v>
      </c>
      <c r="B227" s="14">
        <f>B228+B229+B230+B231</f>
        <v>0</v>
      </c>
      <c r="C227" s="14">
        <f t="shared" ref="C227:E227" si="33">C228+C229+C230+C231</f>
        <v>0</v>
      </c>
      <c r="D227" s="14">
        <f t="shared" si="33"/>
        <v>0</v>
      </c>
      <c r="E227" s="14">
        <f t="shared" si="33"/>
        <v>0</v>
      </c>
    </row>
    <row r="228" spans="1:5" ht="15.75" thickBot="1" x14ac:dyDescent="0.3">
      <c r="A228" s="26" t="s">
        <v>279</v>
      </c>
      <c r="B228" s="14"/>
      <c r="C228" s="14"/>
      <c r="D228" s="14"/>
      <c r="E228" s="14"/>
    </row>
    <row r="229" spans="1:5" ht="15.75" thickBot="1" x14ac:dyDescent="0.3">
      <c r="A229" s="26" t="s">
        <v>294</v>
      </c>
      <c r="B229" s="14"/>
      <c r="C229" s="14"/>
      <c r="D229" s="14"/>
      <c r="E229" s="14"/>
    </row>
    <row r="230" spans="1:5" ht="15.75" thickBot="1" x14ac:dyDescent="0.3">
      <c r="A230" s="26" t="s">
        <v>295</v>
      </c>
      <c r="B230" s="14"/>
      <c r="C230" s="14"/>
      <c r="D230" s="14"/>
      <c r="E230" s="14"/>
    </row>
    <row r="231" spans="1:5" ht="15.75" thickBot="1" x14ac:dyDescent="0.3">
      <c r="A231" s="26" t="s">
        <v>296</v>
      </c>
      <c r="B231" s="14"/>
      <c r="C231" s="14"/>
      <c r="D231" s="14"/>
      <c r="E231" s="14"/>
    </row>
    <row r="232" spans="1:5" ht="15.75" thickBot="1" x14ac:dyDescent="0.3">
      <c r="A232" s="13" t="s">
        <v>43</v>
      </c>
      <c r="B232" s="15">
        <f>B233+B234+B235+B236</f>
        <v>11000</v>
      </c>
      <c r="C232" s="15">
        <f t="shared" ref="C232:E232" si="34">C233+C234+C235+C236</f>
        <v>0</v>
      </c>
      <c r="D232" s="15">
        <f t="shared" si="34"/>
        <v>0</v>
      </c>
      <c r="E232" s="15">
        <f t="shared" si="34"/>
        <v>0</v>
      </c>
    </row>
    <row r="233" spans="1:5" ht="15.75" thickBot="1" x14ac:dyDescent="0.3">
      <c r="A233" s="26" t="s">
        <v>279</v>
      </c>
      <c r="B233" s="15">
        <v>11000</v>
      </c>
      <c r="C233" s="15">
        <v>0</v>
      </c>
      <c r="D233" s="15">
        <v>0</v>
      </c>
      <c r="E233" s="15"/>
    </row>
    <row r="234" spans="1:5" ht="15.75" thickBot="1" x14ac:dyDescent="0.3">
      <c r="A234" s="26" t="s">
        <v>294</v>
      </c>
      <c r="B234" s="15"/>
      <c r="C234" s="15"/>
      <c r="D234" s="15"/>
      <c r="E234" s="15"/>
    </row>
    <row r="235" spans="1:5" ht="15.75" thickBot="1" x14ac:dyDescent="0.3">
      <c r="A235" s="26" t="s">
        <v>295</v>
      </c>
      <c r="B235" s="15"/>
      <c r="C235" s="15"/>
      <c r="D235" s="15"/>
      <c r="E235" s="15"/>
    </row>
    <row r="236" spans="1:5" ht="15.75" thickBot="1" x14ac:dyDescent="0.3">
      <c r="A236" s="26" t="s">
        <v>296</v>
      </c>
      <c r="B236" s="15"/>
      <c r="C236" s="15"/>
      <c r="D236" s="15"/>
      <c r="E236" s="15"/>
    </row>
    <row r="237" spans="1:5" ht="15.75" thickBot="1" x14ac:dyDescent="0.3">
      <c r="A237" s="16" t="s">
        <v>53</v>
      </c>
      <c r="B237" s="15">
        <f>B227+B232</f>
        <v>11000</v>
      </c>
      <c r="C237" s="15">
        <f t="shared" ref="C237:E237" si="35">C227+C232</f>
        <v>0</v>
      </c>
      <c r="D237" s="15">
        <f t="shared" si="35"/>
        <v>0</v>
      </c>
      <c r="E237" s="15">
        <f t="shared" si="35"/>
        <v>0</v>
      </c>
    </row>
    <row r="238" spans="1:5" ht="15.75" thickBot="1" x14ac:dyDescent="0.3">
      <c r="A238" s="1220" t="s">
        <v>46</v>
      </c>
      <c r="B238" s="1221"/>
      <c r="C238" s="1221"/>
      <c r="D238" s="1221"/>
      <c r="E238" s="1222"/>
    </row>
    <row r="239" spans="1:5" ht="15.75" thickBot="1" x14ac:dyDescent="0.3">
      <c r="A239" s="1220" t="s">
        <v>47</v>
      </c>
      <c r="B239" s="1221"/>
      <c r="C239" s="1221"/>
      <c r="D239" s="1221"/>
      <c r="E239" s="1222"/>
    </row>
    <row r="240" spans="1:5" ht="15.75" thickBot="1" x14ac:dyDescent="0.3">
      <c r="A240" s="7" t="s">
        <v>56</v>
      </c>
      <c r="B240" s="1274"/>
      <c r="C240" s="1275"/>
      <c r="D240" s="1275"/>
      <c r="E240" s="1276"/>
    </row>
    <row r="241" spans="1:5" ht="30.75" customHeight="1" thickBot="1" x14ac:dyDescent="0.3">
      <c r="A241" s="7" t="s">
        <v>549</v>
      </c>
      <c r="B241" s="7"/>
      <c r="C241" s="100" t="s">
        <v>289</v>
      </c>
      <c r="D241" s="1245" t="s">
        <v>858</v>
      </c>
      <c r="E241" s="1246"/>
    </row>
    <row r="242" spans="1:5" ht="15.75" thickBot="1" x14ac:dyDescent="0.3">
      <c r="A242" s="110"/>
      <c r="B242" s="1243"/>
      <c r="C242" s="1277"/>
      <c r="D242" s="1245"/>
      <c r="E242" s="1246"/>
    </row>
    <row r="243" spans="1:5" ht="17.25" customHeight="1" thickBot="1" x14ac:dyDescent="0.3">
      <c r="A243" s="5" t="s">
        <v>15</v>
      </c>
      <c r="B243" s="1247" t="s">
        <v>593</v>
      </c>
      <c r="C243" s="1249"/>
      <c r="D243" s="1249"/>
      <c r="E243" s="1250"/>
    </row>
    <row r="244" spans="1:5" ht="15.75" thickBot="1" x14ac:dyDescent="0.3">
      <c r="A244" s="5" t="s">
        <v>16</v>
      </c>
      <c r="B244" s="1251" t="s">
        <v>1273</v>
      </c>
      <c r="C244" s="1252"/>
      <c r="D244" s="1252"/>
      <c r="E244" s="1253"/>
    </row>
    <row r="245" spans="1:5" ht="12.75" customHeight="1" x14ac:dyDescent="0.25">
      <c r="A245" s="1254"/>
      <c r="B245" s="8">
        <v>2019</v>
      </c>
      <c r="C245" s="8">
        <v>2020</v>
      </c>
      <c r="D245" s="8">
        <v>2021</v>
      </c>
      <c r="E245" s="8">
        <v>2022</v>
      </c>
    </row>
    <row r="246" spans="1:5" ht="9" customHeight="1" thickBot="1" x14ac:dyDescent="0.3">
      <c r="A246" s="1255"/>
      <c r="B246" s="743" t="s">
        <v>8</v>
      </c>
      <c r="C246" s="743" t="s">
        <v>9</v>
      </c>
      <c r="D246" s="743" t="s">
        <v>9</v>
      </c>
      <c r="E246" s="743" t="s">
        <v>9</v>
      </c>
    </row>
    <row r="247" spans="1:5" ht="15.75" thickBot="1" x14ac:dyDescent="0.3">
      <c r="A247" s="5" t="s">
        <v>17</v>
      </c>
      <c r="B247" s="10">
        <v>100</v>
      </c>
      <c r="C247" s="10"/>
      <c r="D247" s="10"/>
      <c r="E247" s="10"/>
    </row>
    <row r="248" spans="1:5" ht="15.75" thickBot="1" x14ac:dyDescent="0.3">
      <c r="A248" s="5" t="s">
        <v>18</v>
      </c>
      <c r="B248" s="10">
        <v>4000</v>
      </c>
      <c r="C248" s="10">
        <f t="shared" ref="C248:D248" si="36">C311-C273</f>
        <v>0</v>
      </c>
      <c r="D248" s="10">
        <f t="shared" si="36"/>
        <v>0</v>
      </c>
      <c r="E248" s="10">
        <f>E266</f>
        <v>0</v>
      </c>
    </row>
    <row r="249" spans="1:5" ht="15.75" thickBot="1" x14ac:dyDescent="0.3">
      <c r="A249" s="5" t="s">
        <v>19</v>
      </c>
      <c r="B249" s="10">
        <f>B248/B247</f>
        <v>40</v>
      </c>
      <c r="C249" s="10" t="e">
        <f t="shared" ref="C249:E249" si="37">C248/C247</f>
        <v>#DIV/0!</v>
      </c>
      <c r="D249" s="10" t="e">
        <f t="shared" si="37"/>
        <v>#DIV/0!</v>
      </c>
      <c r="E249" s="10" t="e">
        <f t="shared" si="37"/>
        <v>#DIV/0!</v>
      </c>
    </row>
    <row r="250" spans="1:5" ht="15.75" thickBot="1" x14ac:dyDescent="0.3">
      <c r="A250" s="5" t="s">
        <v>20</v>
      </c>
      <c r="B250" s="736" t="s">
        <v>21</v>
      </c>
      <c r="C250" s="11">
        <f>C247/B247-1</f>
        <v>-1</v>
      </c>
      <c r="D250" s="11" t="e">
        <f t="shared" ref="D250:E252" si="38">D247/C247-1</f>
        <v>#DIV/0!</v>
      </c>
      <c r="E250" s="11" t="e">
        <f t="shared" si="38"/>
        <v>#DIV/0!</v>
      </c>
    </row>
    <row r="251" spans="1:5" ht="15.75" thickBot="1" x14ac:dyDescent="0.3">
      <c r="A251" s="5" t="s">
        <v>22</v>
      </c>
      <c r="B251" s="736" t="s">
        <v>21</v>
      </c>
      <c r="C251" s="11">
        <f>C248/B248-1</f>
        <v>-1</v>
      </c>
      <c r="D251" s="11" t="e">
        <f t="shared" si="38"/>
        <v>#DIV/0!</v>
      </c>
      <c r="E251" s="11" t="e">
        <f t="shared" si="38"/>
        <v>#DIV/0!</v>
      </c>
    </row>
    <row r="252" spans="1:5" ht="15.75" thickBot="1" x14ac:dyDescent="0.3">
      <c r="A252" s="5" t="s">
        <v>23</v>
      </c>
      <c r="B252" s="736" t="s">
        <v>21</v>
      </c>
      <c r="C252" s="11" t="e">
        <f>C249/B249-1</f>
        <v>#DIV/0!</v>
      </c>
      <c r="D252" s="11" t="e">
        <f t="shared" si="38"/>
        <v>#DIV/0!</v>
      </c>
      <c r="E252" s="11" t="e">
        <f t="shared" si="38"/>
        <v>#DIV/0!</v>
      </c>
    </row>
    <row r="253" spans="1:5" ht="15.75" thickBot="1" x14ac:dyDescent="0.3">
      <c r="A253" s="1256" t="s">
        <v>163</v>
      </c>
      <c r="B253" s="1257"/>
      <c r="C253" s="1257"/>
      <c r="D253" s="1257"/>
      <c r="E253" s="1258"/>
    </row>
    <row r="254" spans="1:5" ht="12.75" customHeight="1" x14ac:dyDescent="0.25">
      <c r="A254" s="1254"/>
      <c r="B254" s="8">
        <v>2019</v>
      </c>
      <c r="C254" s="8">
        <v>2020</v>
      </c>
      <c r="D254" s="8">
        <v>2021</v>
      </c>
      <c r="E254" s="8">
        <v>2022</v>
      </c>
    </row>
    <row r="255" spans="1:5" ht="9" customHeight="1" thickBot="1" x14ac:dyDescent="0.3">
      <c r="A255" s="1255"/>
      <c r="B255" s="743" t="s">
        <v>8</v>
      </c>
      <c r="C255" s="743" t="s">
        <v>9</v>
      </c>
      <c r="D255" s="743" t="s">
        <v>9</v>
      </c>
      <c r="E255" s="743" t="s">
        <v>9</v>
      </c>
    </row>
    <row r="256" spans="1:5" ht="15.75" thickBot="1" x14ac:dyDescent="0.3">
      <c r="A256" s="13" t="s">
        <v>42</v>
      </c>
      <c r="B256" s="14">
        <f>B257+B258+B259+B260</f>
        <v>0</v>
      </c>
      <c r="C256" s="14">
        <f t="shared" ref="C256:E256" si="39">C257+C258+C259+C260</f>
        <v>0</v>
      </c>
      <c r="D256" s="14">
        <f t="shared" si="39"/>
        <v>0</v>
      </c>
      <c r="E256" s="14">
        <f t="shared" si="39"/>
        <v>0</v>
      </c>
    </row>
    <row r="257" spans="1:5" ht="15.75" thickBot="1" x14ac:dyDescent="0.3">
      <c r="A257" s="26" t="s">
        <v>279</v>
      </c>
      <c r="B257" s="14"/>
      <c r="C257" s="14"/>
      <c r="D257" s="14"/>
      <c r="E257" s="14"/>
    </row>
    <row r="258" spans="1:5" ht="15.75" thickBot="1" x14ac:dyDescent="0.3">
      <c r="A258" s="26" t="s">
        <v>294</v>
      </c>
      <c r="B258" s="14"/>
      <c r="C258" s="14"/>
      <c r="D258" s="14"/>
      <c r="E258" s="14"/>
    </row>
    <row r="259" spans="1:5" ht="15.75" thickBot="1" x14ac:dyDescent="0.3">
      <c r="A259" s="26" t="s">
        <v>295</v>
      </c>
      <c r="B259" s="14"/>
      <c r="C259" s="14"/>
      <c r="D259" s="14"/>
      <c r="E259" s="14"/>
    </row>
    <row r="260" spans="1:5" ht="15.75" thickBot="1" x14ac:dyDescent="0.3">
      <c r="A260" s="26" t="s">
        <v>296</v>
      </c>
      <c r="B260" s="14"/>
      <c r="C260" s="14"/>
      <c r="D260" s="14"/>
      <c r="E260" s="14"/>
    </row>
    <row r="261" spans="1:5" ht="15.75" thickBot="1" x14ac:dyDescent="0.3">
      <c r="A261" s="13" t="s">
        <v>43</v>
      </c>
      <c r="B261" s="15">
        <f>B262+B263+B264+B265</f>
        <v>4000</v>
      </c>
      <c r="C261" s="15">
        <f t="shared" ref="C261:E261" si="40">C262+C263+C264+C265</f>
        <v>0</v>
      </c>
      <c r="D261" s="15">
        <f t="shared" si="40"/>
        <v>0</v>
      </c>
      <c r="E261" s="15">
        <f t="shared" si="40"/>
        <v>0</v>
      </c>
    </row>
    <row r="262" spans="1:5" ht="15.75" thickBot="1" x14ac:dyDescent="0.3">
      <c r="A262" s="26" t="s">
        <v>279</v>
      </c>
      <c r="B262" s="15">
        <v>4000</v>
      </c>
      <c r="C262" s="14"/>
      <c r="D262" s="14"/>
      <c r="E262" s="14">
        <v>0</v>
      </c>
    </row>
    <row r="263" spans="1:5" ht="15.75" thickBot="1" x14ac:dyDescent="0.3">
      <c r="A263" s="26" t="s">
        <v>294</v>
      </c>
      <c r="B263" s="15"/>
      <c r="C263" s="14"/>
      <c r="D263" s="14"/>
      <c r="E263" s="14"/>
    </row>
    <row r="264" spans="1:5" ht="15.75" thickBot="1" x14ac:dyDescent="0.3">
      <c r="A264" s="26" t="s">
        <v>295</v>
      </c>
      <c r="B264" s="15"/>
      <c r="C264" s="14"/>
      <c r="D264" s="14"/>
      <c r="E264" s="14"/>
    </row>
    <row r="265" spans="1:5" ht="15.75" thickBot="1" x14ac:dyDescent="0.3">
      <c r="A265" s="26" t="s">
        <v>296</v>
      </c>
      <c r="B265" s="15"/>
      <c r="C265" s="14"/>
      <c r="D265" s="14"/>
      <c r="E265" s="14"/>
    </row>
    <row r="266" spans="1:5" ht="15.75" thickBot="1" x14ac:dyDescent="0.3">
      <c r="A266" s="101" t="s">
        <v>31</v>
      </c>
      <c r="B266" s="15">
        <f>B256+B261</f>
        <v>4000</v>
      </c>
      <c r="C266" s="15">
        <f t="shared" ref="C266:E266" si="41">C256+C261</f>
        <v>0</v>
      </c>
      <c r="D266" s="15">
        <f t="shared" si="41"/>
        <v>0</v>
      </c>
      <c r="E266" s="15">
        <f t="shared" si="41"/>
        <v>0</v>
      </c>
    </row>
    <row r="267" spans="1:5" ht="34.5" thickBot="1" x14ac:dyDescent="0.3">
      <c r="A267" s="7" t="s">
        <v>33</v>
      </c>
      <c r="B267" s="7"/>
      <c r="C267" s="100" t="s">
        <v>289</v>
      </c>
      <c r="D267" s="1245"/>
      <c r="E267" s="1246"/>
    </row>
    <row r="268" spans="1:5" ht="17.25" customHeight="1" thickBot="1" x14ac:dyDescent="0.3">
      <c r="A268" s="5" t="s">
        <v>15</v>
      </c>
      <c r="B268" s="1247"/>
      <c r="C268" s="1249"/>
      <c r="D268" s="1249"/>
      <c r="E268" s="1250"/>
    </row>
    <row r="269" spans="1:5" ht="15.75" thickBot="1" x14ac:dyDescent="0.3">
      <c r="A269" s="5" t="s">
        <v>16</v>
      </c>
      <c r="B269" s="1251"/>
      <c r="C269" s="1252"/>
      <c r="D269" s="1252"/>
      <c r="E269" s="1253"/>
    </row>
    <row r="270" spans="1:5" ht="12.75" customHeight="1" x14ac:dyDescent="0.25">
      <c r="A270" s="1254"/>
      <c r="B270" s="8">
        <v>2019</v>
      </c>
      <c r="C270" s="8">
        <v>2020</v>
      </c>
      <c r="D270" s="8">
        <v>2021</v>
      </c>
      <c r="E270" s="8">
        <v>2022</v>
      </c>
    </row>
    <row r="271" spans="1:5" ht="9" customHeight="1" thickBot="1" x14ac:dyDescent="0.3">
      <c r="A271" s="1255"/>
      <c r="B271" s="743" t="s">
        <v>8</v>
      </c>
      <c r="C271" s="743" t="s">
        <v>9</v>
      </c>
      <c r="D271" s="743" t="s">
        <v>9</v>
      </c>
      <c r="E271" s="743" t="s">
        <v>9</v>
      </c>
    </row>
    <row r="272" spans="1:5" ht="15.75" thickBot="1" x14ac:dyDescent="0.3">
      <c r="A272" s="5" t="s">
        <v>17</v>
      </c>
      <c r="B272" s="5"/>
      <c r="C272" s="5"/>
      <c r="D272" s="5"/>
      <c r="E272" s="5"/>
    </row>
    <row r="273" spans="1:5" ht="15.75" thickBot="1" x14ac:dyDescent="0.3">
      <c r="A273" s="5" t="s">
        <v>18</v>
      </c>
      <c r="B273" s="10"/>
      <c r="C273" s="10"/>
      <c r="D273" s="10"/>
      <c r="E273" s="10"/>
    </row>
    <row r="274" spans="1:5" ht="15.75" thickBot="1" x14ac:dyDescent="0.3">
      <c r="A274" s="5" t="s">
        <v>19</v>
      </c>
      <c r="B274" s="10" t="e">
        <f>B273/B272</f>
        <v>#DIV/0!</v>
      </c>
      <c r="C274" s="10" t="e">
        <f t="shared" ref="C274:E274" si="42">C273/C272</f>
        <v>#DIV/0!</v>
      </c>
      <c r="D274" s="10" t="e">
        <f t="shared" si="42"/>
        <v>#DIV/0!</v>
      </c>
      <c r="E274" s="10" t="e">
        <f t="shared" si="42"/>
        <v>#DIV/0!</v>
      </c>
    </row>
    <row r="275" spans="1:5" ht="15.75" thickBot="1" x14ac:dyDescent="0.3">
      <c r="A275" s="5" t="s">
        <v>20</v>
      </c>
      <c r="B275" s="736" t="s">
        <v>21</v>
      </c>
      <c r="C275" s="11" t="e">
        <f>C272/B272-1</f>
        <v>#DIV/0!</v>
      </c>
      <c r="D275" s="11" t="e">
        <f t="shared" ref="D275:E277" si="43">D272/C272-1</f>
        <v>#DIV/0!</v>
      </c>
      <c r="E275" s="11" t="e">
        <f t="shared" si="43"/>
        <v>#DIV/0!</v>
      </c>
    </row>
    <row r="276" spans="1:5" ht="15.75" thickBot="1" x14ac:dyDescent="0.3">
      <c r="A276" s="5" t="s">
        <v>22</v>
      </c>
      <c r="B276" s="736" t="s">
        <v>21</v>
      </c>
      <c r="C276" s="11" t="e">
        <f>C273/B273-1</f>
        <v>#DIV/0!</v>
      </c>
      <c r="D276" s="11" t="e">
        <f t="shared" si="43"/>
        <v>#DIV/0!</v>
      </c>
      <c r="E276" s="11" t="e">
        <f t="shared" si="43"/>
        <v>#DIV/0!</v>
      </c>
    </row>
    <row r="277" spans="1:5" ht="15.75" thickBot="1" x14ac:dyDescent="0.3">
      <c r="A277" s="5" t="s">
        <v>23</v>
      </c>
      <c r="B277" s="736" t="s">
        <v>21</v>
      </c>
      <c r="C277" s="11" t="e">
        <f>C274/B274-1</f>
        <v>#DIV/0!</v>
      </c>
      <c r="D277" s="11" t="e">
        <f t="shared" si="43"/>
        <v>#DIV/0!</v>
      </c>
      <c r="E277" s="11" t="e">
        <f t="shared" si="43"/>
        <v>#DIV/0!</v>
      </c>
    </row>
    <row r="278" spans="1:5" ht="15.75" thickBot="1" x14ac:dyDescent="0.3">
      <c r="A278" s="1256" t="s">
        <v>215</v>
      </c>
      <c r="B278" s="1257"/>
      <c r="C278" s="1257"/>
      <c r="D278" s="1257"/>
      <c r="E278" s="1258"/>
    </row>
    <row r="279" spans="1:5" ht="12.75" customHeight="1" x14ac:dyDescent="0.25">
      <c r="A279" s="1254"/>
      <c r="B279" s="8">
        <v>2019</v>
      </c>
      <c r="C279" s="8">
        <v>2020</v>
      </c>
      <c r="D279" s="8">
        <v>2021</v>
      </c>
      <c r="E279" s="8">
        <v>2022</v>
      </c>
    </row>
    <row r="280" spans="1:5" ht="9" customHeight="1" thickBot="1" x14ac:dyDescent="0.3">
      <c r="A280" s="1255"/>
      <c r="B280" s="743" t="s">
        <v>8</v>
      </c>
      <c r="C280" s="743" t="s">
        <v>9</v>
      </c>
      <c r="D280" s="743" t="s">
        <v>9</v>
      </c>
      <c r="E280" s="743" t="s">
        <v>9</v>
      </c>
    </row>
    <row r="281" spans="1:5" ht="15.75" thickBot="1" x14ac:dyDescent="0.3">
      <c r="A281" s="13" t="s">
        <v>42</v>
      </c>
      <c r="B281" s="14">
        <f>B282+B283+B284+B285</f>
        <v>0</v>
      </c>
      <c r="C281" s="14">
        <f t="shared" ref="C281:E281" si="44">C282+C283+C284+C285</f>
        <v>0</v>
      </c>
      <c r="D281" s="14">
        <f t="shared" si="44"/>
        <v>0</v>
      </c>
      <c r="E281" s="14">
        <f t="shared" si="44"/>
        <v>0</v>
      </c>
    </row>
    <row r="282" spans="1:5" ht="15.75" thickBot="1" x14ac:dyDescent="0.3">
      <c r="A282" s="26" t="s">
        <v>279</v>
      </c>
      <c r="B282" s="14"/>
      <c r="C282" s="14"/>
      <c r="D282" s="14"/>
      <c r="E282" s="14"/>
    </row>
    <row r="283" spans="1:5" ht="15.75" thickBot="1" x14ac:dyDescent="0.3">
      <c r="A283" s="26" t="s">
        <v>294</v>
      </c>
      <c r="B283" s="14"/>
      <c r="C283" s="14"/>
      <c r="D283" s="14"/>
      <c r="E283" s="14"/>
    </row>
    <row r="284" spans="1:5" ht="15.75" thickBot="1" x14ac:dyDescent="0.3">
      <c r="A284" s="26" t="s">
        <v>295</v>
      </c>
      <c r="B284" s="14"/>
      <c r="C284" s="14"/>
      <c r="D284" s="14"/>
      <c r="E284" s="14"/>
    </row>
    <row r="285" spans="1:5" ht="15.75" thickBot="1" x14ac:dyDescent="0.3">
      <c r="A285" s="26" t="s">
        <v>296</v>
      </c>
      <c r="B285" s="14"/>
      <c r="C285" s="14"/>
      <c r="D285" s="14"/>
      <c r="E285" s="14"/>
    </row>
    <row r="286" spans="1:5" ht="15.75" thickBot="1" x14ac:dyDescent="0.3">
      <c r="A286" s="13" t="s">
        <v>43</v>
      </c>
      <c r="B286" s="15">
        <f>B287+B288+B289+B290</f>
        <v>0</v>
      </c>
      <c r="C286" s="15">
        <f t="shared" ref="C286:E286" si="45">C287+C288+C289+C290</f>
        <v>0</v>
      </c>
      <c r="D286" s="15">
        <f t="shared" si="45"/>
        <v>0</v>
      </c>
      <c r="E286" s="15">
        <f t="shared" si="45"/>
        <v>0</v>
      </c>
    </row>
    <row r="287" spans="1:5" ht="15.75" thickBot="1" x14ac:dyDescent="0.3">
      <c r="A287" s="26" t="s">
        <v>279</v>
      </c>
      <c r="B287" s="15"/>
      <c r="C287" s="14"/>
      <c r="D287" s="14"/>
      <c r="E287" s="14"/>
    </row>
    <row r="288" spans="1:5" ht="15.75" thickBot="1" x14ac:dyDescent="0.3">
      <c r="A288" s="26" t="s">
        <v>294</v>
      </c>
      <c r="B288" s="15"/>
      <c r="C288" s="14"/>
      <c r="D288" s="14"/>
      <c r="E288" s="14"/>
    </row>
    <row r="289" spans="1:5" ht="15.75" thickBot="1" x14ac:dyDescent="0.3">
      <c r="A289" s="26" t="s">
        <v>295</v>
      </c>
      <c r="B289" s="15"/>
      <c r="C289" s="14"/>
      <c r="D289" s="14"/>
      <c r="E289" s="14"/>
    </row>
    <row r="290" spans="1:5" ht="15.75" thickBot="1" x14ac:dyDescent="0.3">
      <c r="A290" s="26" t="s">
        <v>296</v>
      </c>
      <c r="B290" s="15"/>
      <c r="C290" s="14"/>
      <c r="D290" s="14"/>
      <c r="E290" s="14"/>
    </row>
    <row r="291" spans="1:5" ht="15.75" thickBot="1" x14ac:dyDescent="0.3">
      <c r="A291" s="101" t="s">
        <v>298</v>
      </c>
      <c r="B291" s="15">
        <f>B281+B286</f>
        <v>0</v>
      </c>
      <c r="C291" s="15">
        <f t="shared" ref="C291:E291" si="46">C281+C286</f>
        <v>0</v>
      </c>
      <c r="D291" s="15">
        <f t="shared" si="46"/>
        <v>0</v>
      </c>
      <c r="E291" s="15">
        <f t="shared" si="46"/>
        <v>0</v>
      </c>
    </row>
    <row r="292" spans="1:5" ht="34.5" thickBot="1" x14ac:dyDescent="0.3">
      <c r="A292" s="7" t="s">
        <v>74</v>
      </c>
      <c r="B292" s="104"/>
      <c r="C292" s="102" t="s">
        <v>289</v>
      </c>
      <c r="D292" s="105"/>
      <c r="E292" s="106"/>
    </row>
    <row r="293" spans="1:5" ht="17.25" customHeight="1" thickBot="1" x14ac:dyDescent="0.3">
      <c r="A293" s="5" t="s">
        <v>15</v>
      </c>
      <c r="B293" s="1247"/>
      <c r="C293" s="1249"/>
      <c r="D293" s="1249"/>
      <c r="E293" s="1250"/>
    </row>
    <row r="294" spans="1:5" ht="15.75" thickBot="1" x14ac:dyDescent="0.3">
      <c r="A294" s="5" t="s">
        <v>16</v>
      </c>
      <c r="B294" s="1251"/>
      <c r="C294" s="1252"/>
      <c r="D294" s="1252"/>
      <c r="E294" s="1253"/>
    </row>
    <row r="295" spans="1:5" ht="12.75" customHeight="1" x14ac:dyDescent="0.25">
      <c r="A295" s="1254"/>
      <c r="B295" s="8">
        <v>2019</v>
      </c>
      <c r="C295" s="8">
        <v>2020</v>
      </c>
      <c r="D295" s="8">
        <v>2021</v>
      </c>
      <c r="E295" s="8">
        <v>2022</v>
      </c>
    </row>
    <row r="296" spans="1:5" ht="9" customHeight="1" thickBot="1" x14ac:dyDescent="0.3">
      <c r="A296" s="1255"/>
      <c r="B296" s="743" t="s">
        <v>8</v>
      </c>
      <c r="C296" s="743" t="s">
        <v>9</v>
      </c>
      <c r="D296" s="743" t="s">
        <v>9</v>
      </c>
      <c r="E296" s="743" t="s">
        <v>9</v>
      </c>
    </row>
    <row r="297" spans="1:5" ht="15.75" thickBot="1" x14ac:dyDescent="0.3">
      <c r="A297" s="5" t="s">
        <v>17</v>
      </c>
      <c r="B297" s="5"/>
      <c r="C297" s="5"/>
      <c r="D297" s="5"/>
      <c r="E297" s="5"/>
    </row>
    <row r="298" spans="1:5" ht="15.75" thickBot="1" x14ac:dyDescent="0.3">
      <c r="A298" s="5" t="s">
        <v>18</v>
      </c>
      <c r="B298" s="10">
        <f>B316</f>
        <v>0</v>
      </c>
      <c r="C298" s="10">
        <f t="shared" ref="C298:E298" si="47">C316</f>
        <v>0</v>
      </c>
      <c r="D298" s="10">
        <f t="shared" si="47"/>
        <v>0</v>
      </c>
      <c r="E298" s="10">
        <f t="shared" si="47"/>
        <v>0</v>
      </c>
    </row>
    <row r="299" spans="1:5" ht="15.75" thickBot="1" x14ac:dyDescent="0.3">
      <c r="A299" s="5" t="s">
        <v>19</v>
      </c>
      <c r="B299" s="10" t="e">
        <f>B298/B297</f>
        <v>#DIV/0!</v>
      </c>
      <c r="C299" s="10" t="e">
        <f t="shared" ref="C299:E299" si="48">C298/C297</f>
        <v>#DIV/0!</v>
      </c>
      <c r="D299" s="10" t="e">
        <f t="shared" si="48"/>
        <v>#DIV/0!</v>
      </c>
      <c r="E299" s="10" t="e">
        <f t="shared" si="48"/>
        <v>#DIV/0!</v>
      </c>
    </row>
    <row r="300" spans="1:5" ht="15.75" thickBot="1" x14ac:dyDescent="0.3">
      <c r="A300" s="5" t="s">
        <v>20</v>
      </c>
      <c r="B300" s="736" t="s">
        <v>21</v>
      </c>
      <c r="C300" s="11" t="e">
        <f>C297/B297-1</f>
        <v>#DIV/0!</v>
      </c>
      <c r="D300" s="11" t="e">
        <f t="shared" ref="D300:E302" si="49">D297/C297-1</f>
        <v>#DIV/0!</v>
      </c>
      <c r="E300" s="11" t="e">
        <f t="shared" si="49"/>
        <v>#DIV/0!</v>
      </c>
    </row>
    <row r="301" spans="1:5" ht="15.75" thickBot="1" x14ac:dyDescent="0.3">
      <c r="A301" s="5" t="s">
        <v>22</v>
      </c>
      <c r="B301" s="736" t="s">
        <v>21</v>
      </c>
      <c r="C301" s="11" t="e">
        <f>C298/B298-1</f>
        <v>#DIV/0!</v>
      </c>
      <c r="D301" s="11" t="e">
        <f t="shared" si="49"/>
        <v>#DIV/0!</v>
      </c>
      <c r="E301" s="11" t="e">
        <f t="shared" si="49"/>
        <v>#DIV/0!</v>
      </c>
    </row>
    <row r="302" spans="1:5" ht="15.75" thickBot="1" x14ac:dyDescent="0.3">
      <c r="A302" s="5" t="s">
        <v>23</v>
      </c>
      <c r="B302" s="736" t="s">
        <v>21</v>
      </c>
      <c r="C302" s="11" t="e">
        <f>C299/B299-1</f>
        <v>#DIV/0!</v>
      </c>
      <c r="D302" s="11" t="e">
        <f t="shared" si="49"/>
        <v>#DIV/0!</v>
      </c>
      <c r="E302" s="11" t="e">
        <f t="shared" si="49"/>
        <v>#DIV/0!</v>
      </c>
    </row>
    <row r="303" spans="1:5" ht="15.75" thickBot="1" x14ac:dyDescent="0.3">
      <c r="A303" s="1256" t="s">
        <v>362</v>
      </c>
      <c r="B303" s="1257"/>
      <c r="C303" s="1257"/>
      <c r="D303" s="1257"/>
      <c r="E303" s="1258"/>
    </row>
    <row r="304" spans="1:5" ht="12.75" customHeight="1" x14ac:dyDescent="0.25">
      <c r="A304" s="1254"/>
      <c r="B304" s="8">
        <v>2018</v>
      </c>
      <c r="C304" s="8">
        <v>2019</v>
      </c>
      <c r="D304" s="8">
        <v>2020</v>
      </c>
      <c r="E304" s="8">
        <v>2021</v>
      </c>
    </row>
    <row r="305" spans="1:5" ht="9" customHeight="1" thickBot="1" x14ac:dyDescent="0.3">
      <c r="A305" s="1255"/>
      <c r="B305" s="743" t="s">
        <v>8</v>
      </c>
      <c r="C305" s="743" t="s">
        <v>9</v>
      </c>
      <c r="D305" s="743" t="s">
        <v>9</v>
      </c>
      <c r="E305" s="743" t="s">
        <v>9</v>
      </c>
    </row>
    <row r="306" spans="1:5" ht="15.75" thickBot="1" x14ac:dyDescent="0.3">
      <c r="A306" s="13" t="s">
        <v>42</v>
      </c>
      <c r="B306" s="14">
        <f>B307+B308+B309+B310</f>
        <v>0</v>
      </c>
      <c r="C306" s="14">
        <f t="shared" ref="C306:E306" si="50">C307+C308+C309+C310</f>
        <v>0</v>
      </c>
      <c r="D306" s="14">
        <f t="shared" si="50"/>
        <v>0</v>
      </c>
      <c r="E306" s="14">
        <f t="shared" si="50"/>
        <v>0</v>
      </c>
    </row>
    <row r="307" spans="1:5" ht="15.75" thickBot="1" x14ac:dyDescent="0.3">
      <c r="A307" s="26" t="s">
        <v>279</v>
      </c>
      <c r="B307" s="14"/>
      <c r="C307" s="14"/>
      <c r="D307" s="14"/>
      <c r="E307" s="14"/>
    </row>
    <row r="308" spans="1:5" ht="15.75" thickBot="1" x14ac:dyDescent="0.3">
      <c r="A308" s="26" t="s">
        <v>294</v>
      </c>
      <c r="B308" s="14"/>
      <c r="C308" s="14"/>
      <c r="D308" s="14"/>
      <c r="E308" s="14"/>
    </row>
    <row r="309" spans="1:5" ht="15.75" thickBot="1" x14ac:dyDescent="0.3">
      <c r="A309" s="26" t="s">
        <v>295</v>
      </c>
      <c r="B309" s="14"/>
      <c r="C309" s="14"/>
      <c r="D309" s="14"/>
      <c r="E309" s="14"/>
    </row>
    <row r="310" spans="1:5" ht="15.75" thickBot="1" x14ac:dyDescent="0.3">
      <c r="A310" s="26" t="s">
        <v>296</v>
      </c>
      <c r="B310" s="14"/>
      <c r="C310" s="14"/>
      <c r="D310" s="14"/>
      <c r="E310" s="14"/>
    </row>
    <row r="311" spans="1:5" ht="15.75" thickBot="1" x14ac:dyDescent="0.3">
      <c r="A311" s="13" t="s">
        <v>43</v>
      </c>
      <c r="B311" s="15">
        <f>B312+B313+B314+B315</f>
        <v>0</v>
      </c>
      <c r="C311" s="15">
        <f t="shared" ref="C311:E311" si="51">C312+C313+C314+C315</f>
        <v>0</v>
      </c>
      <c r="D311" s="15">
        <f t="shared" si="51"/>
        <v>0</v>
      </c>
      <c r="E311" s="15">
        <f t="shared" si="51"/>
        <v>0</v>
      </c>
    </row>
    <row r="312" spans="1:5" ht="15.75" thickBot="1" x14ac:dyDescent="0.3">
      <c r="A312" s="26" t="s">
        <v>279</v>
      </c>
      <c r="B312" s="15"/>
      <c r="C312" s="14"/>
      <c r="D312" s="14"/>
      <c r="E312" s="14"/>
    </row>
    <row r="313" spans="1:5" ht="15.75" thickBot="1" x14ac:dyDescent="0.3">
      <c r="A313" s="26" t="s">
        <v>294</v>
      </c>
      <c r="B313" s="15"/>
      <c r="C313" s="14"/>
      <c r="D313" s="14"/>
      <c r="E313" s="14"/>
    </row>
    <row r="314" spans="1:5" ht="15.75" thickBot="1" x14ac:dyDescent="0.3">
      <c r="A314" s="26" t="s">
        <v>295</v>
      </c>
      <c r="B314" s="15"/>
      <c r="C314" s="14"/>
      <c r="D314" s="14"/>
      <c r="E314" s="14"/>
    </row>
    <row r="315" spans="1:5" ht="15.75" thickBot="1" x14ac:dyDescent="0.3">
      <c r="A315" s="26" t="s">
        <v>296</v>
      </c>
      <c r="B315" s="15"/>
      <c r="C315" s="14"/>
      <c r="D315" s="14"/>
      <c r="E315" s="14"/>
    </row>
    <row r="316" spans="1:5" ht="15.75" thickBot="1" x14ac:dyDescent="0.3">
      <c r="A316" s="16" t="s">
        <v>301</v>
      </c>
      <c r="B316" s="15">
        <f>B306+B311</f>
        <v>0</v>
      </c>
      <c r="C316" s="15">
        <f t="shared" ref="C316:E316" si="52">C306+C311</f>
        <v>0</v>
      </c>
      <c r="D316" s="15">
        <f t="shared" si="52"/>
        <v>0</v>
      </c>
      <c r="E316" s="15">
        <f t="shared" si="52"/>
        <v>0</v>
      </c>
    </row>
    <row r="317" spans="1:5" ht="25.5" customHeight="1" thickBot="1" x14ac:dyDescent="0.3">
      <c r="A317" s="107" t="s">
        <v>45</v>
      </c>
      <c r="B317" s="1243"/>
      <c r="C317" s="1245"/>
      <c r="D317" s="1245"/>
      <c r="E317" s="1246"/>
    </row>
    <row r="318" spans="1:5" ht="34.5" thickBot="1" x14ac:dyDescent="0.3">
      <c r="A318" s="7" t="s">
        <v>74</v>
      </c>
      <c r="B318" s="104"/>
      <c r="C318" s="102" t="s">
        <v>289</v>
      </c>
      <c r="D318" s="105"/>
      <c r="E318" s="106"/>
    </row>
    <row r="319" spans="1:5" ht="17.25" customHeight="1" thickBot="1" x14ac:dyDescent="0.3">
      <c r="A319" s="5" t="s">
        <v>15</v>
      </c>
      <c r="B319" s="1247"/>
      <c r="C319" s="1249"/>
      <c r="D319" s="1249"/>
      <c r="E319" s="1250"/>
    </row>
    <row r="320" spans="1:5" ht="15.75" thickBot="1" x14ac:dyDescent="0.3">
      <c r="A320" s="5" t="s">
        <v>16</v>
      </c>
      <c r="B320" s="1251"/>
      <c r="C320" s="1252"/>
      <c r="D320" s="1252"/>
      <c r="E320" s="1253"/>
    </row>
    <row r="321" spans="1:5" ht="12.75" customHeight="1" x14ac:dyDescent="0.25">
      <c r="A321" s="1254"/>
      <c r="B321" s="8">
        <v>2019</v>
      </c>
      <c r="C321" s="8">
        <v>2020</v>
      </c>
      <c r="D321" s="8">
        <v>2021</v>
      </c>
      <c r="E321" s="8">
        <v>2022</v>
      </c>
    </row>
    <row r="322" spans="1:5" ht="9" customHeight="1" thickBot="1" x14ac:dyDescent="0.3">
      <c r="A322" s="1255"/>
      <c r="B322" s="743" t="s">
        <v>8</v>
      </c>
      <c r="C322" s="743" t="s">
        <v>9</v>
      </c>
      <c r="D322" s="743" t="s">
        <v>9</v>
      </c>
      <c r="E322" s="743" t="s">
        <v>9</v>
      </c>
    </row>
    <row r="323" spans="1:5" ht="15.75" thickBot="1" x14ac:dyDescent="0.3">
      <c r="A323" s="5" t="s">
        <v>17</v>
      </c>
      <c r="B323" s="5"/>
      <c r="C323" s="5"/>
      <c r="D323" s="5"/>
      <c r="E323" s="5"/>
    </row>
    <row r="324" spans="1:5" ht="15.75" thickBot="1" x14ac:dyDescent="0.3">
      <c r="A324" s="5" t="s">
        <v>18</v>
      </c>
      <c r="B324" s="10">
        <f>B342</f>
        <v>0</v>
      </c>
      <c r="C324" s="10">
        <f t="shared" ref="C324:E324" si="53">C342</f>
        <v>0</v>
      </c>
      <c r="D324" s="10">
        <f t="shared" si="53"/>
        <v>0</v>
      </c>
      <c r="E324" s="10">
        <f t="shared" si="53"/>
        <v>0</v>
      </c>
    </row>
    <row r="325" spans="1:5" ht="15.75" thickBot="1" x14ac:dyDescent="0.3">
      <c r="A325" s="5" t="s">
        <v>19</v>
      </c>
      <c r="B325" s="10" t="e">
        <f>B324/B323</f>
        <v>#DIV/0!</v>
      </c>
      <c r="C325" s="10" t="e">
        <f t="shared" ref="C325:E325" si="54">C324/C323</f>
        <v>#DIV/0!</v>
      </c>
      <c r="D325" s="10" t="e">
        <f t="shared" si="54"/>
        <v>#DIV/0!</v>
      </c>
      <c r="E325" s="10" t="e">
        <f t="shared" si="54"/>
        <v>#DIV/0!</v>
      </c>
    </row>
    <row r="326" spans="1:5" ht="15.75" thickBot="1" x14ac:dyDescent="0.3">
      <c r="A326" s="5" t="s">
        <v>20</v>
      </c>
      <c r="B326" s="736" t="s">
        <v>21</v>
      </c>
      <c r="C326" s="11" t="e">
        <f>C323/B323-1</f>
        <v>#DIV/0!</v>
      </c>
      <c r="D326" s="11" t="e">
        <f t="shared" ref="D326:E328" si="55">D323/C323-1</f>
        <v>#DIV/0!</v>
      </c>
      <c r="E326" s="11" t="e">
        <f t="shared" si="55"/>
        <v>#DIV/0!</v>
      </c>
    </row>
    <row r="327" spans="1:5" ht="15.75" thickBot="1" x14ac:dyDescent="0.3">
      <c r="A327" s="5" t="s">
        <v>22</v>
      </c>
      <c r="B327" s="736" t="s">
        <v>21</v>
      </c>
      <c r="C327" s="11" t="e">
        <f>C324/B324-1</f>
        <v>#DIV/0!</v>
      </c>
      <c r="D327" s="11" t="e">
        <f t="shared" si="55"/>
        <v>#DIV/0!</v>
      </c>
      <c r="E327" s="11" t="e">
        <f t="shared" si="55"/>
        <v>#DIV/0!</v>
      </c>
    </row>
    <row r="328" spans="1:5" ht="15.75" thickBot="1" x14ac:dyDescent="0.3">
      <c r="A328" s="5" t="s">
        <v>23</v>
      </c>
      <c r="B328" s="736" t="s">
        <v>21</v>
      </c>
      <c r="C328" s="11" t="e">
        <f>C325/B325-1</f>
        <v>#DIV/0!</v>
      </c>
      <c r="D328" s="11" t="e">
        <f t="shared" si="55"/>
        <v>#DIV/0!</v>
      </c>
      <c r="E328" s="11" t="e">
        <f t="shared" si="55"/>
        <v>#DIV/0!</v>
      </c>
    </row>
    <row r="329" spans="1:5" ht="15.75" thickBot="1" x14ac:dyDescent="0.3">
      <c r="A329" s="1256" t="s">
        <v>162</v>
      </c>
      <c r="B329" s="1257"/>
      <c r="C329" s="1257"/>
      <c r="D329" s="1257"/>
      <c r="E329" s="1258"/>
    </row>
    <row r="330" spans="1:5" ht="12.75" customHeight="1" x14ac:dyDescent="0.25">
      <c r="A330" s="1254"/>
      <c r="B330" s="8">
        <v>2019</v>
      </c>
      <c r="C330" s="8">
        <v>2020</v>
      </c>
      <c r="D330" s="8">
        <v>2021</v>
      </c>
      <c r="E330" s="8">
        <v>2022</v>
      </c>
    </row>
    <row r="331" spans="1:5" ht="9" customHeight="1" thickBot="1" x14ac:dyDescent="0.3">
      <c r="A331" s="1255"/>
      <c r="B331" s="743" t="s">
        <v>8</v>
      </c>
      <c r="C331" s="743" t="s">
        <v>9</v>
      </c>
      <c r="D331" s="743" t="s">
        <v>9</v>
      </c>
      <c r="E331" s="743" t="s">
        <v>9</v>
      </c>
    </row>
    <row r="332" spans="1:5" ht="15.75" thickBot="1" x14ac:dyDescent="0.3">
      <c r="A332" s="13" t="s">
        <v>42</v>
      </c>
      <c r="B332" s="14">
        <f>B333+B334+B335+B336</f>
        <v>0</v>
      </c>
      <c r="C332" s="14">
        <f t="shared" ref="C332:E332" si="56">C333+C334+C335+C336</f>
        <v>0</v>
      </c>
      <c r="D332" s="14">
        <f t="shared" si="56"/>
        <v>0</v>
      </c>
      <c r="E332" s="14">
        <f t="shared" si="56"/>
        <v>0</v>
      </c>
    </row>
    <row r="333" spans="1:5" ht="15.75" thickBot="1" x14ac:dyDescent="0.3">
      <c r="A333" s="26" t="s">
        <v>279</v>
      </c>
      <c r="B333" s="14"/>
      <c r="C333" s="14"/>
      <c r="D333" s="14"/>
      <c r="E333" s="14"/>
    </row>
    <row r="334" spans="1:5" ht="15.75" thickBot="1" x14ac:dyDescent="0.3">
      <c r="A334" s="26" t="s">
        <v>294</v>
      </c>
      <c r="B334" s="14"/>
      <c r="C334" s="14"/>
      <c r="D334" s="14"/>
      <c r="E334" s="14"/>
    </row>
    <row r="335" spans="1:5" ht="15.75" thickBot="1" x14ac:dyDescent="0.3">
      <c r="A335" s="26" t="s">
        <v>295</v>
      </c>
      <c r="B335" s="14"/>
      <c r="C335" s="14"/>
      <c r="D335" s="14"/>
      <c r="E335" s="14"/>
    </row>
    <row r="336" spans="1:5" ht="15.75" thickBot="1" x14ac:dyDescent="0.3">
      <c r="A336" s="26" t="s">
        <v>296</v>
      </c>
      <c r="B336" s="14"/>
      <c r="C336" s="14"/>
      <c r="D336" s="14"/>
      <c r="E336" s="14"/>
    </row>
    <row r="337" spans="1:5" ht="15.75" thickBot="1" x14ac:dyDescent="0.3">
      <c r="A337" s="13" t="s">
        <v>43</v>
      </c>
      <c r="B337" s="15">
        <f>B338+B339+B340+B341</f>
        <v>0</v>
      </c>
      <c r="C337" s="15">
        <f t="shared" ref="C337:E337" si="57">C338+C339+C340+C341</f>
        <v>0</v>
      </c>
      <c r="D337" s="15">
        <f t="shared" si="57"/>
        <v>0</v>
      </c>
      <c r="E337" s="15">
        <f t="shared" si="57"/>
        <v>0</v>
      </c>
    </row>
    <row r="338" spans="1:5" ht="15.75" thickBot="1" x14ac:dyDescent="0.3">
      <c r="A338" s="26" t="s">
        <v>279</v>
      </c>
      <c r="B338" s="15"/>
      <c r="C338" s="15"/>
      <c r="D338" s="15"/>
      <c r="E338" s="15"/>
    </row>
    <row r="339" spans="1:5" ht="15.75" thickBot="1" x14ac:dyDescent="0.3">
      <c r="A339" s="26" t="s">
        <v>294</v>
      </c>
      <c r="B339" s="15"/>
      <c r="C339" s="15"/>
      <c r="D339" s="15"/>
      <c r="E339" s="15"/>
    </row>
    <row r="340" spans="1:5" ht="15.75" thickBot="1" x14ac:dyDescent="0.3">
      <c r="A340" s="26" t="s">
        <v>295</v>
      </c>
      <c r="B340" s="15"/>
      <c r="C340" s="15"/>
      <c r="D340" s="15"/>
      <c r="E340" s="15"/>
    </row>
    <row r="341" spans="1:5" ht="15.75" thickBot="1" x14ac:dyDescent="0.3">
      <c r="A341" s="26" t="s">
        <v>296</v>
      </c>
      <c r="B341" s="15"/>
      <c r="C341" s="15"/>
      <c r="D341" s="15"/>
      <c r="E341" s="15"/>
    </row>
    <row r="342" spans="1:5" ht="15.75" thickBot="1" x14ac:dyDescent="0.3">
      <c r="A342" s="16" t="s">
        <v>53</v>
      </c>
      <c r="B342" s="15">
        <f>B332+B337</f>
        <v>0</v>
      </c>
      <c r="C342" s="15">
        <f t="shared" ref="C342:E342" si="58">C332+C337</f>
        <v>0</v>
      </c>
      <c r="D342" s="15">
        <f t="shared" si="58"/>
        <v>0</v>
      </c>
      <c r="E342" s="15">
        <f t="shared" si="58"/>
        <v>0</v>
      </c>
    </row>
    <row r="343" spans="1:5" ht="15.75" thickBot="1" x14ac:dyDescent="0.3">
      <c r="A343" s="20"/>
      <c r="B343" s="21"/>
      <c r="C343" s="21"/>
      <c r="D343" s="21"/>
      <c r="E343" s="21"/>
    </row>
    <row r="344" spans="1:5" ht="27" customHeight="1" thickBot="1" x14ac:dyDescent="0.3">
      <c r="A344" s="6" t="s">
        <v>57</v>
      </c>
      <c r="B344" s="22">
        <f>+B219+B143+B65+B28+B168+B102+B324+B298+B273+B248+B193</f>
        <v>84700</v>
      </c>
      <c r="C344" s="22">
        <f>+C219+C143+C65+C28+C168+C102+C324+C298+C273+C248+C193</f>
        <v>71200</v>
      </c>
      <c r="D344" s="22">
        <f>+D219+D143+D65+D28+D168+D102+D324+D298+D273+D248+D193</f>
        <v>71500</v>
      </c>
      <c r="E344" s="22">
        <f>+E219+E143+E65+E28+E168+E102+E324+E298+E273+E248+E193</f>
        <v>72000</v>
      </c>
    </row>
    <row r="345" spans="1:5" ht="24.75" thickBot="1" x14ac:dyDescent="0.3">
      <c r="A345" s="6" t="s">
        <v>58</v>
      </c>
      <c r="B345" s="22">
        <f>+B237+B211+B131+B94+B57+B342+B316+B291+B266+B186+B161</f>
        <v>84700</v>
      </c>
      <c r="C345" s="22">
        <f>+C237+C211+C131+C94+C57+C342+C316+C291+C266+C186+C161</f>
        <v>71200</v>
      </c>
      <c r="D345" s="22">
        <f>+D237+D211+D131+D94+D57+D342+D316+D291+D266+D186+D161</f>
        <v>71500</v>
      </c>
      <c r="E345" s="22">
        <f>+E237+E211+E131+E94+E57+E342+E316+E291+E266+E186+E161</f>
        <v>72000</v>
      </c>
    </row>
    <row r="346" spans="1:5" ht="46.5" customHeight="1" thickBot="1" x14ac:dyDescent="0.3">
      <c r="A346" s="6"/>
      <c r="B346" s="22"/>
      <c r="C346" s="22"/>
      <c r="D346" s="22"/>
      <c r="E346" s="22"/>
    </row>
    <row r="347" spans="1:5" ht="15.75" thickBot="1" x14ac:dyDescent="0.3">
      <c r="A347" s="13" t="s">
        <v>24</v>
      </c>
      <c r="B347" s="36">
        <f>B348+B349</f>
        <v>44000</v>
      </c>
      <c r="C347" s="36">
        <f t="shared" ref="C347:E347" si="59">C348+C349</f>
        <v>44000</v>
      </c>
      <c r="D347" s="36">
        <f t="shared" si="59"/>
        <v>44000</v>
      </c>
      <c r="E347" s="36">
        <f t="shared" si="59"/>
        <v>44000</v>
      </c>
    </row>
    <row r="348" spans="1:5" ht="15.75" thickBot="1" x14ac:dyDescent="0.3">
      <c r="A348" s="26" t="s">
        <v>279</v>
      </c>
      <c r="B348" s="15">
        <f t="shared" ref="B348:E349" si="60">B37+B74+B111</f>
        <v>44000</v>
      </c>
      <c r="C348" s="15">
        <f t="shared" si="60"/>
        <v>44000</v>
      </c>
      <c r="D348" s="15">
        <f t="shared" si="60"/>
        <v>44000</v>
      </c>
      <c r="E348" s="15">
        <f t="shared" si="60"/>
        <v>44000</v>
      </c>
    </row>
    <row r="349" spans="1:5" ht="15.75" thickBot="1" x14ac:dyDescent="0.3">
      <c r="A349" s="26" t="s">
        <v>302</v>
      </c>
      <c r="B349" s="15">
        <f t="shared" si="60"/>
        <v>0</v>
      </c>
      <c r="C349" s="15">
        <f t="shared" si="60"/>
        <v>0</v>
      </c>
      <c r="D349" s="15">
        <f t="shared" si="60"/>
        <v>0</v>
      </c>
      <c r="E349" s="15">
        <f t="shared" si="60"/>
        <v>0</v>
      </c>
    </row>
    <row r="350" spans="1:5" ht="24.75" thickBot="1" x14ac:dyDescent="0.3">
      <c r="A350" s="13" t="s">
        <v>25</v>
      </c>
      <c r="B350" s="36">
        <f>B351+B352</f>
        <v>6600</v>
      </c>
      <c r="C350" s="36">
        <f t="shared" ref="C350:E350" si="61">C351+C352</f>
        <v>6600</v>
      </c>
      <c r="D350" s="36">
        <f t="shared" si="61"/>
        <v>6600</v>
      </c>
      <c r="E350" s="36">
        <f t="shared" si="61"/>
        <v>6600</v>
      </c>
    </row>
    <row r="351" spans="1:5" ht="15.75" thickBot="1" x14ac:dyDescent="0.3">
      <c r="A351" s="26" t="s">
        <v>279</v>
      </c>
      <c r="B351" s="14">
        <f>B40+B77+B114</f>
        <v>6600</v>
      </c>
      <c r="C351" s="14">
        <f>C40+C77+C114</f>
        <v>6600</v>
      </c>
      <c r="D351" s="14">
        <f>D40+D77+D114</f>
        <v>6600</v>
      </c>
      <c r="E351" s="14">
        <f>E40+E77+E114</f>
        <v>6600</v>
      </c>
    </row>
    <row r="352" spans="1:5" ht="15.75" thickBot="1" x14ac:dyDescent="0.3">
      <c r="A352" s="26" t="s">
        <v>302</v>
      </c>
      <c r="B352" s="15">
        <f>B41+B78+B112</f>
        <v>0</v>
      </c>
      <c r="C352" s="15">
        <f>C41+C78+C112</f>
        <v>0</v>
      </c>
      <c r="D352" s="15">
        <f>D41+D78+D112</f>
        <v>0</v>
      </c>
      <c r="E352" s="15">
        <f>E41+E78+E112</f>
        <v>0</v>
      </c>
    </row>
    <row r="353" spans="1:5" ht="15.75" thickBot="1" x14ac:dyDescent="0.3">
      <c r="A353" s="13" t="s">
        <v>26</v>
      </c>
      <c r="B353" s="36">
        <f>B354+B355</f>
        <v>17760</v>
      </c>
      <c r="C353" s="36">
        <f t="shared" ref="C353:E353" si="62">C354+C355</f>
        <v>19260</v>
      </c>
      <c r="D353" s="36">
        <f t="shared" si="62"/>
        <v>19560</v>
      </c>
      <c r="E353" s="36">
        <f t="shared" si="62"/>
        <v>20060</v>
      </c>
    </row>
    <row r="354" spans="1:5" ht="15.75" thickBot="1" x14ac:dyDescent="0.3">
      <c r="A354" s="26" t="s">
        <v>279</v>
      </c>
      <c r="B354" s="15">
        <f t="shared" ref="B354:E355" si="63">B43+B80+B117</f>
        <v>17760</v>
      </c>
      <c r="C354" s="15">
        <f t="shared" si="63"/>
        <v>19260</v>
      </c>
      <c r="D354" s="15">
        <f t="shared" si="63"/>
        <v>19560</v>
      </c>
      <c r="E354" s="15">
        <f t="shared" si="63"/>
        <v>20060</v>
      </c>
    </row>
    <row r="355" spans="1:5" ht="15.75" thickBot="1" x14ac:dyDescent="0.3">
      <c r="A355" s="26" t="s">
        <v>302</v>
      </c>
      <c r="B355" s="15">
        <f t="shared" si="63"/>
        <v>0</v>
      </c>
      <c r="C355" s="15">
        <f t="shared" si="63"/>
        <v>0</v>
      </c>
      <c r="D355" s="15">
        <f t="shared" si="63"/>
        <v>0</v>
      </c>
      <c r="E355" s="15">
        <f t="shared" si="63"/>
        <v>0</v>
      </c>
    </row>
    <row r="356" spans="1:5" ht="15.75" thickBot="1" x14ac:dyDescent="0.3">
      <c r="A356" s="13" t="s">
        <v>27</v>
      </c>
      <c r="B356" s="36">
        <f>B357+B358</f>
        <v>0</v>
      </c>
      <c r="C356" s="36">
        <f t="shared" ref="C356:E356" si="64">C357+C358</f>
        <v>0</v>
      </c>
      <c r="D356" s="36">
        <f t="shared" si="64"/>
        <v>0</v>
      </c>
      <c r="E356" s="36">
        <f t="shared" si="64"/>
        <v>0</v>
      </c>
    </row>
    <row r="357" spans="1:5" ht="15.75" thickBot="1" x14ac:dyDescent="0.3">
      <c r="A357" s="26" t="s">
        <v>279</v>
      </c>
      <c r="B357" s="14">
        <f t="shared" ref="B357:E358" si="65">B46+B83+B120</f>
        <v>0</v>
      </c>
      <c r="C357" s="14">
        <f t="shared" si="65"/>
        <v>0</v>
      </c>
      <c r="D357" s="14">
        <f t="shared" si="65"/>
        <v>0</v>
      </c>
      <c r="E357" s="14">
        <f t="shared" si="65"/>
        <v>0</v>
      </c>
    </row>
    <row r="358" spans="1:5" ht="15.75" thickBot="1" x14ac:dyDescent="0.3">
      <c r="A358" s="26" t="s">
        <v>302</v>
      </c>
      <c r="B358" s="15">
        <f t="shared" si="65"/>
        <v>0</v>
      </c>
      <c r="C358" s="15">
        <f t="shared" si="65"/>
        <v>0</v>
      </c>
      <c r="D358" s="15">
        <f t="shared" si="65"/>
        <v>0</v>
      </c>
      <c r="E358" s="15">
        <f t="shared" si="65"/>
        <v>0</v>
      </c>
    </row>
    <row r="359" spans="1:5" ht="15.75" thickBot="1" x14ac:dyDescent="0.3">
      <c r="A359" s="13" t="s">
        <v>28</v>
      </c>
      <c r="B359" s="36">
        <f>B360+B361</f>
        <v>0</v>
      </c>
      <c r="C359" s="36">
        <f t="shared" ref="C359:E359" si="66">C360+C361</f>
        <v>0</v>
      </c>
      <c r="D359" s="36">
        <f t="shared" si="66"/>
        <v>0</v>
      </c>
      <c r="E359" s="36">
        <f t="shared" si="66"/>
        <v>0</v>
      </c>
    </row>
    <row r="360" spans="1:5" ht="15.75" thickBot="1" x14ac:dyDescent="0.3">
      <c r="A360" s="26" t="s">
        <v>279</v>
      </c>
      <c r="B360" s="14">
        <f t="shared" ref="B360:E361" si="67">B49+B86+B123</f>
        <v>0</v>
      </c>
      <c r="C360" s="14">
        <f t="shared" si="67"/>
        <v>0</v>
      </c>
      <c r="D360" s="14">
        <f t="shared" si="67"/>
        <v>0</v>
      </c>
      <c r="E360" s="14">
        <f t="shared" si="67"/>
        <v>0</v>
      </c>
    </row>
    <row r="361" spans="1:5" ht="15.75" thickBot="1" x14ac:dyDescent="0.3">
      <c r="A361" s="26" t="s">
        <v>302</v>
      </c>
      <c r="B361" s="15">
        <f t="shared" si="67"/>
        <v>0</v>
      </c>
      <c r="C361" s="15">
        <f t="shared" si="67"/>
        <v>0</v>
      </c>
      <c r="D361" s="15">
        <f t="shared" si="67"/>
        <v>0</v>
      </c>
      <c r="E361" s="15">
        <f t="shared" si="67"/>
        <v>0</v>
      </c>
    </row>
    <row r="362" spans="1:5" ht="15.75" thickBot="1" x14ac:dyDescent="0.3">
      <c r="A362" s="13" t="s">
        <v>29</v>
      </c>
      <c r="B362" s="36">
        <f>B363+B364</f>
        <v>100</v>
      </c>
      <c r="C362" s="36">
        <f>C363+C364</f>
        <v>100</v>
      </c>
      <c r="D362" s="36">
        <f t="shared" ref="D362:E362" si="68">D363+D364</f>
        <v>100</v>
      </c>
      <c r="E362" s="36">
        <f t="shared" si="68"/>
        <v>100</v>
      </c>
    </row>
    <row r="363" spans="1:5" ht="15.75" thickBot="1" x14ac:dyDescent="0.3">
      <c r="A363" s="26" t="s">
        <v>279</v>
      </c>
      <c r="B363" s="14">
        <f t="shared" ref="B363:E364" si="69">B52+B89+B126</f>
        <v>100</v>
      </c>
      <c r="C363" s="14">
        <f t="shared" si="69"/>
        <v>100</v>
      </c>
      <c r="D363" s="14">
        <f t="shared" si="69"/>
        <v>100</v>
      </c>
      <c r="E363" s="14">
        <f t="shared" si="69"/>
        <v>100</v>
      </c>
    </row>
    <row r="364" spans="1:5" ht="15.75" thickBot="1" x14ac:dyDescent="0.3">
      <c r="A364" s="26" t="s">
        <v>302</v>
      </c>
      <c r="B364" s="15">
        <f t="shared" si="69"/>
        <v>0</v>
      </c>
      <c r="C364" s="15">
        <f t="shared" si="69"/>
        <v>0</v>
      </c>
      <c r="D364" s="15">
        <f t="shared" si="69"/>
        <v>0</v>
      </c>
      <c r="E364" s="15">
        <f t="shared" si="69"/>
        <v>0</v>
      </c>
    </row>
    <row r="365" spans="1:5" ht="24.75" thickBot="1" x14ac:dyDescent="0.3">
      <c r="A365" s="13" t="s">
        <v>30</v>
      </c>
      <c r="B365" s="36">
        <f>B91+B54</f>
        <v>240</v>
      </c>
      <c r="C365" s="36">
        <f>C91+C54</f>
        <v>240</v>
      </c>
      <c r="D365" s="36">
        <f>D91+D54</f>
        <v>240</v>
      </c>
      <c r="E365" s="36">
        <f>E91+E54</f>
        <v>240</v>
      </c>
    </row>
    <row r="366" spans="1:5" ht="15.75" thickBot="1" x14ac:dyDescent="0.3">
      <c r="A366" s="26" t="s">
        <v>279</v>
      </c>
      <c r="B366" s="14">
        <f t="shared" ref="B366:E367" si="70">B55+B92+B129</f>
        <v>240</v>
      </c>
      <c r="C366" s="14">
        <f t="shared" si="70"/>
        <v>240</v>
      </c>
      <c r="D366" s="14">
        <f t="shared" si="70"/>
        <v>240</v>
      </c>
      <c r="E366" s="14">
        <f t="shared" si="70"/>
        <v>240</v>
      </c>
    </row>
    <row r="367" spans="1:5" ht="15.75" thickBot="1" x14ac:dyDescent="0.3">
      <c r="A367" s="26" t="s">
        <v>302</v>
      </c>
      <c r="B367" s="15">
        <f t="shared" si="70"/>
        <v>0</v>
      </c>
      <c r="C367" s="15">
        <f t="shared" si="70"/>
        <v>0</v>
      </c>
      <c r="D367" s="15">
        <f t="shared" si="70"/>
        <v>0</v>
      </c>
      <c r="E367" s="15">
        <f t="shared" si="70"/>
        <v>0</v>
      </c>
    </row>
    <row r="368" spans="1:5" ht="15.75" thickBot="1" x14ac:dyDescent="0.3">
      <c r="A368" s="13" t="s">
        <v>59</v>
      </c>
      <c r="B368" s="36">
        <f>B369+B370+B371+B372</f>
        <v>0</v>
      </c>
      <c r="C368" s="36">
        <f t="shared" ref="C368:E368" si="71">C369+C370+C371+C372</f>
        <v>0</v>
      </c>
      <c r="D368" s="36">
        <f t="shared" si="71"/>
        <v>0</v>
      </c>
      <c r="E368" s="36">
        <f t="shared" si="71"/>
        <v>0</v>
      </c>
    </row>
    <row r="369" spans="1:5" ht="15.75" thickBot="1" x14ac:dyDescent="0.3">
      <c r="A369" s="26" t="s">
        <v>279</v>
      </c>
      <c r="B369" s="14">
        <f t="shared" ref="B369:E372" si="72">B152+B177+B202+B228+B257+B282+B307+B333</f>
        <v>0</v>
      </c>
      <c r="C369" s="14">
        <f t="shared" si="72"/>
        <v>0</v>
      </c>
      <c r="D369" s="14">
        <f t="shared" si="72"/>
        <v>0</v>
      </c>
      <c r="E369" s="14">
        <f t="shared" si="72"/>
        <v>0</v>
      </c>
    </row>
    <row r="370" spans="1:5" ht="15.75" thickBot="1" x14ac:dyDescent="0.3">
      <c r="A370" s="26" t="s">
        <v>303</v>
      </c>
      <c r="B370" s="14">
        <f t="shared" si="72"/>
        <v>0</v>
      </c>
      <c r="C370" s="14">
        <f t="shared" si="72"/>
        <v>0</v>
      </c>
      <c r="D370" s="14">
        <f t="shared" si="72"/>
        <v>0</v>
      </c>
      <c r="E370" s="14">
        <f t="shared" si="72"/>
        <v>0</v>
      </c>
    </row>
    <row r="371" spans="1:5" ht="15.75" thickBot="1" x14ac:dyDescent="0.3">
      <c r="A371" s="26" t="s">
        <v>295</v>
      </c>
      <c r="B371" s="14">
        <f t="shared" si="72"/>
        <v>0</v>
      </c>
      <c r="C371" s="14">
        <f t="shared" si="72"/>
        <v>0</v>
      </c>
      <c r="D371" s="14">
        <f t="shared" si="72"/>
        <v>0</v>
      </c>
      <c r="E371" s="14">
        <f t="shared" si="72"/>
        <v>0</v>
      </c>
    </row>
    <row r="372" spans="1:5" ht="15.75" thickBot="1" x14ac:dyDescent="0.3">
      <c r="A372" s="26" t="s">
        <v>296</v>
      </c>
      <c r="B372" s="14">
        <f t="shared" si="72"/>
        <v>0</v>
      </c>
      <c r="C372" s="14">
        <f t="shared" si="72"/>
        <v>0</v>
      </c>
      <c r="D372" s="14">
        <f t="shared" si="72"/>
        <v>0</v>
      </c>
      <c r="E372" s="14">
        <f t="shared" si="72"/>
        <v>0</v>
      </c>
    </row>
    <row r="373" spans="1:5" ht="15.75" thickBot="1" x14ac:dyDescent="0.3">
      <c r="A373" s="13" t="s">
        <v>60</v>
      </c>
      <c r="B373" s="36">
        <f>B374+B375+B376+B377</f>
        <v>16000</v>
      </c>
      <c r="C373" s="36">
        <f t="shared" ref="C373:E373" si="73">C374+C375+C376+C377</f>
        <v>1000</v>
      </c>
      <c r="D373" s="36">
        <f t="shared" si="73"/>
        <v>1000</v>
      </c>
      <c r="E373" s="36">
        <f t="shared" si="73"/>
        <v>1000</v>
      </c>
    </row>
    <row r="374" spans="1:5" ht="15.75" thickBot="1" x14ac:dyDescent="0.3">
      <c r="A374" s="26" t="s">
        <v>279</v>
      </c>
      <c r="B374" s="14">
        <f t="shared" ref="B374:E377" si="74">B157+B182+B207+B233+B262+B287+B312+B338</f>
        <v>16000</v>
      </c>
      <c r="C374" s="14">
        <f t="shared" si="74"/>
        <v>1000</v>
      </c>
      <c r="D374" s="14">
        <f t="shared" si="74"/>
        <v>1000</v>
      </c>
      <c r="E374" s="14">
        <f t="shared" si="74"/>
        <v>1000</v>
      </c>
    </row>
    <row r="375" spans="1:5" ht="15.75" thickBot="1" x14ac:dyDescent="0.3">
      <c r="A375" s="26" t="s">
        <v>303</v>
      </c>
      <c r="B375" s="14">
        <f t="shared" si="74"/>
        <v>0</v>
      </c>
      <c r="C375" s="14">
        <f t="shared" si="74"/>
        <v>0</v>
      </c>
      <c r="D375" s="14">
        <f t="shared" si="74"/>
        <v>0</v>
      </c>
      <c r="E375" s="14">
        <f t="shared" si="74"/>
        <v>0</v>
      </c>
    </row>
    <row r="376" spans="1:5" ht="15.75" thickBot="1" x14ac:dyDescent="0.3">
      <c r="A376" s="26" t="s">
        <v>295</v>
      </c>
      <c r="B376" s="14">
        <f t="shared" si="74"/>
        <v>0</v>
      </c>
      <c r="C376" s="14">
        <f t="shared" si="74"/>
        <v>0</v>
      </c>
      <c r="D376" s="14">
        <f t="shared" si="74"/>
        <v>0</v>
      </c>
      <c r="E376" s="14">
        <f t="shared" si="74"/>
        <v>0</v>
      </c>
    </row>
    <row r="377" spans="1:5" ht="15.75" thickBot="1" x14ac:dyDescent="0.3">
      <c r="A377" s="26" t="s">
        <v>296</v>
      </c>
      <c r="B377" s="14">
        <f t="shared" si="74"/>
        <v>0</v>
      </c>
      <c r="C377" s="14">
        <f t="shared" si="74"/>
        <v>0</v>
      </c>
      <c r="D377" s="14">
        <f t="shared" si="74"/>
        <v>0</v>
      </c>
      <c r="E377" s="14">
        <f t="shared" si="74"/>
        <v>0</v>
      </c>
    </row>
    <row r="378" spans="1:5" ht="15.75" thickBot="1" x14ac:dyDescent="0.3">
      <c r="A378" s="17" t="s">
        <v>32</v>
      </c>
      <c r="B378" s="18">
        <f>IF(B345-B344=0,0,"Error")</f>
        <v>0</v>
      </c>
      <c r="C378" s="18">
        <f>IF(C345-C344=0,0,"Error")</f>
        <v>0</v>
      </c>
      <c r="D378" s="18">
        <f>IF(D345-D344=0,0,"Error")</f>
        <v>0</v>
      </c>
      <c r="E378" s="18">
        <f>IF(E345-E344=0,0,"Error")</f>
        <v>0</v>
      </c>
    </row>
  </sheetData>
  <mergeCells count="86">
    <mergeCell ref="A2:E2"/>
    <mergeCell ref="A16:E16"/>
    <mergeCell ref="A3:E3"/>
    <mergeCell ref="A1:E1"/>
    <mergeCell ref="B4:E4"/>
    <mergeCell ref="B5:E5"/>
    <mergeCell ref="B6:E6"/>
    <mergeCell ref="A7:E7"/>
    <mergeCell ref="A8:E10"/>
    <mergeCell ref="B11:E11"/>
    <mergeCell ref="A12:A13"/>
    <mergeCell ref="B15:E15"/>
    <mergeCell ref="A62:A63"/>
    <mergeCell ref="A20:E20"/>
    <mergeCell ref="A21:E21"/>
    <mergeCell ref="B22:E22"/>
    <mergeCell ref="B23:E23"/>
    <mergeCell ref="B24:E24"/>
    <mergeCell ref="A25:A26"/>
    <mergeCell ref="A33:E33"/>
    <mergeCell ref="A34:A35"/>
    <mergeCell ref="B59:E59"/>
    <mergeCell ref="B60:E60"/>
    <mergeCell ref="B61:E61"/>
    <mergeCell ref="D136:E136"/>
    <mergeCell ref="A70:E70"/>
    <mergeCell ref="A71:A72"/>
    <mergeCell ref="B96:E96"/>
    <mergeCell ref="B97:E97"/>
    <mergeCell ref="B98:E98"/>
    <mergeCell ref="A99:A100"/>
    <mergeCell ref="A107:E107"/>
    <mergeCell ref="A108:A109"/>
    <mergeCell ref="A133:E133"/>
    <mergeCell ref="A134:E134"/>
    <mergeCell ref="B135:E135"/>
    <mergeCell ref="B137:E137"/>
    <mergeCell ref="B138:E138"/>
    <mergeCell ref="B139:E139"/>
    <mergeCell ref="A140:A141"/>
    <mergeCell ref="A148:E148"/>
    <mergeCell ref="A199:A200"/>
    <mergeCell ref="A149:A150"/>
    <mergeCell ref="D162:E162"/>
    <mergeCell ref="B163:E163"/>
    <mergeCell ref="B164:E164"/>
    <mergeCell ref="A165:A166"/>
    <mergeCell ref="A173:E173"/>
    <mergeCell ref="A174:A175"/>
    <mergeCell ref="B188:E188"/>
    <mergeCell ref="B189:E189"/>
    <mergeCell ref="A190:A191"/>
    <mergeCell ref="A198:E198"/>
    <mergeCell ref="B243:E243"/>
    <mergeCell ref="B212:E212"/>
    <mergeCell ref="B214:E214"/>
    <mergeCell ref="B215:E215"/>
    <mergeCell ref="A216:A217"/>
    <mergeCell ref="A224:E224"/>
    <mergeCell ref="A225:A226"/>
    <mergeCell ref="A238:E238"/>
    <mergeCell ref="A239:E239"/>
    <mergeCell ref="B240:E240"/>
    <mergeCell ref="D241:E241"/>
    <mergeCell ref="B242:E242"/>
    <mergeCell ref="B294:E294"/>
    <mergeCell ref="B244:E244"/>
    <mergeCell ref="A245:A246"/>
    <mergeCell ref="A253:E253"/>
    <mergeCell ref="A254:A255"/>
    <mergeCell ref="D267:E267"/>
    <mergeCell ref="B268:E268"/>
    <mergeCell ref="B269:E269"/>
    <mergeCell ref="A270:A271"/>
    <mergeCell ref="A278:E278"/>
    <mergeCell ref="A279:A280"/>
    <mergeCell ref="B293:E293"/>
    <mergeCell ref="A321:A322"/>
    <mergeCell ref="A329:E329"/>
    <mergeCell ref="A330:A331"/>
    <mergeCell ref="A295:A296"/>
    <mergeCell ref="A303:E303"/>
    <mergeCell ref="A304:A305"/>
    <mergeCell ref="B317:E317"/>
    <mergeCell ref="B319:E319"/>
    <mergeCell ref="B320:E320"/>
  </mergeCells>
  <pageMargins left="0.7" right="0.7" top="0.75" bottom="0.75" header="0.3" footer="0.3"/>
  <pageSetup paperSize="9" fitToHeight="0" orientation="landscape" horizontalDpi="4294967294" verticalDpi="429496729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51"/>
  <sheetViews>
    <sheetView topLeftCell="C1" zoomScaleNormal="100" workbookViewId="0">
      <selection activeCell="M273" sqref="M273"/>
    </sheetView>
  </sheetViews>
  <sheetFormatPr defaultRowHeight="15" x14ac:dyDescent="0.25"/>
  <cols>
    <col min="1" max="1" width="11" hidden="1" customWidth="1"/>
    <col min="2" max="2" width="12" hidden="1" customWidth="1"/>
    <col min="3" max="3" width="28.5703125" customWidth="1"/>
    <col min="4" max="6" width="12.7109375" customWidth="1"/>
    <col min="7" max="7" width="14.7109375" customWidth="1"/>
    <col min="10" max="10" width="11" customWidth="1"/>
    <col min="11" max="11" width="11" bestFit="1" customWidth="1"/>
    <col min="257" max="257" width="11" customWidth="1"/>
    <col min="258" max="258" width="12" customWidth="1"/>
    <col min="259" max="259" width="28.5703125" customWidth="1"/>
    <col min="260" max="262" width="12.7109375" customWidth="1"/>
    <col min="263" max="263" width="14.7109375" customWidth="1"/>
    <col min="266" max="266" width="11" customWidth="1"/>
    <col min="267" max="267" width="11" bestFit="1" customWidth="1"/>
    <col min="513" max="513" width="11" customWidth="1"/>
    <col min="514" max="514" width="12" customWidth="1"/>
    <col min="515" max="515" width="28.5703125" customWidth="1"/>
    <col min="516" max="518" width="12.7109375" customWidth="1"/>
    <col min="519" max="519" width="14.7109375" customWidth="1"/>
    <col min="522" max="522" width="11" customWidth="1"/>
    <col min="523" max="523" width="11" bestFit="1" customWidth="1"/>
    <col min="769" max="769" width="11" customWidth="1"/>
    <col min="770" max="770" width="12" customWidth="1"/>
    <col min="771" max="771" width="28.5703125" customWidth="1"/>
    <col min="772" max="774" width="12.7109375" customWidth="1"/>
    <col min="775" max="775" width="14.7109375" customWidth="1"/>
    <col min="778" max="778" width="11" customWidth="1"/>
    <col min="779" max="779" width="11" bestFit="1" customWidth="1"/>
    <col min="1025" max="1025" width="11" customWidth="1"/>
    <col min="1026" max="1026" width="12" customWidth="1"/>
    <col min="1027" max="1027" width="28.5703125" customWidth="1"/>
    <col min="1028" max="1030" width="12.7109375" customWidth="1"/>
    <col min="1031" max="1031" width="14.7109375" customWidth="1"/>
    <col min="1034" max="1034" width="11" customWidth="1"/>
    <col min="1035" max="1035" width="11" bestFit="1" customWidth="1"/>
    <col min="1281" max="1281" width="11" customWidth="1"/>
    <col min="1282" max="1282" width="12" customWidth="1"/>
    <col min="1283" max="1283" width="28.5703125" customWidth="1"/>
    <col min="1284" max="1286" width="12.7109375" customWidth="1"/>
    <col min="1287" max="1287" width="14.7109375" customWidth="1"/>
    <col min="1290" max="1290" width="11" customWidth="1"/>
    <col min="1291" max="1291" width="11" bestFit="1" customWidth="1"/>
    <col min="1537" max="1537" width="11" customWidth="1"/>
    <col min="1538" max="1538" width="12" customWidth="1"/>
    <col min="1539" max="1539" width="28.5703125" customWidth="1"/>
    <col min="1540" max="1542" width="12.7109375" customWidth="1"/>
    <col min="1543" max="1543" width="14.7109375" customWidth="1"/>
    <col min="1546" max="1546" width="11" customWidth="1"/>
    <col min="1547" max="1547" width="11" bestFit="1" customWidth="1"/>
    <col min="1793" max="1793" width="11" customWidth="1"/>
    <col min="1794" max="1794" width="12" customWidth="1"/>
    <col min="1795" max="1795" width="28.5703125" customWidth="1"/>
    <col min="1796" max="1798" width="12.7109375" customWidth="1"/>
    <col min="1799" max="1799" width="14.7109375" customWidth="1"/>
    <col min="1802" max="1802" width="11" customWidth="1"/>
    <col min="1803" max="1803" width="11" bestFit="1" customWidth="1"/>
    <col min="2049" max="2049" width="11" customWidth="1"/>
    <col min="2050" max="2050" width="12" customWidth="1"/>
    <col min="2051" max="2051" width="28.5703125" customWidth="1"/>
    <col min="2052" max="2054" width="12.7109375" customWidth="1"/>
    <col min="2055" max="2055" width="14.7109375" customWidth="1"/>
    <col min="2058" max="2058" width="11" customWidth="1"/>
    <col min="2059" max="2059" width="11" bestFit="1" customWidth="1"/>
    <col min="2305" max="2305" width="11" customWidth="1"/>
    <col min="2306" max="2306" width="12" customWidth="1"/>
    <col min="2307" max="2307" width="28.5703125" customWidth="1"/>
    <col min="2308" max="2310" width="12.7109375" customWidth="1"/>
    <col min="2311" max="2311" width="14.7109375" customWidth="1"/>
    <col min="2314" max="2314" width="11" customWidth="1"/>
    <col min="2315" max="2315" width="11" bestFit="1" customWidth="1"/>
    <col min="2561" max="2561" width="11" customWidth="1"/>
    <col min="2562" max="2562" width="12" customWidth="1"/>
    <col min="2563" max="2563" width="28.5703125" customWidth="1"/>
    <col min="2564" max="2566" width="12.7109375" customWidth="1"/>
    <col min="2567" max="2567" width="14.7109375" customWidth="1"/>
    <col min="2570" max="2570" width="11" customWidth="1"/>
    <col min="2571" max="2571" width="11" bestFit="1" customWidth="1"/>
    <col min="2817" max="2817" width="11" customWidth="1"/>
    <col min="2818" max="2818" width="12" customWidth="1"/>
    <col min="2819" max="2819" width="28.5703125" customWidth="1"/>
    <col min="2820" max="2822" width="12.7109375" customWidth="1"/>
    <col min="2823" max="2823" width="14.7109375" customWidth="1"/>
    <col min="2826" max="2826" width="11" customWidth="1"/>
    <col min="2827" max="2827" width="11" bestFit="1" customWidth="1"/>
    <col min="3073" max="3073" width="11" customWidth="1"/>
    <col min="3074" max="3074" width="12" customWidth="1"/>
    <col min="3075" max="3075" width="28.5703125" customWidth="1"/>
    <col min="3076" max="3078" width="12.7109375" customWidth="1"/>
    <col min="3079" max="3079" width="14.7109375" customWidth="1"/>
    <col min="3082" max="3082" width="11" customWidth="1"/>
    <col min="3083" max="3083" width="11" bestFit="1" customWidth="1"/>
    <col min="3329" max="3329" width="11" customWidth="1"/>
    <col min="3330" max="3330" width="12" customWidth="1"/>
    <col min="3331" max="3331" width="28.5703125" customWidth="1"/>
    <col min="3332" max="3334" width="12.7109375" customWidth="1"/>
    <col min="3335" max="3335" width="14.7109375" customWidth="1"/>
    <col min="3338" max="3338" width="11" customWidth="1"/>
    <col min="3339" max="3339" width="11" bestFit="1" customWidth="1"/>
    <col min="3585" max="3585" width="11" customWidth="1"/>
    <col min="3586" max="3586" width="12" customWidth="1"/>
    <col min="3587" max="3587" width="28.5703125" customWidth="1"/>
    <col min="3588" max="3590" width="12.7109375" customWidth="1"/>
    <col min="3591" max="3591" width="14.7109375" customWidth="1"/>
    <col min="3594" max="3594" width="11" customWidth="1"/>
    <col min="3595" max="3595" width="11" bestFit="1" customWidth="1"/>
    <col min="3841" max="3841" width="11" customWidth="1"/>
    <col min="3842" max="3842" width="12" customWidth="1"/>
    <col min="3843" max="3843" width="28.5703125" customWidth="1"/>
    <col min="3844" max="3846" width="12.7109375" customWidth="1"/>
    <col min="3847" max="3847" width="14.7109375" customWidth="1"/>
    <col min="3850" max="3850" width="11" customWidth="1"/>
    <col min="3851" max="3851" width="11" bestFit="1" customWidth="1"/>
    <col min="4097" max="4097" width="11" customWidth="1"/>
    <col min="4098" max="4098" width="12" customWidth="1"/>
    <col min="4099" max="4099" width="28.5703125" customWidth="1"/>
    <col min="4100" max="4102" width="12.7109375" customWidth="1"/>
    <col min="4103" max="4103" width="14.7109375" customWidth="1"/>
    <col min="4106" max="4106" width="11" customWidth="1"/>
    <col min="4107" max="4107" width="11" bestFit="1" customWidth="1"/>
    <col min="4353" max="4353" width="11" customWidth="1"/>
    <col min="4354" max="4354" width="12" customWidth="1"/>
    <col min="4355" max="4355" width="28.5703125" customWidth="1"/>
    <col min="4356" max="4358" width="12.7109375" customWidth="1"/>
    <col min="4359" max="4359" width="14.7109375" customWidth="1"/>
    <col min="4362" max="4362" width="11" customWidth="1"/>
    <col min="4363" max="4363" width="11" bestFit="1" customWidth="1"/>
    <col min="4609" max="4609" width="11" customWidth="1"/>
    <col min="4610" max="4610" width="12" customWidth="1"/>
    <col min="4611" max="4611" width="28.5703125" customWidth="1"/>
    <col min="4612" max="4614" width="12.7109375" customWidth="1"/>
    <col min="4615" max="4615" width="14.7109375" customWidth="1"/>
    <col min="4618" max="4618" width="11" customWidth="1"/>
    <col min="4619" max="4619" width="11" bestFit="1" customWidth="1"/>
    <col min="4865" max="4865" width="11" customWidth="1"/>
    <col min="4866" max="4866" width="12" customWidth="1"/>
    <col min="4867" max="4867" width="28.5703125" customWidth="1"/>
    <col min="4868" max="4870" width="12.7109375" customWidth="1"/>
    <col min="4871" max="4871" width="14.7109375" customWidth="1"/>
    <col min="4874" max="4874" width="11" customWidth="1"/>
    <col min="4875" max="4875" width="11" bestFit="1" customWidth="1"/>
    <col min="5121" max="5121" width="11" customWidth="1"/>
    <col min="5122" max="5122" width="12" customWidth="1"/>
    <col min="5123" max="5123" width="28.5703125" customWidth="1"/>
    <col min="5124" max="5126" width="12.7109375" customWidth="1"/>
    <col min="5127" max="5127" width="14.7109375" customWidth="1"/>
    <col min="5130" max="5130" width="11" customWidth="1"/>
    <col min="5131" max="5131" width="11" bestFit="1" customWidth="1"/>
    <col min="5377" max="5377" width="11" customWidth="1"/>
    <col min="5378" max="5378" width="12" customWidth="1"/>
    <col min="5379" max="5379" width="28.5703125" customWidth="1"/>
    <col min="5380" max="5382" width="12.7109375" customWidth="1"/>
    <col min="5383" max="5383" width="14.7109375" customWidth="1"/>
    <col min="5386" max="5386" width="11" customWidth="1"/>
    <col min="5387" max="5387" width="11" bestFit="1" customWidth="1"/>
    <col min="5633" max="5633" width="11" customWidth="1"/>
    <col min="5634" max="5634" width="12" customWidth="1"/>
    <col min="5635" max="5635" width="28.5703125" customWidth="1"/>
    <col min="5636" max="5638" width="12.7109375" customWidth="1"/>
    <col min="5639" max="5639" width="14.7109375" customWidth="1"/>
    <col min="5642" max="5642" width="11" customWidth="1"/>
    <col min="5643" max="5643" width="11" bestFit="1" customWidth="1"/>
    <col min="5889" max="5889" width="11" customWidth="1"/>
    <col min="5890" max="5890" width="12" customWidth="1"/>
    <col min="5891" max="5891" width="28.5703125" customWidth="1"/>
    <col min="5892" max="5894" width="12.7109375" customWidth="1"/>
    <col min="5895" max="5895" width="14.7109375" customWidth="1"/>
    <col min="5898" max="5898" width="11" customWidth="1"/>
    <col min="5899" max="5899" width="11" bestFit="1" customWidth="1"/>
    <col min="6145" max="6145" width="11" customWidth="1"/>
    <col min="6146" max="6146" width="12" customWidth="1"/>
    <col min="6147" max="6147" width="28.5703125" customWidth="1"/>
    <col min="6148" max="6150" width="12.7109375" customWidth="1"/>
    <col min="6151" max="6151" width="14.7109375" customWidth="1"/>
    <col min="6154" max="6154" width="11" customWidth="1"/>
    <col min="6155" max="6155" width="11" bestFit="1" customWidth="1"/>
    <col min="6401" max="6401" width="11" customWidth="1"/>
    <col min="6402" max="6402" width="12" customWidth="1"/>
    <col min="6403" max="6403" width="28.5703125" customWidth="1"/>
    <col min="6404" max="6406" width="12.7109375" customWidth="1"/>
    <col min="6407" max="6407" width="14.7109375" customWidth="1"/>
    <col min="6410" max="6410" width="11" customWidth="1"/>
    <col min="6411" max="6411" width="11" bestFit="1" customWidth="1"/>
    <col min="6657" max="6657" width="11" customWidth="1"/>
    <col min="6658" max="6658" width="12" customWidth="1"/>
    <col min="6659" max="6659" width="28.5703125" customWidth="1"/>
    <col min="6660" max="6662" width="12.7109375" customWidth="1"/>
    <col min="6663" max="6663" width="14.7109375" customWidth="1"/>
    <col min="6666" max="6666" width="11" customWidth="1"/>
    <col min="6667" max="6667" width="11" bestFit="1" customWidth="1"/>
    <col min="6913" max="6913" width="11" customWidth="1"/>
    <col min="6914" max="6914" width="12" customWidth="1"/>
    <col min="6915" max="6915" width="28.5703125" customWidth="1"/>
    <col min="6916" max="6918" width="12.7109375" customWidth="1"/>
    <col min="6919" max="6919" width="14.7109375" customWidth="1"/>
    <col min="6922" max="6922" width="11" customWidth="1"/>
    <col min="6923" max="6923" width="11" bestFit="1" customWidth="1"/>
    <col min="7169" max="7169" width="11" customWidth="1"/>
    <col min="7170" max="7170" width="12" customWidth="1"/>
    <col min="7171" max="7171" width="28.5703125" customWidth="1"/>
    <col min="7172" max="7174" width="12.7109375" customWidth="1"/>
    <col min="7175" max="7175" width="14.7109375" customWidth="1"/>
    <col min="7178" max="7178" width="11" customWidth="1"/>
    <col min="7179" max="7179" width="11" bestFit="1" customWidth="1"/>
    <col min="7425" max="7425" width="11" customWidth="1"/>
    <col min="7426" max="7426" width="12" customWidth="1"/>
    <col min="7427" max="7427" width="28.5703125" customWidth="1"/>
    <col min="7428" max="7430" width="12.7109375" customWidth="1"/>
    <col min="7431" max="7431" width="14.7109375" customWidth="1"/>
    <col min="7434" max="7434" width="11" customWidth="1"/>
    <col min="7435" max="7435" width="11" bestFit="1" customWidth="1"/>
    <col min="7681" max="7681" width="11" customWidth="1"/>
    <col min="7682" max="7682" width="12" customWidth="1"/>
    <col min="7683" max="7683" width="28.5703125" customWidth="1"/>
    <col min="7684" max="7686" width="12.7109375" customWidth="1"/>
    <col min="7687" max="7687" width="14.7109375" customWidth="1"/>
    <col min="7690" max="7690" width="11" customWidth="1"/>
    <col min="7691" max="7691" width="11" bestFit="1" customWidth="1"/>
    <col min="7937" max="7937" width="11" customWidth="1"/>
    <col min="7938" max="7938" width="12" customWidth="1"/>
    <col min="7939" max="7939" width="28.5703125" customWidth="1"/>
    <col min="7940" max="7942" width="12.7109375" customWidth="1"/>
    <col min="7943" max="7943" width="14.7109375" customWidth="1"/>
    <col min="7946" max="7946" width="11" customWidth="1"/>
    <col min="7947" max="7947" width="11" bestFit="1" customWidth="1"/>
    <col min="8193" max="8193" width="11" customWidth="1"/>
    <col min="8194" max="8194" width="12" customWidth="1"/>
    <col min="8195" max="8195" width="28.5703125" customWidth="1"/>
    <col min="8196" max="8198" width="12.7109375" customWidth="1"/>
    <col min="8199" max="8199" width="14.7109375" customWidth="1"/>
    <col min="8202" max="8202" width="11" customWidth="1"/>
    <col min="8203" max="8203" width="11" bestFit="1" customWidth="1"/>
    <col min="8449" max="8449" width="11" customWidth="1"/>
    <col min="8450" max="8450" width="12" customWidth="1"/>
    <col min="8451" max="8451" width="28.5703125" customWidth="1"/>
    <col min="8452" max="8454" width="12.7109375" customWidth="1"/>
    <col min="8455" max="8455" width="14.7109375" customWidth="1"/>
    <col min="8458" max="8458" width="11" customWidth="1"/>
    <col min="8459" max="8459" width="11" bestFit="1" customWidth="1"/>
    <col min="8705" max="8705" width="11" customWidth="1"/>
    <col min="8706" max="8706" width="12" customWidth="1"/>
    <col min="8707" max="8707" width="28.5703125" customWidth="1"/>
    <col min="8708" max="8710" width="12.7109375" customWidth="1"/>
    <col min="8711" max="8711" width="14.7109375" customWidth="1"/>
    <col min="8714" max="8714" width="11" customWidth="1"/>
    <col min="8715" max="8715" width="11" bestFit="1" customWidth="1"/>
    <col min="8961" max="8961" width="11" customWidth="1"/>
    <col min="8962" max="8962" width="12" customWidth="1"/>
    <col min="8963" max="8963" width="28.5703125" customWidth="1"/>
    <col min="8964" max="8966" width="12.7109375" customWidth="1"/>
    <col min="8967" max="8967" width="14.7109375" customWidth="1"/>
    <col min="8970" max="8970" width="11" customWidth="1"/>
    <col min="8971" max="8971" width="11" bestFit="1" customWidth="1"/>
    <col min="9217" max="9217" width="11" customWidth="1"/>
    <col min="9218" max="9218" width="12" customWidth="1"/>
    <col min="9219" max="9219" width="28.5703125" customWidth="1"/>
    <col min="9220" max="9222" width="12.7109375" customWidth="1"/>
    <col min="9223" max="9223" width="14.7109375" customWidth="1"/>
    <col min="9226" max="9226" width="11" customWidth="1"/>
    <col min="9227" max="9227" width="11" bestFit="1" customWidth="1"/>
    <col min="9473" max="9473" width="11" customWidth="1"/>
    <col min="9474" max="9474" width="12" customWidth="1"/>
    <col min="9475" max="9475" width="28.5703125" customWidth="1"/>
    <col min="9476" max="9478" width="12.7109375" customWidth="1"/>
    <col min="9479" max="9479" width="14.7109375" customWidth="1"/>
    <col min="9482" max="9482" width="11" customWidth="1"/>
    <col min="9483" max="9483" width="11" bestFit="1" customWidth="1"/>
    <col min="9729" max="9729" width="11" customWidth="1"/>
    <col min="9730" max="9730" width="12" customWidth="1"/>
    <col min="9731" max="9731" width="28.5703125" customWidth="1"/>
    <col min="9732" max="9734" width="12.7109375" customWidth="1"/>
    <col min="9735" max="9735" width="14.7109375" customWidth="1"/>
    <col min="9738" max="9738" width="11" customWidth="1"/>
    <col min="9739" max="9739" width="11" bestFit="1" customWidth="1"/>
    <col min="9985" max="9985" width="11" customWidth="1"/>
    <col min="9986" max="9986" width="12" customWidth="1"/>
    <col min="9987" max="9987" width="28.5703125" customWidth="1"/>
    <col min="9988" max="9990" width="12.7109375" customWidth="1"/>
    <col min="9991" max="9991" width="14.7109375" customWidth="1"/>
    <col min="9994" max="9994" width="11" customWidth="1"/>
    <col min="9995" max="9995" width="11" bestFit="1" customWidth="1"/>
    <col min="10241" max="10241" width="11" customWidth="1"/>
    <col min="10242" max="10242" width="12" customWidth="1"/>
    <col min="10243" max="10243" width="28.5703125" customWidth="1"/>
    <col min="10244" max="10246" width="12.7109375" customWidth="1"/>
    <col min="10247" max="10247" width="14.7109375" customWidth="1"/>
    <col min="10250" max="10250" width="11" customWidth="1"/>
    <col min="10251" max="10251" width="11" bestFit="1" customWidth="1"/>
    <col min="10497" max="10497" width="11" customWidth="1"/>
    <col min="10498" max="10498" width="12" customWidth="1"/>
    <col min="10499" max="10499" width="28.5703125" customWidth="1"/>
    <col min="10500" max="10502" width="12.7109375" customWidth="1"/>
    <col min="10503" max="10503" width="14.7109375" customWidth="1"/>
    <col min="10506" max="10506" width="11" customWidth="1"/>
    <col min="10507" max="10507" width="11" bestFit="1" customWidth="1"/>
    <col min="10753" max="10753" width="11" customWidth="1"/>
    <col min="10754" max="10754" width="12" customWidth="1"/>
    <col min="10755" max="10755" width="28.5703125" customWidth="1"/>
    <col min="10756" max="10758" width="12.7109375" customWidth="1"/>
    <col min="10759" max="10759" width="14.7109375" customWidth="1"/>
    <col min="10762" max="10762" width="11" customWidth="1"/>
    <col min="10763" max="10763" width="11" bestFit="1" customWidth="1"/>
    <col min="11009" max="11009" width="11" customWidth="1"/>
    <col min="11010" max="11010" width="12" customWidth="1"/>
    <col min="11011" max="11011" width="28.5703125" customWidth="1"/>
    <col min="11012" max="11014" width="12.7109375" customWidth="1"/>
    <col min="11015" max="11015" width="14.7109375" customWidth="1"/>
    <col min="11018" max="11018" width="11" customWidth="1"/>
    <col min="11019" max="11019" width="11" bestFit="1" customWidth="1"/>
    <col min="11265" max="11265" width="11" customWidth="1"/>
    <col min="11266" max="11266" width="12" customWidth="1"/>
    <col min="11267" max="11267" width="28.5703125" customWidth="1"/>
    <col min="11268" max="11270" width="12.7109375" customWidth="1"/>
    <col min="11271" max="11271" width="14.7109375" customWidth="1"/>
    <col min="11274" max="11274" width="11" customWidth="1"/>
    <col min="11275" max="11275" width="11" bestFit="1" customWidth="1"/>
    <col min="11521" max="11521" width="11" customWidth="1"/>
    <col min="11522" max="11522" width="12" customWidth="1"/>
    <col min="11523" max="11523" width="28.5703125" customWidth="1"/>
    <col min="11524" max="11526" width="12.7109375" customWidth="1"/>
    <col min="11527" max="11527" width="14.7109375" customWidth="1"/>
    <col min="11530" max="11530" width="11" customWidth="1"/>
    <col min="11531" max="11531" width="11" bestFit="1" customWidth="1"/>
    <col min="11777" max="11777" width="11" customWidth="1"/>
    <col min="11778" max="11778" width="12" customWidth="1"/>
    <col min="11779" max="11779" width="28.5703125" customWidth="1"/>
    <col min="11780" max="11782" width="12.7109375" customWidth="1"/>
    <col min="11783" max="11783" width="14.7109375" customWidth="1"/>
    <col min="11786" max="11786" width="11" customWidth="1"/>
    <col min="11787" max="11787" width="11" bestFit="1" customWidth="1"/>
    <col min="12033" max="12033" width="11" customWidth="1"/>
    <col min="12034" max="12034" width="12" customWidth="1"/>
    <col min="12035" max="12035" width="28.5703125" customWidth="1"/>
    <col min="12036" max="12038" width="12.7109375" customWidth="1"/>
    <col min="12039" max="12039" width="14.7109375" customWidth="1"/>
    <col min="12042" max="12042" width="11" customWidth="1"/>
    <col min="12043" max="12043" width="11" bestFit="1" customWidth="1"/>
    <col min="12289" max="12289" width="11" customWidth="1"/>
    <col min="12290" max="12290" width="12" customWidth="1"/>
    <col min="12291" max="12291" width="28.5703125" customWidth="1"/>
    <col min="12292" max="12294" width="12.7109375" customWidth="1"/>
    <col min="12295" max="12295" width="14.7109375" customWidth="1"/>
    <col min="12298" max="12298" width="11" customWidth="1"/>
    <col min="12299" max="12299" width="11" bestFit="1" customWidth="1"/>
    <col min="12545" max="12545" width="11" customWidth="1"/>
    <col min="12546" max="12546" width="12" customWidth="1"/>
    <col min="12547" max="12547" width="28.5703125" customWidth="1"/>
    <col min="12548" max="12550" width="12.7109375" customWidth="1"/>
    <col min="12551" max="12551" width="14.7109375" customWidth="1"/>
    <col min="12554" max="12554" width="11" customWidth="1"/>
    <col min="12555" max="12555" width="11" bestFit="1" customWidth="1"/>
    <col min="12801" max="12801" width="11" customWidth="1"/>
    <col min="12802" max="12802" width="12" customWidth="1"/>
    <col min="12803" max="12803" width="28.5703125" customWidth="1"/>
    <col min="12804" max="12806" width="12.7109375" customWidth="1"/>
    <col min="12807" max="12807" width="14.7109375" customWidth="1"/>
    <col min="12810" max="12810" width="11" customWidth="1"/>
    <col min="12811" max="12811" width="11" bestFit="1" customWidth="1"/>
    <col min="13057" max="13057" width="11" customWidth="1"/>
    <col min="13058" max="13058" width="12" customWidth="1"/>
    <col min="13059" max="13059" width="28.5703125" customWidth="1"/>
    <col min="13060" max="13062" width="12.7109375" customWidth="1"/>
    <col min="13063" max="13063" width="14.7109375" customWidth="1"/>
    <col min="13066" max="13066" width="11" customWidth="1"/>
    <col min="13067" max="13067" width="11" bestFit="1" customWidth="1"/>
    <col min="13313" max="13313" width="11" customWidth="1"/>
    <col min="13314" max="13314" width="12" customWidth="1"/>
    <col min="13315" max="13315" width="28.5703125" customWidth="1"/>
    <col min="13316" max="13318" width="12.7109375" customWidth="1"/>
    <col min="13319" max="13319" width="14.7109375" customWidth="1"/>
    <col min="13322" max="13322" width="11" customWidth="1"/>
    <col min="13323" max="13323" width="11" bestFit="1" customWidth="1"/>
    <col min="13569" max="13569" width="11" customWidth="1"/>
    <col min="13570" max="13570" width="12" customWidth="1"/>
    <col min="13571" max="13571" width="28.5703125" customWidth="1"/>
    <col min="13572" max="13574" width="12.7109375" customWidth="1"/>
    <col min="13575" max="13575" width="14.7109375" customWidth="1"/>
    <col min="13578" max="13578" width="11" customWidth="1"/>
    <col min="13579" max="13579" width="11" bestFit="1" customWidth="1"/>
    <col min="13825" max="13825" width="11" customWidth="1"/>
    <col min="13826" max="13826" width="12" customWidth="1"/>
    <col min="13827" max="13827" width="28.5703125" customWidth="1"/>
    <col min="13828" max="13830" width="12.7109375" customWidth="1"/>
    <col min="13831" max="13831" width="14.7109375" customWidth="1"/>
    <col min="13834" max="13834" width="11" customWidth="1"/>
    <col min="13835" max="13835" width="11" bestFit="1" customWidth="1"/>
    <col min="14081" max="14081" width="11" customWidth="1"/>
    <col min="14082" max="14082" width="12" customWidth="1"/>
    <col min="14083" max="14083" width="28.5703125" customWidth="1"/>
    <col min="14084" max="14086" width="12.7109375" customWidth="1"/>
    <col min="14087" max="14087" width="14.7109375" customWidth="1"/>
    <col min="14090" max="14090" width="11" customWidth="1"/>
    <col min="14091" max="14091" width="11" bestFit="1" customWidth="1"/>
    <col min="14337" max="14337" width="11" customWidth="1"/>
    <col min="14338" max="14338" width="12" customWidth="1"/>
    <col min="14339" max="14339" width="28.5703125" customWidth="1"/>
    <col min="14340" max="14342" width="12.7109375" customWidth="1"/>
    <col min="14343" max="14343" width="14.7109375" customWidth="1"/>
    <col min="14346" max="14346" width="11" customWidth="1"/>
    <col min="14347" max="14347" width="11" bestFit="1" customWidth="1"/>
    <col min="14593" max="14593" width="11" customWidth="1"/>
    <col min="14594" max="14594" width="12" customWidth="1"/>
    <col min="14595" max="14595" width="28.5703125" customWidth="1"/>
    <col min="14596" max="14598" width="12.7109375" customWidth="1"/>
    <col min="14599" max="14599" width="14.7109375" customWidth="1"/>
    <col min="14602" max="14602" width="11" customWidth="1"/>
    <col min="14603" max="14603" width="11" bestFit="1" customWidth="1"/>
    <col min="14849" max="14849" width="11" customWidth="1"/>
    <col min="14850" max="14850" width="12" customWidth="1"/>
    <col min="14851" max="14851" width="28.5703125" customWidth="1"/>
    <col min="14852" max="14854" width="12.7109375" customWidth="1"/>
    <col min="14855" max="14855" width="14.7109375" customWidth="1"/>
    <col min="14858" max="14858" width="11" customWidth="1"/>
    <col min="14859" max="14859" width="11" bestFit="1" customWidth="1"/>
    <col min="15105" max="15105" width="11" customWidth="1"/>
    <col min="15106" max="15106" width="12" customWidth="1"/>
    <col min="15107" max="15107" width="28.5703125" customWidth="1"/>
    <col min="15108" max="15110" width="12.7109375" customWidth="1"/>
    <col min="15111" max="15111" width="14.7109375" customWidth="1"/>
    <col min="15114" max="15114" width="11" customWidth="1"/>
    <col min="15115" max="15115" width="11" bestFit="1" customWidth="1"/>
    <col min="15361" max="15361" width="11" customWidth="1"/>
    <col min="15362" max="15362" width="12" customWidth="1"/>
    <col min="15363" max="15363" width="28.5703125" customWidth="1"/>
    <col min="15364" max="15366" width="12.7109375" customWidth="1"/>
    <col min="15367" max="15367" width="14.7109375" customWidth="1"/>
    <col min="15370" max="15370" width="11" customWidth="1"/>
    <col min="15371" max="15371" width="11" bestFit="1" customWidth="1"/>
    <col min="15617" max="15617" width="11" customWidth="1"/>
    <col min="15618" max="15618" width="12" customWidth="1"/>
    <col min="15619" max="15619" width="28.5703125" customWidth="1"/>
    <col min="15620" max="15622" width="12.7109375" customWidth="1"/>
    <col min="15623" max="15623" width="14.7109375" customWidth="1"/>
    <col min="15626" max="15626" width="11" customWidth="1"/>
    <col min="15627" max="15627" width="11" bestFit="1" customWidth="1"/>
    <col min="15873" max="15873" width="11" customWidth="1"/>
    <col min="15874" max="15874" width="12" customWidth="1"/>
    <col min="15875" max="15875" width="28.5703125" customWidth="1"/>
    <col min="15876" max="15878" width="12.7109375" customWidth="1"/>
    <col min="15879" max="15879" width="14.7109375" customWidth="1"/>
    <col min="15882" max="15882" width="11" customWidth="1"/>
    <col min="15883" max="15883" width="11" bestFit="1" customWidth="1"/>
    <col min="16129" max="16129" width="11" customWidth="1"/>
    <col min="16130" max="16130" width="12" customWidth="1"/>
    <col min="16131" max="16131" width="28.5703125" customWidth="1"/>
    <col min="16132" max="16134" width="12.7109375" customWidth="1"/>
    <col min="16135" max="16135" width="14.7109375" customWidth="1"/>
    <col min="16138" max="16138" width="11" customWidth="1"/>
    <col min="16139" max="16139" width="11" bestFit="1" customWidth="1"/>
  </cols>
  <sheetData>
    <row r="1" spans="2:8" x14ac:dyDescent="0.25">
      <c r="C1" s="1444" t="s">
        <v>1225</v>
      </c>
      <c r="D1" s="1444"/>
      <c r="E1" s="1444"/>
      <c r="F1" s="1444"/>
    </row>
    <row r="2" spans="2:8" ht="18" customHeight="1" x14ac:dyDescent="0.25">
      <c r="B2" s="1444" t="s">
        <v>732</v>
      </c>
      <c r="C2" s="1444"/>
      <c r="D2" s="1444"/>
      <c r="E2" s="1444"/>
      <c r="F2" s="1444"/>
      <c r="G2" s="1444"/>
      <c r="H2" s="1444"/>
    </row>
    <row r="3" spans="2:8" ht="18" customHeight="1" x14ac:dyDescent="0.25">
      <c r="B3" s="796"/>
      <c r="C3" s="1306" t="s">
        <v>731</v>
      </c>
      <c r="D3" s="1306"/>
      <c r="E3" s="1306"/>
      <c r="F3" s="1306"/>
      <c r="G3" s="1306"/>
      <c r="H3" s="796"/>
    </row>
    <row r="4" spans="2:8" ht="15.75" thickBot="1" x14ac:dyDescent="0.3"/>
    <row r="5" spans="2:8" ht="15.75" thickBot="1" x14ac:dyDescent="0.3">
      <c r="C5" s="2" t="s">
        <v>0</v>
      </c>
      <c r="D5" s="2316" t="s">
        <v>79</v>
      </c>
      <c r="E5" s="2316"/>
      <c r="F5" s="2316"/>
      <c r="G5" s="2316"/>
    </row>
    <row r="6" spans="2:8" ht="15.75" thickBot="1" x14ac:dyDescent="0.3">
      <c r="C6" s="2" t="s">
        <v>1</v>
      </c>
      <c r="D6" s="2317" t="s">
        <v>2</v>
      </c>
      <c r="E6" s="2318"/>
      <c r="F6" s="2318"/>
      <c r="G6" s="2319"/>
    </row>
    <row r="7" spans="2:8" ht="15.75" thickBot="1" x14ac:dyDescent="0.3">
      <c r="C7" s="2" t="s">
        <v>3</v>
      </c>
      <c r="D7" s="2320" t="s">
        <v>729</v>
      </c>
      <c r="E7" s="2321"/>
      <c r="F7" s="2321"/>
      <c r="G7" s="2322"/>
    </row>
    <row r="8" spans="2:8" ht="15.75" thickBot="1" x14ac:dyDescent="0.3">
      <c r="C8" s="1234" t="s">
        <v>5</v>
      </c>
      <c r="D8" s="1235"/>
      <c r="E8" s="1235"/>
      <c r="F8" s="1235"/>
      <c r="G8" s="1236"/>
    </row>
    <row r="9" spans="2:8" ht="15.75" thickBot="1" x14ac:dyDescent="0.3">
      <c r="C9" s="2310" t="s">
        <v>93</v>
      </c>
      <c r="D9" s="2311"/>
      <c r="E9" s="2311"/>
      <c r="F9" s="2311"/>
      <c r="G9" s="2312"/>
    </row>
    <row r="10" spans="2:8" ht="36.75" customHeight="1" thickBot="1" x14ac:dyDescent="0.3">
      <c r="C10" s="2310"/>
      <c r="D10" s="2311"/>
      <c r="E10" s="2311"/>
      <c r="F10" s="2311"/>
      <c r="G10" s="2312"/>
    </row>
    <row r="11" spans="2:8" ht="15.75" thickBot="1" x14ac:dyDescent="0.3">
      <c r="C11" s="2310"/>
      <c r="D11" s="2311"/>
      <c r="E11" s="2311"/>
      <c r="F11" s="2311"/>
      <c r="G11" s="2312"/>
    </row>
    <row r="12" spans="2:8" ht="62.25" customHeight="1" thickBot="1" x14ac:dyDescent="0.3">
      <c r="C12" s="3" t="s">
        <v>6</v>
      </c>
      <c r="D12" s="2310" t="s">
        <v>1086</v>
      </c>
      <c r="E12" s="2311"/>
      <c r="F12" s="2311"/>
      <c r="G12" s="2312"/>
    </row>
    <row r="13" spans="2:8" ht="23.25" customHeight="1" x14ac:dyDescent="0.25">
      <c r="C13" s="1254" t="s">
        <v>7</v>
      </c>
      <c r="D13" s="280">
        <v>2019</v>
      </c>
      <c r="E13" s="280">
        <v>2020</v>
      </c>
      <c r="F13" s="280">
        <v>2021</v>
      </c>
      <c r="G13" s="280">
        <v>2022</v>
      </c>
    </row>
    <row r="14" spans="2:8" ht="15.75" thickBot="1" x14ac:dyDescent="0.3">
      <c r="C14" s="1255"/>
      <c r="D14" s="277" t="s">
        <v>8</v>
      </c>
      <c r="E14" s="277" t="s">
        <v>9</v>
      </c>
      <c r="F14" s="277" t="s">
        <v>9</v>
      </c>
      <c r="G14" s="277" t="s">
        <v>9</v>
      </c>
    </row>
    <row r="15" spans="2:8" ht="24.75" thickBot="1" x14ac:dyDescent="0.3">
      <c r="C15" s="88" t="s">
        <v>1594</v>
      </c>
      <c r="D15" s="89">
        <v>1</v>
      </c>
      <c r="E15" s="89">
        <v>1.2</v>
      </c>
      <c r="F15" s="89">
        <v>1.3</v>
      </c>
      <c r="G15" s="89">
        <v>1.35</v>
      </c>
    </row>
    <row r="16" spans="2:8" ht="24.75" customHeight="1" thickBot="1" x14ac:dyDescent="0.3">
      <c r="C16" s="6" t="s">
        <v>10</v>
      </c>
      <c r="D16" s="2323" t="s">
        <v>94</v>
      </c>
      <c r="E16" s="2324"/>
      <c r="F16" s="2324"/>
      <c r="G16" s="2325"/>
    </row>
    <row r="17" spans="3:13" ht="23.25" customHeight="1" thickBot="1" x14ac:dyDescent="0.3">
      <c r="C17" s="1247" t="s">
        <v>11</v>
      </c>
      <c r="D17" s="1249"/>
      <c r="E17" s="1249"/>
      <c r="F17" s="1249"/>
      <c r="G17" s="1250"/>
      <c r="J17" s="30"/>
      <c r="L17" s="30"/>
    </row>
    <row r="18" spans="3:13" ht="15.75" thickBot="1" x14ac:dyDescent="0.3">
      <c r="C18" s="90"/>
      <c r="D18" s="103"/>
      <c r="E18" s="89" t="s">
        <v>135</v>
      </c>
      <c r="F18" s="89" t="s">
        <v>135</v>
      </c>
      <c r="G18" s="89" t="s">
        <v>135</v>
      </c>
      <c r="I18" s="92"/>
    </row>
    <row r="19" spans="3:13" ht="24.75" thickBot="1" x14ac:dyDescent="0.3">
      <c r="C19" s="88" t="s">
        <v>594</v>
      </c>
      <c r="D19" s="98"/>
      <c r="E19" s="99">
        <v>0.2</v>
      </c>
      <c r="F19" s="99">
        <v>0.1</v>
      </c>
      <c r="G19" s="99">
        <v>0.05</v>
      </c>
    </row>
    <row r="20" spans="3:13" ht="15.75" thickBot="1" x14ac:dyDescent="0.3">
      <c r="C20" s="1291" t="s">
        <v>12</v>
      </c>
      <c r="D20" s="1292"/>
      <c r="E20" s="1292"/>
      <c r="F20" s="1292"/>
      <c r="G20" s="1293"/>
    </row>
    <row r="21" spans="3:13" ht="15.75" thickBot="1" x14ac:dyDescent="0.3">
      <c r="C21" s="1220" t="s">
        <v>13</v>
      </c>
      <c r="D21" s="1221"/>
      <c r="E21" s="1221"/>
      <c r="F21" s="1221"/>
      <c r="G21" s="1222"/>
    </row>
    <row r="22" spans="3:13" ht="18.75" customHeight="1" thickBot="1" x14ac:dyDescent="0.3">
      <c r="C22" s="7" t="s">
        <v>14</v>
      </c>
      <c r="D22" s="1284" t="s">
        <v>595</v>
      </c>
      <c r="E22" s="1279"/>
      <c r="F22" s="1279"/>
      <c r="G22" s="1280"/>
    </row>
    <row r="23" spans="3:13" ht="31.5" customHeight="1" thickBot="1" x14ac:dyDescent="0.3">
      <c r="C23" s="5" t="s">
        <v>15</v>
      </c>
      <c r="D23" s="2310" t="s">
        <v>596</v>
      </c>
      <c r="E23" s="2311"/>
      <c r="F23" s="2311"/>
      <c r="G23" s="2312"/>
    </row>
    <row r="24" spans="3:13" ht="15.75" thickBot="1" x14ac:dyDescent="0.3">
      <c r="C24" s="5" t="s">
        <v>16</v>
      </c>
      <c r="D24" s="1251" t="s">
        <v>127</v>
      </c>
      <c r="E24" s="1252"/>
      <c r="F24" s="1252"/>
      <c r="G24" s="1253"/>
    </row>
    <row r="25" spans="3:13" ht="12.75" customHeight="1" x14ac:dyDescent="0.25">
      <c r="C25" s="1254"/>
      <c r="D25" s="280">
        <v>2019</v>
      </c>
      <c r="E25" s="280">
        <v>2020</v>
      </c>
      <c r="F25" s="280">
        <v>2021</v>
      </c>
      <c r="G25" s="280">
        <v>2022</v>
      </c>
    </row>
    <row r="26" spans="3:13" ht="9" customHeight="1" thickBot="1" x14ac:dyDescent="0.3">
      <c r="C26" s="1255"/>
      <c r="D26" s="806" t="s">
        <v>8</v>
      </c>
      <c r="E26" s="806" t="s">
        <v>9</v>
      </c>
      <c r="F26" s="806" t="s">
        <v>9</v>
      </c>
      <c r="G26" s="806" t="s">
        <v>9</v>
      </c>
    </row>
    <row r="27" spans="3:13" ht="15.75" thickBot="1" x14ac:dyDescent="0.3">
      <c r="C27" s="5" t="s">
        <v>17</v>
      </c>
      <c r="D27" s="79">
        <v>1200</v>
      </c>
      <c r="E27" s="79">
        <v>1440</v>
      </c>
      <c r="F27" s="79">
        <v>1560</v>
      </c>
      <c r="G27" s="79">
        <v>1620</v>
      </c>
    </row>
    <row r="28" spans="3:13" ht="15.75" thickBot="1" x14ac:dyDescent="0.3">
      <c r="C28" s="5" t="s">
        <v>18</v>
      </c>
      <c r="D28" s="79">
        <v>79170</v>
      </c>
      <c r="E28" s="79">
        <v>80000</v>
      </c>
      <c r="F28" s="79">
        <v>80500</v>
      </c>
      <c r="G28" s="79">
        <v>81000</v>
      </c>
    </row>
    <row r="29" spans="3:13" ht="15.75" thickBot="1" x14ac:dyDescent="0.3">
      <c r="C29" s="5" t="s">
        <v>19</v>
      </c>
      <c r="D29" s="10">
        <f>D28/D27</f>
        <v>65.974999999999994</v>
      </c>
      <c r="E29" s="10">
        <f>E28/E27</f>
        <v>55.555555555555557</v>
      </c>
      <c r="F29" s="10">
        <f>F28/F27</f>
        <v>51.602564102564102</v>
      </c>
      <c r="G29" s="10">
        <f>G28/G27</f>
        <v>50</v>
      </c>
    </row>
    <row r="30" spans="3:13" ht="15.75" thickBot="1" x14ac:dyDescent="0.3">
      <c r="C30" s="5" t="s">
        <v>20</v>
      </c>
      <c r="D30" s="787" t="s">
        <v>21</v>
      </c>
      <c r="E30" s="11">
        <f>E27/D27-1</f>
        <v>0.19999999999999996</v>
      </c>
      <c r="F30" s="11">
        <f t="shared" ref="F30:G32" si="0">F27/E27-1</f>
        <v>8.3333333333333259E-2</v>
      </c>
      <c r="G30" s="11">
        <f t="shared" si="0"/>
        <v>3.8461538461538547E-2</v>
      </c>
      <c r="I30" s="12"/>
      <c r="J30" s="12"/>
      <c r="K30" s="12"/>
      <c r="L30" s="12"/>
      <c r="M30" s="12"/>
    </row>
    <row r="31" spans="3:13" ht="15.75" thickBot="1" x14ac:dyDescent="0.3">
      <c r="C31" s="5" t="s">
        <v>22</v>
      </c>
      <c r="D31" s="787" t="s">
        <v>21</v>
      </c>
      <c r="E31" s="11">
        <f>E28/D28-1</f>
        <v>1.0483769104458807E-2</v>
      </c>
      <c r="F31" s="11">
        <f t="shared" si="0"/>
        <v>6.2500000000000888E-3</v>
      </c>
      <c r="G31" s="11">
        <f t="shared" si="0"/>
        <v>6.2111801242235032E-3</v>
      </c>
    </row>
    <row r="32" spans="3:13" ht="15.75" thickBot="1" x14ac:dyDescent="0.3">
      <c r="C32" s="5" t="s">
        <v>23</v>
      </c>
      <c r="D32" s="787" t="s">
        <v>21</v>
      </c>
      <c r="E32" s="11">
        <f>E29/D29-1</f>
        <v>-0.15793019241295092</v>
      </c>
      <c r="F32" s="11">
        <f t="shared" si="0"/>
        <v>-7.1153846153846234E-2</v>
      </c>
      <c r="G32" s="11">
        <f t="shared" si="0"/>
        <v>-3.105590062111796E-2</v>
      </c>
    </row>
    <row r="33" spans="3:7" ht="15.75" thickBot="1" x14ac:dyDescent="0.3">
      <c r="C33" s="1256" t="s">
        <v>65</v>
      </c>
      <c r="D33" s="1257"/>
      <c r="E33" s="1257"/>
      <c r="F33" s="1257"/>
      <c r="G33" s="1258"/>
    </row>
    <row r="34" spans="3:7" ht="12.75" customHeight="1" x14ac:dyDescent="0.25">
      <c r="C34" s="1254"/>
      <c r="D34" s="280">
        <v>2019</v>
      </c>
      <c r="E34" s="280">
        <v>2020</v>
      </c>
      <c r="F34" s="280">
        <v>2021</v>
      </c>
      <c r="G34" s="280">
        <v>2022</v>
      </c>
    </row>
    <row r="35" spans="3:7" ht="9" customHeight="1" thickBot="1" x14ac:dyDescent="0.3">
      <c r="C35" s="1255"/>
      <c r="D35" s="806" t="s">
        <v>8</v>
      </c>
      <c r="E35" s="806" t="s">
        <v>9</v>
      </c>
      <c r="F35" s="806" t="s">
        <v>9</v>
      </c>
      <c r="G35" s="806" t="s">
        <v>9</v>
      </c>
    </row>
    <row r="36" spans="3:7" ht="15.75" thickBot="1" x14ac:dyDescent="0.3">
      <c r="C36" s="13" t="s">
        <v>24</v>
      </c>
      <c r="D36" s="14">
        <v>57000</v>
      </c>
      <c r="E36" s="14">
        <v>57000</v>
      </c>
      <c r="F36" s="14">
        <v>57000</v>
      </c>
      <c r="G36" s="14">
        <v>57000</v>
      </c>
    </row>
    <row r="37" spans="3:7" ht="15.75" thickBot="1" x14ac:dyDescent="0.3">
      <c r="C37" s="26" t="s">
        <v>279</v>
      </c>
      <c r="D37" s="15"/>
      <c r="E37" s="39"/>
      <c r="F37" s="39"/>
      <c r="G37" s="39"/>
    </row>
    <row r="38" spans="3:7" ht="15.75" thickBot="1" x14ac:dyDescent="0.3">
      <c r="C38" s="26" t="s">
        <v>280</v>
      </c>
      <c r="D38" s="15"/>
      <c r="E38" s="27"/>
      <c r="F38" s="27"/>
      <c r="G38" s="27"/>
    </row>
    <row r="39" spans="3:7" ht="24.75" thickBot="1" x14ac:dyDescent="0.3">
      <c r="C39" s="13" t="s">
        <v>25</v>
      </c>
      <c r="D39" s="14">
        <v>10100</v>
      </c>
      <c r="E39" s="14">
        <v>10100</v>
      </c>
      <c r="F39" s="14">
        <v>10100</v>
      </c>
      <c r="G39" s="14">
        <v>10100</v>
      </c>
    </row>
    <row r="40" spans="3:7" ht="15.75" thickBot="1" x14ac:dyDescent="0.3">
      <c r="C40" s="26" t="s">
        <v>279</v>
      </c>
      <c r="D40" s="15"/>
      <c r="E40" s="14"/>
      <c r="F40" s="14"/>
      <c r="G40" s="14"/>
    </row>
    <row r="41" spans="3:7" ht="15.75" thickBot="1" x14ac:dyDescent="0.3">
      <c r="C41" s="26" t="s">
        <v>280</v>
      </c>
      <c r="D41" s="15"/>
      <c r="E41" s="14"/>
      <c r="F41" s="14"/>
      <c r="G41" s="14"/>
    </row>
    <row r="42" spans="3:7" ht="15.75" thickBot="1" x14ac:dyDescent="0.3">
      <c r="C42" s="13" t="s">
        <v>26</v>
      </c>
      <c r="D42" s="14">
        <v>12000</v>
      </c>
      <c r="E42" s="14">
        <v>12900</v>
      </c>
      <c r="F42" s="14">
        <v>13400</v>
      </c>
      <c r="G42" s="14">
        <v>13900</v>
      </c>
    </row>
    <row r="43" spans="3:7" ht="15.75" thickBot="1" x14ac:dyDescent="0.3">
      <c r="C43" s="26" t="s">
        <v>279</v>
      </c>
      <c r="D43" s="15"/>
      <c r="E43" s="14"/>
      <c r="F43" s="14"/>
      <c r="G43" s="14"/>
    </row>
    <row r="44" spans="3:7" ht="15.75" thickBot="1" x14ac:dyDescent="0.3">
      <c r="C44" s="26" t="s">
        <v>280</v>
      </c>
      <c r="D44" s="15"/>
      <c r="E44" s="14"/>
      <c r="F44" s="14"/>
      <c r="G44" s="14"/>
    </row>
    <row r="45" spans="3:7" ht="15.75" thickBot="1" x14ac:dyDescent="0.3">
      <c r="C45" s="13" t="s">
        <v>27</v>
      </c>
      <c r="D45" s="15"/>
      <c r="E45" s="14"/>
      <c r="F45" s="14"/>
      <c r="G45" s="14"/>
    </row>
    <row r="46" spans="3:7" ht="15.75" thickBot="1" x14ac:dyDescent="0.3">
      <c r="C46" s="26" t="s">
        <v>279</v>
      </c>
      <c r="D46" s="15"/>
      <c r="E46" s="14"/>
      <c r="F46" s="14"/>
      <c r="G46" s="14"/>
    </row>
    <row r="47" spans="3:7" ht="15.75" thickBot="1" x14ac:dyDescent="0.3">
      <c r="C47" s="26" t="s">
        <v>280</v>
      </c>
      <c r="D47" s="15"/>
      <c r="E47" s="14"/>
      <c r="F47" s="14"/>
      <c r="G47" s="14"/>
    </row>
    <row r="48" spans="3:7" ht="15.75" thickBot="1" x14ac:dyDescent="0.3">
      <c r="C48" s="13" t="s">
        <v>28</v>
      </c>
      <c r="D48" s="15"/>
      <c r="E48" s="14"/>
      <c r="F48" s="14"/>
      <c r="G48" s="14"/>
    </row>
    <row r="49" spans="3:14" ht="15.75" thickBot="1" x14ac:dyDescent="0.3">
      <c r="C49" s="26" t="s">
        <v>279</v>
      </c>
      <c r="D49" s="15"/>
      <c r="E49" s="14"/>
      <c r="F49" s="14"/>
      <c r="G49" s="14"/>
    </row>
    <row r="50" spans="3:14" ht="15.75" thickBot="1" x14ac:dyDescent="0.3">
      <c r="C50" s="26" t="s">
        <v>280</v>
      </c>
      <c r="D50" s="15"/>
      <c r="E50" s="14"/>
      <c r="F50" s="14"/>
      <c r="G50" s="14"/>
    </row>
    <row r="51" spans="3:14" ht="15.75" thickBot="1" x14ac:dyDescent="0.3">
      <c r="C51" s="13" t="s">
        <v>29</v>
      </c>
      <c r="D51" s="15"/>
      <c r="E51" s="14"/>
      <c r="F51" s="14"/>
      <c r="G51" s="14"/>
    </row>
    <row r="52" spans="3:14" ht="15.75" thickBot="1" x14ac:dyDescent="0.3">
      <c r="C52" s="26" t="s">
        <v>279</v>
      </c>
      <c r="D52" s="15"/>
      <c r="E52" s="14"/>
      <c r="F52" s="14"/>
      <c r="G52" s="14"/>
    </row>
    <row r="53" spans="3:14" ht="15.75" thickBot="1" x14ac:dyDescent="0.3">
      <c r="C53" s="26" t="s">
        <v>280</v>
      </c>
      <c r="D53" s="15"/>
      <c r="E53" s="14"/>
      <c r="F53" s="14"/>
      <c r="G53" s="14"/>
    </row>
    <row r="54" spans="3:14" ht="24.75" thickBot="1" x14ac:dyDescent="0.3">
      <c r="C54" s="13" t="s">
        <v>30</v>
      </c>
      <c r="D54" s="15">
        <v>70</v>
      </c>
      <c r="E54" s="14">
        <v>0</v>
      </c>
      <c r="F54" s="14">
        <f>E54*1.03*0.99</f>
        <v>0</v>
      </c>
      <c r="G54" s="14">
        <f>F54*1.03*0.99</f>
        <v>0</v>
      </c>
      <c r="J54" s="95"/>
    </row>
    <row r="55" spans="3:14" ht="15.75" thickBot="1" x14ac:dyDescent="0.3">
      <c r="C55" s="26" t="s">
        <v>279</v>
      </c>
      <c r="D55" s="15"/>
      <c r="E55" s="40"/>
      <c r="F55" s="40"/>
      <c r="G55" s="40"/>
      <c r="L55" s="431"/>
      <c r="M55" s="431"/>
      <c r="N55" s="431"/>
    </row>
    <row r="56" spans="3:14" ht="15.75" thickBot="1" x14ac:dyDescent="0.3">
      <c r="C56" s="26" t="s">
        <v>280</v>
      </c>
      <c r="D56" s="15"/>
      <c r="E56" s="97"/>
      <c r="F56" s="40"/>
      <c r="G56" s="40"/>
    </row>
    <row r="57" spans="3:14" ht="15.75" thickBot="1" x14ac:dyDescent="0.3">
      <c r="C57" s="16" t="s">
        <v>31</v>
      </c>
      <c r="D57" s="15">
        <f>D54+D51+D48+D45+D42+D39+D36</f>
        <v>79170</v>
      </c>
      <c r="E57" s="15">
        <f>E54+E51+E48+E45+E42+E39+E36</f>
        <v>80000</v>
      </c>
      <c r="F57" s="15">
        <f>F54+F51+F48+F45+F42+F39+F36</f>
        <v>80500</v>
      </c>
      <c r="G57" s="15">
        <f>G54+G51+G48+G45+G42+G39+G36</f>
        <v>81000</v>
      </c>
    </row>
    <row r="58" spans="3:14" ht="15.75" thickBot="1" x14ac:dyDescent="0.3">
      <c r="C58" s="17" t="s">
        <v>32</v>
      </c>
      <c r="D58" s="18">
        <f>IF(D57-D28=0,0,"Error")</f>
        <v>0</v>
      </c>
      <c r="E58" s="18">
        <f>IF(E57-E28=0,0,"Error")</f>
        <v>0</v>
      </c>
      <c r="F58" s="18">
        <f>IF(F57-F28=0,0,"Error")</f>
        <v>0</v>
      </c>
      <c r="G58" s="18">
        <f>IF(G57-G28=0,0,"Error")</f>
        <v>0</v>
      </c>
    </row>
    <row r="59" spans="3:14" s="49" customFormat="1" ht="15.75" thickBot="1" x14ac:dyDescent="0.3">
      <c r="C59" s="789" t="s">
        <v>861</v>
      </c>
      <c r="D59" s="1251"/>
      <c r="E59" s="1252"/>
      <c r="F59" s="1252"/>
      <c r="G59" s="1253"/>
    </row>
    <row r="60" spans="3:14" s="49" customFormat="1" ht="26.25" customHeight="1" thickBot="1" x14ac:dyDescent="0.3">
      <c r="C60" s="5" t="s">
        <v>15</v>
      </c>
      <c r="D60" s="1247"/>
      <c r="E60" s="1249"/>
      <c r="F60" s="1249"/>
      <c r="G60" s="1250"/>
    </row>
    <row r="61" spans="3:14" s="49" customFormat="1" ht="15.75" thickBot="1" x14ac:dyDescent="0.3">
      <c r="C61" s="5" t="s">
        <v>16</v>
      </c>
      <c r="D61" s="1251"/>
      <c r="E61" s="1252"/>
      <c r="F61" s="1252"/>
      <c r="G61" s="1253"/>
    </row>
    <row r="62" spans="3:14" s="49" customFormat="1" ht="12.75" customHeight="1" x14ac:dyDescent="0.25">
      <c r="C62" s="1254"/>
      <c r="D62" s="280">
        <v>2019</v>
      </c>
      <c r="E62" s="280">
        <v>2020</v>
      </c>
      <c r="F62" s="280">
        <v>2021</v>
      </c>
      <c r="G62" s="280">
        <v>2022</v>
      </c>
    </row>
    <row r="63" spans="3:14" s="49" customFormat="1" ht="9" customHeight="1" thickBot="1" x14ac:dyDescent="0.3">
      <c r="C63" s="1255"/>
      <c r="D63" s="806" t="s">
        <v>8</v>
      </c>
      <c r="E63" s="806" t="s">
        <v>9</v>
      </c>
      <c r="F63" s="806" t="s">
        <v>9</v>
      </c>
      <c r="G63" s="806" t="s">
        <v>9</v>
      </c>
    </row>
    <row r="64" spans="3:14" s="49" customFormat="1" ht="15.75" thickBot="1" x14ac:dyDescent="0.3">
      <c r="C64" s="5" t="s">
        <v>17</v>
      </c>
      <c r="D64" s="5"/>
      <c r="E64" s="5"/>
      <c r="F64" s="5"/>
      <c r="G64" s="5"/>
    </row>
    <row r="65" spans="3:7" s="49" customFormat="1" ht="15.75" thickBot="1" x14ac:dyDescent="0.3">
      <c r="C65" s="5" t="s">
        <v>18</v>
      </c>
      <c r="D65" s="10">
        <f>D94</f>
        <v>0</v>
      </c>
      <c r="E65" s="10">
        <f>E94</f>
        <v>0</v>
      </c>
      <c r="F65" s="10">
        <f>F94</f>
        <v>0</v>
      </c>
      <c r="G65" s="10">
        <f>G94</f>
        <v>0</v>
      </c>
    </row>
    <row r="66" spans="3:7" s="49" customFormat="1" ht="15.75" thickBot="1" x14ac:dyDescent="0.3">
      <c r="C66" s="5" t="s">
        <v>19</v>
      </c>
      <c r="D66" s="10" t="e">
        <f>D65/D64</f>
        <v>#DIV/0!</v>
      </c>
      <c r="E66" s="10" t="e">
        <f>E65/E64</f>
        <v>#DIV/0!</v>
      </c>
      <c r="F66" s="10" t="e">
        <f>F65/F64</f>
        <v>#DIV/0!</v>
      </c>
      <c r="G66" s="10" t="e">
        <f>G65/G64</f>
        <v>#DIV/0!</v>
      </c>
    </row>
    <row r="67" spans="3:7" s="49" customFormat="1" ht="15.75" thickBot="1" x14ac:dyDescent="0.3">
      <c r="C67" s="5" t="s">
        <v>20</v>
      </c>
      <c r="D67" s="787"/>
      <c r="E67" s="11" t="e">
        <f t="shared" ref="E67:G69" si="1">E64/D64-1</f>
        <v>#DIV/0!</v>
      </c>
      <c r="F67" s="11" t="e">
        <f t="shared" si="1"/>
        <v>#DIV/0!</v>
      </c>
      <c r="G67" s="11" t="e">
        <f t="shared" si="1"/>
        <v>#DIV/0!</v>
      </c>
    </row>
    <row r="68" spans="3:7" s="49" customFormat="1" ht="15.75" thickBot="1" x14ac:dyDescent="0.3">
      <c r="C68" s="5" t="s">
        <v>22</v>
      </c>
      <c r="D68" s="787"/>
      <c r="E68" s="11" t="e">
        <f t="shared" si="1"/>
        <v>#DIV/0!</v>
      </c>
      <c r="F68" s="11" t="e">
        <f t="shared" si="1"/>
        <v>#DIV/0!</v>
      </c>
      <c r="G68" s="11" t="e">
        <f t="shared" si="1"/>
        <v>#DIV/0!</v>
      </c>
    </row>
    <row r="69" spans="3:7" s="49" customFormat="1" ht="15.75" thickBot="1" x14ac:dyDescent="0.3">
      <c r="C69" s="5" t="s">
        <v>23</v>
      </c>
      <c r="D69" s="787"/>
      <c r="E69" s="11" t="e">
        <f t="shared" si="1"/>
        <v>#DIV/0!</v>
      </c>
      <c r="F69" s="11" t="e">
        <f t="shared" si="1"/>
        <v>#DIV/0!</v>
      </c>
      <c r="G69" s="11" t="e">
        <f t="shared" si="1"/>
        <v>#DIV/0!</v>
      </c>
    </row>
    <row r="70" spans="3:7" s="49" customFormat="1" ht="24.75" customHeight="1" thickBot="1" x14ac:dyDescent="0.3">
      <c r="C70" s="1372" t="s">
        <v>862</v>
      </c>
      <c r="D70" s="1373"/>
      <c r="E70" s="1373"/>
      <c r="F70" s="1373"/>
      <c r="G70" s="1374"/>
    </row>
    <row r="71" spans="3:7" s="49" customFormat="1" ht="12.75" customHeight="1" x14ac:dyDescent="0.25">
      <c r="C71" s="1254"/>
      <c r="D71" s="8">
        <v>2019</v>
      </c>
      <c r="E71" s="8">
        <v>2020</v>
      </c>
      <c r="F71" s="8">
        <v>2021</v>
      </c>
      <c r="G71" s="8">
        <v>2022</v>
      </c>
    </row>
    <row r="72" spans="3:7" s="49" customFormat="1" ht="9" customHeight="1" thickBot="1" x14ac:dyDescent="0.3">
      <c r="C72" s="1255"/>
      <c r="D72" s="806" t="s">
        <v>8</v>
      </c>
      <c r="E72" s="806" t="s">
        <v>9</v>
      </c>
      <c r="F72" s="806" t="s">
        <v>9</v>
      </c>
      <c r="G72" s="806" t="s">
        <v>9</v>
      </c>
    </row>
    <row r="73" spans="3:7" s="49" customFormat="1" ht="24.75" customHeight="1" thickBot="1" x14ac:dyDescent="0.3">
      <c r="C73" s="50" t="s">
        <v>24</v>
      </c>
      <c r="D73" s="31"/>
      <c r="E73" s="31"/>
      <c r="F73" s="31"/>
      <c r="G73" s="31"/>
    </row>
    <row r="74" spans="3:7" s="49" customFormat="1" ht="38.25" customHeight="1" thickBot="1" x14ac:dyDescent="0.3">
      <c r="C74" s="82" t="s">
        <v>279</v>
      </c>
      <c r="D74" s="278"/>
      <c r="E74" s="587"/>
      <c r="F74" s="587"/>
      <c r="G74" s="587"/>
    </row>
    <row r="75" spans="3:7" s="49" customFormat="1" ht="24.75" customHeight="1" thickBot="1" x14ac:dyDescent="0.3">
      <c r="C75" s="82" t="s">
        <v>280</v>
      </c>
      <c r="D75" s="278"/>
      <c r="E75" s="587"/>
      <c r="F75" s="587"/>
      <c r="G75" s="587"/>
    </row>
    <row r="76" spans="3:7" s="49" customFormat="1" ht="24.75" customHeight="1" thickBot="1" x14ac:dyDescent="0.3">
      <c r="C76" s="50" t="s">
        <v>25</v>
      </c>
      <c r="D76" s="31"/>
      <c r="E76" s="31"/>
      <c r="F76" s="31"/>
      <c r="G76" s="31"/>
    </row>
    <row r="77" spans="3:7" s="49" customFormat="1" ht="15.75" thickBot="1" x14ac:dyDescent="0.3">
      <c r="C77" s="82" t="s">
        <v>279</v>
      </c>
      <c r="D77" s="278"/>
      <c r="E77" s="31"/>
      <c r="F77" s="31"/>
      <c r="G77" s="31"/>
    </row>
    <row r="78" spans="3:7" s="49" customFormat="1" ht="15.75" thickBot="1" x14ac:dyDescent="0.3">
      <c r="C78" s="82" t="s">
        <v>280</v>
      </c>
      <c r="D78" s="278"/>
      <c r="E78" s="31"/>
      <c r="F78" s="31"/>
      <c r="G78" s="31"/>
    </row>
    <row r="79" spans="3:7" s="49" customFormat="1" ht="24.75" customHeight="1" thickBot="1" x14ac:dyDescent="0.3">
      <c r="C79" s="50" t="s">
        <v>26</v>
      </c>
      <c r="D79" s="278">
        <v>0</v>
      </c>
      <c r="E79" s="31">
        <v>0</v>
      </c>
      <c r="F79" s="31">
        <v>0</v>
      </c>
      <c r="G79" s="31">
        <v>0</v>
      </c>
    </row>
    <row r="80" spans="3:7" s="49" customFormat="1" ht="15.75" thickBot="1" x14ac:dyDescent="0.3">
      <c r="C80" s="82" t="s">
        <v>279</v>
      </c>
      <c r="D80" s="278"/>
      <c r="E80" s="31"/>
      <c r="F80" s="31"/>
      <c r="G80" s="31"/>
    </row>
    <row r="81" spans="3:7" s="49" customFormat="1" ht="15.75" thickBot="1" x14ac:dyDescent="0.3">
      <c r="C81" s="82" t="s">
        <v>280</v>
      </c>
      <c r="D81" s="278"/>
      <c r="E81" s="31"/>
      <c r="F81" s="31"/>
      <c r="G81" s="31"/>
    </row>
    <row r="82" spans="3:7" s="49" customFormat="1" ht="15.75" thickBot="1" x14ac:dyDescent="0.3">
      <c r="C82" s="50" t="s">
        <v>27</v>
      </c>
      <c r="D82" s="278"/>
      <c r="E82" s="31"/>
      <c r="F82" s="31"/>
      <c r="G82" s="31"/>
    </row>
    <row r="83" spans="3:7" s="49" customFormat="1" ht="15.75" thickBot="1" x14ac:dyDescent="0.3">
      <c r="C83" s="82" t="s">
        <v>279</v>
      </c>
      <c r="D83" s="278"/>
      <c r="E83" s="31"/>
      <c r="F83" s="31"/>
      <c r="G83" s="31"/>
    </row>
    <row r="84" spans="3:7" s="49" customFormat="1" ht="15.75" thickBot="1" x14ac:dyDescent="0.3">
      <c r="C84" s="82" t="s">
        <v>280</v>
      </c>
      <c r="D84" s="278"/>
      <c r="E84" s="31"/>
      <c r="F84" s="31"/>
      <c r="G84" s="31"/>
    </row>
    <row r="85" spans="3:7" s="49" customFormat="1" ht="15.75" thickBot="1" x14ac:dyDescent="0.3">
      <c r="C85" s="50" t="s">
        <v>28</v>
      </c>
      <c r="D85" s="278"/>
      <c r="E85" s="31"/>
      <c r="F85" s="31"/>
      <c r="G85" s="31"/>
    </row>
    <row r="86" spans="3:7" s="49" customFormat="1" ht="15.75" thickBot="1" x14ac:dyDescent="0.3">
      <c r="C86" s="82" t="s">
        <v>279</v>
      </c>
      <c r="D86" s="278"/>
      <c r="E86" s="31"/>
      <c r="F86" s="31"/>
      <c r="G86" s="31"/>
    </row>
    <row r="87" spans="3:7" s="49" customFormat="1" ht="15.75" thickBot="1" x14ac:dyDescent="0.3">
      <c r="C87" s="82" t="s">
        <v>280</v>
      </c>
      <c r="D87" s="278"/>
      <c r="E87" s="31"/>
      <c r="F87" s="31"/>
      <c r="G87" s="31"/>
    </row>
    <row r="88" spans="3:7" s="49" customFormat="1" ht="15.75" thickBot="1" x14ac:dyDescent="0.3">
      <c r="C88" s="50" t="s">
        <v>29</v>
      </c>
      <c r="D88" s="278"/>
      <c r="E88" s="31"/>
      <c r="F88" s="31"/>
      <c r="G88" s="31"/>
    </row>
    <row r="89" spans="3:7" s="49" customFormat="1" ht="15.75" thickBot="1" x14ac:dyDescent="0.3">
      <c r="C89" s="82" t="s">
        <v>279</v>
      </c>
      <c r="D89" s="278"/>
      <c r="E89" s="31"/>
      <c r="F89" s="31"/>
      <c r="G89" s="31"/>
    </row>
    <row r="90" spans="3:7" s="49" customFormat="1" ht="15.75" thickBot="1" x14ac:dyDescent="0.3">
      <c r="C90" s="82" t="s">
        <v>280</v>
      </c>
      <c r="D90" s="278"/>
      <c r="E90" s="31"/>
      <c r="F90" s="31"/>
      <c r="G90" s="31"/>
    </row>
    <row r="91" spans="3:7" s="49" customFormat="1" ht="24.75" thickBot="1" x14ac:dyDescent="0.3">
      <c r="C91" s="50" t="s">
        <v>30</v>
      </c>
      <c r="D91" s="278"/>
      <c r="E91" s="31"/>
      <c r="F91" s="31"/>
      <c r="G91" s="31"/>
    </row>
    <row r="92" spans="3:7" s="49" customFormat="1" ht="15.75" thickBot="1" x14ac:dyDescent="0.3">
      <c r="C92" s="82" t="s">
        <v>279</v>
      </c>
      <c r="D92" s="278"/>
      <c r="E92" s="31"/>
      <c r="F92" s="31"/>
      <c r="G92" s="31"/>
    </row>
    <row r="93" spans="3:7" s="49" customFormat="1" ht="15.75" thickBot="1" x14ac:dyDescent="0.3">
      <c r="C93" s="82" t="s">
        <v>280</v>
      </c>
      <c r="D93" s="278"/>
      <c r="E93" s="31"/>
      <c r="F93" s="31"/>
      <c r="G93" s="31"/>
    </row>
    <row r="94" spans="3:7" s="49" customFormat="1" ht="15.75" thickBot="1" x14ac:dyDescent="0.3">
      <c r="C94" s="434" t="s">
        <v>53</v>
      </c>
      <c r="D94" s="278">
        <f>D91+D88+D85+D82+D79+D76+D73</f>
        <v>0</v>
      </c>
      <c r="E94" s="278">
        <f>E91+E88+E85+E82+E79+E76+E73</f>
        <v>0</v>
      </c>
      <c r="F94" s="278">
        <f>F91+F88+F85+F82+F79+F76+F73</f>
        <v>0</v>
      </c>
      <c r="G94" s="278">
        <f>G91+G88+G85+G82+G79+G76+G73</f>
        <v>0</v>
      </c>
    </row>
    <row r="95" spans="3:7" s="49" customFormat="1" ht="17.25" customHeight="1" thickBot="1" x14ac:dyDescent="0.3">
      <c r="C95" s="435" t="s">
        <v>32</v>
      </c>
      <c r="D95" s="51">
        <f>IF(D94-D65=0,0,"Error")</f>
        <v>0</v>
      </c>
      <c r="E95" s="51">
        <f>IF(E94-E65=0,0,"Error")</f>
        <v>0</v>
      </c>
      <c r="F95" s="51">
        <f>IF(F94-F65=0,0,"Error")</f>
        <v>0</v>
      </c>
      <c r="G95" s="51">
        <f>IF(G94-G65=0,0,"Error")</f>
        <v>0</v>
      </c>
    </row>
    <row r="96" spans="3:7" s="49" customFormat="1" ht="15.75" thickBot="1" x14ac:dyDescent="0.3">
      <c r="C96" s="789" t="s">
        <v>1087</v>
      </c>
      <c r="D96" s="1251"/>
      <c r="E96" s="1252"/>
      <c r="F96" s="1252"/>
      <c r="G96" s="1253"/>
    </row>
    <row r="97" spans="3:7" s="49" customFormat="1" ht="26.25" customHeight="1" thickBot="1" x14ac:dyDescent="0.3">
      <c r="C97" s="5" t="s">
        <v>15</v>
      </c>
      <c r="D97" s="1247"/>
      <c r="E97" s="1249"/>
      <c r="F97" s="1249"/>
      <c r="G97" s="1250"/>
    </row>
    <row r="98" spans="3:7" s="49" customFormat="1" ht="15.75" thickBot="1" x14ac:dyDescent="0.3">
      <c r="C98" s="5" t="s">
        <v>16</v>
      </c>
      <c r="D98" s="1251"/>
      <c r="E98" s="1252"/>
      <c r="F98" s="1252"/>
      <c r="G98" s="1253"/>
    </row>
    <row r="99" spans="3:7" s="49" customFormat="1" ht="12.75" customHeight="1" x14ac:dyDescent="0.25">
      <c r="C99" s="1254"/>
      <c r="D99" s="280">
        <v>2019</v>
      </c>
      <c r="E99" s="280">
        <v>2020</v>
      </c>
      <c r="F99" s="280">
        <v>2021</v>
      </c>
      <c r="G99" s="280">
        <v>2022</v>
      </c>
    </row>
    <row r="100" spans="3:7" s="49" customFormat="1" ht="9" customHeight="1" thickBot="1" x14ac:dyDescent="0.3">
      <c r="C100" s="1255"/>
      <c r="D100" s="806" t="s">
        <v>8</v>
      </c>
      <c r="E100" s="806" t="s">
        <v>9</v>
      </c>
      <c r="F100" s="806" t="s">
        <v>9</v>
      </c>
      <c r="G100" s="806" t="s">
        <v>9</v>
      </c>
    </row>
    <row r="101" spans="3:7" s="49" customFormat="1" ht="15.75" thickBot="1" x14ac:dyDescent="0.3">
      <c r="C101" s="5" t="s">
        <v>17</v>
      </c>
      <c r="D101" s="10"/>
      <c r="E101" s="10"/>
      <c r="F101" s="10"/>
      <c r="G101" s="10"/>
    </row>
    <row r="102" spans="3:7" s="49" customFormat="1" ht="15.75" thickBot="1" x14ac:dyDescent="0.3">
      <c r="C102" s="5" t="s">
        <v>18</v>
      </c>
      <c r="D102" s="10">
        <f>D131</f>
        <v>0</v>
      </c>
      <c r="E102" s="10">
        <f>E131</f>
        <v>0</v>
      </c>
      <c r="F102" s="10">
        <f>F131</f>
        <v>0</v>
      </c>
      <c r="G102" s="10">
        <f>G131</f>
        <v>0</v>
      </c>
    </row>
    <row r="103" spans="3:7" s="49" customFormat="1" ht="15.75" thickBot="1" x14ac:dyDescent="0.3">
      <c r="C103" s="5" t="s">
        <v>19</v>
      </c>
      <c r="D103" s="10" t="e">
        <f>D102/D101</f>
        <v>#DIV/0!</v>
      </c>
      <c r="E103" s="10" t="e">
        <f>E102/E101</f>
        <v>#DIV/0!</v>
      </c>
      <c r="F103" s="10" t="e">
        <f>F102/F101</f>
        <v>#DIV/0!</v>
      </c>
      <c r="G103" s="10" t="e">
        <f>G102/G101</f>
        <v>#DIV/0!</v>
      </c>
    </row>
    <row r="104" spans="3:7" s="49" customFormat="1" ht="15.75" thickBot="1" x14ac:dyDescent="0.3">
      <c r="C104" s="5" t="s">
        <v>20</v>
      </c>
      <c r="D104" s="787"/>
      <c r="E104" s="11" t="e">
        <f t="shared" ref="E104:G106" si="2">E101/D101-1</f>
        <v>#DIV/0!</v>
      </c>
      <c r="F104" s="11" t="e">
        <f t="shared" si="2"/>
        <v>#DIV/0!</v>
      </c>
      <c r="G104" s="11" t="e">
        <f t="shared" si="2"/>
        <v>#DIV/0!</v>
      </c>
    </row>
    <row r="105" spans="3:7" s="49" customFormat="1" ht="15.75" thickBot="1" x14ac:dyDescent="0.3">
      <c r="C105" s="5" t="s">
        <v>22</v>
      </c>
      <c r="D105" s="787"/>
      <c r="E105" s="11" t="e">
        <f t="shared" si="2"/>
        <v>#DIV/0!</v>
      </c>
      <c r="F105" s="11" t="e">
        <f t="shared" si="2"/>
        <v>#DIV/0!</v>
      </c>
      <c r="G105" s="11" t="e">
        <f t="shared" si="2"/>
        <v>#DIV/0!</v>
      </c>
    </row>
    <row r="106" spans="3:7" s="49" customFormat="1" ht="15.75" thickBot="1" x14ac:dyDescent="0.3">
      <c r="C106" s="5" t="s">
        <v>23</v>
      </c>
      <c r="D106" s="787"/>
      <c r="E106" s="11" t="e">
        <f t="shared" si="2"/>
        <v>#DIV/0!</v>
      </c>
      <c r="F106" s="11" t="e">
        <f t="shared" si="2"/>
        <v>#DIV/0!</v>
      </c>
      <c r="G106" s="11" t="e">
        <f t="shared" si="2"/>
        <v>#DIV/0!</v>
      </c>
    </row>
    <row r="107" spans="3:7" s="49" customFormat="1" ht="24.75" customHeight="1" thickBot="1" x14ac:dyDescent="0.3">
      <c r="C107" s="1372" t="s">
        <v>862</v>
      </c>
      <c r="D107" s="1373"/>
      <c r="E107" s="1373"/>
      <c r="F107" s="1373"/>
      <c r="G107" s="1374"/>
    </row>
    <row r="108" spans="3:7" s="49" customFormat="1" ht="12.75" customHeight="1" x14ac:dyDescent="0.25">
      <c r="C108" s="1254"/>
      <c r="D108" s="280">
        <v>2019</v>
      </c>
      <c r="E108" s="280">
        <v>2020</v>
      </c>
      <c r="F108" s="280">
        <v>2021</v>
      </c>
      <c r="G108" s="280">
        <v>2022</v>
      </c>
    </row>
    <row r="109" spans="3:7" s="49" customFormat="1" ht="9" customHeight="1" thickBot="1" x14ac:dyDescent="0.3">
      <c r="C109" s="1255"/>
      <c r="D109" s="806" t="s">
        <v>8</v>
      </c>
      <c r="E109" s="806" t="s">
        <v>9</v>
      </c>
      <c r="F109" s="806" t="s">
        <v>9</v>
      </c>
      <c r="G109" s="806" t="s">
        <v>9</v>
      </c>
    </row>
    <row r="110" spans="3:7" s="49" customFormat="1" ht="24.75" customHeight="1" thickBot="1" x14ac:dyDescent="0.3">
      <c r="C110" s="50" t="s">
        <v>24</v>
      </c>
      <c r="D110" s="31"/>
      <c r="E110" s="31"/>
      <c r="F110" s="31"/>
      <c r="G110" s="31"/>
    </row>
    <row r="111" spans="3:7" s="49" customFormat="1" ht="15.75" thickBot="1" x14ac:dyDescent="0.3">
      <c r="C111" s="82" t="s">
        <v>279</v>
      </c>
      <c r="D111" s="278"/>
      <c r="E111" s="587"/>
      <c r="F111" s="587"/>
      <c r="G111" s="587"/>
    </row>
    <row r="112" spans="3:7" s="49" customFormat="1" ht="15.75" thickBot="1" x14ac:dyDescent="0.3">
      <c r="C112" s="82" t="s">
        <v>280</v>
      </c>
      <c r="D112" s="278"/>
      <c r="E112" s="587"/>
      <c r="F112" s="587"/>
      <c r="G112" s="587"/>
    </row>
    <row r="113" spans="3:7" s="49" customFormat="1" ht="24.75" customHeight="1" thickBot="1" x14ac:dyDescent="0.3">
      <c r="C113" s="50" t="s">
        <v>25</v>
      </c>
      <c r="D113" s="31"/>
      <c r="E113" s="31"/>
      <c r="F113" s="31"/>
      <c r="G113" s="31"/>
    </row>
    <row r="114" spans="3:7" s="49" customFormat="1" ht="15.75" thickBot="1" x14ac:dyDescent="0.3">
      <c r="C114" s="82" t="s">
        <v>279</v>
      </c>
      <c r="D114" s="278"/>
      <c r="E114" s="31"/>
      <c r="F114" s="31"/>
      <c r="G114" s="31"/>
    </row>
    <row r="115" spans="3:7" s="49" customFormat="1" ht="15.75" thickBot="1" x14ac:dyDescent="0.3">
      <c r="C115" s="82" t="s">
        <v>280</v>
      </c>
      <c r="D115" s="278"/>
      <c r="E115" s="31"/>
      <c r="F115" s="31"/>
      <c r="G115" s="31"/>
    </row>
    <row r="116" spans="3:7" s="49" customFormat="1" ht="24.75" customHeight="1" thickBot="1" x14ac:dyDescent="0.3">
      <c r="C116" s="50" t="s">
        <v>26</v>
      </c>
      <c r="D116" s="278">
        <v>0</v>
      </c>
      <c r="E116" s="31">
        <v>0</v>
      </c>
      <c r="F116" s="31">
        <v>0</v>
      </c>
      <c r="G116" s="31">
        <v>0</v>
      </c>
    </row>
    <row r="117" spans="3:7" s="49" customFormat="1" ht="15.75" thickBot="1" x14ac:dyDescent="0.3">
      <c r="C117" s="82" t="s">
        <v>279</v>
      </c>
      <c r="D117" s="278"/>
      <c r="E117" s="31"/>
      <c r="F117" s="31"/>
      <c r="G117" s="31"/>
    </row>
    <row r="118" spans="3:7" s="49" customFormat="1" ht="15.75" thickBot="1" x14ac:dyDescent="0.3">
      <c r="C118" s="82" t="s">
        <v>280</v>
      </c>
      <c r="D118" s="278"/>
      <c r="E118" s="31"/>
      <c r="F118" s="31"/>
      <c r="G118" s="31"/>
    </row>
    <row r="119" spans="3:7" s="49" customFormat="1" ht="15.75" thickBot="1" x14ac:dyDescent="0.3">
      <c r="C119" s="50" t="s">
        <v>27</v>
      </c>
      <c r="D119" s="278"/>
      <c r="E119" s="31"/>
      <c r="F119" s="31"/>
      <c r="G119" s="31"/>
    </row>
    <row r="120" spans="3:7" s="49" customFormat="1" ht="15.75" thickBot="1" x14ac:dyDescent="0.3">
      <c r="C120" s="82" t="s">
        <v>279</v>
      </c>
      <c r="D120" s="278"/>
      <c r="E120" s="31"/>
      <c r="F120" s="31"/>
      <c r="G120" s="31"/>
    </row>
    <row r="121" spans="3:7" s="49" customFormat="1" ht="15.75" thickBot="1" x14ac:dyDescent="0.3">
      <c r="C121" s="82" t="s">
        <v>280</v>
      </c>
      <c r="D121" s="278"/>
      <c r="E121" s="31"/>
      <c r="F121" s="31"/>
      <c r="G121" s="31"/>
    </row>
    <row r="122" spans="3:7" s="49" customFormat="1" ht="15.75" thickBot="1" x14ac:dyDescent="0.3">
      <c r="C122" s="50" t="s">
        <v>28</v>
      </c>
      <c r="D122" s="278"/>
      <c r="E122" s="31"/>
      <c r="F122" s="31"/>
      <c r="G122" s="31"/>
    </row>
    <row r="123" spans="3:7" s="49" customFormat="1" ht="15.75" thickBot="1" x14ac:dyDescent="0.3">
      <c r="C123" s="82" t="s">
        <v>279</v>
      </c>
      <c r="D123" s="278"/>
      <c r="E123" s="31"/>
      <c r="F123" s="31"/>
      <c r="G123" s="31"/>
    </row>
    <row r="124" spans="3:7" s="49" customFormat="1" ht="15" customHeight="1" thickBot="1" x14ac:dyDescent="0.3">
      <c r="C124" s="82" t="s">
        <v>280</v>
      </c>
      <c r="D124" s="278"/>
      <c r="E124" s="31"/>
      <c r="F124" s="31"/>
      <c r="G124" s="31"/>
    </row>
    <row r="125" spans="3:7" s="49" customFormat="1" ht="15.75" thickBot="1" x14ac:dyDescent="0.3">
      <c r="C125" s="50" t="s">
        <v>29</v>
      </c>
      <c r="D125" s="278">
        <v>0</v>
      </c>
      <c r="E125" s="31">
        <v>0</v>
      </c>
      <c r="F125" s="31">
        <v>0</v>
      </c>
      <c r="G125" s="31">
        <v>0</v>
      </c>
    </row>
    <row r="126" spans="3:7" s="49" customFormat="1" ht="15.75" thickBot="1" x14ac:dyDescent="0.3">
      <c r="C126" s="82" t="s">
        <v>279</v>
      </c>
      <c r="D126" s="278"/>
      <c r="E126" s="31"/>
      <c r="F126" s="31"/>
      <c r="G126" s="31"/>
    </row>
    <row r="127" spans="3:7" s="49" customFormat="1" ht="15.75" thickBot="1" x14ac:dyDescent="0.3">
      <c r="C127" s="82" t="s">
        <v>280</v>
      </c>
      <c r="D127" s="278"/>
      <c r="E127" s="31"/>
      <c r="F127" s="31"/>
      <c r="G127" s="31"/>
    </row>
    <row r="128" spans="3:7" s="49" customFormat="1" ht="24.75" thickBot="1" x14ac:dyDescent="0.3">
      <c r="C128" s="50" t="s">
        <v>30</v>
      </c>
      <c r="D128" s="278"/>
      <c r="E128" s="31"/>
      <c r="F128" s="31"/>
      <c r="G128" s="31"/>
    </row>
    <row r="129" spans="3:7" s="49" customFormat="1" ht="15.75" thickBot="1" x14ac:dyDescent="0.3">
      <c r="C129" s="82" t="s">
        <v>279</v>
      </c>
      <c r="D129" s="278"/>
      <c r="E129" s="31"/>
      <c r="F129" s="31"/>
      <c r="G129" s="31"/>
    </row>
    <row r="130" spans="3:7" s="49" customFormat="1" ht="15.75" thickBot="1" x14ac:dyDescent="0.3">
      <c r="C130" s="82" t="s">
        <v>280</v>
      </c>
      <c r="D130" s="278"/>
      <c r="E130" s="31"/>
      <c r="F130" s="31"/>
      <c r="G130" s="31"/>
    </row>
    <row r="131" spans="3:7" s="49" customFormat="1" ht="15.75" thickBot="1" x14ac:dyDescent="0.3">
      <c r="C131" s="434" t="s">
        <v>53</v>
      </c>
      <c r="D131" s="278">
        <f>D128+D125+D122+D119+D116+D113+D110</f>
        <v>0</v>
      </c>
      <c r="E131" s="278">
        <f>E128+E125+E122+E119+E116+E113+E110</f>
        <v>0</v>
      </c>
      <c r="F131" s="278">
        <f>F128+F125+F122+F119+F116+F113+F110</f>
        <v>0</v>
      </c>
      <c r="G131" s="278">
        <f>G128+G125+G122+G119+G116+G113+G110</f>
        <v>0</v>
      </c>
    </row>
    <row r="132" spans="3:7" s="49" customFormat="1" ht="17.25" customHeight="1" thickBot="1" x14ac:dyDescent="0.3">
      <c r="C132" s="435" t="s">
        <v>32</v>
      </c>
      <c r="D132" s="51">
        <f>IF(D131-D102=0,0,"Error")</f>
        <v>0</v>
      </c>
      <c r="E132" s="51">
        <f>IF(E131-E102=0,0,"Error")</f>
        <v>0</v>
      </c>
      <c r="F132" s="51">
        <f>IF(F131-F102=0,0,"Error")</f>
        <v>0</v>
      </c>
      <c r="G132" s="51">
        <f>IF(G131-G102=0,0,"Error")</f>
        <v>0</v>
      </c>
    </row>
    <row r="133" spans="3:7" s="49" customFormat="1" ht="15.75" thickBot="1" x14ac:dyDescent="0.3">
      <c r="C133" s="1383" t="s">
        <v>39</v>
      </c>
      <c r="D133" s="1384"/>
      <c r="E133" s="1384"/>
      <c r="F133" s="1384"/>
      <c r="G133" s="1385"/>
    </row>
    <row r="134" spans="3:7" s="49" customFormat="1" ht="15.75" thickBot="1" x14ac:dyDescent="0.3">
      <c r="C134" s="1383" t="s">
        <v>40</v>
      </c>
      <c r="D134" s="1384"/>
      <c r="E134" s="1384"/>
      <c r="F134" s="1384"/>
      <c r="G134" s="1385"/>
    </row>
    <row r="135" spans="3:7" s="49" customFormat="1" ht="15.75" thickBot="1" x14ac:dyDescent="0.3">
      <c r="C135" s="588" t="s">
        <v>1595</v>
      </c>
      <c r="D135" s="2313" t="s">
        <v>1088</v>
      </c>
      <c r="E135" s="2314"/>
      <c r="F135" s="2314"/>
      <c r="G135" s="2315"/>
    </row>
    <row r="136" spans="3:7" s="49" customFormat="1" ht="30.75" customHeight="1" thickBot="1" x14ac:dyDescent="0.3">
      <c r="C136" s="589" t="s">
        <v>14</v>
      </c>
      <c r="D136" s="2313" t="s">
        <v>403</v>
      </c>
      <c r="E136" s="2314"/>
      <c r="F136" s="2314"/>
      <c r="G136" s="2315"/>
    </row>
    <row r="137" spans="3:7" s="49" customFormat="1" ht="15.75" thickBot="1" x14ac:dyDescent="0.3">
      <c r="C137" s="273"/>
      <c r="D137" s="1375"/>
      <c r="E137" s="1382"/>
      <c r="F137" s="1376"/>
      <c r="G137" s="1377"/>
    </row>
    <row r="138" spans="3:7" s="49" customFormat="1" ht="17.25" customHeight="1" thickBot="1" x14ac:dyDescent="0.3">
      <c r="C138" s="588" t="s">
        <v>15</v>
      </c>
      <c r="D138" s="2310" t="s">
        <v>540</v>
      </c>
      <c r="E138" s="2311"/>
      <c r="F138" s="2311"/>
      <c r="G138" s="2312"/>
    </row>
    <row r="139" spans="3:7" s="49" customFormat="1" ht="15.75" thickBot="1" x14ac:dyDescent="0.3">
      <c r="C139" s="588" t="s">
        <v>16</v>
      </c>
      <c r="D139" s="2304" t="s">
        <v>52</v>
      </c>
      <c r="E139" s="2305"/>
      <c r="F139" s="2305"/>
      <c r="G139" s="2306"/>
    </row>
    <row r="140" spans="3:7" s="49" customFormat="1" ht="12.75" customHeight="1" x14ac:dyDescent="0.25">
      <c r="C140" s="1254"/>
      <c r="D140" s="280">
        <v>2019</v>
      </c>
      <c r="E140" s="280">
        <v>2020</v>
      </c>
      <c r="F140" s="280">
        <v>2021</v>
      </c>
      <c r="G140" s="280">
        <v>2022</v>
      </c>
    </row>
    <row r="141" spans="3:7" s="49" customFormat="1" ht="9" customHeight="1" thickBot="1" x14ac:dyDescent="0.3">
      <c r="C141" s="1255"/>
      <c r="D141" s="806" t="s">
        <v>8</v>
      </c>
      <c r="E141" s="806" t="s">
        <v>9</v>
      </c>
      <c r="F141" s="806" t="s">
        <v>9</v>
      </c>
      <c r="G141" s="806" t="s">
        <v>9</v>
      </c>
    </row>
    <row r="142" spans="3:7" s="49" customFormat="1" ht="15.75" thickBot="1" x14ac:dyDescent="0.3">
      <c r="C142" s="5" t="s">
        <v>17</v>
      </c>
      <c r="D142" s="79">
        <v>10</v>
      </c>
      <c r="E142" s="79">
        <v>10</v>
      </c>
      <c r="F142" s="79">
        <v>10</v>
      </c>
      <c r="G142" s="79">
        <v>10</v>
      </c>
    </row>
    <row r="143" spans="3:7" s="49" customFormat="1" ht="15.75" thickBot="1" x14ac:dyDescent="0.3">
      <c r="C143" s="5" t="s">
        <v>18</v>
      </c>
      <c r="D143" s="10">
        <v>1000</v>
      </c>
      <c r="E143" s="10">
        <v>1000</v>
      </c>
      <c r="F143" s="10">
        <v>1000</v>
      </c>
      <c r="G143" s="10">
        <v>1000</v>
      </c>
    </row>
    <row r="144" spans="3:7" s="49" customFormat="1" ht="15.75" thickBot="1" x14ac:dyDescent="0.3">
      <c r="C144" s="5" t="s">
        <v>19</v>
      </c>
      <c r="D144" s="10">
        <f>D143/D142</f>
        <v>100</v>
      </c>
      <c r="E144" s="10">
        <f>E143/E142</f>
        <v>100</v>
      </c>
      <c r="F144" s="10">
        <f>F143/F142</f>
        <v>100</v>
      </c>
      <c r="G144" s="10">
        <f>G143/G142</f>
        <v>100</v>
      </c>
    </row>
    <row r="145" spans="3:13" s="49" customFormat="1" ht="15.75" thickBot="1" x14ac:dyDescent="0.3">
      <c r="C145" s="5" t="s">
        <v>20</v>
      </c>
      <c r="D145" s="787" t="s">
        <v>21</v>
      </c>
      <c r="E145" s="11">
        <f t="shared" ref="E145:G147" si="3">E142/D142-1</f>
        <v>0</v>
      </c>
      <c r="F145" s="11">
        <f t="shared" si="3"/>
        <v>0</v>
      </c>
      <c r="G145" s="11">
        <f t="shared" si="3"/>
        <v>0</v>
      </c>
      <c r="I145" s="568"/>
      <c r="J145" s="568"/>
      <c r="K145" s="568"/>
      <c r="L145" s="568"/>
      <c r="M145" s="568"/>
    </row>
    <row r="146" spans="3:13" s="49" customFormat="1" ht="15.75" thickBot="1" x14ac:dyDescent="0.3">
      <c r="C146" s="5" t="s">
        <v>22</v>
      </c>
      <c r="D146" s="787" t="s">
        <v>21</v>
      </c>
      <c r="E146" s="11">
        <f t="shared" si="3"/>
        <v>0</v>
      </c>
      <c r="F146" s="11">
        <f t="shared" si="3"/>
        <v>0</v>
      </c>
      <c r="G146" s="11">
        <f t="shared" si="3"/>
        <v>0</v>
      </c>
    </row>
    <row r="147" spans="3:13" s="49" customFormat="1" ht="15.75" thickBot="1" x14ac:dyDescent="0.3">
      <c r="C147" s="5" t="s">
        <v>23</v>
      </c>
      <c r="D147" s="787" t="s">
        <v>21</v>
      </c>
      <c r="E147" s="11">
        <f t="shared" si="3"/>
        <v>0</v>
      </c>
      <c r="F147" s="11">
        <f t="shared" si="3"/>
        <v>0</v>
      </c>
      <c r="G147" s="11">
        <f t="shared" si="3"/>
        <v>0</v>
      </c>
    </row>
    <row r="148" spans="3:13" s="49" customFormat="1" ht="15.75" thickBot="1" x14ac:dyDescent="0.3">
      <c r="C148" s="272" t="s">
        <v>14</v>
      </c>
      <c r="D148" s="2307"/>
      <c r="E148" s="2308"/>
      <c r="F148" s="2308"/>
      <c r="G148" s="2309"/>
    </row>
    <row r="149" spans="3:13" s="49" customFormat="1" ht="17.25" customHeight="1" thickBot="1" x14ac:dyDescent="0.3">
      <c r="C149" s="5" t="s">
        <v>15</v>
      </c>
      <c r="D149" s="1247"/>
      <c r="E149" s="1249"/>
      <c r="F149" s="1249"/>
      <c r="G149" s="1250"/>
    </row>
    <row r="150" spans="3:13" s="49" customFormat="1" ht="15.75" thickBot="1" x14ac:dyDescent="0.3">
      <c r="C150" s="5" t="s">
        <v>16</v>
      </c>
      <c r="D150" s="1251"/>
      <c r="E150" s="1252"/>
      <c r="F150" s="1252"/>
      <c r="G150" s="1253"/>
    </row>
    <row r="151" spans="3:13" s="49" customFormat="1" ht="12.75" customHeight="1" x14ac:dyDescent="0.25">
      <c r="C151" s="1254"/>
      <c r="D151" s="280">
        <v>2019</v>
      </c>
      <c r="E151" s="280">
        <v>2020</v>
      </c>
      <c r="F151" s="280">
        <v>2021</v>
      </c>
      <c r="G151" s="280">
        <v>2022</v>
      </c>
    </row>
    <row r="152" spans="3:13" s="49" customFormat="1" ht="9" customHeight="1" thickBot="1" x14ac:dyDescent="0.3">
      <c r="C152" s="1255"/>
      <c r="D152" s="806" t="s">
        <v>8</v>
      </c>
      <c r="E152" s="806" t="s">
        <v>9</v>
      </c>
      <c r="F152" s="806" t="s">
        <v>9</v>
      </c>
      <c r="G152" s="806" t="s">
        <v>9</v>
      </c>
    </row>
    <row r="153" spans="3:13" s="49" customFormat="1" ht="15.75" thickBot="1" x14ac:dyDescent="0.3">
      <c r="C153" s="5" t="s">
        <v>17</v>
      </c>
      <c r="D153" s="5"/>
      <c r="E153" s="5"/>
      <c r="F153" s="5"/>
      <c r="G153" s="5"/>
    </row>
    <row r="154" spans="3:13" s="49" customFormat="1" ht="15.75" thickBot="1" x14ac:dyDescent="0.3">
      <c r="C154" s="5" t="s">
        <v>18</v>
      </c>
      <c r="D154" s="10"/>
      <c r="E154" s="10"/>
      <c r="F154" s="10"/>
      <c r="G154" s="10"/>
    </row>
    <row r="155" spans="3:13" s="49" customFormat="1" ht="15.75" thickBot="1" x14ac:dyDescent="0.3">
      <c r="C155" s="5" t="s">
        <v>19</v>
      </c>
      <c r="D155" s="10" t="e">
        <f>D154/D153</f>
        <v>#DIV/0!</v>
      </c>
      <c r="E155" s="10" t="e">
        <f>E154/E153</f>
        <v>#DIV/0!</v>
      </c>
      <c r="F155" s="10" t="e">
        <f>F154/F153</f>
        <v>#DIV/0!</v>
      </c>
      <c r="G155" s="10" t="e">
        <f>G154/G153</f>
        <v>#DIV/0!</v>
      </c>
    </row>
    <row r="156" spans="3:13" s="49" customFormat="1" ht="15.75" thickBot="1" x14ac:dyDescent="0.3">
      <c r="C156" s="5" t="s">
        <v>20</v>
      </c>
      <c r="D156" s="787" t="s">
        <v>21</v>
      </c>
      <c r="E156" s="11" t="e">
        <f t="shared" ref="E156:G158" si="4">E153/D153-1</f>
        <v>#DIV/0!</v>
      </c>
      <c r="F156" s="11" t="e">
        <f t="shared" si="4"/>
        <v>#DIV/0!</v>
      </c>
      <c r="G156" s="11" t="e">
        <f t="shared" si="4"/>
        <v>#DIV/0!</v>
      </c>
      <c r="I156" s="568"/>
      <c r="J156" s="568"/>
      <c r="K156" s="568"/>
      <c r="L156" s="568"/>
      <c r="M156" s="568"/>
    </row>
    <row r="157" spans="3:13" s="49" customFormat="1" ht="15.75" thickBot="1" x14ac:dyDescent="0.3">
      <c r="C157" s="5" t="s">
        <v>22</v>
      </c>
      <c r="D157" s="787" t="s">
        <v>21</v>
      </c>
      <c r="E157" s="11" t="e">
        <f t="shared" si="4"/>
        <v>#DIV/0!</v>
      </c>
      <c r="F157" s="11" t="e">
        <f t="shared" si="4"/>
        <v>#DIV/0!</v>
      </c>
      <c r="G157" s="11" t="e">
        <f t="shared" si="4"/>
        <v>#DIV/0!</v>
      </c>
    </row>
    <row r="158" spans="3:13" s="49" customFormat="1" ht="15.75" thickBot="1" x14ac:dyDescent="0.3">
      <c r="C158" s="5" t="s">
        <v>23</v>
      </c>
      <c r="D158" s="787" t="s">
        <v>21</v>
      </c>
      <c r="E158" s="11" t="e">
        <f t="shared" si="4"/>
        <v>#DIV/0!</v>
      </c>
      <c r="F158" s="11" t="e">
        <f t="shared" si="4"/>
        <v>#DIV/0!</v>
      </c>
      <c r="G158" s="11" t="e">
        <f t="shared" si="4"/>
        <v>#DIV/0!</v>
      </c>
    </row>
    <row r="159" spans="3:13" ht="15.75" thickBot="1" x14ac:dyDescent="0.3">
      <c r="C159" s="1256" t="s">
        <v>1089</v>
      </c>
      <c r="D159" s="1257"/>
      <c r="E159" s="1257"/>
      <c r="F159" s="1257"/>
      <c r="G159" s="1258"/>
    </row>
    <row r="160" spans="3:13" ht="12.75" customHeight="1" x14ac:dyDescent="0.25">
      <c r="C160" s="1254"/>
      <c r="D160" s="280">
        <v>2019</v>
      </c>
      <c r="E160" s="280">
        <v>2020</v>
      </c>
      <c r="F160" s="280">
        <v>2021</v>
      </c>
      <c r="G160" s="280">
        <v>2022</v>
      </c>
    </row>
    <row r="161" spans="3:13" ht="9" customHeight="1" thickBot="1" x14ac:dyDescent="0.3">
      <c r="C161" s="1255"/>
      <c r="D161" s="806" t="s">
        <v>8</v>
      </c>
      <c r="E161" s="806" t="s">
        <v>9</v>
      </c>
      <c r="F161" s="806" t="s">
        <v>9</v>
      </c>
      <c r="G161" s="806" t="s">
        <v>9</v>
      </c>
    </row>
    <row r="162" spans="3:13" ht="15.75" thickBot="1" x14ac:dyDescent="0.3">
      <c r="C162" s="13" t="s">
        <v>42</v>
      </c>
      <c r="D162" s="14"/>
      <c r="E162" s="14"/>
      <c r="F162" s="14"/>
      <c r="G162" s="14"/>
    </row>
    <row r="163" spans="3:13" ht="15.75" thickBot="1" x14ac:dyDescent="0.3">
      <c r="C163" s="13" t="s">
        <v>43</v>
      </c>
      <c r="D163" s="15">
        <v>1000</v>
      </c>
      <c r="E163" s="15">
        <v>1000</v>
      </c>
      <c r="F163" s="15">
        <v>1000</v>
      </c>
      <c r="G163" s="15">
        <v>1000</v>
      </c>
    </row>
    <row r="164" spans="3:13" ht="15.75" thickBot="1" x14ac:dyDescent="0.3">
      <c r="C164" s="16" t="s">
        <v>31</v>
      </c>
      <c r="D164" s="15">
        <f>D163+D162</f>
        <v>1000</v>
      </c>
      <c r="E164" s="15">
        <f>E163+E162</f>
        <v>1000</v>
      </c>
      <c r="F164" s="15">
        <f>F163+F162</f>
        <v>1000</v>
      </c>
      <c r="G164" s="15">
        <f>G163+G162</f>
        <v>1000</v>
      </c>
    </row>
    <row r="165" spans="3:13" s="49" customFormat="1" ht="15.75" thickBot="1" x14ac:dyDescent="0.3">
      <c r="C165" s="590" t="s">
        <v>45</v>
      </c>
      <c r="D165" s="1375" t="s">
        <v>1596</v>
      </c>
      <c r="E165" s="1376"/>
      <c r="F165" s="1376"/>
      <c r="G165" s="1377"/>
    </row>
    <row r="166" spans="3:13" s="49" customFormat="1" ht="34.5" thickBot="1" x14ac:dyDescent="0.3">
      <c r="C166" s="272" t="s">
        <v>74</v>
      </c>
      <c r="D166" s="274"/>
      <c r="E166" s="121" t="s">
        <v>289</v>
      </c>
      <c r="F166" s="120"/>
      <c r="G166" s="275"/>
    </row>
    <row r="167" spans="3:13" s="49" customFormat="1" ht="17.25" customHeight="1" thickBot="1" x14ac:dyDescent="0.3">
      <c r="C167" s="5" t="s">
        <v>15</v>
      </c>
      <c r="D167" s="1247"/>
      <c r="E167" s="1249"/>
      <c r="F167" s="1249"/>
      <c r="G167" s="1250"/>
    </row>
    <row r="168" spans="3:13" s="49" customFormat="1" ht="15.75" thickBot="1" x14ac:dyDescent="0.3">
      <c r="C168" s="5" t="s">
        <v>16</v>
      </c>
      <c r="D168" s="1251"/>
      <c r="E168" s="1252"/>
      <c r="F168" s="1252"/>
      <c r="G168" s="1253"/>
    </row>
    <row r="169" spans="3:13" s="49" customFormat="1" ht="12.75" customHeight="1" x14ac:dyDescent="0.25">
      <c r="C169" s="1254"/>
      <c r="D169" s="280">
        <v>2019</v>
      </c>
      <c r="E169" s="280">
        <v>2020</v>
      </c>
      <c r="F169" s="280">
        <v>2021</v>
      </c>
      <c r="G169" s="280">
        <v>2022</v>
      </c>
    </row>
    <row r="170" spans="3:13" s="49" customFormat="1" ht="9" customHeight="1" thickBot="1" x14ac:dyDescent="0.3">
      <c r="C170" s="1255"/>
      <c r="D170" s="806" t="s">
        <v>8</v>
      </c>
      <c r="E170" s="806" t="s">
        <v>9</v>
      </c>
      <c r="F170" s="806" t="s">
        <v>9</v>
      </c>
      <c r="G170" s="806" t="s">
        <v>9</v>
      </c>
    </row>
    <row r="171" spans="3:13" s="49" customFormat="1" ht="15.75" thickBot="1" x14ac:dyDescent="0.3">
      <c r="C171" s="5" t="s">
        <v>17</v>
      </c>
      <c r="D171" s="5"/>
      <c r="E171" s="5"/>
      <c r="F171" s="5"/>
      <c r="G171" s="5"/>
    </row>
    <row r="172" spans="3:13" s="49" customFormat="1" ht="15.75" thickBot="1" x14ac:dyDescent="0.3">
      <c r="C172" s="5" t="s">
        <v>18</v>
      </c>
      <c r="D172" s="10">
        <f>D182</f>
        <v>0</v>
      </c>
      <c r="E172" s="10">
        <f>E182</f>
        <v>0</v>
      </c>
      <c r="F172" s="10">
        <f>F182</f>
        <v>0</v>
      </c>
      <c r="G172" s="10">
        <f>G182</f>
        <v>0</v>
      </c>
    </row>
    <row r="173" spans="3:13" s="49" customFormat="1" ht="15.75" thickBot="1" x14ac:dyDescent="0.3">
      <c r="C173" s="5" t="s">
        <v>19</v>
      </c>
      <c r="D173" s="10" t="e">
        <f>D172/D171</f>
        <v>#DIV/0!</v>
      </c>
      <c r="E173" s="10" t="e">
        <f>E172/E171</f>
        <v>#DIV/0!</v>
      </c>
      <c r="F173" s="10" t="e">
        <f>F172/F171</f>
        <v>#DIV/0!</v>
      </c>
      <c r="G173" s="10" t="e">
        <f>G172/G171</f>
        <v>#DIV/0!</v>
      </c>
    </row>
    <row r="174" spans="3:13" s="49" customFormat="1" ht="15.75" thickBot="1" x14ac:dyDescent="0.3">
      <c r="C174" s="5" t="s">
        <v>20</v>
      </c>
      <c r="D174" s="787" t="s">
        <v>21</v>
      </c>
      <c r="E174" s="11" t="e">
        <f t="shared" ref="E174:G176" si="5">E171/D171-1</f>
        <v>#DIV/0!</v>
      </c>
      <c r="F174" s="11" t="e">
        <f t="shared" si="5"/>
        <v>#DIV/0!</v>
      </c>
      <c r="G174" s="11" t="e">
        <f t="shared" si="5"/>
        <v>#DIV/0!</v>
      </c>
      <c r="I174" s="568"/>
      <c r="J174" s="568"/>
      <c r="K174" s="568"/>
      <c r="L174" s="568"/>
      <c r="M174" s="568"/>
    </row>
    <row r="175" spans="3:13" s="49" customFormat="1" ht="15.75" thickBot="1" x14ac:dyDescent="0.3">
      <c r="C175" s="5" t="s">
        <v>22</v>
      </c>
      <c r="D175" s="787" t="s">
        <v>21</v>
      </c>
      <c r="E175" s="11" t="e">
        <f t="shared" si="5"/>
        <v>#DIV/0!</v>
      </c>
      <c r="F175" s="11" t="e">
        <f t="shared" si="5"/>
        <v>#DIV/0!</v>
      </c>
      <c r="G175" s="11" t="e">
        <f t="shared" si="5"/>
        <v>#DIV/0!</v>
      </c>
    </row>
    <row r="176" spans="3:13" s="49" customFormat="1" ht="15.75" thickBot="1" x14ac:dyDescent="0.3">
      <c r="C176" s="5" t="s">
        <v>23</v>
      </c>
      <c r="D176" s="787" t="s">
        <v>21</v>
      </c>
      <c r="E176" s="11" t="e">
        <f t="shared" si="5"/>
        <v>#DIV/0!</v>
      </c>
      <c r="F176" s="11" t="e">
        <f t="shared" si="5"/>
        <v>#DIV/0!</v>
      </c>
      <c r="G176" s="11" t="e">
        <f t="shared" si="5"/>
        <v>#DIV/0!</v>
      </c>
    </row>
    <row r="177" spans="3:7" s="49" customFormat="1" ht="15.75" thickBot="1" x14ac:dyDescent="0.3">
      <c r="C177" s="1372" t="s">
        <v>865</v>
      </c>
      <c r="D177" s="1373"/>
      <c r="E177" s="1373"/>
      <c r="F177" s="1373"/>
      <c r="G177" s="1374"/>
    </row>
    <row r="178" spans="3:7" s="49" customFormat="1" ht="12.75" customHeight="1" x14ac:dyDescent="0.25">
      <c r="C178" s="1254"/>
      <c r="D178" s="280">
        <v>2019</v>
      </c>
      <c r="E178" s="280">
        <v>2020</v>
      </c>
      <c r="F178" s="280">
        <v>2021</v>
      </c>
      <c r="G178" s="280">
        <v>2022</v>
      </c>
    </row>
    <row r="179" spans="3:7" s="49" customFormat="1" ht="9" customHeight="1" thickBot="1" x14ac:dyDescent="0.3">
      <c r="C179" s="1255"/>
      <c r="D179" s="806" t="s">
        <v>8</v>
      </c>
      <c r="E179" s="806" t="s">
        <v>9</v>
      </c>
      <c r="F179" s="806" t="s">
        <v>9</v>
      </c>
      <c r="G179" s="806" t="s">
        <v>9</v>
      </c>
    </row>
    <row r="180" spans="3:7" s="49" customFormat="1" ht="15.75" thickBot="1" x14ac:dyDescent="0.3">
      <c r="C180" s="50" t="s">
        <v>42</v>
      </c>
      <c r="D180" s="31"/>
      <c r="E180" s="31"/>
      <c r="F180" s="31"/>
      <c r="G180" s="31"/>
    </row>
    <row r="181" spans="3:7" s="49" customFormat="1" ht="15.75" thickBot="1" x14ac:dyDescent="0.3">
      <c r="C181" s="50" t="s">
        <v>43</v>
      </c>
      <c r="D181" s="278">
        <v>0</v>
      </c>
      <c r="E181" s="278">
        <v>0</v>
      </c>
      <c r="F181" s="278">
        <v>0</v>
      </c>
      <c r="G181" s="278">
        <v>0</v>
      </c>
    </row>
    <row r="182" spans="3:7" s="49" customFormat="1" ht="15.75" thickBot="1" x14ac:dyDescent="0.3">
      <c r="C182" s="55" t="s">
        <v>53</v>
      </c>
      <c r="D182" s="278">
        <f>D181+D180</f>
        <v>0</v>
      </c>
      <c r="E182" s="278">
        <f>E181+E180</f>
        <v>0</v>
      </c>
      <c r="F182" s="278">
        <f>F181+F180</f>
        <v>0</v>
      </c>
      <c r="G182" s="278">
        <f>G181+G180</f>
        <v>0</v>
      </c>
    </row>
    <row r="183" spans="3:7" ht="15.75" thickBot="1" x14ac:dyDescent="0.3">
      <c r="C183" s="1220" t="s">
        <v>46</v>
      </c>
      <c r="D183" s="1221"/>
      <c r="E183" s="1221"/>
      <c r="F183" s="1221"/>
      <c r="G183" s="1222"/>
    </row>
    <row r="184" spans="3:7" ht="15.75" thickBot="1" x14ac:dyDescent="0.3">
      <c r="C184" s="1220" t="s">
        <v>47</v>
      </c>
      <c r="D184" s="1221"/>
      <c r="E184" s="1221"/>
      <c r="F184" s="1221"/>
      <c r="G184" s="1222"/>
    </row>
    <row r="185" spans="3:7" ht="15.75" thickBot="1" x14ac:dyDescent="0.3">
      <c r="C185" s="19" t="s">
        <v>45</v>
      </c>
      <c r="D185" s="1271"/>
      <c r="E185" s="1272"/>
      <c r="F185" s="1272"/>
      <c r="G185" s="1273"/>
    </row>
    <row r="186" spans="3:7" ht="34.5" thickBot="1" x14ac:dyDescent="0.3">
      <c r="C186" s="7" t="s">
        <v>14</v>
      </c>
      <c r="D186" s="122" t="s">
        <v>62</v>
      </c>
      <c r="E186" s="107" t="s">
        <v>289</v>
      </c>
      <c r="F186" s="105"/>
      <c r="G186" s="106"/>
    </row>
    <row r="187" spans="3:7" ht="17.25" customHeight="1" thickBot="1" x14ac:dyDescent="0.3">
      <c r="C187" s="5" t="s">
        <v>15</v>
      </c>
      <c r="D187" s="1247" t="s">
        <v>62</v>
      </c>
      <c r="E187" s="1249"/>
      <c r="F187" s="1249"/>
      <c r="G187" s="1250"/>
    </row>
    <row r="188" spans="3:7" ht="15.75" thickBot="1" x14ac:dyDescent="0.3">
      <c r="C188" s="5" t="s">
        <v>16</v>
      </c>
      <c r="D188" s="1251" t="s">
        <v>62</v>
      </c>
      <c r="E188" s="1252"/>
      <c r="F188" s="1252"/>
      <c r="G188" s="1253"/>
    </row>
    <row r="189" spans="3:7" ht="12.75" customHeight="1" x14ac:dyDescent="0.25">
      <c r="C189" s="1254"/>
      <c r="D189" s="280">
        <v>2019</v>
      </c>
      <c r="E189" s="280">
        <v>2020</v>
      </c>
      <c r="F189" s="280">
        <v>2021</v>
      </c>
      <c r="G189" s="280">
        <v>2022</v>
      </c>
    </row>
    <row r="190" spans="3:7" ht="9" customHeight="1" thickBot="1" x14ac:dyDescent="0.3">
      <c r="C190" s="1255"/>
      <c r="D190" s="806" t="s">
        <v>8</v>
      </c>
      <c r="E190" s="806" t="s">
        <v>9</v>
      </c>
      <c r="F190" s="806" t="s">
        <v>9</v>
      </c>
      <c r="G190" s="806" t="s">
        <v>9</v>
      </c>
    </row>
    <row r="191" spans="3:7" ht="15.75" thickBot="1" x14ac:dyDescent="0.3">
      <c r="C191" s="5" t="s">
        <v>17</v>
      </c>
      <c r="D191" s="10"/>
      <c r="E191" s="10"/>
      <c r="F191" s="10"/>
      <c r="G191" s="10"/>
    </row>
    <row r="192" spans="3:7" ht="15.75" thickBot="1" x14ac:dyDescent="0.3">
      <c r="C192" s="5" t="s">
        <v>18</v>
      </c>
      <c r="D192" s="10">
        <f>D202</f>
        <v>0</v>
      </c>
      <c r="E192" s="10">
        <f>E202</f>
        <v>0</v>
      </c>
      <c r="F192" s="10">
        <f>F202</f>
        <v>0</v>
      </c>
      <c r="G192" s="10"/>
    </row>
    <row r="193" spans="3:13" ht="15.75" thickBot="1" x14ac:dyDescent="0.3">
      <c r="C193" s="5" t="s">
        <v>19</v>
      </c>
      <c r="D193" s="10" t="e">
        <f>D192/D191</f>
        <v>#DIV/0!</v>
      </c>
      <c r="E193" s="10" t="e">
        <f>E192/E191</f>
        <v>#DIV/0!</v>
      </c>
      <c r="F193" s="10" t="e">
        <f>F192/F191</f>
        <v>#DIV/0!</v>
      </c>
      <c r="G193" s="10" t="e">
        <f>G192/G191</f>
        <v>#DIV/0!</v>
      </c>
    </row>
    <row r="194" spans="3:13" ht="15.75" thickBot="1" x14ac:dyDescent="0.3">
      <c r="C194" s="5" t="s">
        <v>20</v>
      </c>
      <c r="D194" s="787" t="s">
        <v>21</v>
      </c>
      <c r="E194" s="11" t="e">
        <f t="shared" ref="E194:G196" si="6">E191/D191-1</f>
        <v>#DIV/0!</v>
      </c>
      <c r="F194" s="11" t="e">
        <f t="shared" si="6"/>
        <v>#DIV/0!</v>
      </c>
      <c r="G194" s="11" t="e">
        <f t="shared" si="6"/>
        <v>#DIV/0!</v>
      </c>
      <c r="I194" s="12"/>
      <c r="J194" s="12"/>
      <c r="K194" s="12"/>
      <c r="L194" s="12"/>
      <c r="M194" s="12"/>
    </row>
    <row r="195" spans="3:13" ht="15.75" thickBot="1" x14ac:dyDescent="0.3">
      <c r="C195" s="5" t="s">
        <v>22</v>
      </c>
      <c r="D195" s="787" t="s">
        <v>21</v>
      </c>
      <c r="E195" s="11" t="e">
        <f t="shared" si="6"/>
        <v>#DIV/0!</v>
      </c>
      <c r="F195" s="11" t="e">
        <f t="shared" si="6"/>
        <v>#DIV/0!</v>
      </c>
      <c r="G195" s="11" t="e">
        <f t="shared" si="6"/>
        <v>#DIV/0!</v>
      </c>
    </row>
    <row r="196" spans="3:13" ht="15.75" thickBot="1" x14ac:dyDescent="0.3">
      <c r="C196" s="5" t="s">
        <v>23</v>
      </c>
      <c r="D196" s="787" t="s">
        <v>21</v>
      </c>
      <c r="E196" s="11" t="e">
        <f t="shared" si="6"/>
        <v>#DIV/0!</v>
      </c>
      <c r="F196" s="11" t="e">
        <f t="shared" si="6"/>
        <v>#DIV/0!</v>
      </c>
      <c r="G196" s="11" t="e">
        <f t="shared" si="6"/>
        <v>#DIV/0!</v>
      </c>
    </row>
    <row r="197" spans="3:13" ht="15.75" thickBot="1" x14ac:dyDescent="0.3">
      <c r="C197" s="1256" t="s">
        <v>65</v>
      </c>
      <c r="D197" s="1257"/>
      <c r="E197" s="1257"/>
      <c r="F197" s="1257"/>
      <c r="G197" s="1258"/>
    </row>
    <row r="198" spans="3:13" ht="12.75" customHeight="1" x14ac:dyDescent="0.25">
      <c r="C198" s="1254"/>
      <c r="D198" s="280">
        <v>2019</v>
      </c>
      <c r="E198" s="280">
        <v>2020</v>
      </c>
      <c r="F198" s="280">
        <v>2021</v>
      </c>
      <c r="G198" s="280">
        <v>2022</v>
      </c>
    </row>
    <row r="199" spans="3:13" ht="9" customHeight="1" thickBot="1" x14ac:dyDescent="0.3">
      <c r="C199" s="1255"/>
      <c r="D199" s="806" t="s">
        <v>8</v>
      </c>
      <c r="E199" s="806" t="s">
        <v>9</v>
      </c>
      <c r="F199" s="806" t="s">
        <v>9</v>
      </c>
      <c r="G199" s="806" t="s">
        <v>9</v>
      </c>
    </row>
    <row r="200" spans="3:13" ht="15.75" thickBot="1" x14ac:dyDescent="0.3">
      <c r="C200" s="13" t="s">
        <v>42</v>
      </c>
      <c r="D200" s="14"/>
      <c r="E200" s="14"/>
      <c r="F200" s="14"/>
      <c r="G200" s="14"/>
    </row>
    <row r="201" spans="3:13" ht="15.75" thickBot="1" x14ac:dyDescent="0.3">
      <c r="C201" s="13" t="s">
        <v>43</v>
      </c>
      <c r="D201" s="15">
        <v>0</v>
      </c>
      <c r="E201" s="14">
        <v>0</v>
      </c>
      <c r="F201" s="14">
        <v>0</v>
      </c>
      <c r="G201" s="14">
        <v>0</v>
      </c>
    </row>
    <row r="202" spans="3:13" ht="15.75" thickBot="1" x14ac:dyDescent="0.3">
      <c r="C202" s="16" t="s">
        <v>31</v>
      </c>
      <c r="D202" s="15">
        <f>D201+D200</f>
        <v>0</v>
      </c>
      <c r="E202" s="15">
        <f>E201+E200</f>
        <v>0</v>
      </c>
      <c r="F202" s="15">
        <f>F201+F200</f>
        <v>0</v>
      </c>
      <c r="G202" s="15">
        <f>G201+G200</f>
        <v>0</v>
      </c>
    </row>
    <row r="203" spans="3:13" x14ac:dyDescent="0.25">
      <c r="C203" s="1259" t="s">
        <v>44</v>
      </c>
      <c r="D203" s="1262"/>
      <c r="E203" s="1263"/>
      <c r="F203" s="1263"/>
      <c r="G203" s="1264"/>
    </row>
    <row r="204" spans="3:13" x14ac:dyDescent="0.25">
      <c r="C204" s="1260"/>
      <c r="D204" s="1265"/>
      <c r="E204" s="1266"/>
      <c r="F204" s="1266"/>
      <c r="G204" s="1267"/>
    </row>
    <row r="205" spans="3:13" ht="15.75" thickBot="1" x14ac:dyDescent="0.3">
      <c r="C205" s="1261"/>
      <c r="D205" s="1268"/>
      <c r="E205" s="1269"/>
      <c r="F205" s="1269"/>
      <c r="G205" s="1270"/>
    </row>
    <row r="206" spans="3:13" ht="15.75" thickBot="1" x14ac:dyDescent="0.3">
      <c r="C206" s="19" t="s">
        <v>45</v>
      </c>
      <c r="D206" s="1243"/>
      <c r="E206" s="1244"/>
      <c r="F206" s="1245"/>
      <c r="G206" s="1246"/>
    </row>
    <row r="207" spans="3:13" s="49" customFormat="1" ht="34.5" thickBot="1" x14ac:dyDescent="0.3">
      <c r="C207" s="272" t="s">
        <v>74</v>
      </c>
      <c r="D207" s="274" t="s">
        <v>62</v>
      </c>
      <c r="E207" s="591" t="s">
        <v>289</v>
      </c>
      <c r="F207" s="120"/>
      <c r="G207" s="275"/>
    </row>
    <row r="208" spans="3:13" s="49" customFormat="1" ht="17.25" customHeight="1" thickBot="1" x14ac:dyDescent="0.3">
      <c r="C208" s="5" t="s">
        <v>15</v>
      </c>
      <c r="D208" s="1247" t="s">
        <v>62</v>
      </c>
      <c r="E208" s="1248"/>
      <c r="F208" s="1249"/>
      <c r="G208" s="1250"/>
    </row>
    <row r="209" spans="3:13" s="49" customFormat="1" ht="15.75" thickBot="1" x14ac:dyDescent="0.3">
      <c r="C209" s="5" t="s">
        <v>16</v>
      </c>
      <c r="D209" s="1251" t="s">
        <v>62</v>
      </c>
      <c r="E209" s="1252"/>
      <c r="F209" s="1252"/>
      <c r="G209" s="1253"/>
    </row>
    <row r="210" spans="3:13" s="49" customFormat="1" ht="12.75" customHeight="1" x14ac:dyDescent="0.25">
      <c r="C210" s="1254"/>
      <c r="D210" s="280">
        <v>2019</v>
      </c>
      <c r="E210" s="280">
        <v>2020</v>
      </c>
      <c r="F210" s="280">
        <v>2021</v>
      </c>
      <c r="G210" s="280">
        <v>2022</v>
      </c>
    </row>
    <row r="211" spans="3:13" s="49" customFormat="1" ht="9" customHeight="1" thickBot="1" x14ac:dyDescent="0.3">
      <c r="C211" s="1255"/>
      <c r="D211" s="806" t="s">
        <v>8</v>
      </c>
      <c r="E211" s="806" t="s">
        <v>9</v>
      </c>
      <c r="F211" s="806" t="s">
        <v>9</v>
      </c>
      <c r="G211" s="806" t="s">
        <v>9</v>
      </c>
    </row>
    <row r="212" spans="3:13" s="49" customFormat="1" ht="15.75" thickBot="1" x14ac:dyDescent="0.3">
      <c r="C212" s="5" t="s">
        <v>17</v>
      </c>
      <c r="D212" s="10"/>
      <c r="E212" s="10"/>
      <c r="F212" s="10"/>
      <c r="G212" s="10"/>
    </row>
    <row r="213" spans="3:13" s="49" customFormat="1" ht="15.75" thickBot="1" x14ac:dyDescent="0.3">
      <c r="C213" s="5" t="s">
        <v>18</v>
      </c>
      <c r="D213" s="10">
        <f>D223</f>
        <v>0</v>
      </c>
      <c r="E213" s="10">
        <f>E223</f>
        <v>0</v>
      </c>
      <c r="F213" s="10">
        <f>F223</f>
        <v>0</v>
      </c>
      <c r="G213" s="10"/>
    </row>
    <row r="214" spans="3:13" s="49" customFormat="1" ht="15.75" thickBot="1" x14ac:dyDescent="0.3">
      <c r="C214" s="5" t="s">
        <v>19</v>
      </c>
      <c r="D214" s="10" t="e">
        <f>D213/D212</f>
        <v>#DIV/0!</v>
      </c>
      <c r="E214" s="10" t="e">
        <f>E213/E212</f>
        <v>#DIV/0!</v>
      </c>
      <c r="F214" s="10" t="e">
        <f>F213/F212</f>
        <v>#DIV/0!</v>
      </c>
      <c r="G214" s="10" t="e">
        <f>G213/G212</f>
        <v>#DIV/0!</v>
      </c>
    </row>
    <row r="215" spans="3:13" s="49" customFormat="1" ht="15.75" thickBot="1" x14ac:dyDescent="0.3">
      <c r="C215" s="5" t="s">
        <v>20</v>
      </c>
      <c r="D215" s="787" t="s">
        <v>21</v>
      </c>
      <c r="E215" s="11" t="e">
        <f t="shared" ref="E215:G217" si="7">E212/D212-1</f>
        <v>#DIV/0!</v>
      </c>
      <c r="F215" s="11" t="e">
        <f t="shared" si="7"/>
        <v>#DIV/0!</v>
      </c>
      <c r="G215" s="11" t="e">
        <f t="shared" si="7"/>
        <v>#DIV/0!</v>
      </c>
      <c r="I215" s="568"/>
      <c r="J215" s="568"/>
      <c r="K215" s="568"/>
      <c r="L215" s="568"/>
      <c r="M215" s="568"/>
    </row>
    <row r="216" spans="3:13" s="49" customFormat="1" ht="15.75" thickBot="1" x14ac:dyDescent="0.3">
      <c r="C216" s="5" t="s">
        <v>22</v>
      </c>
      <c r="D216" s="787" t="s">
        <v>21</v>
      </c>
      <c r="E216" s="11" t="e">
        <f t="shared" si="7"/>
        <v>#DIV/0!</v>
      </c>
      <c r="F216" s="11" t="e">
        <f t="shared" si="7"/>
        <v>#DIV/0!</v>
      </c>
      <c r="G216" s="11" t="e">
        <f t="shared" si="7"/>
        <v>#DIV/0!</v>
      </c>
    </row>
    <row r="217" spans="3:13" s="49" customFormat="1" ht="15.75" thickBot="1" x14ac:dyDescent="0.3">
      <c r="C217" s="5" t="s">
        <v>23</v>
      </c>
      <c r="D217" s="787" t="s">
        <v>21</v>
      </c>
      <c r="E217" s="11" t="e">
        <f t="shared" si="7"/>
        <v>#DIV/0!</v>
      </c>
      <c r="F217" s="11" t="e">
        <f t="shared" si="7"/>
        <v>#DIV/0!</v>
      </c>
      <c r="G217" s="11" t="e">
        <f t="shared" si="7"/>
        <v>#DIV/0!</v>
      </c>
    </row>
    <row r="218" spans="3:13" s="49" customFormat="1" ht="15.75" thickBot="1" x14ac:dyDescent="0.3">
      <c r="C218" s="1372" t="s">
        <v>865</v>
      </c>
      <c r="D218" s="1373"/>
      <c r="E218" s="1373"/>
      <c r="F218" s="1373"/>
      <c r="G218" s="1374"/>
    </row>
    <row r="219" spans="3:13" s="49" customFormat="1" ht="12.75" customHeight="1" x14ac:dyDescent="0.25">
      <c r="C219" s="1254"/>
      <c r="D219" s="280">
        <v>2019</v>
      </c>
      <c r="E219" s="280">
        <v>2020</v>
      </c>
      <c r="F219" s="280">
        <v>2021</v>
      </c>
      <c r="G219" s="280">
        <v>2022</v>
      </c>
    </row>
    <row r="220" spans="3:13" s="49" customFormat="1" ht="9" customHeight="1" thickBot="1" x14ac:dyDescent="0.3">
      <c r="C220" s="1255"/>
      <c r="D220" s="806" t="s">
        <v>8</v>
      </c>
      <c r="E220" s="806" t="s">
        <v>9</v>
      </c>
      <c r="F220" s="806" t="s">
        <v>9</v>
      </c>
      <c r="G220" s="806" t="s">
        <v>9</v>
      </c>
    </row>
    <row r="221" spans="3:13" s="49" customFormat="1" ht="15.75" thickBot="1" x14ac:dyDescent="0.3">
      <c r="C221" s="50" t="s">
        <v>42</v>
      </c>
      <c r="D221" s="31"/>
      <c r="E221" s="31"/>
      <c r="F221" s="31"/>
      <c r="G221" s="31"/>
    </row>
    <row r="222" spans="3:13" s="49" customFormat="1" ht="15.75" thickBot="1" x14ac:dyDescent="0.3">
      <c r="C222" s="50" t="s">
        <v>43</v>
      </c>
      <c r="D222" s="278">
        <v>0</v>
      </c>
      <c r="E222" s="31">
        <v>0</v>
      </c>
      <c r="F222" s="31">
        <v>0</v>
      </c>
      <c r="G222" s="31"/>
    </row>
    <row r="223" spans="3:13" s="49" customFormat="1" ht="15.75" thickBot="1" x14ac:dyDescent="0.3">
      <c r="C223" s="55" t="s">
        <v>53</v>
      </c>
      <c r="D223" s="278">
        <f>D222+D221</f>
        <v>0</v>
      </c>
      <c r="E223" s="278">
        <f>E222+E221</f>
        <v>0</v>
      </c>
      <c r="F223" s="278">
        <f>F222+F221</f>
        <v>0</v>
      </c>
      <c r="G223" s="278">
        <f>G222+G221</f>
        <v>0</v>
      </c>
    </row>
    <row r="224" spans="3:13" ht="15.75" thickBot="1" x14ac:dyDescent="0.3">
      <c r="C224" s="20"/>
      <c r="D224" s="21"/>
      <c r="E224" s="21"/>
      <c r="F224" s="21"/>
      <c r="G224" s="21"/>
    </row>
    <row r="225" spans="3:7" ht="27" customHeight="1" thickBot="1" x14ac:dyDescent="0.3">
      <c r="C225" s="6" t="s">
        <v>57</v>
      </c>
      <c r="D225" s="22">
        <f>+D213+D192+D172+D143+D65+D28+D154+D102</f>
        <v>80170</v>
      </c>
      <c r="E225" s="22">
        <f>+E213+E192+E172+E143+E65+E28+E154+E102</f>
        <v>81000</v>
      </c>
      <c r="F225" s="22">
        <f>+F213+F192+F172+F143+F65+F28+F154+F102</f>
        <v>81500</v>
      </c>
      <c r="G225" s="22">
        <f>+G213+G192+G172+G143+G65+G28+G154+G102</f>
        <v>82000</v>
      </c>
    </row>
    <row r="226" spans="3:7" ht="24.75" thickBot="1" x14ac:dyDescent="0.3">
      <c r="C226" s="6" t="s">
        <v>58</v>
      </c>
      <c r="D226" s="22">
        <f>D222+D202+D182+D164+D131+D94+D57</f>
        <v>80170</v>
      </c>
      <c r="E226" s="22">
        <f>E222+E202+E182+E164+E131+E94+E57</f>
        <v>81000</v>
      </c>
      <c r="F226" s="22">
        <f>F222+F202+F182+F164+F131+F94+F57</f>
        <v>81500</v>
      </c>
      <c r="G226" s="22">
        <f>G222+G202+G182+G164+G131+G94+G57</f>
        <v>82000</v>
      </c>
    </row>
    <row r="227" spans="3:7" ht="15.75" thickBot="1" x14ac:dyDescent="0.3">
      <c r="C227" s="13" t="s">
        <v>24</v>
      </c>
      <c r="D227" s="36">
        <v>57000</v>
      </c>
      <c r="E227" s="36">
        <v>57000</v>
      </c>
      <c r="F227" s="36">
        <v>57000</v>
      </c>
      <c r="G227" s="36">
        <v>57000</v>
      </c>
    </row>
    <row r="228" spans="3:7" ht="15.75" thickBot="1" x14ac:dyDescent="0.3">
      <c r="C228" s="26" t="s">
        <v>279</v>
      </c>
      <c r="D228" s="15">
        <f t="shared" ref="D228:G229" si="8">D37+D74+D111</f>
        <v>0</v>
      </c>
      <c r="E228" s="15">
        <f t="shared" si="8"/>
        <v>0</v>
      </c>
      <c r="F228" s="15">
        <f t="shared" si="8"/>
        <v>0</v>
      </c>
      <c r="G228" s="15">
        <f t="shared" si="8"/>
        <v>0</v>
      </c>
    </row>
    <row r="229" spans="3:7" ht="15.75" thickBot="1" x14ac:dyDescent="0.3">
      <c r="C229" s="26" t="s">
        <v>302</v>
      </c>
      <c r="D229" s="15">
        <f t="shared" si="8"/>
        <v>0</v>
      </c>
      <c r="E229" s="15">
        <f t="shared" si="8"/>
        <v>0</v>
      </c>
      <c r="F229" s="15">
        <f t="shared" si="8"/>
        <v>0</v>
      </c>
      <c r="G229" s="15">
        <f t="shared" si="8"/>
        <v>0</v>
      </c>
    </row>
    <row r="230" spans="3:7" ht="24.75" thickBot="1" x14ac:dyDescent="0.3">
      <c r="C230" s="13" t="s">
        <v>25</v>
      </c>
      <c r="D230" s="36">
        <v>10100</v>
      </c>
      <c r="E230" s="36">
        <v>10100</v>
      </c>
      <c r="F230" s="36">
        <v>10100</v>
      </c>
      <c r="G230" s="36">
        <v>10100</v>
      </c>
    </row>
    <row r="231" spans="3:7" ht="15.75" thickBot="1" x14ac:dyDescent="0.3">
      <c r="C231" s="26" t="s">
        <v>279</v>
      </c>
      <c r="D231" s="14">
        <f>D40+D77+D114</f>
        <v>0</v>
      </c>
      <c r="E231" s="14">
        <f>E40+E77+E114</f>
        <v>0</v>
      </c>
      <c r="F231" s="14">
        <f>F40+F77+F114</f>
        <v>0</v>
      </c>
      <c r="G231" s="14">
        <f>G40+G77+G114</f>
        <v>0</v>
      </c>
    </row>
    <row r="232" spans="3:7" ht="15.75" thickBot="1" x14ac:dyDescent="0.3">
      <c r="C232" s="26" t="s">
        <v>302</v>
      </c>
      <c r="D232" s="15">
        <f>D41+D78+D112</f>
        <v>0</v>
      </c>
      <c r="E232" s="15">
        <f>E41+E78+E112</f>
        <v>0</v>
      </c>
      <c r="F232" s="15">
        <f>F41+F78+F112</f>
        <v>0</v>
      </c>
      <c r="G232" s="15">
        <f>G41+G78+G112</f>
        <v>0</v>
      </c>
    </row>
    <row r="233" spans="3:7" ht="15.75" thickBot="1" x14ac:dyDescent="0.3">
      <c r="C233" s="13" t="s">
        <v>26</v>
      </c>
      <c r="D233" s="36">
        <v>12000</v>
      </c>
      <c r="E233" s="36">
        <v>12900</v>
      </c>
      <c r="F233" s="36">
        <v>13400</v>
      </c>
      <c r="G233" s="36">
        <v>13900</v>
      </c>
    </row>
    <row r="234" spans="3:7" ht="15.75" thickBot="1" x14ac:dyDescent="0.3">
      <c r="C234" s="26" t="s">
        <v>279</v>
      </c>
      <c r="D234" s="15">
        <f t="shared" ref="D234:G235" si="9">D43+D80+D117</f>
        <v>0</v>
      </c>
      <c r="E234" s="15">
        <f t="shared" si="9"/>
        <v>0</v>
      </c>
      <c r="F234" s="15">
        <f t="shared" si="9"/>
        <v>0</v>
      </c>
      <c r="G234" s="15">
        <f t="shared" si="9"/>
        <v>0</v>
      </c>
    </row>
    <row r="235" spans="3:7" ht="15.75" thickBot="1" x14ac:dyDescent="0.3">
      <c r="C235" s="26" t="s">
        <v>302</v>
      </c>
      <c r="D235" s="15">
        <f t="shared" si="9"/>
        <v>0</v>
      </c>
      <c r="E235" s="15">
        <f t="shared" si="9"/>
        <v>0</v>
      </c>
      <c r="F235" s="15">
        <f t="shared" si="9"/>
        <v>0</v>
      </c>
      <c r="G235" s="15">
        <f t="shared" si="9"/>
        <v>0</v>
      </c>
    </row>
    <row r="236" spans="3:7" ht="15.75" thickBot="1" x14ac:dyDescent="0.3">
      <c r="C236" s="13" t="s">
        <v>27</v>
      </c>
      <c r="D236" s="36">
        <f>D237+D238</f>
        <v>0</v>
      </c>
      <c r="E236" s="36">
        <f>E237+E238</f>
        <v>0</v>
      </c>
      <c r="F236" s="36">
        <f>F237+F238</f>
        <v>0</v>
      </c>
      <c r="G236" s="36">
        <f>G237+G238</f>
        <v>0</v>
      </c>
    </row>
    <row r="237" spans="3:7" ht="15.75" thickBot="1" x14ac:dyDescent="0.3">
      <c r="C237" s="26" t="s">
        <v>279</v>
      </c>
      <c r="D237" s="14">
        <f t="shared" ref="D237:G238" si="10">D46+D83+D120</f>
        <v>0</v>
      </c>
      <c r="E237" s="14">
        <f t="shared" si="10"/>
        <v>0</v>
      </c>
      <c r="F237" s="14">
        <f t="shared" si="10"/>
        <v>0</v>
      </c>
      <c r="G237" s="14">
        <f t="shared" si="10"/>
        <v>0</v>
      </c>
    </row>
    <row r="238" spans="3:7" ht="15.75" thickBot="1" x14ac:dyDescent="0.3">
      <c r="C238" s="26" t="s">
        <v>302</v>
      </c>
      <c r="D238" s="15">
        <f t="shared" si="10"/>
        <v>0</v>
      </c>
      <c r="E238" s="15">
        <f t="shared" si="10"/>
        <v>0</v>
      </c>
      <c r="F238" s="15">
        <f t="shared" si="10"/>
        <v>0</v>
      </c>
      <c r="G238" s="15">
        <f t="shared" si="10"/>
        <v>0</v>
      </c>
    </row>
    <row r="239" spans="3:7" ht="15.75" thickBot="1" x14ac:dyDescent="0.3">
      <c r="C239" s="13" t="s">
        <v>28</v>
      </c>
      <c r="D239" s="36">
        <f>D240+D241</f>
        <v>0</v>
      </c>
      <c r="E239" s="36">
        <f>E240+E241</f>
        <v>0</v>
      </c>
      <c r="F239" s="36">
        <f>F240+F241</f>
        <v>0</v>
      </c>
      <c r="G239" s="36">
        <f>G240+G241</f>
        <v>0</v>
      </c>
    </row>
    <row r="240" spans="3:7" ht="15.75" thickBot="1" x14ac:dyDescent="0.3">
      <c r="C240" s="26" t="s">
        <v>279</v>
      </c>
      <c r="D240" s="14">
        <f t="shared" ref="D240:G241" si="11">D49+D86+D123</f>
        <v>0</v>
      </c>
      <c r="E240" s="14">
        <f t="shared" si="11"/>
        <v>0</v>
      </c>
      <c r="F240" s="14">
        <f t="shared" si="11"/>
        <v>0</v>
      </c>
      <c r="G240" s="14">
        <f t="shared" si="11"/>
        <v>0</v>
      </c>
    </row>
    <row r="241" spans="3:7" ht="15.75" thickBot="1" x14ac:dyDescent="0.3">
      <c r="C241" s="26" t="s">
        <v>302</v>
      </c>
      <c r="D241" s="15">
        <f t="shared" si="11"/>
        <v>0</v>
      </c>
      <c r="E241" s="15">
        <f t="shared" si="11"/>
        <v>0</v>
      </c>
      <c r="F241" s="15">
        <f t="shared" si="11"/>
        <v>0</v>
      </c>
      <c r="G241" s="15">
        <f t="shared" si="11"/>
        <v>0</v>
      </c>
    </row>
    <row r="242" spans="3:7" ht="15.75" thickBot="1" x14ac:dyDescent="0.3">
      <c r="C242" s="13" t="s">
        <v>29</v>
      </c>
      <c r="D242" s="36">
        <f>D243+D244</f>
        <v>0</v>
      </c>
      <c r="E242" s="36">
        <f>E243+E244</f>
        <v>0</v>
      </c>
      <c r="F242" s="36">
        <f>F243+F244</f>
        <v>0</v>
      </c>
      <c r="G242" s="36">
        <f>G243+G244</f>
        <v>0</v>
      </c>
    </row>
    <row r="243" spans="3:7" ht="15.75" thickBot="1" x14ac:dyDescent="0.3">
      <c r="C243" s="26" t="s">
        <v>279</v>
      </c>
      <c r="D243" s="14">
        <f t="shared" ref="D243:G244" si="12">D52+D89+D126</f>
        <v>0</v>
      </c>
      <c r="E243" s="14">
        <f t="shared" si="12"/>
        <v>0</v>
      </c>
      <c r="F243" s="14">
        <f t="shared" si="12"/>
        <v>0</v>
      </c>
      <c r="G243" s="14">
        <f t="shared" si="12"/>
        <v>0</v>
      </c>
    </row>
    <row r="244" spans="3:7" ht="15.75" thickBot="1" x14ac:dyDescent="0.3">
      <c r="C244" s="26" t="s">
        <v>302</v>
      </c>
      <c r="D244" s="15">
        <f t="shared" si="12"/>
        <v>0</v>
      </c>
      <c r="E244" s="15">
        <f t="shared" si="12"/>
        <v>0</v>
      </c>
      <c r="F244" s="15">
        <f t="shared" si="12"/>
        <v>0</v>
      </c>
      <c r="G244" s="15">
        <f t="shared" si="12"/>
        <v>0</v>
      </c>
    </row>
    <row r="245" spans="3:7" ht="24.75" thickBot="1" x14ac:dyDescent="0.3">
      <c r="C245" s="13" t="s">
        <v>30</v>
      </c>
      <c r="D245" s="36">
        <f>D91+D54</f>
        <v>70</v>
      </c>
      <c r="E245" s="36">
        <f>E91+E54</f>
        <v>0</v>
      </c>
      <c r="F245" s="36">
        <f>F91+F54</f>
        <v>0</v>
      </c>
      <c r="G245" s="36">
        <f>G91+G54</f>
        <v>0</v>
      </c>
    </row>
    <row r="246" spans="3:7" ht="15.75" thickBot="1" x14ac:dyDescent="0.3">
      <c r="C246" s="26" t="s">
        <v>279</v>
      </c>
      <c r="D246" s="14">
        <f t="shared" ref="D246:G247" si="13">D55+D92+D129</f>
        <v>0</v>
      </c>
      <c r="E246" s="14">
        <f t="shared" si="13"/>
        <v>0</v>
      </c>
      <c r="F246" s="14">
        <f t="shared" si="13"/>
        <v>0</v>
      </c>
      <c r="G246" s="14">
        <f t="shared" si="13"/>
        <v>0</v>
      </c>
    </row>
    <row r="247" spans="3:7" ht="15.75" thickBot="1" x14ac:dyDescent="0.3">
      <c r="C247" s="26" t="s">
        <v>302</v>
      </c>
      <c r="D247" s="15">
        <f t="shared" si="13"/>
        <v>0</v>
      </c>
      <c r="E247" s="15">
        <f t="shared" si="13"/>
        <v>0</v>
      </c>
      <c r="F247" s="15">
        <f t="shared" si="13"/>
        <v>0</v>
      </c>
      <c r="G247" s="15">
        <f t="shared" si="13"/>
        <v>0</v>
      </c>
    </row>
    <row r="248" spans="3:7" ht="15.75" thickBot="1" x14ac:dyDescent="0.3">
      <c r="C248" s="13" t="s">
        <v>59</v>
      </c>
      <c r="D248" s="14">
        <f t="shared" ref="D248:G249" si="14">D162+D180+D200+D221</f>
        <v>0</v>
      </c>
      <c r="E248" s="14">
        <f t="shared" si="14"/>
        <v>0</v>
      </c>
      <c r="F248" s="14">
        <f t="shared" si="14"/>
        <v>0</v>
      </c>
      <c r="G248" s="14">
        <f t="shared" si="14"/>
        <v>0</v>
      </c>
    </row>
    <row r="249" spans="3:7" ht="15.75" thickBot="1" x14ac:dyDescent="0.3">
      <c r="C249" s="13" t="s">
        <v>60</v>
      </c>
      <c r="D249" s="14">
        <f t="shared" si="14"/>
        <v>1000</v>
      </c>
      <c r="E249" s="14">
        <f t="shared" si="14"/>
        <v>1000</v>
      </c>
      <c r="F249" s="14">
        <f t="shared" si="14"/>
        <v>1000</v>
      </c>
      <c r="G249" s="14">
        <f t="shared" si="14"/>
        <v>1000</v>
      </c>
    </row>
    <row r="250" spans="3:7" ht="15.75" thickBot="1" x14ac:dyDescent="0.3">
      <c r="C250" s="17" t="s">
        <v>32</v>
      </c>
      <c r="D250" s="18">
        <f>IF(D226-D225=0,0,"Error")</f>
        <v>0</v>
      </c>
      <c r="E250" s="18">
        <f>IF(E226-E225=0,0,"Error")</f>
        <v>0</v>
      </c>
      <c r="F250" s="18">
        <f>IF(F226-F225=0,0,"Error")</f>
        <v>0</v>
      </c>
      <c r="G250" s="18">
        <f>IF(G226-G225=0,0,"Error")</f>
        <v>0</v>
      </c>
    </row>
    <row r="251" spans="3:7" x14ac:dyDescent="0.25">
      <c r="C251" s="28"/>
      <c r="D251" s="29"/>
      <c r="E251" s="29"/>
      <c r="F251" s="29"/>
      <c r="G251" s="29"/>
    </row>
  </sheetData>
  <mergeCells count="68">
    <mergeCell ref="C20:G20"/>
    <mergeCell ref="B2:H2"/>
    <mergeCell ref="C3:G3"/>
    <mergeCell ref="D5:G5"/>
    <mergeCell ref="D6:G6"/>
    <mergeCell ref="D7:G7"/>
    <mergeCell ref="C8:G8"/>
    <mergeCell ref="C9:G11"/>
    <mergeCell ref="D12:G12"/>
    <mergeCell ref="C13:C14"/>
    <mergeCell ref="D16:G16"/>
    <mergeCell ref="C17:G17"/>
    <mergeCell ref="C70:G70"/>
    <mergeCell ref="C21:G21"/>
    <mergeCell ref="D22:G22"/>
    <mergeCell ref="D23:G23"/>
    <mergeCell ref="D24:G24"/>
    <mergeCell ref="C25:C26"/>
    <mergeCell ref="C33:G33"/>
    <mergeCell ref="C34:C35"/>
    <mergeCell ref="D59:G59"/>
    <mergeCell ref="D60:G60"/>
    <mergeCell ref="D61:G61"/>
    <mergeCell ref="C62:C63"/>
    <mergeCell ref="D137:G137"/>
    <mergeCell ref="D138:G138"/>
    <mergeCell ref="C71:C72"/>
    <mergeCell ref="D96:G96"/>
    <mergeCell ref="D97:G97"/>
    <mergeCell ref="D98:G98"/>
    <mergeCell ref="C99:C100"/>
    <mergeCell ref="C107:G107"/>
    <mergeCell ref="C108:C109"/>
    <mergeCell ref="C133:G133"/>
    <mergeCell ref="C134:G134"/>
    <mergeCell ref="D135:G135"/>
    <mergeCell ref="D136:G136"/>
    <mergeCell ref="C169:C170"/>
    <mergeCell ref="D139:G139"/>
    <mergeCell ref="C140:C141"/>
    <mergeCell ref="D148:G148"/>
    <mergeCell ref="D149:G149"/>
    <mergeCell ref="D150:G150"/>
    <mergeCell ref="C151:C152"/>
    <mergeCell ref="C218:G218"/>
    <mergeCell ref="C219:C220"/>
    <mergeCell ref="D188:G188"/>
    <mergeCell ref="C189:C190"/>
    <mergeCell ref="C197:G197"/>
    <mergeCell ref="C198:C199"/>
    <mergeCell ref="C203:C205"/>
    <mergeCell ref="D203:G205"/>
    <mergeCell ref="C1:F1"/>
    <mergeCell ref="D206:G206"/>
    <mergeCell ref="D208:G208"/>
    <mergeCell ref="D209:G209"/>
    <mergeCell ref="C210:C211"/>
    <mergeCell ref="C177:G177"/>
    <mergeCell ref="C178:C179"/>
    <mergeCell ref="C183:G183"/>
    <mergeCell ref="C184:G184"/>
    <mergeCell ref="D185:G185"/>
    <mergeCell ref="D187:G187"/>
    <mergeCell ref="C159:G159"/>
    <mergeCell ref="C160:C161"/>
    <mergeCell ref="D165:G165"/>
    <mergeCell ref="D167:G167"/>
    <mergeCell ref="D168:G168"/>
  </mergeCells>
  <pageMargins left="0.7" right="0.7" top="0.75" bottom="0.75" header="0.3" footer="0.3"/>
  <pageSetup scale="8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28"/>
  <sheetViews>
    <sheetView zoomScale="170" zoomScaleNormal="170" zoomScaleSheetLayoutView="100" workbookViewId="0">
      <selection activeCell="E2" sqref="E2"/>
    </sheetView>
  </sheetViews>
  <sheetFormatPr defaultRowHeight="15" x14ac:dyDescent="0.25"/>
  <cols>
    <col min="1" max="1" width="43" customWidth="1"/>
    <col min="2" max="4" width="11.7109375" customWidth="1"/>
    <col min="5" max="5" width="12.140625" bestFit="1" customWidth="1"/>
    <col min="8" max="8" width="11" customWidth="1"/>
    <col min="9" max="9" width="12.140625" bestFit="1" customWidth="1"/>
    <col min="256" max="256" width="12" customWidth="1"/>
    <col min="257" max="257" width="43" customWidth="1"/>
    <col min="258" max="260" width="11.7109375" customWidth="1"/>
    <col min="261" max="261" width="12.140625" bestFit="1" customWidth="1"/>
    <col min="264" max="264" width="11" customWidth="1"/>
    <col min="265" max="265" width="12.140625" bestFit="1" customWidth="1"/>
    <col min="512" max="512" width="12" customWidth="1"/>
    <col min="513" max="513" width="43" customWidth="1"/>
    <col min="514" max="516" width="11.7109375" customWidth="1"/>
    <col min="517" max="517" width="12.140625" bestFit="1" customWidth="1"/>
    <col min="520" max="520" width="11" customWidth="1"/>
    <col min="521" max="521" width="12.140625" bestFit="1" customWidth="1"/>
    <col min="768" max="768" width="12" customWidth="1"/>
    <col min="769" max="769" width="43" customWidth="1"/>
    <col min="770" max="772" width="11.7109375" customWidth="1"/>
    <col min="773" max="773" width="12.140625" bestFit="1" customWidth="1"/>
    <col min="776" max="776" width="11" customWidth="1"/>
    <col min="777" max="777" width="12.140625" bestFit="1" customWidth="1"/>
    <col min="1024" max="1024" width="12" customWidth="1"/>
    <col min="1025" max="1025" width="43" customWidth="1"/>
    <col min="1026" max="1028" width="11.7109375" customWidth="1"/>
    <col min="1029" max="1029" width="12.140625" bestFit="1" customWidth="1"/>
    <col min="1032" max="1032" width="11" customWidth="1"/>
    <col min="1033" max="1033" width="12.140625" bestFit="1" customWidth="1"/>
    <col min="1280" max="1280" width="12" customWidth="1"/>
    <col min="1281" max="1281" width="43" customWidth="1"/>
    <col min="1282" max="1284" width="11.7109375" customWidth="1"/>
    <col min="1285" max="1285" width="12.140625" bestFit="1" customWidth="1"/>
    <col min="1288" max="1288" width="11" customWidth="1"/>
    <col min="1289" max="1289" width="12.140625" bestFit="1" customWidth="1"/>
    <col min="1536" max="1536" width="12" customWidth="1"/>
    <col min="1537" max="1537" width="43" customWidth="1"/>
    <col min="1538" max="1540" width="11.7109375" customWidth="1"/>
    <col min="1541" max="1541" width="12.140625" bestFit="1" customWidth="1"/>
    <col min="1544" max="1544" width="11" customWidth="1"/>
    <col min="1545" max="1545" width="12.140625" bestFit="1" customWidth="1"/>
    <col min="1792" max="1792" width="12" customWidth="1"/>
    <col min="1793" max="1793" width="43" customWidth="1"/>
    <col min="1794" max="1796" width="11.7109375" customWidth="1"/>
    <col min="1797" max="1797" width="12.140625" bestFit="1" customWidth="1"/>
    <col min="1800" max="1800" width="11" customWidth="1"/>
    <col min="1801" max="1801" width="12.140625" bestFit="1" customWidth="1"/>
    <col min="2048" max="2048" width="12" customWidth="1"/>
    <col min="2049" max="2049" width="43" customWidth="1"/>
    <col min="2050" max="2052" width="11.7109375" customWidth="1"/>
    <col min="2053" max="2053" width="12.140625" bestFit="1" customWidth="1"/>
    <col min="2056" max="2056" width="11" customWidth="1"/>
    <col min="2057" max="2057" width="12.140625" bestFit="1" customWidth="1"/>
    <col min="2304" max="2304" width="12" customWidth="1"/>
    <col min="2305" max="2305" width="43" customWidth="1"/>
    <col min="2306" max="2308" width="11.7109375" customWidth="1"/>
    <col min="2309" max="2309" width="12.140625" bestFit="1" customWidth="1"/>
    <col min="2312" max="2312" width="11" customWidth="1"/>
    <col min="2313" max="2313" width="12.140625" bestFit="1" customWidth="1"/>
    <col min="2560" max="2560" width="12" customWidth="1"/>
    <col min="2561" max="2561" width="43" customWidth="1"/>
    <col min="2562" max="2564" width="11.7109375" customWidth="1"/>
    <col min="2565" max="2565" width="12.140625" bestFit="1" customWidth="1"/>
    <col min="2568" max="2568" width="11" customWidth="1"/>
    <col min="2569" max="2569" width="12.140625" bestFit="1" customWidth="1"/>
    <col min="2816" max="2816" width="12" customWidth="1"/>
    <col min="2817" max="2817" width="43" customWidth="1"/>
    <col min="2818" max="2820" width="11.7109375" customWidth="1"/>
    <col min="2821" max="2821" width="12.140625" bestFit="1" customWidth="1"/>
    <col min="2824" max="2824" width="11" customWidth="1"/>
    <col min="2825" max="2825" width="12.140625" bestFit="1" customWidth="1"/>
    <col min="3072" max="3072" width="12" customWidth="1"/>
    <col min="3073" max="3073" width="43" customWidth="1"/>
    <col min="3074" max="3076" width="11.7109375" customWidth="1"/>
    <col min="3077" max="3077" width="12.140625" bestFit="1" customWidth="1"/>
    <col min="3080" max="3080" width="11" customWidth="1"/>
    <col min="3081" max="3081" width="12.140625" bestFit="1" customWidth="1"/>
    <col min="3328" max="3328" width="12" customWidth="1"/>
    <col min="3329" max="3329" width="43" customWidth="1"/>
    <col min="3330" max="3332" width="11.7109375" customWidth="1"/>
    <col min="3333" max="3333" width="12.140625" bestFit="1" customWidth="1"/>
    <col min="3336" max="3336" width="11" customWidth="1"/>
    <col min="3337" max="3337" width="12.140625" bestFit="1" customWidth="1"/>
    <col min="3584" max="3584" width="12" customWidth="1"/>
    <col min="3585" max="3585" width="43" customWidth="1"/>
    <col min="3586" max="3588" width="11.7109375" customWidth="1"/>
    <col min="3589" max="3589" width="12.140625" bestFit="1" customWidth="1"/>
    <col min="3592" max="3592" width="11" customWidth="1"/>
    <col min="3593" max="3593" width="12.140625" bestFit="1" customWidth="1"/>
    <col min="3840" max="3840" width="12" customWidth="1"/>
    <col min="3841" max="3841" width="43" customWidth="1"/>
    <col min="3842" max="3844" width="11.7109375" customWidth="1"/>
    <col min="3845" max="3845" width="12.140625" bestFit="1" customWidth="1"/>
    <col min="3848" max="3848" width="11" customWidth="1"/>
    <col min="3849" max="3849" width="12.140625" bestFit="1" customWidth="1"/>
    <col min="4096" max="4096" width="12" customWidth="1"/>
    <col min="4097" max="4097" width="43" customWidth="1"/>
    <col min="4098" max="4100" width="11.7109375" customWidth="1"/>
    <col min="4101" max="4101" width="12.140625" bestFit="1" customWidth="1"/>
    <col min="4104" max="4104" width="11" customWidth="1"/>
    <col min="4105" max="4105" width="12.140625" bestFit="1" customWidth="1"/>
    <col min="4352" max="4352" width="12" customWidth="1"/>
    <col min="4353" max="4353" width="43" customWidth="1"/>
    <col min="4354" max="4356" width="11.7109375" customWidth="1"/>
    <col min="4357" max="4357" width="12.140625" bestFit="1" customWidth="1"/>
    <col min="4360" max="4360" width="11" customWidth="1"/>
    <col min="4361" max="4361" width="12.140625" bestFit="1" customWidth="1"/>
    <col min="4608" max="4608" width="12" customWidth="1"/>
    <col min="4609" max="4609" width="43" customWidth="1"/>
    <col min="4610" max="4612" width="11.7109375" customWidth="1"/>
    <col min="4613" max="4613" width="12.140625" bestFit="1" customWidth="1"/>
    <col min="4616" max="4616" width="11" customWidth="1"/>
    <col min="4617" max="4617" width="12.140625" bestFit="1" customWidth="1"/>
    <col min="4864" max="4864" width="12" customWidth="1"/>
    <col min="4865" max="4865" width="43" customWidth="1"/>
    <col min="4866" max="4868" width="11.7109375" customWidth="1"/>
    <col min="4869" max="4869" width="12.140625" bestFit="1" customWidth="1"/>
    <col min="4872" max="4872" width="11" customWidth="1"/>
    <col min="4873" max="4873" width="12.140625" bestFit="1" customWidth="1"/>
    <col min="5120" max="5120" width="12" customWidth="1"/>
    <col min="5121" max="5121" width="43" customWidth="1"/>
    <col min="5122" max="5124" width="11.7109375" customWidth="1"/>
    <col min="5125" max="5125" width="12.140625" bestFit="1" customWidth="1"/>
    <col min="5128" max="5128" width="11" customWidth="1"/>
    <col min="5129" max="5129" width="12.140625" bestFit="1" customWidth="1"/>
    <col min="5376" max="5376" width="12" customWidth="1"/>
    <col min="5377" max="5377" width="43" customWidth="1"/>
    <col min="5378" max="5380" width="11.7109375" customWidth="1"/>
    <col min="5381" max="5381" width="12.140625" bestFit="1" customWidth="1"/>
    <col min="5384" max="5384" width="11" customWidth="1"/>
    <col min="5385" max="5385" width="12.140625" bestFit="1" customWidth="1"/>
    <col min="5632" max="5632" width="12" customWidth="1"/>
    <col min="5633" max="5633" width="43" customWidth="1"/>
    <col min="5634" max="5636" width="11.7109375" customWidth="1"/>
    <col min="5637" max="5637" width="12.140625" bestFit="1" customWidth="1"/>
    <col min="5640" max="5640" width="11" customWidth="1"/>
    <col min="5641" max="5641" width="12.140625" bestFit="1" customWidth="1"/>
    <col min="5888" max="5888" width="12" customWidth="1"/>
    <col min="5889" max="5889" width="43" customWidth="1"/>
    <col min="5890" max="5892" width="11.7109375" customWidth="1"/>
    <col min="5893" max="5893" width="12.140625" bestFit="1" customWidth="1"/>
    <col min="5896" max="5896" width="11" customWidth="1"/>
    <col min="5897" max="5897" width="12.140625" bestFit="1" customWidth="1"/>
    <col min="6144" max="6144" width="12" customWidth="1"/>
    <col min="6145" max="6145" width="43" customWidth="1"/>
    <col min="6146" max="6148" width="11.7109375" customWidth="1"/>
    <col min="6149" max="6149" width="12.140625" bestFit="1" customWidth="1"/>
    <col min="6152" max="6152" width="11" customWidth="1"/>
    <col min="6153" max="6153" width="12.140625" bestFit="1" customWidth="1"/>
    <col min="6400" max="6400" width="12" customWidth="1"/>
    <col min="6401" max="6401" width="43" customWidth="1"/>
    <col min="6402" max="6404" width="11.7109375" customWidth="1"/>
    <col min="6405" max="6405" width="12.140625" bestFit="1" customWidth="1"/>
    <col min="6408" max="6408" width="11" customWidth="1"/>
    <col min="6409" max="6409" width="12.140625" bestFit="1" customWidth="1"/>
    <col min="6656" max="6656" width="12" customWidth="1"/>
    <col min="6657" max="6657" width="43" customWidth="1"/>
    <col min="6658" max="6660" width="11.7109375" customWidth="1"/>
    <col min="6661" max="6661" width="12.140625" bestFit="1" customWidth="1"/>
    <col min="6664" max="6664" width="11" customWidth="1"/>
    <col min="6665" max="6665" width="12.140625" bestFit="1" customWidth="1"/>
    <col min="6912" max="6912" width="12" customWidth="1"/>
    <col min="6913" max="6913" width="43" customWidth="1"/>
    <col min="6914" max="6916" width="11.7109375" customWidth="1"/>
    <col min="6917" max="6917" width="12.140625" bestFit="1" customWidth="1"/>
    <col min="6920" max="6920" width="11" customWidth="1"/>
    <col min="6921" max="6921" width="12.140625" bestFit="1" customWidth="1"/>
    <col min="7168" max="7168" width="12" customWidth="1"/>
    <col min="7169" max="7169" width="43" customWidth="1"/>
    <col min="7170" max="7172" width="11.7109375" customWidth="1"/>
    <col min="7173" max="7173" width="12.140625" bestFit="1" customWidth="1"/>
    <col min="7176" max="7176" width="11" customWidth="1"/>
    <col min="7177" max="7177" width="12.140625" bestFit="1" customWidth="1"/>
    <col min="7424" max="7424" width="12" customWidth="1"/>
    <col min="7425" max="7425" width="43" customWidth="1"/>
    <col min="7426" max="7428" width="11.7109375" customWidth="1"/>
    <col min="7429" max="7429" width="12.140625" bestFit="1" customWidth="1"/>
    <col min="7432" max="7432" width="11" customWidth="1"/>
    <col min="7433" max="7433" width="12.140625" bestFit="1" customWidth="1"/>
    <col min="7680" max="7680" width="12" customWidth="1"/>
    <col min="7681" max="7681" width="43" customWidth="1"/>
    <col min="7682" max="7684" width="11.7109375" customWidth="1"/>
    <col min="7685" max="7685" width="12.140625" bestFit="1" customWidth="1"/>
    <col min="7688" max="7688" width="11" customWidth="1"/>
    <col min="7689" max="7689" width="12.140625" bestFit="1" customWidth="1"/>
    <col min="7936" max="7936" width="12" customWidth="1"/>
    <col min="7937" max="7937" width="43" customWidth="1"/>
    <col min="7938" max="7940" width="11.7109375" customWidth="1"/>
    <col min="7941" max="7941" width="12.140625" bestFit="1" customWidth="1"/>
    <col min="7944" max="7944" width="11" customWidth="1"/>
    <col min="7945" max="7945" width="12.140625" bestFit="1" customWidth="1"/>
    <col min="8192" max="8192" width="12" customWidth="1"/>
    <col min="8193" max="8193" width="43" customWidth="1"/>
    <col min="8194" max="8196" width="11.7109375" customWidth="1"/>
    <col min="8197" max="8197" width="12.140625" bestFit="1" customWidth="1"/>
    <col min="8200" max="8200" width="11" customWidth="1"/>
    <col min="8201" max="8201" width="12.140625" bestFit="1" customWidth="1"/>
    <col min="8448" max="8448" width="12" customWidth="1"/>
    <col min="8449" max="8449" width="43" customWidth="1"/>
    <col min="8450" max="8452" width="11.7109375" customWidth="1"/>
    <col min="8453" max="8453" width="12.140625" bestFit="1" customWidth="1"/>
    <col min="8456" max="8456" width="11" customWidth="1"/>
    <col min="8457" max="8457" width="12.140625" bestFit="1" customWidth="1"/>
    <col min="8704" max="8704" width="12" customWidth="1"/>
    <col min="8705" max="8705" width="43" customWidth="1"/>
    <col min="8706" max="8708" width="11.7109375" customWidth="1"/>
    <col min="8709" max="8709" width="12.140625" bestFit="1" customWidth="1"/>
    <col min="8712" max="8712" width="11" customWidth="1"/>
    <col min="8713" max="8713" width="12.140625" bestFit="1" customWidth="1"/>
    <col min="8960" max="8960" width="12" customWidth="1"/>
    <col min="8961" max="8961" width="43" customWidth="1"/>
    <col min="8962" max="8964" width="11.7109375" customWidth="1"/>
    <col min="8965" max="8965" width="12.140625" bestFit="1" customWidth="1"/>
    <col min="8968" max="8968" width="11" customWidth="1"/>
    <col min="8969" max="8969" width="12.140625" bestFit="1" customWidth="1"/>
    <col min="9216" max="9216" width="12" customWidth="1"/>
    <col min="9217" max="9217" width="43" customWidth="1"/>
    <col min="9218" max="9220" width="11.7109375" customWidth="1"/>
    <col min="9221" max="9221" width="12.140625" bestFit="1" customWidth="1"/>
    <col min="9224" max="9224" width="11" customWidth="1"/>
    <col min="9225" max="9225" width="12.140625" bestFit="1" customWidth="1"/>
    <col min="9472" max="9472" width="12" customWidth="1"/>
    <col min="9473" max="9473" width="43" customWidth="1"/>
    <col min="9474" max="9476" width="11.7109375" customWidth="1"/>
    <col min="9477" max="9477" width="12.140625" bestFit="1" customWidth="1"/>
    <col min="9480" max="9480" width="11" customWidth="1"/>
    <col min="9481" max="9481" width="12.140625" bestFit="1" customWidth="1"/>
    <col min="9728" max="9728" width="12" customWidth="1"/>
    <col min="9729" max="9729" width="43" customWidth="1"/>
    <col min="9730" max="9732" width="11.7109375" customWidth="1"/>
    <col min="9733" max="9733" width="12.140625" bestFit="1" customWidth="1"/>
    <col min="9736" max="9736" width="11" customWidth="1"/>
    <col min="9737" max="9737" width="12.140625" bestFit="1" customWidth="1"/>
    <col min="9984" max="9984" width="12" customWidth="1"/>
    <col min="9985" max="9985" width="43" customWidth="1"/>
    <col min="9986" max="9988" width="11.7109375" customWidth="1"/>
    <col min="9989" max="9989" width="12.140625" bestFit="1" customWidth="1"/>
    <col min="9992" max="9992" width="11" customWidth="1"/>
    <col min="9993" max="9993" width="12.140625" bestFit="1" customWidth="1"/>
    <col min="10240" max="10240" width="12" customWidth="1"/>
    <col min="10241" max="10241" width="43" customWidth="1"/>
    <col min="10242" max="10244" width="11.7109375" customWidth="1"/>
    <col min="10245" max="10245" width="12.140625" bestFit="1" customWidth="1"/>
    <col min="10248" max="10248" width="11" customWidth="1"/>
    <col min="10249" max="10249" width="12.140625" bestFit="1" customWidth="1"/>
    <col min="10496" max="10496" width="12" customWidth="1"/>
    <col min="10497" max="10497" width="43" customWidth="1"/>
    <col min="10498" max="10500" width="11.7109375" customWidth="1"/>
    <col min="10501" max="10501" width="12.140625" bestFit="1" customWidth="1"/>
    <col min="10504" max="10504" width="11" customWidth="1"/>
    <col min="10505" max="10505" width="12.140625" bestFit="1" customWidth="1"/>
    <col min="10752" max="10752" width="12" customWidth="1"/>
    <col min="10753" max="10753" width="43" customWidth="1"/>
    <col min="10754" max="10756" width="11.7109375" customWidth="1"/>
    <col min="10757" max="10757" width="12.140625" bestFit="1" customWidth="1"/>
    <col min="10760" max="10760" width="11" customWidth="1"/>
    <col min="10761" max="10761" width="12.140625" bestFit="1" customWidth="1"/>
    <col min="11008" max="11008" width="12" customWidth="1"/>
    <col min="11009" max="11009" width="43" customWidth="1"/>
    <col min="11010" max="11012" width="11.7109375" customWidth="1"/>
    <col min="11013" max="11013" width="12.140625" bestFit="1" customWidth="1"/>
    <col min="11016" max="11016" width="11" customWidth="1"/>
    <col min="11017" max="11017" width="12.140625" bestFit="1" customWidth="1"/>
    <col min="11264" max="11264" width="12" customWidth="1"/>
    <col min="11265" max="11265" width="43" customWidth="1"/>
    <col min="11266" max="11268" width="11.7109375" customWidth="1"/>
    <col min="11269" max="11269" width="12.140625" bestFit="1" customWidth="1"/>
    <col min="11272" max="11272" width="11" customWidth="1"/>
    <col min="11273" max="11273" width="12.140625" bestFit="1" customWidth="1"/>
    <col min="11520" max="11520" width="12" customWidth="1"/>
    <col min="11521" max="11521" width="43" customWidth="1"/>
    <col min="11522" max="11524" width="11.7109375" customWidth="1"/>
    <col min="11525" max="11525" width="12.140625" bestFit="1" customWidth="1"/>
    <col min="11528" max="11528" width="11" customWidth="1"/>
    <col min="11529" max="11529" width="12.140625" bestFit="1" customWidth="1"/>
    <col min="11776" max="11776" width="12" customWidth="1"/>
    <col min="11777" max="11777" width="43" customWidth="1"/>
    <col min="11778" max="11780" width="11.7109375" customWidth="1"/>
    <col min="11781" max="11781" width="12.140625" bestFit="1" customWidth="1"/>
    <col min="11784" max="11784" width="11" customWidth="1"/>
    <col min="11785" max="11785" width="12.140625" bestFit="1" customWidth="1"/>
    <col min="12032" max="12032" width="12" customWidth="1"/>
    <col min="12033" max="12033" width="43" customWidth="1"/>
    <col min="12034" max="12036" width="11.7109375" customWidth="1"/>
    <col min="12037" max="12037" width="12.140625" bestFit="1" customWidth="1"/>
    <col min="12040" max="12040" width="11" customWidth="1"/>
    <col min="12041" max="12041" width="12.140625" bestFit="1" customWidth="1"/>
    <col min="12288" max="12288" width="12" customWidth="1"/>
    <col min="12289" max="12289" width="43" customWidth="1"/>
    <col min="12290" max="12292" width="11.7109375" customWidth="1"/>
    <col min="12293" max="12293" width="12.140625" bestFit="1" customWidth="1"/>
    <col min="12296" max="12296" width="11" customWidth="1"/>
    <col min="12297" max="12297" width="12.140625" bestFit="1" customWidth="1"/>
    <col min="12544" max="12544" width="12" customWidth="1"/>
    <col min="12545" max="12545" width="43" customWidth="1"/>
    <col min="12546" max="12548" width="11.7109375" customWidth="1"/>
    <col min="12549" max="12549" width="12.140625" bestFit="1" customWidth="1"/>
    <col min="12552" max="12552" width="11" customWidth="1"/>
    <col min="12553" max="12553" width="12.140625" bestFit="1" customWidth="1"/>
    <col min="12800" max="12800" width="12" customWidth="1"/>
    <col min="12801" max="12801" width="43" customWidth="1"/>
    <col min="12802" max="12804" width="11.7109375" customWidth="1"/>
    <col min="12805" max="12805" width="12.140625" bestFit="1" customWidth="1"/>
    <col min="12808" max="12808" width="11" customWidth="1"/>
    <col min="12809" max="12809" width="12.140625" bestFit="1" customWidth="1"/>
    <col min="13056" max="13056" width="12" customWidth="1"/>
    <col min="13057" max="13057" width="43" customWidth="1"/>
    <col min="13058" max="13060" width="11.7109375" customWidth="1"/>
    <col min="13061" max="13061" width="12.140625" bestFit="1" customWidth="1"/>
    <col min="13064" max="13064" width="11" customWidth="1"/>
    <col min="13065" max="13065" width="12.140625" bestFit="1" customWidth="1"/>
    <col min="13312" max="13312" width="12" customWidth="1"/>
    <col min="13313" max="13313" width="43" customWidth="1"/>
    <col min="13314" max="13316" width="11.7109375" customWidth="1"/>
    <col min="13317" max="13317" width="12.140625" bestFit="1" customWidth="1"/>
    <col min="13320" max="13320" width="11" customWidth="1"/>
    <col min="13321" max="13321" width="12.140625" bestFit="1" customWidth="1"/>
    <col min="13568" max="13568" width="12" customWidth="1"/>
    <col min="13569" max="13569" width="43" customWidth="1"/>
    <col min="13570" max="13572" width="11.7109375" customWidth="1"/>
    <col min="13573" max="13573" width="12.140625" bestFit="1" customWidth="1"/>
    <col min="13576" max="13576" width="11" customWidth="1"/>
    <col min="13577" max="13577" width="12.140625" bestFit="1" customWidth="1"/>
    <col min="13824" max="13824" width="12" customWidth="1"/>
    <col min="13825" max="13825" width="43" customWidth="1"/>
    <col min="13826" max="13828" width="11.7109375" customWidth="1"/>
    <col min="13829" max="13829" width="12.140625" bestFit="1" customWidth="1"/>
    <col min="13832" max="13832" width="11" customWidth="1"/>
    <col min="13833" max="13833" width="12.140625" bestFit="1" customWidth="1"/>
    <col min="14080" max="14080" width="12" customWidth="1"/>
    <col min="14081" max="14081" width="43" customWidth="1"/>
    <col min="14082" max="14084" width="11.7109375" customWidth="1"/>
    <col min="14085" max="14085" width="12.140625" bestFit="1" customWidth="1"/>
    <col min="14088" max="14088" width="11" customWidth="1"/>
    <col min="14089" max="14089" width="12.140625" bestFit="1" customWidth="1"/>
    <col min="14336" max="14336" width="12" customWidth="1"/>
    <col min="14337" max="14337" width="43" customWidth="1"/>
    <col min="14338" max="14340" width="11.7109375" customWidth="1"/>
    <col min="14341" max="14341" width="12.140625" bestFit="1" customWidth="1"/>
    <col min="14344" max="14344" width="11" customWidth="1"/>
    <col min="14345" max="14345" width="12.140625" bestFit="1" customWidth="1"/>
    <col min="14592" max="14592" width="12" customWidth="1"/>
    <col min="14593" max="14593" width="43" customWidth="1"/>
    <col min="14594" max="14596" width="11.7109375" customWidth="1"/>
    <col min="14597" max="14597" width="12.140625" bestFit="1" customWidth="1"/>
    <col min="14600" max="14600" width="11" customWidth="1"/>
    <col min="14601" max="14601" width="12.140625" bestFit="1" customWidth="1"/>
    <col min="14848" max="14848" width="12" customWidth="1"/>
    <col min="14849" max="14849" width="43" customWidth="1"/>
    <col min="14850" max="14852" width="11.7109375" customWidth="1"/>
    <col min="14853" max="14853" width="12.140625" bestFit="1" customWidth="1"/>
    <col min="14856" max="14856" width="11" customWidth="1"/>
    <col min="14857" max="14857" width="12.140625" bestFit="1" customWidth="1"/>
    <col min="15104" max="15104" width="12" customWidth="1"/>
    <col min="15105" max="15105" width="43" customWidth="1"/>
    <col min="15106" max="15108" width="11.7109375" customWidth="1"/>
    <col min="15109" max="15109" width="12.140625" bestFit="1" customWidth="1"/>
    <col min="15112" max="15112" width="11" customWidth="1"/>
    <col min="15113" max="15113" width="12.140625" bestFit="1" customWidth="1"/>
    <col min="15360" max="15360" width="12" customWidth="1"/>
    <col min="15361" max="15361" width="43" customWidth="1"/>
    <col min="15362" max="15364" width="11.7109375" customWidth="1"/>
    <col min="15365" max="15365" width="12.140625" bestFit="1" customWidth="1"/>
    <col min="15368" max="15368" width="11" customWidth="1"/>
    <col min="15369" max="15369" width="12.140625" bestFit="1" customWidth="1"/>
    <col min="15616" max="15616" width="12" customWidth="1"/>
    <col min="15617" max="15617" width="43" customWidth="1"/>
    <col min="15618" max="15620" width="11.7109375" customWidth="1"/>
    <col min="15621" max="15621" width="12.140625" bestFit="1" customWidth="1"/>
    <col min="15624" max="15624" width="11" customWidth="1"/>
    <col min="15625" max="15625" width="12.140625" bestFit="1" customWidth="1"/>
    <col min="15872" max="15872" width="12" customWidth="1"/>
    <col min="15873" max="15873" width="43" customWidth="1"/>
    <col min="15874" max="15876" width="11.7109375" customWidth="1"/>
    <col min="15877" max="15877" width="12.140625" bestFit="1" customWidth="1"/>
    <col min="15880" max="15880" width="11" customWidth="1"/>
    <col min="15881" max="15881" width="12.140625" bestFit="1" customWidth="1"/>
    <col min="16128" max="16128" width="12" customWidth="1"/>
    <col min="16129" max="16129" width="43" customWidth="1"/>
    <col min="16130" max="16132" width="11.7109375" customWidth="1"/>
    <col min="16133" max="16133" width="12.140625" bestFit="1" customWidth="1"/>
    <col min="16136" max="16136" width="11" customWidth="1"/>
    <col min="16137" max="16137" width="12.140625" bestFit="1" customWidth="1"/>
  </cols>
  <sheetData>
    <row r="1" spans="1:6" ht="15.75" thickBot="1" x14ac:dyDescent="0.3">
      <c r="A1" s="2297" t="s">
        <v>1274</v>
      </c>
      <c r="B1" s="2297"/>
      <c r="C1" s="2297"/>
      <c r="D1" s="2297"/>
      <c r="E1" s="2297"/>
    </row>
    <row r="3" spans="1:6" ht="18" customHeight="1" x14ac:dyDescent="0.25">
      <c r="A3" s="1421" t="s">
        <v>750</v>
      </c>
      <c r="B3" s="1421"/>
      <c r="C3" s="1421"/>
      <c r="D3" s="1421"/>
      <c r="E3" s="1421"/>
      <c r="F3" s="1"/>
    </row>
    <row r="4" spans="1:6" ht="18" customHeight="1" x14ac:dyDescent="0.25">
      <c r="A4" s="1306" t="s">
        <v>731</v>
      </c>
      <c r="B4" s="1306"/>
      <c r="C4" s="1306"/>
      <c r="D4" s="1306"/>
      <c r="E4" s="1306"/>
      <c r="F4" s="740"/>
    </row>
    <row r="5" spans="1:6" ht="15.75" thickBot="1" x14ac:dyDescent="0.3"/>
    <row r="6" spans="1:6" ht="15.75" thickBot="1" x14ac:dyDescent="0.3">
      <c r="A6" s="2" t="s">
        <v>0</v>
      </c>
      <c r="B6" s="1230" t="s">
        <v>106</v>
      </c>
      <c r="C6" s="1230"/>
      <c r="D6" s="1230"/>
      <c r="E6" s="1230"/>
    </row>
    <row r="7" spans="1:6" ht="15.75" thickBot="1" x14ac:dyDescent="0.3">
      <c r="A7" s="2" t="s">
        <v>1</v>
      </c>
      <c r="B7" s="1231" t="s">
        <v>107</v>
      </c>
      <c r="C7" s="1232"/>
      <c r="D7" s="1232"/>
      <c r="E7" s="1233"/>
    </row>
    <row r="8" spans="1:6" ht="15.75" thickBot="1" x14ac:dyDescent="0.3">
      <c r="A8" s="2" t="s">
        <v>3</v>
      </c>
      <c r="B8" s="1217" t="s">
        <v>729</v>
      </c>
      <c r="C8" s="1218"/>
      <c r="D8" s="1218"/>
      <c r="E8" s="1219"/>
    </row>
    <row r="9" spans="1:6" ht="15.75" thickBot="1" x14ac:dyDescent="0.3">
      <c r="A9" s="1234" t="s">
        <v>5</v>
      </c>
      <c r="B9" s="1235"/>
      <c r="C9" s="1235"/>
      <c r="D9" s="1235"/>
      <c r="E9" s="1236"/>
    </row>
    <row r="10" spans="1:6" ht="15.75" thickBot="1" x14ac:dyDescent="0.3">
      <c r="A10" s="1423" t="s">
        <v>108</v>
      </c>
      <c r="B10" s="1424"/>
      <c r="C10" s="1424"/>
      <c r="D10" s="1424"/>
      <c r="E10" s="1425"/>
    </row>
    <row r="11" spans="1:6" ht="36.75" customHeight="1" thickBot="1" x14ac:dyDescent="0.3">
      <c r="A11" s="1423"/>
      <c r="B11" s="1424"/>
      <c r="C11" s="1424"/>
      <c r="D11" s="1424"/>
      <c r="E11" s="1425"/>
    </row>
    <row r="12" spans="1:6" ht="39.75" customHeight="1" thickBot="1" x14ac:dyDescent="0.3">
      <c r="A12" s="1423"/>
      <c r="B12" s="1424"/>
      <c r="C12" s="1424"/>
      <c r="D12" s="1424"/>
      <c r="E12" s="1425"/>
    </row>
    <row r="13" spans="1:6" ht="78.75" customHeight="1" thickBot="1" x14ac:dyDescent="0.3">
      <c r="A13" s="3" t="s">
        <v>6</v>
      </c>
      <c r="B13" s="1240" t="s">
        <v>859</v>
      </c>
      <c r="C13" s="1241"/>
      <c r="D13" s="1241"/>
      <c r="E13" s="1242"/>
    </row>
    <row r="14" spans="1:6" ht="23.25" customHeight="1" x14ac:dyDescent="0.25">
      <c r="A14" s="1254" t="s">
        <v>61</v>
      </c>
      <c r="B14" s="280">
        <v>2019</v>
      </c>
      <c r="C14" s="280">
        <v>2020</v>
      </c>
      <c r="D14" s="280">
        <v>2021</v>
      </c>
      <c r="E14" s="280">
        <v>2022</v>
      </c>
    </row>
    <row r="15" spans="1:6" ht="15.75" thickBot="1" x14ac:dyDescent="0.3">
      <c r="A15" s="1255"/>
      <c r="B15" s="277" t="s">
        <v>8</v>
      </c>
      <c r="C15" s="277" t="s">
        <v>9</v>
      </c>
      <c r="D15" s="277" t="s">
        <v>9</v>
      </c>
      <c r="E15" s="277" t="s">
        <v>9</v>
      </c>
    </row>
    <row r="16" spans="1:6" ht="45.75" thickBot="1" x14ac:dyDescent="0.3">
      <c r="A16" s="737" t="s">
        <v>109</v>
      </c>
      <c r="B16" s="4">
        <v>0.6</v>
      </c>
      <c r="C16" s="4">
        <v>0.65</v>
      </c>
      <c r="D16" s="4">
        <v>0.7</v>
      </c>
      <c r="E16" s="4">
        <v>0.75</v>
      </c>
    </row>
    <row r="17" spans="1:10" ht="75" customHeight="1" thickBot="1" x14ac:dyDescent="0.3">
      <c r="A17" s="6" t="s">
        <v>10</v>
      </c>
      <c r="B17" s="1427" t="s">
        <v>597</v>
      </c>
      <c r="C17" s="1428"/>
      <c r="D17" s="1428"/>
      <c r="E17" s="1429"/>
    </row>
    <row r="18" spans="1:10" ht="23.25" customHeight="1" thickBot="1" x14ac:dyDescent="0.3">
      <c r="A18" s="1247" t="s">
        <v>813</v>
      </c>
      <c r="B18" s="1249"/>
      <c r="C18" s="1249"/>
      <c r="D18" s="1249"/>
      <c r="E18" s="1250"/>
      <c r="H18" s="30"/>
      <c r="J18" s="30"/>
    </row>
    <row r="19" spans="1:10" ht="27" customHeight="1" thickBot="1" x14ac:dyDescent="0.3">
      <c r="A19" s="737" t="s">
        <v>110</v>
      </c>
      <c r="B19" s="4">
        <v>7.0000000000000007E-2</v>
      </c>
      <c r="C19" s="4">
        <v>0.1</v>
      </c>
      <c r="D19" s="4">
        <v>0.15</v>
      </c>
      <c r="E19" s="4">
        <v>0.2</v>
      </c>
      <c r="G19" s="92"/>
    </row>
    <row r="20" spans="1:10" ht="27" customHeight="1" thickBot="1" x14ac:dyDescent="0.3">
      <c r="A20" s="5" t="s">
        <v>111</v>
      </c>
      <c r="B20" s="4">
        <v>0.92</v>
      </c>
      <c r="C20" s="4">
        <v>0.88</v>
      </c>
      <c r="D20" s="4">
        <v>0.82</v>
      </c>
      <c r="E20" s="4">
        <v>0.76</v>
      </c>
      <c r="G20" s="92"/>
    </row>
    <row r="21" spans="1:10" ht="27" customHeight="1" thickBot="1" x14ac:dyDescent="0.3">
      <c r="A21" s="5" t="s">
        <v>112</v>
      </c>
      <c r="B21" s="4">
        <v>0.16</v>
      </c>
      <c r="C21" s="4">
        <v>0.2</v>
      </c>
      <c r="D21" s="4">
        <v>0.25</v>
      </c>
      <c r="E21" s="4">
        <v>0.3</v>
      </c>
      <c r="G21" s="92"/>
    </row>
    <row r="22" spans="1:10" ht="30.75" customHeight="1" thickBot="1" x14ac:dyDescent="0.3">
      <c r="A22" s="5" t="s">
        <v>113</v>
      </c>
      <c r="B22" s="4">
        <v>0.3</v>
      </c>
      <c r="C22" s="4">
        <v>0.34</v>
      </c>
      <c r="D22" s="4">
        <v>0.39</v>
      </c>
      <c r="E22" s="4">
        <v>0.43</v>
      </c>
    </row>
    <row r="23" spans="1:10" ht="45.75" thickBot="1" x14ac:dyDescent="0.3">
      <c r="A23" s="5" t="s">
        <v>114</v>
      </c>
      <c r="B23" s="4">
        <v>0.62</v>
      </c>
      <c r="C23" s="4">
        <v>0.7</v>
      </c>
      <c r="D23" s="4">
        <v>0.76</v>
      </c>
      <c r="E23" s="4">
        <v>0.8</v>
      </c>
    </row>
    <row r="24" spans="1:10" ht="15.75" thickBot="1" x14ac:dyDescent="0.3">
      <c r="A24" s="737" t="s">
        <v>115</v>
      </c>
      <c r="B24" s="4">
        <v>0.27</v>
      </c>
      <c r="C24" s="4">
        <v>0.23</v>
      </c>
      <c r="D24" s="4">
        <v>0.2</v>
      </c>
      <c r="E24" s="4">
        <v>0.18</v>
      </c>
    </row>
    <row r="25" spans="1:10" ht="28.5" customHeight="1" thickBot="1" x14ac:dyDescent="0.3">
      <c r="A25" s="5" t="s">
        <v>116</v>
      </c>
      <c r="B25" s="4">
        <v>7.0000000000000007E-2</v>
      </c>
      <c r="C25" s="4">
        <v>0.08</v>
      </c>
      <c r="D25" s="4">
        <v>0.09</v>
      </c>
      <c r="E25" s="4">
        <v>0.1</v>
      </c>
    </row>
    <row r="26" spans="1:10" ht="15.75" thickBot="1" x14ac:dyDescent="0.3">
      <c r="A26" s="5" t="s">
        <v>117</v>
      </c>
      <c r="B26" s="4">
        <v>0.06</v>
      </c>
      <c r="C26" s="4">
        <v>7.0000000000000007E-2</v>
      </c>
      <c r="D26" s="4">
        <v>0.08</v>
      </c>
      <c r="E26" s="4">
        <v>0.09</v>
      </c>
    </row>
    <row r="27" spans="1:10" ht="24" customHeight="1" thickBot="1" x14ac:dyDescent="0.3">
      <c r="A27" s="1291" t="s">
        <v>12</v>
      </c>
      <c r="B27" s="1292"/>
      <c r="C27" s="1292"/>
      <c r="D27" s="1292"/>
      <c r="E27" s="1293"/>
    </row>
    <row r="28" spans="1:10" ht="15.75" thickBot="1" x14ac:dyDescent="0.3">
      <c r="A28" s="1220" t="s">
        <v>13</v>
      </c>
      <c r="B28" s="1221"/>
      <c r="C28" s="1221"/>
      <c r="D28" s="1221"/>
      <c r="E28" s="1222"/>
    </row>
    <row r="29" spans="1:10" ht="33.75" customHeight="1" thickBot="1" x14ac:dyDescent="0.3">
      <c r="A29" s="7" t="s">
        <v>14</v>
      </c>
      <c r="B29" s="1284" t="s">
        <v>598</v>
      </c>
      <c r="C29" s="1426"/>
      <c r="D29" s="1426"/>
      <c r="E29" s="2326"/>
    </row>
    <row r="30" spans="1:10" ht="63" customHeight="1" thickBot="1" x14ac:dyDescent="0.3">
      <c r="A30" s="5" t="s">
        <v>15</v>
      </c>
      <c r="B30" s="1247" t="s">
        <v>599</v>
      </c>
      <c r="C30" s="1249"/>
      <c r="D30" s="1249"/>
      <c r="E30" s="1250"/>
    </row>
    <row r="31" spans="1:10" ht="15.75" thickBot="1" x14ac:dyDescent="0.3">
      <c r="A31" s="5" t="s">
        <v>16</v>
      </c>
      <c r="B31" s="1251" t="s">
        <v>860</v>
      </c>
      <c r="C31" s="1252"/>
      <c r="D31" s="1252"/>
      <c r="E31" s="1253"/>
    </row>
    <row r="32" spans="1:10" ht="12.75" customHeight="1" x14ac:dyDescent="0.25">
      <c r="A32" s="1254"/>
      <c r="B32" s="8">
        <v>2019</v>
      </c>
      <c r="C32" s="8">
        <v>2020</v>
      </c>
      <c r="D32" s="8">
        <v>2021</v>
      </c>
      <c r="E32" s="8">
        <v>2022</v>
      </c>
    </row>
    <row r="33" spans="1:10" ht="13.5" customHeight="1" thickBot="1" x14ac:dyDescent="0.3">
      <c r="A33" s="1255"/>
      <c r="B33" s="743" t="s">
        <v>8</v>
      </c>
      <c r="C33" s="743" t="s">
        <v>9</v>
      </c>
      <c r="D33" s="743" t="s">
        <v>9</v>
      </c>
      <c r="E33" s="743" t="s">
        <v>9</v>
      </c>
    </row>
    <row r="34" spans="1:10" ht="15.75" thickBot="1" x14ac:dyDescent="0.3">
      <c r="A34" s="5" t="s">
        <v>17</v>
      </c>
      <c r="B34" s="10">
        <v>280</v>
      </c>
      <c r="C34" s="10">
        <v>300</v>
      </c>
      <c r="D34" s="10">
        <v>320</v>
      </c>
      <c r="E34" s="10">
        <v>340</v>
      </c>
    </row>
    <row r="35" spans="1:10" ht="15.75" thickBot="1" x14ac:dyDescent="0.3">
      <c r="A35" s="5" t="s">
        <v>18</v>
      </c>
      <c r="B35" s="10">
        <f>B64</f>
        <v>46300</v>
      </c>
      <c r="C35" s="10">
        <f>C64</f>
        <v>47300</v>
      </c>
      <c r="D35" s="10">
        <f>D64</f>
        <v>48000</v>
      </c>
      <c r="E35" s="10">
        <f>E64</f>
        <v>48500</v>
      </c>
    </row>
    <row r="36" spans="1:10" ht="15.75" thickBot="1" x14ac:dyDescent="0.3">
      <c r="A36" s="5" t="s">
        <v>19</v>
      </c>
      <c r="B36" s="10">
        <f>B35/B34</f>
        <v>165.35714285714286</v>
      </c>
      <c r="C36" s="10">
        <f>C35/C34</f>
        <v>157.66666666666666</v>
      </c>
      <c r="D36" s="10">
        <f>D35/D34</f>
        <v>150</v>
      </c>
      <c r="E36" s="10">
        <f>E35/E34</f>
        <v>142.64705882352942</v>
      </c>
    </row>
    <row r="37" spans="1:10" ht="15.75" thickBot="1" x14ac:dyDescent="0.3">
      <c r="A37" s="5" t="s">
        <v>20</v>
      </c>
      <c r="B37" s="736" t="s">
        <v>21</v>
      </c>
      <c r="C37" s="11">
        <f>C34/B34-1</f>
        <v>7.1428571428571397E-2</v>
      </c>
      <c r="D37" s="11">
        <f t="shared" ref="D37:E39" si="0">D34/C34-1</f>
        <v>6.6666666666666652E-2</v>
      </c>
      <c r="E37" s="11">
        <f t="shared" si="0"/>
        <v>6.25E-2</v>
      </c>
      <c r="G37" s="12"/>
      <c r="H37" s="12"/>
      <c r="I37" s="12"/>
      <c r="J37" s="12"/>
    </row>
    <row r="38" spans="1:10" ht="15.75" thickBot="1" x14ac:dyDescent="0.3">
      <c r="A38" s="5" t="s">
        <v>22</v>
      </c>
      <c r="B38" s="736" t="s">
        <v>21</v>
      </c>
      <c r="C38" s="11">
        <f>C35/B35-1</f>
        <v>2.1598272138228847E-2</v>
      </c>
      <c r="D38" s="11">
        <f t="shared" si="0"/>
        <v>1.4799154334038001E-2</v>
      </c>
      <c r="E38" s="11">
        <f t="shared" si="0"/>
        <v>1.0416666666666741E-2</v>
      </c>
    </row>
    <row r="39" spans="1:10" ht="15.75" thickBot="1" x14ac:dyDescent="0.3">
      <c r="A39" s="5" t="s">
        <v>23</v>
      </c>
      <c r="B39" s="736" t="s">
        <v>21</v>
      </c>
      <c r="C39" s="11">
        <f>C36/B36-1</f>
        <v>-4.6508279337653113E-2</v>
      </c>
      <c r="D39" s="11">
        <f t="shared" si="0"/>
        <v>-4.8625792811839319E-2</v>
      </c>
      <c r="E39" s="11">
        <f t="shared" si="0"/>
        <v>-4.9019607843137192E-2</v>
      </c>
    </row>
    <row r="40" spans="1:10" ht="15.75" thickBot="1" x14ac:dyDescent="0.3">
      <c r="A40" s="1256" t="s">
        <v>65</v>
      </c>
      <c r="B40" s="1257"/>
      <c r="C40" s="1257"/>
      <c r="D40" s="1257"/>
      <c r="E40" s="1258"/>
    </row>
    <row r="41" spans="1:10" ht="12.75" customHeight="1" x14ac:dyDescent="0.25">
      <c r="A41" s="1254"/>
      <c r="B41" s="8">
        <v>2019</v>
      </c>
      <c r="C41" s="8">
        <v>2020</v>
      </c>
      <c r="D41" s="8">
        <v>2021</v>
      </c>
      <c r="E41" s="8">
        <v>2022</v>
      </c>
    </row>
    <row r="42" spans="1:10" ht="9" customHeight="1" thickBot="1" x14ac:dyDescent="0.3">
      <c r="A42" s="1255"/>
      <c r="B42" s="743" t="s">
        <v>8</v>
      </c>
      <c r="C42" s="743" t="s">
        <v>9</v>
      </c>
      <c r="D42" s="743" t="s">
        <v>9</v>
      </c>
      <c r="E42" s="743" t="s">
        <v>9</v>
      </c>
    </row>
    <row r="43" spans="1:10" ht="15.75" thickBot="1" x14ac:dyDescent="0.3">
      <c r="A43" s="13" t="s">
        <v>24</v>
      </c>
      <c r="B43" s="14">
        <f>B44+B45</f>
        <v>34700</v>
      </c>
      <c r="C43" s="14">
        <f>C44+C45</f>
        <v>34700</v>
      </c>
      <c r="D43" s="14">
        <f>D44+D45</f>
        <v>34700</v>
      </c>
      <c r="E43" s="14">
        <f>E44+E45</f>
        <v>34700</v>
      </c>
    </row>
    <row r="44" spans="1:10" ht="15.75" thickBot="1" x14ac:dyDescent="0.3">
      <c r="A44" s="26" t="s">
        <v>279</v>
      </c>
      <c r="B44" s="278">
        <v>34700</v>
      </c>
      <c r="C44" s="15">
        <v>34700</v>
      </c>
      <c r="D44" s="15">
        <v>34700</v>
      </c>
      <c r="E44" s="15">
        <v>34700</v>
      </c>
    </row>
    <row r="45" spans="1:10" ht="15.75" thickBot="1" x14ac:dyDescent="0.3">
      <c r="A45" s="26" t="s">
        <v>280</v>
      </c>
      <c r="B45" s="15"/>
      <c r="C45" s="15"/>
      <c r="D45" s="15"/>
      <c r="E45" s="15"/>
    </row>
    <row r="46" spans="1:10" ht="15.75" thickBot="1" x14ac:dyDescent="0.3">
      <c r="A46" s="13" t="s">
        <v>25</v>
      </c>
      <c r="B46" s="14">
        <f>B47+B48</f>
        <v>6300</v>
      </c>
      <c r="C46" s="14">
        <f>C47+C48</f>
        <v>6300</v>
      </c>
      <c r="D46" s="14">
        <f>D47+D48</f>
        <v>6300</v>
      </c>
      <c r="E46" s="14">
        <f>E47+E48</f>
        <v>6300</v>
      </c>
    </row>
    <row r="47" spans="1:10" ht="15.75" thickBot="1" x14ac:dyDescent="0.3">
      <c r="A47" s="26" t="s">
        <v>279</v>
      </c>
      <c r="B47" s="278">
        <v>6300</v>
      </c>
      <c r="C47" s="14">
        <v>6300</v>
      </c>
      <c r="D47" s="14">
        <v>6300</v>
      </c>
      <c r="E47" s="14">
        <v>6300</v>
      </c>
      <c r="H47" s="12"/>
    </row>
    <row r="48" spans="1:10" ht="15.75" thickBot="1" x14ac:dyDescent="0.3">
      <c r="A48" s="26" t="s">
        <v>280</v>
      </c>
      <c r="B48" s="15"/>
      <c r="C48" s="14"/>
      <c r="D48" s="14"/>
      <c r="E48" s="14"/>
      <c r="H48" s="12"/>
    </row>
    <row r="49" spans="1:11" ht="15.75" thickBot="1" x14ac:dyDescent="0.3">
      <c r="A49" s="13" t="s">
        <v>26</v>
      </c>
      <c r="B49" s="15">
        <f>B50+B51</f>
        <v>5060</v>
      </c>
      <c r="C49" s="14">
        <f>C50+C51</f>
        <v>6060</v>
      </c>
      <c r="D49" s="14">
        <f>D50+D51</f>
        <v>6760</v>
      </c>
      <c r="E49" s="14">
        <f>E50+E51</f>
        <v>7260</v>
      </c>
    </row>
    <row r="50" spans="1:11" ht="15.75" thickBot="1" x14ac:dyDescent="0.3">
      <c r="A50" s="26" t="s">
        <v>279</v>
      </c>
      <c r="B50" s="278">
        <v>5060</v>
      </c>
      <c r="C50" s="14">
        <v>6060</v>
      </c>
      <c r="D50" s="31">
        <v>6760</v>
      </c>
      <c r="E50" s="31">
        <v>7260</v>
      </c>
    </row>
    <row r="51" spans="1:11" ht="15.75" thickBot="1" x14ac:dyDescent="0.3">
      <c r="A51" s="26" t="s">
        <v>280</v>
      </c>
      <c r="B51" s="15"/>
      <c r="C51" s="14"/>
      <c r="D51" s="14"/>
      <c r="E51" s="14"/>
    </row>
    <row r="52" spans="1:11" ht="15.75" thickBot="1" x14ac:dyDescent="0.3">
      <c r="A52" s="13" t="s">
        <v>27</v>
      </c>
      <c r="B52" s="15"/>
      <c r="C52" s="14"/>
      <c r="D52" s="14"/>
      <c r="E52" s="14"/>
    </row>
    <row r="53" spans="1:11" ht="15.75" thickBot="1" x14ac:dyDescent="0.3">
      <c r="A53" s="26" t="s">
        <v>279</v>
      </c>
      <c r="B53" s="15"/>
      <c r="C53" s="14"/>
      <c r="D53" s="14"/>
      <c r="E53" s="14"/>
    </row>
    <row r="54" spans="1:11" ht="15.75" thickBot="1" x14ac:dyDescent="0.3">
      <c r="A54" s="26" t="s">
        <v>280</v>
      </c>
      <c r="B54" s="15"/>
      <c r="C54" s="14"/>
      <c r="D54" s="14"/>
      <c r="E54" s="14"/>
    </row>
    <row r="55" spans="1:11" ht="15.75" thickBot="1" x14ac:dyDescent="0.3">
      <c r="A55" s="13" t="s">
        <v>28</v>
      </c>
      <c r="B55" s="15"/>
      <c r="C55" s="14"/>
      <c r="D55" s="14"/>
      <c r="E55" s="14"/>
    </row>
    <row r="56" spans="1:11" ht="15.75" thickBot="1" x14ac:dyDescent="0.3">
      <c r="A56" s="26" t="s">
        <v>279</v>
      </c>
      <c r="B56" s="15"/>
      <c r="C56" s="14"/>
      <c r="D56" s="14"/>
      <c r="E56" s="14"/>
    </row>
    <row r="57" spans="1:11" ht="15.75" thickBot="1" x14ac:dyDescent="0.3">
      <c r="A57" s="26" t="s">
        <v>280</v>
      </c>
      <c r="B57" s="15"/>
      <c r="C57" s="14"/>
      <c r="D57" s="14"/>
      <c r="E57" s="14"/>
    </row>
    <row r="58" spans="1:11" ht="15.75" thickBot="1" x14ac:dyDescent="0.3">
      <c r="A58" s="13" t="s">
        <v>29</v>
      </c>
      <c r="B58" s="15">
        <f>B59+B60</f>
        <v>0</v>
      </c>
      <c r="C58" s="14">
        <f>C59+C60</f>
        <v>0</v>
      </c>
      <c r="D58" s="14">
        <f>D59+D60</f>
        <v>0</v>
      </c>
      <c r="E58" s="14">
        <f>E59+E60</f>
        <v>0</v>
      </c>
    </row>
    <row r="59" spans="1:11" ht="15.75" thickBot="1" x14ac:dyDescent="0.3">
      <c r="A59" s="26" t="s">
        <v>279</v>
      </c>
      <c r="B59" s="278"/>
      <c r="C59" s="14">
        <v>0</v>
      </c>
      <c r="D59" s="31">
        <v>0</v>
      </c>
      <c r="E59" s="31">
        <v>0</v>
      </c>
    </row>
    <row r="60" spans="1:11" ht="15.75" thickBot="1" x14ac:dyDescent="0.3">
      <c r="A60" s="26" t="s">
        <v>280</v>
      </c>
      <c r="B60" s="15"/>
      <c r="C60" s="14"/>
      <c r="D60" s="14"/>
      <c r="E60" s="14"/>
    </row>
    <row r="61" spans="1:11" ht="15.75" thickBot="1" x14ac:dyDescent="0.3">
      <c r="A61" s="13" t="s">
        <v>30</v>
      </c>
      <c r="B61" s="15">
        <f>B62+B63</f>
        <v>240</v>
      </c>
      <c r="C61" s="15">
        <f>C62+C63</f>
        <v>240</v>
      </c>
      <c r="D61" s="15">
        <f>D62+D63</f>
        <v>240</v>
      </c>
      <c r="E61" s="15">
        <f>E62+E63</f>
        <v>240</v>
      </c>
      <c r="H61" s="95"/>
    </row>
    <row r="62" spans="1:11" ht="15.75" thickBot="1" x14ac:dyDescent="0.3">
      <c r="A62" s="26" t="s">
        <v>279</v>
      </c>
      <c r="B62" s="15">
        <v>240</v>
      </c>
      <c r="C62" s="15">
        <v>240</v>
      </c>
      <c r="D62" s="15">
        <v>240</v>
      </c>
      <c r="E62" s="15">
        <v>240</v>
      </c>
      <c r="J62" s="431"/>
      <c r="K62" s="431"/>
    </row>
    <row r="63" spans="1:11" ht="15.75" thickBot="1" x14ac:dyDescent="0.3">
      <c r="A63" s="26" t="s">
        <v>280</v>
      </c>
      <c r="B63" s="15"/>
      <c r="C63" s="97"/>
      <c r="D63" s="40"/>
      <c r="E63" s="40"/>
    </row>
    <row r="64" spans="1:11" ht="15.75" thickBot="1" x14ac:dyDescent="0.3">
      <c r="A64" s="16" t="s">
        <v>31</v>
      </c>
      <c r="B64" s="15">
        <f>B61+B58+B55+B52+B49+B46+B43</f>
        <v>46300</v>
      </c>
      <c r="C64" s="15">
        <f>C61+C58+C55+C52+C49+C46+C43</f>
        <v>47300</v>
      </c>
      <c r="D64" s="15">
        <f>D61+D58+D55+D52+D49+D46+D43</f>
        <v>48000</v>
      </c>
      <c r="E64" s="15">
        <f>E61+E58+E55+E52+E49+E46+E43</f>
        <v>48500</v>
      </c>
    </row>
    <row r="65" spans="1:5" ht="15.75" thickBot="1" x14ac:dyDescent="0.3">
      <c r="A65" s="17" t="s">
        <v>32</v>
      </c>
      <c r="B65" s="18">
        <f>IF(B64-B35=0,0,"Error")</f>
        <v>0</v>
      </c>
      <c r="C65" s="18">
        <f>IF(C64-C35=0,0,"Error")</f>
        <v>0</v>
      </c>
      <c r="D65" s="18">
        <f>IF(D64-D35=0,0,"Error")</f>
        <v>0</v>
      </c>
      <c r="E65" s="18">
        <f>IF(E64-E35=0,0,"Error")</f>
        <v>0</v>
      </c>
    </row>
    <row r="66" spans="1:5" ht="15.75" hidden="1" thickBot="1" x14ac:dyDescent="0.3">
      <c r="A66" s="37" t="s">
        <v>861</v>
      </c>
      <c r="B66" s="1278"/>
      <c r="C66" s="1279"/>
      <c r="D66" s="1279"/>
      <c r="E66" s="1280"/>
    </row>
    <row r="67" spans="1:5" ht="26.25" hidden="1" customHeight="1" thickBot="1" x14ac:dyDescent="0.3">
      <c r="A67" s="5" t="s">
        <v>15</v>
      </c>
      <c r="B67" s="1247"/>
      <c r="C67" s="1249"/>
      <c r="D67" s="1249"/>
      <c r="E67" s="1250"/>
    </row>
    <row r="68" spans="1:5" ht="15.75" hidden="1" thickBot="1" x14ac:dyDescent="0.3">
      <c r="A68" s="5" t="s">
        <v>16</v>
      </c>
      <c r="B68" s="1251"/>
      <c r="C68" s="1252"/>
      <c r="D68" s="1252"/>
      <c r="E68" s="1253"/>
    </row>
    <row r="69" spans="1:5" ht="12.75" hidden="1" customHeight="1" x14ac:dyDescent="0.25">
      <c r="A69" s="1254"/>
      <c r="B69" s="8">
        <v>2018</v>
      </c>
      <c r="C69" s="8">
        <v>2019</v>
      </c>
      <c r="D69" s="8">
        <v>2020</v>
      </c>
      <c r="E69" s="8">
        <v>2021</v>
      </c>
    </row>
    <row r="70" spans="1:5" ht="9" hidden="1" customHeight="1" thickBot="1" x14ac:dyDescent="0.3">
      <c r="A70" s="1255"/>
      <c r="B70" s="743" t="s">
        <v>8</v>
      </c>
      <c r="C70" s="743" t="s">
        <v>9</v>
      </c>
      <c r="D70" s="743" t="s">
        <v>9</v>
      </c>
      <c r="E70" s="743" t="s">
        <v>9</v>
      </c>
    </row>
    <row r="71" spans="1:5" ht="15.75" hidden="1" thickBot="1" x14ac:dyDescent="0.3">
      <c r="A71" s="5" t="s">
        <v>17</v>
      </c>
      <c r="B71" s="5"/>
      <c r="C71" s="5"/>
      <c r="D71" s="5"/>
      <c r="E71" s="5"/>
    </row>
    <row r="72" spans="1:5" ht="15.75" hidden="1" thickBot="1" x14ac:dyDescent="0.3">
      <c r="A72" s="5" t="s">
        <v>18</v>
      </c>
      <c r="B72" s="10">
        <f>B101</f>
        <v>0</v>
      </c>
      <c r="C72" s="10">
        <f>C101</f>
        <v>0</v>
      </c>
      <c r="D72" s="10">
        <f>D101</f>
        <v>0</v>
      </c>
      <c r="E72" s="10">
        <f>E101</f>
        <v>0</v>
      </c>
    </row>
    <row r="73" spans="1:5" ht="15.75" hidden="1" thickBot="1" x14ac:dyDescent="0.3">
      <c r="A73" s="5" t="s">
        <v>19</v>
      </c>
      <c r="B73" s="10" t="e">
        <f>B72/B71</f>
        <v>#DIV/0!</v>
      </c>
      <c r="C73" s="10" t="e">
        <f>C72/C71</f>
        <v>#DIV/0!</v>
      </c>
      <c r="D73" s="10" t="e">
        <f>D72/D71</f>
        <v>#DIV/0!</v>
      </c>
      <c r="E73" s="10" t="e">
        <f>E72/E71</f>
        <v>#DIV/0!</v>
      </c>
    </row>
    <row r="74" spans="1:5" ht="15.75" hidden="1" thickBot="1" x14ac:dyDescent="0.3">
      <c r="A74" s="5" t="s">
        <v>20</v>
      </c>
      <c r="B74" s="736"/>
      <c r="C74" s="11" t="e">
        <f t="shared" ref="C74:E76" si="1">C71/B71-1</f>
        <v>#DIV/0!</v>
      </c>
      <c r="D74" s="11" t="e">
        <f t="shared" si="1"/>
        <v>#DIV/0!</v>
      </c>
      <c r="E74" s="11" t="e">
        <f t="shared" si="1"/>
        <v>#DIV/0!</v>
      </c>
    </row>
    <row r="75" spans="1:5" ht="15.75" hidden="1" thickBot="1" x14ac:dyDescent="0.3">
      <c r="A75" s="5" t="s">
        <v>22</v>
      </c>
      <c r="B75" s="736"/>
      <c r="C75" s="11" t="e">
        <f t="shared" si="1"/>
        <v>#DIV/0!</v>
      </c>
      <c r="D75" s="11" t="e">
        <f t="shared" si="1"/>
        <v>#DIV/0!</v>
      </c>
      <c r="E75" s="11" t="e">
        <f t="shared" si="1"/>
        <v>#DIV/0!</v>
      </c>
    </row>
    <row r="76" spans="1:5" ht="15.75" hidden="1" thickBot="1" x14ac:dyDescent="0.3">
      <c r="A76" s="5" t="s">
        <v>23</v>
      </c>
      <c r="B76" s="736"/>
      <c r="C76" s="11" t="e">
        <f t="shared" si="1"/>
        <v>#DIV/0!</v>
      </c>
      <c r="D76" s="11" t="e">
        <f t="shared" si="1"/>
        <v>#DIV/0!</v>
      </c>
      <c r="E76" s="11" t="e">
        <f t="shared" si="1"/>
        <v>#DIV/0!</v>
      </c>
    </row>
    <row r="77" spans="1:5" ht="24.75" hidden="1" customHeight="1" thickBot="1" x14ac:dyDescent="0.3">
      <c r="A77" s="1256" t="s">
        <v>862</v>
      </c>
      <c r="B77" s="1257"/>
      <c r="C77" s="1257"/>
      <c r="D77" s="1257"/>
      <c r="E77" s="1258"/>
    </row>
    <row r="78" spans="1:5" ht="12.75" hidden="1" customHeight="1" x14ac:dyDescent="0.25">
      <c r="A78" s="1254"/>
      <c r="B78" s="8">
        <v>2018</v>
      </c>
      <c r="C78" s="8">
        <v>2019</v>
      </c>
      <c r="D78" s="8">
        <v>2020</v>
      </c>
      <c r="E78" s="8">
        <v>2021</v>
      </c>
    </row>
    <row r="79" spans="1:5" ht="9" hidden="1" customHeight="1" thickBot="1" x14ac:dyDescent="0.3">
      <c r="A79" s="1255"/>
      <c r="B79" s="743" t="s">
        <v>8</v>
      </c>
      <c r="C79" s="743" t="s">
        <v>9</v>
      </c>
      <c r="D79" s="743" t="s">
        <v>9</v>
      </c>
      <c r="E79" s="743" t="s">
        <v>9</v>
      </c>
    </row>
    <row r="80" spans="1:5" ht="24.75" hidden="1" customHeight="1" thickBot="1" x14ac:dyDescent="0.3">
      <c r="A80" s="13" t="s">
        <v>24</v>
      </c>
      <c r="B80" s="14"/>
      <c r="C80" s="14"/>
      <c r="D80" s="14"/>
      <c r="E80" s="14"/>
    </row>
    <row r="81" spans="1:5" ht="38.25" hidden="1" customHeight="1" thickBot="1" x14ac:dyDescent="0.3">
      <c r="A81" s="26" t="s">
        <v>279</v>
      </c>
      <c r="B81" s="15"/>
      <c r="C81" s="27"/>
      <c r="D81" s="27"/>
      <c r="E81" s="27"/>
    </row>
    <row r="82" spans="1:5" ht="24.75" hidden="1" customHeight="1" thickBot="1" x14ac:dyDescent="0.3">
      <c r="A82" s="26" t="s">
        <v>280</v>
      </c>
      <c r="B82" s="15"/>
      <c r="C82" s="27"/>
      <c r="D82" s="27"/>
      <c r="E82" s="27"/>
    </row>
    <row r="83" spans="1:5" ht="24.75" hidden="1" customHeight="1" thickBot="1" x14ac:dyDescent="0.3">
      <c r="A83" s="13" t="s">
        <v>25</v>
      </c>
      <c r="B83" s="14"/>
      <c r="C83" s="14"/>
      <c r="D83" s="14"/>
      <c r="E83" s="14"/>
    </row>
    <row r="84" spans="1:5" ht="15.75" hidden="1" thickBot="1" x14ac:dyDescent="0.3">
      <c r="A84" s="26" t="s">
        <v>279</v>
      </c>
      <c r="B84" s="15"/>
      <c r="C84" s="14"/>
      <c r="D84" s="14"/>
      <c r="E84" s="14"/>
    </row>
    <row r="85" spans="1:5" ht="15.75" hidden="1" thickBot="1" x14ac:dyDescent="0.3">
      <c r="A85" s="26" t="s">
        <v>280</v>
      </c>
      <c r="B85" s="15"/>
      <c r="C85" s="14"/>
      <c r="D85" s="14"/>
      <c r="E85" s="14"/>
    </row>
    <row r="86" spans="1:5" ht="24.75" hidden="1" customHeight="1" thickBot="1" x14ac:dyDescent="0.3">
      <c r="A86" s="13" t="s">
        <v>26</v>
      </c>
      <c r="B86" s="15">
        <v>0</v>
      </c>
      <c r="C86" s="14">
        <v>0</v>
      </c>
      <c r="D86" s="14">
        <v>0</v>
      </c>
      <c r="E86" s="14">
        <v>0</v>
      </c>
    </row>
    <row r="87" spans="1:5" ht="15.75" hidden="1" thickBot="1" x14ac:dyDescent="0.3">
      <c r="A87" s="26" t="s">
        <v>279</v>
      </c>
      <c r="B87" s="15"/>
      <c r="C87" s="14"/>
      <c r="D87" s="14"/>
      <c r="E87" s="14"/>
    </row>
    <row r="88" spans="1:5" ht="15.75" hidden="1" thickBot="1" x14ac:dyDescent="0.3">
      <c r="A88" s="26" t="s">
        <v>280</v>
      </c>
      <c r="B88" s="15"/>
      <c r="C88" s="14"/>
      <c r="D88" s="14"/>
      <c r="E88" s="14"/>
    </row>
    <row r="89" spans="1:5" ht="15.75" hidden="1" thickBot="1" x14ac:dyDescent="0.3">
      <c r="A89" s="13" t="s">
        <v>27</v>
      </c>
      <c r="B89" s="15"/>
      <c r="C89" s="14"/>
      <c r="D89" s="14"/>
      <c r="E89" s="14"/>
    </row>
    <row r="90" spans="1:5" ht="15.75" hidden="1" thickBot="1" x14ac:dyDescent="0.3">
      <c r="A90" s="26" t="s">
        <v>279</v>
      </c>
      <c r="B90" s="15"/>
      <c r="C90" s="14"/>
      <c r="D90" s="14"/>
      <c r="E90" s="14"/>
    </row>
    <row r="91" spans="1:5" ht="15.75" hidden="1" thickBot="1" x14ac:dyDescent="0.3">
      <c r="A91" s="26" t="s">
        <v>280</v>
      </c>
      <c r="B91" s="15"/>
      <c r="C91" s="14"/>
      <c r="D91" s="14"/>
      <c r="E91" s="14"/>
    </row>
    <row r="92" spans="1:5" ht="15.75" hidden="1" thickBot="1" x14ac:dyDescent="0.3">
      <c r="A92" s="13" t="s">
        <v>28</v>
      </c>
      <c r="B92" s="15"/>
      <c r="C92" s="14"/>
      <c r="D92" s="14"/>
      <c r="E92" s="14"/>
    </row>
    <row r="93" spans="1:5" ht="15.75" hidden="1" thickBot="1" x14ac:dyDescent="0.3">
      <c r="A93" s="26" t="s">
        <v>279</v>
      </c>
      <c r="B93" s="15"/>
      <c r="C93" s="14"/>
      <c r="D93" s="14"/>
      <c r="E93" s="14"/>
    </row>
    <row r="94" spans="1:5" ht="15.75" hidden="1" thickBot="1" x14ac:dyDescent="0.3">
      <c r="A94" s="26" t="s">
        <v>280</v>
      </c>
      <c r="B94" s="15"/>
      <c r="C94" s="14"/>
      <c r="D94" s="14"/>
      <c r="E94" s="14"/>
    </row>
    <row r="95" spans="1:5" ht="15.75" hidden="1" thickBot="1" x14ac:dyDescent="0.3">
      <c r="A95" s="13" t="s">
        <v>29</v>
      </c>
      <c r="B95" s="15"/>
      <c r="C95" s="14"/>
      <c r="D95" s="14"/>
      <c r="E95" s="14"/>
    </row>
    <row r="96" spans="1:5" ht="15.75" hidden="1" thickBot="1" x14ac:dyDescent="0.3">
      <c r="A96" s="26" t="s">
        <v>279</v>
      </c>
      <c r="B96" s="15"/>
      <c r="C96" s="14"/>
      <c r="D96" s="14"/>
      <c r="E96" s="14"/>
    </row>
    <row r="97" spans="1:5" ht="15.75" hidden="1" thickBot="1" x14ac:dyDescent="0.3">
      <c r="A97" s="26" t="s">
        <v>280</v>
      </c>
      <c r="B97" s="15"/>
      <c r="C97" s="14"/>
      <c r="D97" s="14"/>
      <c r="E97" s="14"/>
    </row>
    <row r="98" spans="1:5" ht="15.75" hidden="1" thickBot="1" x14ac:dyDescent="0.3">
      <c r="A98" s="13" t="s">
        <v>30</v>
      </c>
      <c r="B98" s="15"/>
      <c r="C98" s="14"/>
      <c r="D98" s="14"/>
      <c r="E98" s="14"/>
    </row>
    <row r="99" spans="1:5" ht="15.75" hidden="1" thickBot="1" x14ac:dyDescent="0.3">
      <c r="A99" s="26" t="s">
        <v>279</v>
      </c>
      <c r="B99" s="15"/>
      <c r="C99" s="14"/>
      <c r="D99" s="14"/>
      <c r="E99" s="14"/>
    </row>
    <row r="100" spans="1:5" ht="15.75" hidden="1" thickBot="1" x14ac:dyDescent="0.3">
      <c r="A100" s="26" t="s">
        <v>280</v>
      </c>
      <c r="B100" s="15"/>
      <c r="C100" s="14"/>
      <c r="D100" s="14"/>
      <c r="E100" s="14"/>
    </row>
    <row r="101" spans="1:5" ht="15.75" hidden="1" thickBot="1" x14ac:dyDescent="0.3">
      <c r="A101" s="35" t="s">
        <v>53</v>
      </c>
      <c r="B101" s="15">
        <f>B98+B95+B92+B89+B86+B83+B80</f>
        <v>0</v>
      </c>
      <c r="C101" s="15">
        <f>C98+C95+C92+C89+C86+C83+C80</f>
        <v>0</v>
      </c>
      <c r="D101" s="15">
        <f>D98+D95+D92+D89+D86+D83+D80</f>
        <v>0</v>
      </c>
      <c r="E101" s="15">
        <f>E98+E95+E92+E89+E86+E83+E80</f>
        <v>0</v>
      </c>
    </row>
    <row r="102" spans="1:5" ht="17.25" hidden="1" customHeight="1" thickBot="1" x14ac:dyDescent="0.3">
      <c r="A102" s="17" t="s">
        <v>32</v>
      </c>
      <c r="B102" s="18">
        <f>IF(B101-B72=0,0,"Error")</f>
        <v>0</v>
      </c>
      <c r="C102" s="18">
        <f>IF(C101-C72=0,0,"Error")</f>
        <v>0</v>
      </c>
      <c r="D102" s="18">
        <f>IF(D101-D72=0,0,"Error")</f>
        <v>0</v>
      </c>
      <c r="E102" s="18">
        <f>IF(E101-E72=0,0,"Error")</f>
        <v>0</v>
      </c>
    </row>
    <row r="103" spans="1:5" ht="24.75" customHeight="1" thickBot="1" x14ac:dyDescent="0.3">
      <c r="A103" s="37" t="s">
        <v>861</v>
      </c>
      <c r="B103" s="1284" t="s">
        <v>600</v>
      </c>
      <c r="C103" s="1426"/>
      <c r="D103" s="1426"/>
      <c r="E103" s="2326"/>
    </row>
    <row r="104" spans="1:5" ht="39.75" customHeight="1" thickBot="1" x14ac:dyDescent="0.3">
      <c r="A104" s="5" t="s">
        <v>15</v>
      </c>
      <c r="B104" s="1247" t="s">
        <v>601</v>
      </c>
      <c r="C104" s="1249"/>
      <c r="D104" s="1249"/>
      <c r="E104" s="1250"/>
    </row>
    <row r="105" spans="1:5" ht="15.75" thickBot="1" x14ac:dyDescent="0.3">
      <c r="A105" s="5" t="s">
        <v>16</v>
      </c>
      <c r="B105" s="1251" t="s">
        <v>64</v>
      </c>
      <c r="C105" s="1252"/>
      <c r="D105" s="1252"/>
      <c r="E105" s="1253"/>
    </row>
    <row r="106" spans="1:5" x14ac:dyDescent="0.25">
      <c r="A106" s="1254"/>
      <c r="B106" s="8">
        <v>2019</v>
      </c>
      <c r="C106" s="8">
        <v>2020</v>
      </c>
      <c r="D106" s="8">
        <v>2021</v>
      </c>
      <c r="E106" s="8">
        <v>2022</v>
      </c>
    </row>
    <row r="107" spans="1:5" ht="15.75" thickBot="1" x14ac:dyDescent="0.3">
      <c r="A107" s="1255"/>
      <c r="B107" s="743" t="s">
        <v>8</v>
      </c>
      <c r="C107" s="743" t="s">
        <v>9</v>
      </c>
      <c r="D107" s="743" t="s">
        <v>9</v>
      </c>
      <c r="E107" s="743" t="s">
        <v>9</v>
      </c>
    </row>
    <row r="108" spans="1:5" ht="15.75" thickBot="1" x14ac:dyDescent="0.3">
      <c r="A108" s="5" t="s">
        <v>17</v>
      </c>
      <c r="B108" s="41">
        <v>1750</v>
      </c>
      <c r="C108" s="41">
        <v>2300</v>
      </c>
      <c r="D108" s="41">
        <v>2850</v>
      </c>
      <c r="E108" s="41">
        <v>3250</v>
      </c>
    </row>
    <row r="109" spans="1:5" ht="15.75" thickBot="1" x14ac:dyDescent="0.3">
      <c r="A109" s="5" t="s">
        <v>18</v>
      </c>
      <c r="B109" s="10">
        <f>B138</f>
        <v>6000</v>
      </c>
      <c r="C109" s="10">
        <f>C138</f>
        <v>6000</v>
      </c>
      <c r="D109" s="10">
        <f>D138</f>
        <v>6000</v>
      </c>
      <c r="E109" s="10">
        <f>E138</f>
        <v>6000</v>
      </c>
    </row>
    <row r="110" spans="1:5" ht="15.75" thickBot="1" x14ac:dyDescent="0.3">
      <c r="A110" s="5" t="s">
        <v>19</v>
      </c>
      <c r="B110" s="10">
        <f>B109/B108</f>
        <v>3.4285714285714284</v>
      </c>
      <c r="C110" s="10">
        <f>C109/C108</f>
        <v>2.6086956521739131</v>
      </c>
      <c r="D110" s="10">
        <f>D109/D108</f>
        <v>2.1052631578947367</v>
      </c>
      <c r="E110" s="10">
        <f>E109/E108</f>
        <v>1.8461538461538463</v>
      </c>
    </row>
    <row r="111" spans="1:5" ht="15.75" thickBot="1" x14ac:dyDescent="0.3">
      <c r="A111" s="5" t="s">
        <v>20</v>
      </c>
      <c r="B111" s="736"/>
      <c r="C111" s="11">
        <f t="shared" ref="C111:E113" si="2">C108/B108-1</f>
        <v>0.31428571428571428</v>
      </c>
      <c r="D111" s="11">
        <f t="shared" si="2"/>
        <v>0.23913043478260865</v>
      </c>
      <c r="E111" s="11">
        <f t="shared" si="2"/>
        <v>0.14035087719298245</v>
      </c>
    </row>
    <row r="112" spans="1:5" ht="15.75" thickBot="1" x14ac:dyDescent="0.3">
      <c r="A112" s="5" t="s">
        <v>22</v>
      </c>
      <c r="B112" s="736"/>
      <c r="C112" s="11">
        <f t="shared" si="2"/>
        <v>0</v>
      </c>
      <c r="D112" s="11">
        <f t="shared" si="2"/>
        <v>0</v>
      </c>
      <c r="E112" s="11">
        <f t="shared" si="2"/>
        <v>0</v>
      </c>
    </row>
    <row r="113" spans="1:5" ht="15.75" thickBot="1" x14ac:dyDescent="0.3">
      <c r="A113" s="5" t="s">
        <v>23</v>
      </c>
      <c r="B113" s="736"/>
      <c r="C113" s="11">
        <f t="shared" si="2"/>
        <v>-0.23913043478260865</v>
      </c>
      <c r="D113" s="11">
        <f t="shared" si="2"/>
        <v>-0.19298245614035092</v>
      </c>
      <c r="E113" s="11">
        <f t="shared" si="2"/>
        <v>-0.12307692307692297</v>
      </c>
    </row>
    <row r="114" spans="1:5" ht="15.75" thickBot="1" x14ac:dyDescent="0.3">
      <c r="A114" s="1256" t="s">
        <v>863</v>
      </c>
      <c r="B114" s="1257"/>
      <c r="C114" s="1257"/>
      <c r="D114" s="1257"/>
      <c r="E114" s="1258"/>
    </row>
    <row r="115" spans="1:5" x14ac:dyDescent="0.25">
      <c r="A115" s="1254"/>
      <c r="B115" s="8">
        <v>2018</v>
      </c>
      <c r="C115" s="8">
        <v>2019</v>
      </c>
      <c r="D115" s="8">
        <v>2020</v>
      </c>
      <c r="E115" s="8">
        <v>2021</v>
      </c>
    </row>
    <row r="116" spans="1:5" ht="15.75" thickBot="1" x14ac:dyDescent="0.3">
      <c r="A116" s="1255"/>
      <c r="B116" s="743" t="s">
        <v>8</v>
      </c>
      <c r="C116" s="743" t="s">
        <v>9</v>
      </c>
      <c r="D116" s="743" t="s">
        <v>9</v>
      </c>
      <c r="E116" s="743" t="s">
        <v>9</v>
      </c>
    </row>
    <row r="117" spans="1:5" ht="15.75" thickBot="1" x14ac:dyDescent="0.3">
      <c r="A117" s="13" t="s">
        <v>24</v>
      </c>
      <c r="B117" s="14"/>
      <c r="C117" s="14"/>
      <c r="D117" s="14"/>
      <c r="E117" s="14"/>
    </row>
    <row r="118" spans="1:5" ht="15.75" thickBot="1" x14ac:dyDescent="0.3">
      <c r="A118" s="26" t="s">
        <v>279</v>
      </c>
      <c r="B118" s="15"/>
      <c r="C118" s="27"/>
      <c r="D118" s="27"/>
      <c r="E118" s="27"/>
    </row>
    <row r="119" spans="1:5" ht="15.75" thickBot="1" x14ac:dyDescent="0.3">
      <c r="A119" s="26" t="s">
        <v>280</v>
      </c>
      <c r="B119" s="15"/>
      <c r="C119" s="27"/>
      <c r="D119" s="27"/>
      <c r="E119" s="27"/>
    </row>
    <row r="120" spans="1:5" ht="15.75" thickBot="1" x14ac:dyDescent="0.3">
      <c r="A120" s="13" t="s">
        <v>25</v>
      </c>
      <c r="B120" s="14"/>
      <c r="C120" s="14"/>
      <c r="D120" s="14"/>
      <c r="E120" s="14"/>
    </row>
    <row r="121" spans="1:5" ht="15.75" thickBot="1" x14ac:dyDescent="0.3">
      <c r="A121" s="26" t="s">
        <v>279</v>
      </c>
      <c r="B121" s="15"/>
      <c r="C121" s="14"/>
      <c r="D121" s="14"/>
      <c r="E121" s="14"/>
    </row>
    <row r="122" spans="1:5" ht="15.75" thickBot="1" x14ac:dyDescent="0.3">
      <c r="A122" s="26" t="s">
        <v>280</v>
      </c>
      <c r="B122" s="15"/>
      <c r="C122" s="14"/>
      <c r="D122" s="14"/>
      <c r="E122" s="14"/>
    </row>
    <row r="123" spans="1:5" ht="15.75" thickBot="1" x14ac:dyDescent="0.3">
      <c r="A123" s="13" t="s">
        <v>26</v>
      </c>
      <c r="B123" s="42">
        <f>B124+B125</f>
        <v>6000</v>
      </c>
      <c r="C123" s="42">
        <f>C124+C125</f>
        <v>6000</v>
      </c>
      <c r="D123" s="42">
        <f>D124+D125</f>
        <v>6000</v>
      </c>
      <c r="E123" s="42">
        <f>E124+E125</f>
        <v>6000</v>
      </c>
    </row>
    <row r="124" spans="1:5" ht="15.75" thickBot="1" x14ac:dyDescent="0.3">
      <c r="A124" s="26" t="s">
        <v>279</v>
      </c>
      <c r="B124" s="15">
        <v>6000</v>
      </c>
      <c r="C124" s="14">
        <v>6000</v>
      </c>
      <c r="D124" s="14">
        <v>6000</v>
      </c>
      <c r="E124" s="14">
        <v>6000</v>
      </c>
    </row>
    <row r="125" spans="1:5" ht="15.75" thickBot="1" x14ac:dyDescent="0.3">
      <c r="A125" s="26" t="s">
        <v>280</v>
      </c>
      <c r="B125" s="15"/>
      <c r="C125" s="14"/>
      <c r="D125" s="14"/>
      <c r="E125" s="14"/>
    </row>
    <row r="126" spans="1:5" ht="15.75" thickBot="1" x14ac:dyDescent="0.3">
      <c r="A126" s="13" t="s">
        <v>27</v>
      </c>
      <c r="B126" s="15"/>
      <c r="C126" s="14"/>
      <c r="D126" s="14"/>
      <c r="E126" s="14"/>
    </row>
    <row r="127" spans="1:5" ht="15.75" thickBot="1" x14ac:dyDescent="0.3">
      <c r="A127" s="26" t="s">
        <v>279</v>
      </c>
      <c r="B127" s="15"/>
      <c r="C127" s="14"/>
      <c r="D127" s="14"/>
      <c r="E127" s="14"/>
    </row>
    <row r="128" spans="1:5" ht="15.75" thickBot="1" x14ac:dyDescent="0.3">
      <c r="A128" s="26" t="s">
        <v>280</v>
      </c>
      <c r="B128" s="15"/>
      <c r="C128" s="14"/>
      <c r="D128" s="14"/>
      <c r="E128" s="14"/>
    </row>
    <row r="129" spans="1:5" ht="15.75" thickBot="1" x14ac:dyDescent="0.3">
      <c r="A129" s="13" t="s">
        <v>28</v>
      </c>
      <c r="B129" s="15"/>
      <c r="C129" s="14"/>
      <c r="D129" s="14"/>
      <c r="E129" s="14"/>
    </row>
    <row r="130" spans="1:5" ht="15.75" thickBot="1" x14ac:dyDescent="0.3">
      <c r="A130" s="26" t="s">
        <v>279</v>
      </c>
      <c r="B130" s="15"/>
      <c r="C130" s="14"/>
      <c r="D130" s="14"/>
      <c r="E130" s="14"/>
    </row>
    <row r="131" spans="1:5" ht="15.75" thickBot="1" x14ac:dyDescent="0.3">
      <c r="A131" s="26" t="s">
        <v>280</v>
      </c>
      <c r="B131" s="15"/>
      <c r="C131" s="14"/>
      <c r="D131" s="14"/>
      <c r="E131" s="14"/>
    </row>
    <row r="132" spans="1:5" ht="15.75" thickBot="1" x14ac:dyDescent="0.3">
      <c r="A132" s="13" t="s">
        <v>29</v>
      </c>
      <c r="B132" s="15">
        <v>0</v>
      </c>
      <c r="C132" s="14">
        <v>0</v>
      </c>
      <c r="D132" s="14">
        <v>0</v>
      </c>
      <c r="E132" s="14">
        <v>0</v>
      </c>
    </row>
    <row r="133" spans="1:5" ht="15.75" thickBot="1" x14ac:dyDescent="0.3">
      <c r="A133" s="26" t="s">
        <v>279</v>
      </c>
      <c r="B133" s="15"/>
      <c r="C133" s="14"/>
      <c r="D133" s="14"/>
      <c r="E133" s="14"/>
    </row>
    <row r="134" spans="1:5" ht="15.75" thickBot="1" x14ac:dyDescent="0.3">
      <c r="A134" s="26" t="s">
        <v>280</v>
      </c>
      <c r="B134" s="15"/>
      <c r="C134" s="14"/>
      <c r="D134" s="14"/>
      <c r="E134" s="14"/>
    </row>
    <row r="135" spans="1:5" ht="15.75" thickBot="1" x14ac:dyDescent="0.3">
      <c r="A135" s="13" t="s">
        <v>30</v>
      </c>
      <c r="B135" s="15"/>
      <c r="C135" s="14"/>
      <c r="D135" s="14"/>
      <c r="E135" s="14"/>
    </row>
    <row r="136" spans="1:5" ht="15.75" thickBot="1" x14ac:dyDescent="0.3">
      <c r="A136" s="26" t="s">
        <v>279</v>
      </c>
      <c r="B136" s="15"/>
      <c r="C136" s="14"/>
      <c r="D136" s="14"/>
      <c r="E136" s="14"/>
    </row>
    <row r="137" spans="1:5" ht="15.75" thickBot="1" x14ac:dyDescent="0.3">
      <c r="A137" s="26" t="s">
        <v>280</v>
      </c>
      <c r="B137" s="15"/>
      <c r="C137" s="14"/>
      <c r="D137" s="14"/>
      <c r="E137" s="14"/>
    </row>
    <row r="138" spans="1:5" ht="15.75" thickBot="1" x14ac:dyDescent="0.3">
      <c r="A138" s="35" t="s">
        <v>53</v>
      </c>
      <c r="B138" s="15">
        <f>B135+B132+B129+B126+B123+B120+B117</f>
        <v>6000</v>
      </c>
      <c r="C138" s="15">
        <f>C135+C132+C129+C126+C123+C120+C117</f>
        <v>6000</v>
      </c>
      <c r="D138" s="15">
        <f>D135+D132+D129+D126+D123+D120+D117</f>
        <v>6000</v>
      </c>
      <c r="E138" s="15">
        <f>E135+E132+E129+E126+E123+E120+E117</f>
        <v>6000</v>
      </c>
    </row>
    <row r="139" spans="1:5" ht="15.75" thickBot="1" x14ac:dyDescent="0.3">
      <c r="A139" s="17" t="s">
        <v>32</v>
      </c>
      <c r="B139" s="18">
        <f>IF(B138-B109=0,0,"Error")</f>
        <v>0</v>
      </c>
      <c r="C139" s="18">
        <f>IF(C138-C109=0,0,"Error")</f>
        <v>0</v>
      </c>
      <c r="D139" s="18">
        <f>IF(D138-D109=0,0,"Error")</f>
        <v>0</v>
      </c>
      <c r="E139" s="18">
        <f>IF(E138-E109=0,0,"Error")</f>
        <v>0</v>
      </c>
    </row>
    <row r="140" spans="1:5" ht="15.75" thickBot="1" x14ac:dyDescent="0.3">
      <c r="A140" s="1220" t="s">
        <v>39</v>
      </c>
      <c r="B140" s="1221"/>
      <c r="C140" s="1221"/>
      <c r="D140" s="1221"/>
      <c r="E140" s="1222"/>
    </row>
    <row r="141" spans="1:5" ht="15.75" thickBot="1" x14ac:dyDescent="0.3">
      <c r="A141" s="1220" t="s">
        <v>40</v>
      </c>
      <c r="B141" s="1221"/>
      <c r="C141" s="1221"/>
      <c r="D141" s="1221"/>
      <c r="E141" s="1222"/>
    </row>
    <row r="142" spans="1:5" ht="15.75" thickBot="1" x14ac:dyDescent="0.3">
      <c r="A142" s="7" t="s">
        <v>56</v>
      </c>
      <c r="B142" s="1243" t="s">
        <v>553</v>
      </c>
      <c r="C142" s="1244"/>
      <c r="D142" s="1245"/>
      <c r="E142" s="1246"/>
    </row>
    <row r="143" spans="1:5" ht="39" customHeight="1" thickBot="1" x14ac:dyDescent="0.3">
      <c r="A143" s="7" t="s">
        <v>82</v>
      </c>
      <c r="B143" s="7" t="s">
        <v>602</v>
      </c>
      <c r="C143" s="100" t="s">
        <v>289</v>
      </c>
      <c r="D143" s="1245" t="s">
        <v>603</v>
      </c>
      <c r="E143" s="1246"/>
    </row>
    <row r="144" spans="1:5" ht="15.75" thickBot="1" x14ac:dyDescent="0.3">
      <c r="A144" s="110"/>
      <c r="B144" s="1243"/>
      <c r="C144" s="1277"/>
      <c r="D144" s="1245"/>
      <c r="E144" s="1246"/>
    </row>
    <row r="145" spans="1:10" ht="17.25" customHeight="1" thickBot="1" x14ac:dyDescent="0.3">
      <c r="A145" s="5" t="s">
        <v>15</v>
      </c>
      <c r="B145" s="1247" t="s">
        <v>604</v>
      </c>
      <c r="C145" s="1249"/>
      <c r="D145" s="1249"/>
      <c r="E145" s="1250"/>
    </row>
    <row r="146" spans="1:10" ht="15.75" thickBot="1" x14ac:dyDescent="0.3">
      <c r="A146" s="5" t="s">
        <v>16</v>
      </c>
      <c r="B146" s="1251" t="s">
        <v>317</v>
      </c>
      <c r="C146" s="1252"/>
      <c r="D146" s="1252"/>
      <c r="E146" s="1253"/>
    </row>
    <row r="147" spans="1:10" ht="12.75" customHeight="1" x14ac:dyDescent="0.25">
      <c r="A147" s="1254"/>
      <c r="B147" s="8">
        <v>2019</v>
      </c>
      <c r="C147" s="8">
        <v>2020</v>
      </c>
      <c r="D147" s="8">
        <v>2021</v>
      </c>
      <c r="E147" s="8">
        <v>2022</v>
      </c>
    </row>
    <row r="148" spans="1:10" ht="9" customHeight="1" thickBot="1" x14ac:dyDescent="0.3">
      <c r="A148" s="1255"/>
      <c r="B148" s="743" t="s">
        <v>8</v>
      </c>
      <c r="C148" s="743" t="s">
        <v>9</v>
      </c>
      <c r="D148" s="743" t="s">
        <v>9</v>
      </c>
      <c r="E148" s="743" t="s">
        <v>9</v>
      </c>
    </row>
    <row r="149" spans="1:10" ht="15.75" thickBot="1" x14ac:dyDescent="0.3">
      <c r="A149" s="5" t="s">
        <v>17</v>
      </c>
      <c r="B149" s="10">
        <v>26</v>
      </c>
      <c r="C149" s="10">
        <v>13</v>
      </c>
      <c r="D149" s="10">
        <v>13</v>
      </c>
      <c r="E149" s="10">
        <v>13</v>
      </c>
    </row>
    <row r="150" spans="1:10" ht="15.75" thickBot="1" x14ac:dyDescent="0.3">
      <c r="A150" s="5" t="s">
        <v>18</v>
      </c>
      <c r="B150" s="10">
        <f>B168</f>
        <v>770</v>
      </c>
      <c r="C150" s="10">
        <f>C168</f>
        <v>600</v>
      </c>
      <c r="D150" s="10">
        <f>D168</f>
        <v>600</v>
      </c>
      <c r="E150" s="10">
        <f>E168</f>
        <v>600</v>
      </c>
    </row>
    <row r="151" spans="1:10" ht="15.75" thickBot="1" x14ac:dyDescent="0.3">
      <c r="A151" s="5" t="s">
        <v>19</v>
      </c>
      <c r="B151" s="10">
        <f>B150/B149</f>
        <v>29.615384615384617</v>
      </c>
      <c r="C151" s="10">
        <f>C150/C149</f>
        <v>46.153846153846153</v>
      </c>
      <c r="D151" s="10">
        <f>D150/D149</f>
        <v>46.153846153846153</v>
      </c>
      <c r="E151" s="10">
        <f>E150/E149</f>
        <v>46.153846153846153</v>
      </c>
    </row>
    <row r="152" spans="1:10" ht="15.75" thickBot="1" x14ac:dyDescent="0.3">
      <c r="A152" s="5" t="s">
        <v>20</v>
      </c>
      <c r="B152" s="736" t="s">
        <v>21</v>
      </c>
      <c r="C152" s="11">
        <f>C149/B149-1</f>
        <v>-0.5</v>
      </c>
      <c r="D152" s="11">
        <f t="shared" ref="D152:E154" si="3">D149/C149-1</f>
        <v>0</v>
      </c>
      <c r="E152" s="11">
        <f t="shared" si="3"/>
        <v>0</v>
      </c>
      <c r="G152" s="12"/>
      <c r="H152" s="12"/>
      <c r="I152" s="12"/>
      <c r="J152" s="12"/>
    </row>
    <row r="153" spans="1:10" ht="15.75" thickBot="1" x14ac:dyDescent="0.3">
      <c r="A153" s="5" t="s">
        <v>22</v>
      </c>
      <c r="B153" s="736" t="s">
        <v>21</v>
      </c>
      <c r="C153" s="11">
        <f>C150/B150-1</f>
        <v>-0.22077922077922074</v>
      </c>
      <c r="D153" s="11">
        <f t="shared" si="3"/>
        <v>0</v>
      </c>
      <c r="E153" s="11">
        <f t="shared" si="3"/>
        <v>0</v>
      </c>
    </row>
    <row r="154" spans="1:10" ht="15.75" thickBot="1" x14ac:dyDescent="0.3">
      <c r="A154" s="5" t="s">
        <v>23</v>
      </c>
      <c r="B154" s="736" t="s">
        <v>21</v>
      </c>
      <c r="C154" s="11">
        <f>C151/B151-1</f>
        <v>0.55844155844155829</v>
      </c>
      <c r="D154" s="11">
        <f t="shared" si="3"/>
        <v>0</v>
      </c>
      <c r="E154" s="11">
        <f t="shared" si="3"/>
        <v>0</v>
      </c>
    </row>
    <row r="155" spans="1:10" ht="15.75" thickBot="1" x14ac:dyDescent="0.3">
      <c r="A155" s="1256" t="s">
        <v>247</v>
      </c>
      <c r="B155" s="1257"/>
      <c r="C155" s="1257"/>
      <c r="D155" s="1257"/>
      <c r="E155" s="1258"/>
    </row>
    <row r="156" spans="1:10" ht="12.75" customHeight="1" x14ac:dyDescent="0.25">
      <c r="A156" s="1254"/>
      <c r="B156" s="8">
        <v>2018</v>
      </c>
      <c r="C156" s="8">
        <v>2019</v>
      </c>
      <c r="D156" s="8">
        <v>2020</v>
      </c>
      <c r="E156" s="8">
        <v>2021</v>
      </c>
    </row>
    <row r="157" spans="1:10" ht="9" customHeight="1" thickBot="1" x14ac:dyDescent="0.3">
      <c r="A157" s="1255"/>
      <c r="B157" s="743" t="s">
        <v>8</v>
      </c>
      <c r="C157" s="743" t="s">
        <v>9</v>
      </c>
      <c r="D157" s="743" t="s">
        <v>9</v>
      </c>
      <c r="E157" s="743" t="s">
        <v>9</v>
      </c>
    </row>
    <row r="158" spans="1:10" ht="15.75" thickBot="1" x14ac:dyDescent="0.3">
      <c r="A158" s="13" t="s">
        <v>42</v>
      </c>
      <c r="B158" s="14">
        <f>B159+B160+B161+B162</f>
        <v>0</v>
      </c>
      <c r="C158" s="14">
        <f>C159+C160+C161+C162</f>
        <v>0</v>
      </c>
      <c r="D158" s="14">
        <f>D159+D160+D161+D162</f>
        <v>0</v>
      </c>
      <c r="E158" s="14">
        <f>E159+E160+E161+E162</f>
        <v>0</v>
      </c>
    </row>
    <row r="159" spans="1:10" ht="15.75" thickBot="1" x14ac:dyDescent="0.3">
      <c r="A159" s="26" t="s">
        <v>279</v>
      </c>
      <c r="B159" s="14"/>
      <c r="C159" s="14"/>
      <c r="D159" s="14"/>
      <c r="E159" s="14"/>
    </row>
    <row r="160" spans="1:10" ht="15.75" thickBot="1" x14ac:dyDescent="0.3">
      <c r="A160" s="26" t="s">
        <v>294</v>
      </c>
      <c r="B160" s="14"/>
      <c r="C160" s="14"/>
      <c r="D160" s="14"/>
      <c r="E160" s="14"/>
    </row>
    <row r="161" spans="1:5" ht="15.75" thickBot="1" x14ac:dyDescent="0.3">
      <c r="A161" s="26" t="s">
        <v>295</v>
      </c>
      <c r="B161" s="14"/>
      <c r="C161" s="14"/>
      <c r="D161" s="14"/>
      <c r="E161" s="14"/>
    </row>
    <row r="162" spans="1:5" ht="15.75" thickBot="1" x14ac:dyDescent="0.3">
      <c r="A162" s="26" t="s">
        <v>296</v>
      </c>
      <c r="B162" s="14"/>
      <c r="C162" s="14"/>
      <c r="D162" s="14"/>
      <c r="E162" s="14"/>
    </row>
    <row r="163" spans="1:5" ht="15.75" thickBot="1" x14ac:dyDescent="0.3">
      <c r="A163" s="13" t="s">
        <v>43</v>
      </c>
      <c r="B163" s="15">
        <f>B164+B165+B166+B167</f>
        <v>770</v>
      </c>
      <c r="C163" s="15">
        <f>C164+C165+C166+C167</f>
        <v>600</v>
      </c>
      <c r="D163" s="15">
        <f>D164+D165+D166+D167</f>
        <v>600</v>
      </c>
      <c r="E163" s="15">
        <f>E164+E165+E166+E167</f>
        <v>600</v>
      </c>
    </row>
    <row r="164" spans="1:5" ht="15.75" thickBot="1" x14ac:dyDescent="0.3">
      <c r="A164" s="26" t="s">
        <v>279</v>
      </c>
      <c r="B164" s="15">
        <f>1200-430</f>
        <v>770</v>
      </c>
      <c r="C164" s="14">
        <v>600</v>
      </c>
      <c r="D164" s="14">
        <v>600</v>
      </c>
      <c r="E164" s="14">
        <v>600</v>
      </c>
    </row>
    <row r="165" spans="1:5" ht="15.75" thickBot="1" x14ac:dyDescent="0.3">
      <c r="A165" s="26" t="s">
        <v>294</v>
      </c>
      <c r="B165" s="15"/>
      <c r="C165" s="14"/>
      <c r="D165" s="14"/>
      <c r="E165" s="14"/>
    </row>
    <row r="166" spans="1:5" ht="15.75" thickBot="1" x14ac:dyDescent="0.3">
      <c r="A166" s="26" t="s">
        <v>295</v>
      </c>
      <c r="B166" s="15"/>
      <c r="C166" s="14"/>
      <c r="D166" s="14"/>
      <c r="E166" s="14"/>
    </row>
    <row r="167" spans="1:5" ht="15.75" thickBot="1" x14ac:dyDescent="0.3">
      <c r="A167" s="26" t="s">
        <v>296</v>
      </c>
      <c r="B167" s="15"/>
      <c r="C167" s="14"/>
      <c r="D167" s="14"/>
      <c r="E167" s="14"/>
    </row>
    <row r="168" spans="1:5" ht="15.75" thickBot="1" x14ac:dyDescent="0.3">
      <c r="A168" s="101" t="s">
        <v>31</v>
      </c>
      <c r="B168" s="15">
        <f>B158+B163</f>
        <v>770</v>
      </c>
      <c r="C168" s="15">
        <f>C158+C163</f>
        <v>600</v>
      </c>
      <c r="D168" s="15">
        <f>D158+D163</f>
        <v>600</v>
      </c>
      <c r="E168" s="15">
        <f>E158+E163</f>
        <v>600</v>
      </c>
    </row>
    <row r="169" spans="1:5" ht="34.5" thickBot="1" x14ac:dyDescent="0.3">
      <c r="A169" s="7" t="s">
        <v>33</v>
      </c>
      <c r="B169" s="7" t="s">
        <v>605</v>
      </c>
      <c r="C169" s="100" t="s">
        <v>289</v>
      </c>
      <c r="D169" s="1245" t="s">
        <v>606</v>
      </c>
      <c r="E169" s="1246"/>
    </row>
    <row r="170" spans="1:5" ht="27.75" customHeight="1" thickBot="1" x14ac:dyDescent="0.3">
      <c r="A170" s="5" t="s">
        <v>15</v>
      </c>
      <c r="B170" s="1247" t="s">
        <v>118</v>
      </c>
      <c r="C170" s="1249"/>
      <c r="D170" s="1249"/>
      <c r="E170" s="1250"/>
    </row>
    <row r="171" spans="1:5" ht="15.75" thickBot="1" x14ac:dyDescent="0.3">
      <c r="A171" s="5" t="s">
        <v>16</v>
      </c>
      <c r="B171" s="1251" t="s">
        <v>607</v>
      </c>
      <c r="C171" s="1252"/>
      <c r="D171" s="1252"/>
      <c r="E171" s="1253"/>
    </row>
    <row r="172" spans="1:5" ht="12.75" customHeight="1" x14ac:dyDescent="0.25">
      <c r="A172" s="1254"/>
      <c r="B172" s="8">
        <v>2019</v>
      </c>
      <c r="C172" s="8">
        <v>2020</v>
      </c>
      <c r="D172" s="8">
        <v>2021</v>
      </c>
      <c r="E172" s="8">
        <v>2022</v>
      </c>
    </row>
    <row r="173" spans="1:5" ht="15" customHeight="1" thickBot="1" x14ac:dyDescent="0.3">
      <c r="A173" s="1255"/>
      <c r="B173" s="743" t="s">
        <v>8</v>
      </c>
      <c r="C173" s="743" t="s">
        <v>9</v>
      </c>
      <c r="D173" s="743" t="s">
        <v>9</v>
      </c>
      <c r="E173" s="743" t="s">
        <v>9</v>
      </c>
    </row>
    <row r="174" spans="1:5" ht="15.75" thickBot="1" x14ac:dyDescent="0.3">
      <c r="A174" s="5" t="s">
        <v>17</v>
      </c>
      <c r="B174" s="736">
        <v>10</v>
      </c>
      <c r="C174" s="736">
        <v>5</v>
      </c>
      <c r="D174" s="736">
        <v>5</v>
      </c>
      <c r="E174" s="736">
        <v>5</v>
      </c>
    </row>
    <row r="175" spans="1:5" ht="15.75" thickBot="1" x14ac:dyDescent="0.3">
      <c r="A175" s="5" t="s">
        <v>18</v>
      </c>
      <c r="B175" s="10">
        <f>B193</f>
        <v>1230</v>
      </c>
      <c r="C175" s="10">
        <f>C193</f>
        <v>400</v>
      </c>
      <c r="D175" s="10">
        <f>D193</f>
        <v>400</v>
      </c>
      <c r="E175" s="10">
        <f>E193</f>
        <v>400</v>
      </c>
    </row>
    <row r="176" spans="1:5" ht="15.75" thickBot="1" x14ac:dyDescent="0.3">
      <c r="A176" s="5" t="s">
        <v>19</v>
      </c>
      <c r="B176" s="10">
        <f>B175/B174</f>
        <v>123</v>
      </c>
      <c r="C176" s="10">
        <f>C175/C174</f>
        <v>80</v>
      </c>
      <c r="D176" s="10">
        <f>D175/D174</f>
        <v>80</v>
      </c>
      <c r="E176" s="10">
        <f>E175/E174</f>
        <v>80</v>
      </c>
    </row>
    <row r="177" spans="1:10" ht="15.75" thickBot="1" x14ac:dyDescent="0.3">
      <c r="A177" s="5" t="s">
        <v>20</v>
      </c>
      <c r="B177" s="736" t="s">
        <v>21</v>
      </c>
      <c r="C177" s="11">
        <f>C174/B174-1</f>
        <v>-0.5</v>
      </c>
      <c r="D177" s="11">
        <f t="shared" ref="D177:E179" si="4">D174/C174-1</f>
        <v>0</v>
      </c>
      <c r="E177" s="11">
        <f t="shared" si="4"/>
        <v>0</v>
      </c>
      <c r="G177" s="12"/>
      <c r="H177" s="12"/>
      <c r="I177" s="12"/>
      <c r="J177" s="12"/>
    </row>
    <row r="178" spans="1:10" ht="15.75" thickBot="1" x14ac:dyDescent="0.3">
      <c r="A178" s="5" t="s">
        <v>22</v>
      </c>
      <c r="B178" s="736" t="s">
        <v>21</v>
      </c>
      <c r="C178" s="11">
        <f>C175/B175-1</f>
        <v>-0.67479674796747968</v>
      </c>
      <c r="D178" s="11">
        <f t="shared" si="4"/>
        <v>0</v>
      </c>
      <c r="E178" s="11">
        <f t="shared" si="4"/>
        <v>0</v>
      </c>
    </row>
    <row r="179" spans="1:10" ht="15.75" thickBot="1" x14ac:dyDescent="0.3">
      <c r="A179" s="5" t="s">
        <v>23</v>
      </c>
      <c r="B179" s="736" t="s">
        <v>21</v>
      </c>
      <c r="C179" s="11">
        <f>C176/B176-1</f>
        <v>-0.34959349593495936</v>
      </c>
      <c r="D179" s="11">
        <f t="shared" si="4"/>
        <v>0</v>
      </c>
      <c r="E179" s="11">
        <f t="shared" si="4"/>
        <v>0</v>
      </c>
    </row>
    <row r="180" spans="1:10" ht="15.75" thickBot="1" x14ac:dyDescent="0.3">
      <c r="A180" s="1256" t="s">
        <v>864</v>
      </c>
      <c r="B180" s="1257"/>
      <c r="C180" s="1257"/>
      <c r="D180" s="1257"/>
      <c r="E180" s="1258"/>
    </row>
    <row r="181" spans="1:10" ht="12.75" customHeight="1" x14ac:dyDescent="0.25">
      <c r="A181" s="1254"/>
      <c r="B181" s="8">
        <v>2019</v>
      </c>
      <c r="C181" s="8">
        <v>2020</v>
      </c>
      <c r="D181" s="8">
        <v>2021</v>
      </c>
      <c r="E181" s="8">
        <v>2022</v>
      </c>
    </row>
    <row r="182" spans="1:10" ht="9" customHeight="1" thickBot="1" x14ac:dyDescent="0.3">
      <c r="A182" s="1255"/>
      <c r="B182" s="743" t="s">
        <v>8</v>
      </c>
      <c r="C182" s="743" t="s">
        <v>9</v>
      </c>
      <c r="D182" s="743" t="s">
        <v>9</v>
      </c>
      <c r="E182" s="743" t="s">
        <v>9</v>
      </c>
    </row>
    <row r="183" spans="1:10" ht="15.75" thickBot="1" x14ac:dyDescent="0.3">
      <c r="A183" s="13" t="s">
        <v>42</v>
      </c>
      <c r="B183" s="14">
        <f>B184+B185+B186+B187</f>
        <v>0</v>
      </c>
      <c r="C183" s="14">
        <f>C184+C185+C186+C187</f>
        <v>0</v>
      </c>
      <c r="D183" s="14">
        <f>D184+D185+D186+D187</f>
        <v>0</v>
      </c>
      <c r="E183" s="14">
        <f>E184+E185+E186+E187</f>
        <v>0</v>
      </c>
    </row>
    <row r="184" spans="1:10" ht="15.75" thickBot="1" x14ac:dyDescent="0.3">
      <c r="A184" s="26" t="s">
        <v>279</v>
      </c>
      <c r="B184" s="14"/>
      <c r="C184" s="14"/>
      <c r="D184" s="14"/>
      <c r="E184" s="14"/>
    </row>
    <row r="185" spans="1:10" ht="15.75" thickBot="1" x14ac:dyDescent="0.3">
      <c r="A185" s="26" t="s">
        <v>294</v>
      </c>
      <c r="B185" s="14"/>
      <c r="C185" s="14"/>
      <c r="D185" s="14"/>
      <c r="E185" s="14"/>
    </row>
    <row r="186" spans="1:10" ht="15.75" thickBot="1" x14ac:dyDescent="0.3">
      <c r="A186" s="26" t="s">
        <v>295</v>
      </c>
      <c r="B186" s="14"/>
      <c r="C186" s="14"/>
      <c r="D186" s="14"/>
      <c r="E186" s="14"/>
    </row>
    <row r="187" spans="1:10" ht="15.75" thickBot="1" x14ac:dyDescent="0.3">
      <c r="A187" s="26" t="s">
        <v>296</v>
      </c>
      <c r="B187" s="14"/>
      <c r="C187" s="14"/>
      <c r="D187" s="14"/>
      <c r="E187" s="14"/>
    </row>
    <row r="188" spans="1:10" ht="15.75" thickBot="1" x14ac:dyDescent="0.3">
      <c r="A188" s="13" t="s">
        <v>43</v>
      </c>
      <c r="B188" s="15">
        <f>B189+B190+B191+B192</f>
        <v>1230</v>
      </c>
      <c r="C188" s="15">
        <f>C189+C190+C191+C192</f>
        <v>400</v>
      </c>
      <c r="D188" s="15">
        <f>D189+D190+D191+D192</f>
        <v>400</v>
      </c>
      <c r="E188" s="15">
        <f>E189+E190+E191+E192</f>
        <v>400</v>
      </c>
    </row>
    <row r="189" spans="1:10" ht="15.75" thickBot="1" x14ac:dyDescent="0.3">
      <c r="A189" s="26" t="s">
        <v>279</v>
      </c>
      <c r="B189" s="15">
        <f>800+430</f>
        <v>1230</v>
      </c>
      <c r="C189" s="31">
        <v>400</v>
      </c>
      <c r="D189" s="14">
        <v>400</v>
      </c>
      <c r="E189" s="14">
        <v>400</v>
      </c>
    </row>
    <row r="190" spans="1:10" ht="15.75" thickBot="1" x14ac:dyDescent="0.3">
      <c r="A190" s="26" t="s">
        <v>294</v>
      </c>
      <c r="B190" s="15"/>
      <c r="C190" s="14"/>
      <c r="D190" s="14"/>
      <c r="E190" s="14"/>
    </row>
    <row r="191" spans="1:10" ht="15.75" thickBot="1" x14ac:dyDescent="0.3">
      <c r="A191" s="26" t="s">
        <v>295</v>
      </c>
      <c r="B191" s="15"/>
      <c r="C191" s="14"/>
      <c r="D191" s="14"/>
      <c r="E191" s="14"/>
    </row>
    <row r="192" spans="1:10" ht="15.75" thickBot="1" x14ac:dyDescent="0.3">
      <c r="A192" s="26" t="s">
        <v>296</v>
      </c>
      <c r="B192" s="15"/>
      <c r="C192" s="14"/>
      <c r="D192" s="14"/>
      <c r="E192" s="14"/>
    </row>
    <row r="193" spans="1:5" ht="15.75" thickBot="1" x14ac:dyDescent="0.3">
      <c r="A193" s="101" t="s">
        <v>298</v>
      </c>
      <c r="B193" s="15">
        <f>B183+B188</f>
        <v>1230</v>
      </c>
      <c r="C193" s="15">
        <f>C183+C188</f>
        <v>400</v>
      </c>
      <c r="D193" s="15">
        <f>D183+D188</f>
        <v>400</v>
      </c>
      <c r="E193" s="15">
        <f>E183+E188</f>
        <v>400</v>
      </c>
    </row>
    <row r="194" spans="1:5" ht="15.75" thickBot="1" x14ac:dyDescent="0.3">
      <c r="A194" s="20"/>
      <c r="B194" s="21"/>
      <c r="C194" s="21"/>
      <c r="D194" s="21"/>
      <c r="E194" s="21"/>
    </row>
    <row r="195" spans="1:5" ht="27" customHeight="1" thickBot="1" x14ac:dyDescent="0.3">
      <c r="A195" s="6" t="s">
        <v>57</v>
      </c>
      <c r="B195" s="22">
        <f>B150+B72+B35+B175+B109</f>
        <v>54300</v>
      </c>
      <c r="C195" s="22">
        <f>C150+C72+C35+C175+C109</f>
        <v>54300</v>
      </c>
      <c r="D195" s="22">
        <f>D150+D72+D35+D175+D109</f>
        <v>55000</v>
      </c>
      <c r="E195" s="22">
        <f>E150+E72+E35+E175+E109</f>
        <v>55500</v>
      </c>
    </row>
    <row r="196" spans="1:5" ht="24.75" thickBot="1" x14ac:dyDescent="0.3">
      <c r="A196" s="6" t="s">
        <v>58</v>
      </c>
      <c r="B196" s="22">
        <f>B138+B101+B64+B193+B168</f>
        <v>54300</v>
      </c>
      <c r="C196" s="22">
        <f>C138+C101+C64+C193+C168</f>
        <v>54300</v>
      </c>
      <c r="D196" s="22">
        <f>D138+D101+D64+D193+D168</f>
        <v>55000</v>
      </c>
      <c r="E196" s="22">
        <f>E138+E101+E64+E193+E168</f>
        <v>55500</v>
      </c>
    </row>
    <row r="197" spans="1:5" ht="15.75" thickBot="1" x14ac:dyDescent="0.3">
      <c r="A197" s="13" t="s">
        <v>24</v>
      </c>
      <c r="B197" s="36">
        <f>B198+B199</f>
        <v>34700</v>
      </c>
      <c r="C197" s="36">
        <f>C198+C199</f>
        <v>34700</v>
      </c>
      <c r="D197" s="36">
        <f>D198+D199</f>
        <v>34700</v>
      </c>
      <c r="E197" s="36">
        <f>E198+E199</f>
        <v>34700</v>
      </c>
    </row>
    <row r="198" spans="1:5" ht="15.75" thickBot="1" x14ac:dyDescent="0.3">
      <c r="A198" s="26" t="s">
        <v>279</v>
      </c>
      <c r="B198" s="15">
        <f t="shared" ref="B198:E199" si="5">B44+B81+B118</f>
        <v>34700</v>
      </c>
      <c r="C198" s="15">
        <f t="shared" si="5"/>
        <v>34700</v>
      </c>
      <c r="D198" s="15">
        <f t="shared" si="5"/>
        <v>34700</v>
      </c>
      <c r="E198" s="15">
        <f t="shared" si="5"/>
        <v>34700</v>
      </c>
    </row>
    <row r="199" spans="1:5" ht="15.75" thickBot="1" x14ac:dyDescent="0.3">
      <c r="A199" s="26" t="s">
        <v>302</v>
      </c>
      <c r="B199" s="15">
        <f t="shared" si="5"/>
        <v>0</v>
      </c>
      <c r="C199" s="15">
        <f t="shared" si="5"/>
        <v>0</v>
      </c>
      <c r="D199" s="15">
        <f t="shared" si="5"/>
        <v>0</v>
      </c>
      <c r="E199" s="15">
        <f t="shared" si="5"/>
        <v>0</v>
      </c>
    </row>
    <row r="200" spans="1:5" ht="15.75" thickBot="1" x14ac:dyDescent="0.3">
      <c r="A200" s="13" t="s">
        <v>25</v>
      </c>
      <c r="B200" s="36">
        <f>B201+B202</f>
        <v>6300</v>
      </c>
      <c r="C200" s="36">
        <f>C201+C202</f>
        <v>6300</v>
      </c>
      <c r="D200" s="36">
        <f>D201+D202</f>
        <v>6300</v>
      </c>
      <c r="E200" s="36">
        <f>E201+E202</f>
        <v>6300</v>
      </c>
    </row>
    <row r="201" spans="1:5" ht="15.75" thickBot="1" x14ac:dyDescent="0.3">
      <c r="A201" s="26" t="s">
        <v>279</v>
      </c>
      <c r="B201" s="14">
        <f>B47+B84+B121</f>
        <v>6300</v>
      </c>
      <c r="C201" s="14">
        <f>C47+C84+C121</f>
        <v>6300</v>
      </c>
      <c r="D201" s="14">
        <f>D47+D84+D121</f>
        <v>6300</v>
      </c>
      <c r="E201" s="14">
        <f>E47+E84+E121</f>
        <v>6300</v>
      </c>
    </row>
    <row r="202" spans="1:5" ht="15.75" thickBot="1" x14ac:dyDescent="0.3">
      <c r="A202" s="26" t="s">
        <v>302</v>
      </c>
      <c r="B202" s="15">
        <f>B48+B85+B119</f>
        <v>0</v>
      </c>
      <c r="C202" s="15">
        <f>C48+C85+C119</f>
        <v>0</v>
      </c>
      <c r="D202" s="15">
        <f>D48+D85+D119</f>
        <v>0</v>
      </c>
      <c r="E202" s="15">
        <f>E48+E85+E119</f>
        <v>0</v>
      </c>
    </row>
    <row r="203" spans="1:5" ht="15.75" thickBot="1" x14ac:dyDescent="0.3">
      <c r="A203" s="13" t="s">
        <v>26</v>
      </c>
      <c r="B203" s="36">
        <f>B204+B205</f>
        <v>11060</v>
      </c>
      <c r="C203" s="36">
        <f>C204+C205</f>
        <v>12060</v>
      </c>
      <c r="D203" s="36">
        <f>D204+D205</f>
        <v>12760</v>
      </c>
      <c r="E203" s="36">
        <f>E204+E205</f>
        <v>13260</v>
      </c>
    </row>
    <row r="204" spans="1:5" ht="15.75" thickBot="1" x14ac:dyDescent="0.3">
      <c r="A204" s="26" t="s">
        <v>279</v>
      </c>
      <c r="B204" s="15">
        <f t="shared" ref="B204:E205" si="6">B50+B87+B124</f>
        <v>11060</v>
      </c>
      <c r="C204" s="15">
        <f t="shared" si="6"/>
        <v>12060</v>
      </c>
      <c r="D204" s="15">
        <f t="shared" si="6"/>
        <v>12760</v>
      </c>
      <c r="E204" s="15">
        <f t="shared" si="6"/>
        <v>13260</v>
      </c>
    </row>
    <row r="205" spans="1:5" ht="15.75" thickBot="1" x14ac:dyDescent="0.3">
      <c r="A205" s="26" t="s">
        <v>302</v>
      </c>
      <c r="B205" s="15">
        <f t="shared" si="6"/>
        <v>0</v>
      </c>
      <c r="C205" s="15">
        <f t="shared" si="6"/>
        <v>0</v>
      </c>
      <c r="D205" s="15">
        <f t="shared" si="6"/>
        <v>0</v>
      </c>
      <c r="E205" s="15">
        <f t="shared" si="6"/>
        <v>0</v>
      </c>
    </row>
    <row r="206" spans="1:5" ht="15.75" thickBot="1" x14ac:dyDescent="0.3">
      <c r="A206" s="13" t="s">
        <v>27</v>
      </c>
      <c r="B206" s="36">
        <f>B207+B208</f>
        <v>0</v>
      </c>
      <c r="C206" s="36">
        <f>C207+C208</f>
        <v>0</v>
      </c>
      <c r="D206" s="36">
        <f>D207+D208</f>
        <v>0</v>
      </c>
      <c r="E206" s="36">
        <f>E207+E208</f>
        <v>0</v>
      </c>
    </row>
    <row r="207" spans="1:5" ht="15.75" thickBot="1" x14ac:dyDescent="0.3">
      <c r="A207" s="26" t="s">
        <v>279</v>
      </c>
      <c r="B207" s="14">
        <f t="shared" ref="B207:E208" si="7">B53+B90+B127</f>
        <v>0</v>
      </c>
      <c r="C207" s="14">
        <f t="shared" si="7"/>
        <v>0</v>
      </c>
      <c r="D207" s="14">
        <f t="shared" si="7"/>
        <v>0</v>
      </c>
      <c r="E207" s="14">
        <f t="shared" si="7"/>
        <v>0</v>
      </c>
    </row>
    <row r="208" spans="1:5" ht="15.75" thickBot="1" x14ac:dyDescent="0.3">
      <c r="A208" s="26" t="s">
        <v>302</v>
      </c>
      <c r="B208" s="15">
        <f t="shared" si="7"/>
        <v>0</v>
      </c>
      <c r="C208" s="15">
        <f t="shared" si="7"/>
        <v>0</v>
      </c>
      <c r="D208" s="15">
        <f t="shared" si="7"/>
        <v>0</v>
      </c>
      <c r="E208" s="15">
        <f t="shared" si="7"/>
        <v>0</v>
      </c>
    </row>
    <row r="209" spans="1:5" ht="15.75" thickBot="1" x14ac:dyDescent="0.3">
      <c r="A209" s="13" t="s">
        <v>28</v>
      </c>
      <c r="B209" s="36">
        <f>B210+B211</f>
        <v>0</v>
      </c>
      <c r="C209" s="36">
        <f>C210+C211</f>
        <v>0</v>
      </c>
      <c r="D209" s="36">
        <f>D210+D211</f>
        <v>0</v>
      </c>
      <c r="E209" s="36">
        <f>E210+E211</f>
        <v>0</v>
      </c>
    </row>
    <row r="210" spans="1:5" ht="15.75" thickBot="1" x14ac:dyDescent="0.3">
      <c r="A210" s="26" t="s">
        <v>279</v>
      </c>
      <c r="B210" s="14">
        <f t="shared" ref="B210:E211" si="8">B56+B93+B130</f>
        <v>0</v>
      </c>
      <c r="C210" s="14">
        <f t="shared" si="8"/>
        <v>0</v>
      </c>
      <c r="D210" s="14">
        <f t="shared" si="8"/>
        <v>0</v>
      </c>
      <c r="E210" s="14">
        <f t="shared" si="8"/>
        <v>0</v>
      </c>
    </row>
    <row r="211" spans="1:5" ht="15.75" thickBot="1" x14ac:dyDescent="0.3">
      <c r="A211" s="26" t="s">
        <v>302</v>
      </c>
      <c r="B211" s="15">
        <f t="shared" si="8"/>
        <v>0</v>
      </c>
      <c r="C211" s="15">
        <f t="shared" si="8"/>
        <v>0</v>
      </c>
      <c r="D211" s="15">
        <f t="shared" si="8"/>
        <v>0</v>
      </c>
      <c r="E211" s="15">
        <f t="shared" si="8"/>
        <v>0</v>
      </c>
    </row>
    <row r="212" spans="1:5" ht="15.75" thickBot="1" x14ac:dyDescent="0.3">
      <c r="A212" s="13" t="s">
        <v>29</v>
      </c>
      <c r="B212" s="36">
        <f>B213+B214</f>
        <v>0</v>
      </c>
      <c r="C212" s="36">
        <f>C213+C214</f>
        <v>0</v>
      </c>
      <c r="D212" s="36">
        <f>D213+D214</f>
        <v>0</v>
      </c>
      <c r="E212" s="36">
        <f>E213+E214</f>
        <v>0</v>
      </c>
    </row>
    <row r="213" spans="1:5" ht="15.75" thickBot="1" x14ac:dyDescent="0.3">
      <c r="A213" s="26" t="s">
        <v>279</v>
      </c>
      <c r="B213" s="14">
        <f t="shared" ref="B213:E214" si="9">B59+B96+B133</f>
        <v>0</v>
      </c>
      <c r="C213" s="14">
        <f t="shared" si="9"/>
        <v>0</v>
      </c>
      <c r="D213" s="14">
        <f t="shared" si="9"/>
        <v>0</v>
      </c>
      <c r="E213" s="14">
        <f t="shared" si="9"/>
        <v>0</v>
      </c>
    </row>
    <row r="214" spans="1:5" ht="15.75" thickBot="1" x14ac:dyDescent="0.3">
      <c r="A214" s="26" t="s">
        <v>302</v>
      </c>
      <c r="B214" s="15">
        <f t="shared" si="9"/>
        <v>0</v>
      </c>
      <c r="C214" s="15">
        <f t="shared" si="9"/>
        <v>0</v>
      </c>
      <c r="D214" s="15">
        <f t="shared" si="9"/>
        <v>0</v>
      </c>
      <c r="E214" s="15">
        <f t="shared" si="9"/>
        <v>0</v>
      </c>
    </row>
    <row r="215" spans="1:5" ht="15.75" thickBot="1" x14ac:dyDescent="0.3">
      <c r="A215" s="13" t="s">
        <v>30</v>
      </c>
      <c r="B215" s="36">
        <f>B98+B61</f>
        <v>240</v>
      </c>
      <c r="C215" s="36">
        <f>C98+C61</f>
        <v>240</v>
      </c>
      <c r="D215" s="36">
        <f>D98+D61</f>
        <v>240</v>
      </c>
      <c r="E215" s="36">
        <f>E98+E61</f>
        <v>240</v>
      </c>
    </row>
    <row r="216" spans="1:5" ht="15.75" thickBot="1" x14ac:dyDescent="0.3">
      <c r="A216" s="26" t="s">
        <v>279</v>
      </c>
      <c r="B216" s="14">
        <f t="shared" ref="B216:E217" si="10">B62+B99+B136</f>
        <v>240</v>
      </c>
      <c r="C216" s="14">
        <f t="shared" si="10"/>
        <v>240</v>
      </c>
      <c r="D216" s="14">
        <f t="shared" si="10"/>
        <v>240</v>
      </c>
      <c r="E216" s="14">
        <f t="shared" si="10"/>
        <v>240</v>
      </c>
    </row>
    <row r="217" spans="1:5" ht="15.75" thickBot="1" x14ac:dyDescent="0.3">
      <c r="A217" s="26" t="s">
        <v>302</v>
      </c>
      <c r="B217" s="15">
        <f t="shared" si="10"/>
        <v>0</v>
      </c>
      <c r="C217" s="15">
        <f t="shared" si="10"/>
        <v>0</v>
      </c>
      <c r="D217" s="15">
        <f t="shared" si="10"/>
        <v>0</v>
      </c>
      <c r="E217" s="15">
        <f t="shared" si="10"/>
        <v>0</v>
      </c>
    </row>
    <row r="218" spans="1:5" ht="15.75" thickBot="1" x14ac:dyDescent="0.3">
      <c r="A218" s="13" t="s">
        <v>59</v>
      </c>
      <c r="B218" s="36">
        <f>B219+B220+B221+B222</f>
        <v>0</v>
      </c>
      <c r="C218" s="36">
        <f>C219+C220+C221+C222</f>
        <v>0</v>
      </c>
      <c r="D218" s="36">
        <f>D219+D220+D221+D222</f>
        <v>0</v>
      </c>
      <c r="E218" s="36">
        <f>E219+E220+E221+E222</f>
        <v>0</v>
      </c>
    </row>
    <row r="219" spans="1:5" ht="15.75" thickBot="1" x14ac:dyDescent="0.3">
      <c r="A219" s="26" t="s">
        <v>279</v>
      </c>
      <c r="B219" s="14">
        <f t="shared" ref="B219:E222" si="11">B159+B184</f>
        <v>0</v>
      </c>
      <c r="C219" s="14">
        <f t="shared" si="11"/>
        <v>0</v>
      </c>
      <c r="D219" s="14">
        <f t="shared" si="11"/>
        <v>0</v>
      </c>
      <c r="E219" s="14">
        <f t="shared" si="11"/>
        <v>0</v>
      </c>
    </row>
    <row r="220" spans="1:5" ht="15.75" thickBot="1" x14ac:dyDescent="0.3">
      <c r="A220" s="26" t="s">
        <v>303</v>
      </c>
      <c r="B220" s="14">
        <f t="shared" si="11"/>
        <v>0</v>
      </c>
      <c r="C220" s="14">
        <f t="shared" si="11"/>
        <v>0</v>
      </c>
      <c r="D220" s="14">
        <f t="shared" si="11"/>
        <v>0</v>
      </c>
      <c r="E220" s="14">
        <f t="shared" si="11"/>
        <v>0</v>
      </c>
    </row>
    <row r="221" spans="1:5" ht="15.75" thickBot="1" x14ac:dyDescent="0.3">
      <c r="A221" s="26" t="s">
        <v>295</v>
      </c>
      <c r="B221" s="14">
        <f t="shared" si="11"/>
        <v>0</v>
      </c>
      <c r="C221" s="14">
        <f t="shared" si="11"/>
        <v>0</v>
      </c>
      <c r="D221" s="14">
        <f t="shared" si="11"/>
        <v>0</v>
      </c>
      <c r="E221" s="14">
        <f t="shared" si="11"/>
        <v>0</v>
      </c>
    </row>
    <row r="222" spans="1:5" ht="15.75" thickBot="1" x14ac:dyDescent="0.3">
      <c r="A222" s="26" t="s">
        <v>296</v>
      </c>
      <c r="B222" s="14">
        <f t="shared" si="11"/>
        <v>0</v>
      </c>
      <c r="C222" s="14">
        <f t="shared" si="11"/>
        <v>0</v>
      </c>
      <c r="D222" s="14">
        <f t="shared" si="11"/>
        <v>0</v>
      </c>
      <c r="E222" s="14">
        <f t="shared" si="11"/>
        <v>0</v>
      </c>
    </row>
    <row r="223" spans="1:5" ht="15.75" thickBot="1" x14ac:dyDescent="0.3">
      <c r="A223" s="13" t="s">
        <v>60</v>
      </c>
      <c r="B223" s="36">
        <f>B224+B225+B226+B227</f>
        <v>2000</v>
      </c>
      <c r="C223" s="36">
        <f>C224+C225+C226+C227</f>
        <v>1000</v>
      </c>
      <c r="D223" s="36">
        <f>D224+D225+D226+D227</f>
        <v>1000</v>
      </c>
      <c r="E223" s="36">
        <f>E224+E225+E226+E227</f>
        <v>1000</v>
      </c>
    </row>
    <row r="224" spans="1:5" ht="15.75" thickBot="1" x14ac:dyDescent="0.3">
      <c r="A224" s="26" t="s">
        <v>279</v>
      </c>
      <c r="B224" s="14">
        <f t="shared" ref="B224:E227" si="12">B164+B189</f>
        <v>2000</v>
      </c>
      <c r="C224" s="14">
        <f t="shared" si="12"/>
        <v>1000</v>
      </c>
      <c r="D224" s="14">
        <f t="shared" si="12"/>
        <v>1000</v>
      </c>
      <c r="E224" s="14">
        <f t="shared" si="12"/>
        <v>1000</v>
      </c>
    </row>
    <row r="225" spans="1:5" ht="15.75" thickBot="1" x14ac:dyDescent="0.3">
      <c r="A225" s="26" t="s">
        <v>303</v>
      </c>
      <c r="B225" s="14">
        <f t="shared" si="12"/>
        <v>0</v>
      </c>
      <c r="C225" s="14">
        <f t="shared" si="12"/>
        <v>0</v>
      </c>
      <c r="D225" s="14">
        <f t="shared" si="12"/>
        <v>0</v>
      </c>
      <c r="E225" s="14">
        <f t="shared" si="12"/>
        <v>0</v>
      </c>
    </row>
    <row r="226" spans="1:5" ht="15.75" thickBot="1" x14ac:dyDescent="0.3">
      <c r="A226" s="26" t="s">
        <v>295</v>
      </c>
      <c r="B226" s="14">
        <f t="shared" si="12"/>
        <v>0</v>
      </c>
      <c r="C226" s="14">
        <f t="shared" si="12"/>
        <v>0</v>
      </c>
      <c r="D226" s="14">
        <f t="shared" si="12"/>
        <v>0</v>
      </c>
      <c r="E226" s="14">
        <f t="shared" si="12"/>
        <v>0</v>
      </c>
    </row>
    <row r="227" spans="1:5" ht="15.75" thickBot="1" x14ac:dyDescent="0.3">
      <c r="A227" s="26" t="s">
        <v>296</v>
      </c>
      <c r="B227" s="14">
        <f t="shared" si="12"/>
        <v>0</v>
      </c>
      <c r="C227" s="14">
        <f t="shared" si="12"/>
        <v>0</v>
      </c>
      <c r="D227" s="14">
        <f t="shared" si="12"/>
        <v>0</v>
      </c>
      <c r="E227" s="14">
        <f t="shared" si="12"/>
        <v>0</v>
      </c>
    </row>
    <row r="228" spans="1:5" ht="15.75" thickBot="1" x14ac:dyDescent="0.3">
      <c r="A228" s="17" t="s">
        <v>32</v>
      </c>
      <c r="B228" s="18">
        <f>IF(B196-B195=0,0,"Error")</f>
        <v>0</v>
      </c>
      <c r="C228" s="18">
        <f>IF(C196-C195=0,0,"Error")</f>
        <v>0</v>
      </c>
      <c r="D228" s="18">
        <f>IF(D196-D195=0,0,"Error")</f>
        <v>0</v>
      </c>
      <c r="E228" s="18">
        <f>IF(E196-E195=0,0,"Error")</f>
        <v>0</v>
      </c>
    </row>
  </sheetData>
  <mergeCells count="48">
    <mergeCell ref="A4:E4"/>
    <mergeCell ref="A1:E1"/>
    <mergeCell ref="B6:E6"/>
    <mergeCell ref="B7:E7"/>
    <mergeCell ref="B8:E8"/>
    <mergeCell ref="A32:A33"/>
    <mergeCell ref="A9:E9"/>
    <mergeCell ref="A10:E12"/>
    <mergeCell ref="B13:E13"/>
    <mergeCell ref="A14:A15"/>
    <mergeCell ref="B17:E17"/>
    <mergeCell ref="A18:E18"/>
    <mergeCell ref="A27:E27"/>
    <mergeCell ref="A28:E28"/>
    <mergeCell ref="B29:E29"/>
    <mergeCell ref="B30:E30"/>
    <mergeCell ref="B31:E31"/>
    <mergeCell ref="A106:A107"/>
    <mergeCell ref="A40:E40"/>
    <mergeCell ref="A41:A42"/>
    <mergeCell ref="B66:E66"/>
    <mergeCell ref="B67:E67"/>
    <mergeCell ref="B68:E68"/>
    <mergeCell ref="A69:A70"/>
    <mergeCell ref="A180:E180"/>
    <mergeCell ref="A181:A182"/>
    <mergeCell ref="B144:E144"/>
    <mergeCell ref="B145:E145"/>
    <mergeCell ref="B146:E146"/>
    <mergeCell ref="A147:A148"/>
    <mergeCell ref="A155:E155"/>
    <mergeCell ref="A156:A157"/>
    <mergeCell ref="A3:E3"/>
    <mergeCell ref="D169:E169"/>
    <mergeCell ref="B170:E170"/>
    <mergeCell ref="B171:E171"/>
    <mergeCell ref="A172:A173"/>
    <mergeCell ref="A114:E114"/>
    <mergeCell ref="A115:A116"/>
    <mergeCell ref="A140:E140"/>
    <mergeCell ref="A141:E141"/>
    <mergeCell ref="B142:E142"/>
    <mergeCell ref="D143:E143"/>
    <mergeCell ref="A77:E77"/>
    <mergeCell ref="A78:A79"/>
    <mergeCell ref="B103:E103"/>
    <mergeCell ref="B104:E104"/>
    <mergeCell ref="B105:E105"/>
  </mergeCells>
  <pageMargins left="0.7" right="0.7" top="0.75" bottom="0.75" header="0.3" footer="0.3"/>
  <pageSetup fitToHeight="0" orientation="portrait"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26"/>
  <sheetViews>
    <sheetView zoomScale="170" zoomScaleNormal="170" workbookViewId="0">
      <selection activeCell="H4" sqref="H4"/>
    </sheetView>
  </sheetViews>
  <sheetFormatPr defaultRowHeight="15" x14ac:dyDescent="0.25"/>
  <cols>
    <col min="1" max="1" width="31.28515625" customWidth="1"/>
    <col min="2" max="5" width="11.7109375" customWidth="1"/>
  </cols>
  <sheetData>
    <row r="1" spans="1:5" ht="15.75" customHeight="1" x14ac:dyDescent="0.25">
      <c r="A1" s="1421" t="s">
        <v>1275</v>
      </c>
      <c r="B1" s="1421"/>
      <c r="C1" s="1421"/>
      <c r="D1" s="1421"/>
      <c r="E1" s="1421"/>
    </row>
    <row r="3" spans="1:5" ht="30" customHeight="1" x14ac:dyDescent="0.25">
      <c r="A3" s="1421" t="s">
        <v>732</v>
      </c>
      <c r="B3" s="1421"/>
      <c r="C3" s="1421"/>
      <c r="D3" s="1421"/>
      <c r="E3" s="1421"/>
    </row>
    <row r="4" spans="1:5" ht="18" customHeight="1" x14ac:dyDescent="0.25">
      <c r="A4" s="1306"/>
      <c r="B4" s="1306"/>
      <c r="C4" s="1306"/>
      <c r="D4" s="1306"/>
      <c r="E4" s="1306"/>
    </row>
    <row r="5" spans="1:5" ht="15.75" thickBot="1" x14ac:dyDescent="0.3"/>
    <row r="6" spans="1:5" ht="15.75" thickBot="1" x14ac:dyDescent="0.3">
      <c r="A6" s="2" t="s">
        <v>0</v>
      </c>
      <c r="B6" s="1230" t="s">
        <v>831</v>
      </c>
      <c r="C6" s="1230"/>
      <c r="D6" s="1230"/>
      <c r="E6" s="1230"/>
    </row>
    <row r="7" spans="1:5" ht="15.75" thickBot="1" x14ac:dyDescent="0.3">
      <c r="A7" s="2" t="s">
        <v>1</v>
      </c>
      <c r="B7" s="1231" t="s">
        <v>727</v>
      </c>
      <c r="C7" s="1232"/>
      <c r="D7" s="1232"/>
      <c r="E7" s="1233"/>
    </row>
    <row r="8" spans="1:5" ht="15.75" thickBot="1" x14ac:dyDescent="0.3">
      <c r="A8" s="2" t="s">
        <v>3</v>
      </c>
      <c r="B8" s="1217" t="s">
        <v>729</v>
      </c>
      <c r="C8" s="1218"/>
      <c r="D8" s="1218"/>
      <c r="E8" s="1219"/>
    </row>
    <row r="9" spans="1:5" ht="15.75" thickBot="1" x14ac:dyDescent="0.3">
      <c r="A9" s="1234" t="s">
        <v>5</v>
      </c>
      <c r="B9" s="1235"/>
      <c r="C9" s="1235"/>
      <c r="D9" s="1235"/>
      <c r="E9" s="1236"/>
    </row>
    <row r="10" spans="1:5" ht="15.75" customHeight="1" x14ac:dyDescent="0.25">
      <c r="A10" s="2333" t="s">
        <v>608</v>
      </c>
      <c r="B10" s="2334"/>
      <c r="C10" s="2334"/>
      <c r="D10" s="2334"/>
      <c r="E10" s="2335"/>
    </row>
    <row r="11" spans="1:5" ht="36.75" customHeight="1" x14ac:dyDescent="0.25">
      <c r="A11" s="2336"/>
      <c r="B11" s="2337"/>
      <c r="C11" s="2337"/>
      <c r="D11" s="2337"/>
      <c r="E11" s="2338"/>
    </row>
    <row r="12" spans="1:5" ht="6" customHeight="1" thickBot="1" x14ac:dyDescent="0.3">
      <c r="A12" s="2339"/>
      <c r="B12" s="2340"/>
      <c r="C12" s="2340"/>
      <c r="D12" s="2340"/>
      <c r="E12" s="2341"/>
    </row>
    <row r="13" spans="1:5" ht="75.75" customHeight="1" thickBot="1" x14ac:dyDescent="0.3">
      <c r="A13" s="3" t="s">
        <v>6</v>
      </c>
      <c r="B13" s="1240" t="s">
        <v>609</v>
      </c>
      <c r="C13" s="1241"/>
      <c r="D13" s="1241"/>
      <c r="E13" s="1242"/>
    </row>
    <row r="14" spans="1:5" ht="23.25" customHeight="1" x14ac:dyDescent="0.25">
      <c r="A14" s="1254" t="s">
        <v>7</v>
      </c>
      <c r="B14" s="280">
        <v>2019</v>
      </c>
      <c r="C14" s="280">
        <v>2020</v>
      </c>
      <c r="D14" s="280">
        <v>2021</v>
      </c>
      <c r="E14" s="280">
        <v>2022</v>
      </c>
    </row>
    <row r="15" spans="1:5" ht="15.75" thickBot="1" x14ac:dyDescent="0.3">
      <c r="A15" s="1255"/>
      <c r="B15" s="277" t="s">
        <v>8</v>
      </c>
      <c r="C15" s="277" t="s">
        <v>9</v>
      </c>
      <c r="D15" s="277" t="s">
        <v>9</v>
      </c>
      <c r="E15" s="277" t="s">
        <v>9</v>
      </c>
    </row>
    <row r="16" spans="1:5" ht="79.5" thickBot="1" x14ac:dyDescent="0.3">
      <c r="A16" s="737" t="s">
        <v>610</v>
      </c>
      <c r="B16" s="81">
        <v>11</v>
      </c>
      <c r="C16" s="81">
        <v>13</v>
      </c>
      <c r="D16" s="81">
        <v>13</v>
      </c>
      <c r="E16" s="81">
        <v>15</v>
      </c>
    </row>
    <row r="17" spans="1:5" ht="57" thickBot="1" x14ac:dyDescent="0.3">
      <c r="A17" s="737" t="s">
        <v>611</v>
      </c>
      <c r="B17" s="81">
        <v>6300</v>
      </c>
      <c r="C17" s="81">
        <v>6500</v>
      </c>
      <c r="D17" s="81">
        <v>6700</v>
      </c>
      <c r="E17" s="81">
        <v>6700</v>
      </c>
    </row>
    <row r="18" spans="1:5" ht="46.5" customHeight="1" thickBot="1" x14ac:dyDescent="0.3">
      <c r="A18" s="5" t="s">
        <v>612</v>
      </c>
      <c r="B18" s="81">
        <v>2</v>
      </c>
      <c r="C18" s="81">
        <v>2</v>
      </c>
      <c r="D18" s="81">
        <v>2</v>
      </c>
      <c r="E18" s="81">
        <v>2</v>
      </c>
    </row>
    <row r="19" spans="1:5" ht="36" customHeight="1" thickBot="1" x14ac:dyDescent="0.3">
      <c r="A19" s="61" t="s">
        <v>10</v>
      </c>
      <c r="B19" s="1735" t="s">
        <v>613</v>
      </c>
      <c r="C19" s="1736"/>
      <c r="D19" s="1736"/>
      <c r="E19" s="1737"/>
    </row>
    <row r="20" spans="1:5" ht="15.75" customHeight="1" thickBot="1" x14ac:dyDescent="0.3">
      <c r="A20" s="1392" t="s">
        <v>11</v>
      </c>
      <c r="B20" s="1393"/>
      <c r="C20" s="1393"/>
      <c r="D20" s="1393"/>
      <c r="E20" s="1394"/>
    </row>
    <row r="21" spans="1:5" ht="15.75" thickBot="1" x14ac:dyDescent="0.3">
      <c r="A21" s="87" t="s">
        <v>614</v>
      </c>
      <c r="B21" s="229">
        <v>11</v>
      </c>
      <c r="C21" s="52" t="s">
        <v>80</v>
      </c>
      <c r="D21" s="52" t="s">
        <v>119</v>
      </c>
      <c r="E21" s="52" t="s">
        <v>80</v>
      </c>
    </row>
    <row r="22" spans="1:5" ht="15.75" thickBot="1" x14ac:dyDescent="0.3">
      <c r="A22" s="1291" t="s">
        <v>12</v>
      </c>
      <c r="B22" s="1292"/>
      <c r="C22" s="1292"/>
      <c r="D22" s="1292"/>
      <c r="E22" s="1293"/>
    </row>
    <row r="23" spans="1:5" ht="15.75" thickBot="1" x14ac:dyDescent="0.3">
      <c r="A23" s="1220" t="s">
        <v>13</v>
      </c>
      <c r="B23" s="1221"/>
      <c r="C23" s="1221"/>
      <c r="D23" s="1221"/>
      <c r="E23" s="1222"/>
    </row>
    <row r="24" spans="1:5" ht="27.75" customHeight="1" thickBot="1" x14ac:dyDescent="0.3">
      <c r="A24" s="7" t="s">
        <v>14</v>
      </c>
      <c r="B24" s="2330" t="s">
        <v>832</v>
      </c>
      <c r="C24" s="2331"/>
      <c r="D24" s="2331"/>
      <c r="E24" s="2332"/>
    </row>
    <row r="25" spans="1:5" ht="44.25" customHeight="1" thickBot="1" x14ac:dyDescent="0.3">
      <c r="A25" s="5" t="s">
        <v>15</v>
      </c>
      <c r="B25" s="1247" t="s">
        <v>615</v>
      </c>
      <c r="C25" s="1249"/>
      <c r="D25" s="1249"/>
      <c r="E25" s="1250"/>
    </row>
    <row r="26" spans="1:5" ht="12.75" customHeight="1" thickBot="1" x14ac:dyDescent="0.3">
      <c r="A26" s="5" t="s">
        <v>16</v>
      </c>
      <c r="B26" s="1251" t="s">
        <v>83</v>
      </c>
      <c r="C26" s="1252"/>
      <c r="D26" s="1252"/>
      <c r="E26" s="1253"/>
    </row>
    <row r="27" spans="1:5" ht="15" customHeight="1" x14ac:dyDescent="0.25">
      <c r="A27" s="1254"/>
      <c r="B27" s="8">
        <v>2019</v>
      </c>
      <c r="C27" s="8">
        <v>2020</v>
      </c>
      <c r="D27" s="8">
        <v>2020</v>
      </c>
      <c r="E27" s="8">
        <v>2021</v>
      </c>
    </row>
    <row r="28" spans="1:5" ht="15.75" thickBot="1" x14ac:dyDescent="0.3">
      <c r="A28" s="1255"/>
      <c r="B28" s="743" t="s">
        <v>8</v>
      </c>
      <c r="C28" s="743" t="s">
        <v>9</v>
      </c>
      <c r="D28" s="743" t="s">
        <v>9</v>
      </c>
      <c r="E28" s="743" t="s">
        <v>9</v>
      </c>
    </row>
    <row r="29" spans="1:5" ht="15.75" thickBot="1" x14ac:dyDescent="0.3">
      <c r="A29" s="5" t="s">
        <v>17</v>
      </c>
      <c r="B29" s="10">
        <v>6500</v>
      </c>
      <c r="C29" s="10">
        <v>7000</v>
      </c>
      <c r="D29" s="10">
        <v>7500</v>
      </c>
      <c r="E29" s="10">
        <v>7500</v>
      </c>
    </row>
    <row r="30" spans="1:5" ht="15.75" thickBot="1" x14ac:dyDescent="0.3">
      <c r="A30" s="5" t="s">
        <v>18</v>
      </c>
      <c r="B30" s="10">
        <f>B59</f>
        <v>32600</v>
      </c>
      <c r="C30" s="10">
        <f t="shared" ref="C30:E30" si="0">C59</f>
        <v>32600</v>
      </c>
      <c r="D30" s="10">
        <f t="shared" si="0"/>
        <v>32600</v>
      </c>
      <c r="E30" s="10">
        <f t="shared" si="0"/>
        <v>32600</v>
      </c>
    </row>
    <row r="31" spans="1:5" ht="15.75" thickBot="1" x14ac:dyDescent="0.3">
      <c r="A31" s="5" t="s">
        <v>19</v>
      </c>
      <c r="B31" s="80">
        <f>B30/B29</f>
        <v>5.0153846153846153</v>
      </c>
      <c r="C31" s="80">
        <f t="shared" ref="C31:E31" si="1">C30/C29</f>
        <v>4.6571428571428575</v>
      </c>
      <c r="D31" s="80">
        <f t="shared" si="1"/>
        <v>4.3466666666666667</v>
      </c>
      <c r="E31" s="80">
        <f t="shared" si="1"/>
        <v>4.3466666666666667</v>
      </c>
    </row>
    <row r="32" spans="1:5" ht="15.75" thickBot="1" x14ac:dyDescent="0.3">
      <c r="A32" s="5" t="s">
        <v>20</v>
      </c>
      <c r="B32" s="736" t="s">
        <v>21</v>
      </c>
      <c r="C32" s="11">
        <f>C29/B29-1</f>
        <v>7.6923076923076872E-2</v>
      </c>
      <c r="D32" s="11">
        <f t="shared" ref="D32:E34" si="2">D29/C29-1</f>
        <v>7.1428571428571397E-2</v>
      </c>
      <c r="E32" s="11">
        <f t="shared" si="2"/>
        <v>0</v>
      </c>
    </row>
    <row r="33" spans="1:5" ht="15.75" thickBot="1" x14ac:dyDescent="0.3">
      <c r="A33" s="5" t="s">
        <v>22</v>
      </c>
      <c r="B33" s="736" t="s">
        <v>21</v>
      </c>
      <c r="C33" s="11">
        <f>C30/B30-1</f>
        <v>0</v>
      </c>
      <c r="D33" s="11">
        <f t="shared" si="2"/>
        <v>0</v>
      </c>
      <c r="E33" s="11">
        <f t="shared" si="2"/>
        <v>0</v>
      </c>
    </row>
    <row r="34" spans="1:5" ht="15.75" customHeight="1" thickBot="1" x14ac:dyDescent="0.3">
      <c r="A34" s="5" t="s">
        <v>23</v>
      </c>
      <c r="B34" s="736" t="s">
        <v>21</v>
      </c>
      <c r="C34" s="11">
        <f>C31/B31-1</f>
        <v>-7.1428571428571397E-2</v>
      </c>
      <c r="D34" s="11">
        <f t="shared" si="2"/>
        <v>-6.6666666666666763E-2</v>
      </c>
      <c r="E34" s="11">
        <f t="shared" si="2"/>
        <v>0</v>
      </c>
    </row>
    <row r="35" spans="1:5" ht="12.75" customHeight="1" thickBot="1" x14ac:dyDescent="0.3">
      <c r="A35" s="1256" t="s">
        <v>160</v>
      </c>
      <c r="B35" s="1257"/>
      <c r="C35" s="1257"/>
      <c r="D35" s="1257"/>
      <c r="E35" s="1258"/>
    </row>
    <row r="36" spans="1:5" ht="15" customHeight="1" x14ac:dyDescent="0.25">
      <c r="A36" s="1254"/>
      <c r="B36" s="8">
        <v>2019</v>
      </c>
      <c r="C36" s="8">
        <v>2020</v>
      </c>
      <c r="D36" s="8">
        <v>2021</v>
      </c>
      <c r="E36" s="8">
        <v>2022</v>
      </c>
    </row>
    <row r="37" spans="1:5" ht="15.75" thickBot="1" x14ac:dyDescent="0.3">
      <c r="A37" s="1255"/>
      <c r="B37" s="743" t="s">
        <v>8</v>
      </c>
      <c r="C37" s="743" t="s">
        <v>9</v>
      </c>
      <c r="D37" s="743" t="s">
        <v>9</v>
      </c>
      <c r="E37" s="743" t="s">
        <v>9</v>
      </c>
    </row>
    <row r="38" spans="1:5" ht="15.75" thickBot="1" x14ac:dyDescent="0.3">
      <c r="A38" s="13" t="s">
        <v>24</v>
      </c>
      <c r="B38" s="14">
        <f>SUM(B39:B40)</f>
        <v>19830</v>
      </c>
      <c r="C38" s="14">
        <f>SUM(C39:C40)</f>
        <v>19030</v>
      </c>
      <c r="D38" s="14">
        <f t="shared" ref="D38:E38" si="3">SUM(D39:D40)</f>
        <v>19030</v>
      </c>
      <c r="E38" s="14">
        <f t="shared" si="3"/>
        <v>19030</v>
      </c>
    </row>
    <row r="39" spans="1:5" ht="15.75" thickBot="1" x14ac:dyDescent="0.3">
      <c r="A39" s="26" t="s">
        <v>279</v>
      </c>
      <c r="B39" s="31">
        <v>19830</v>
      </c>
      <c r="C39" s="31">
        <v>19030</v>
      </c>
      <c r="D39" s="31">
        <v>19030</v>
      </c>
      <c r="E39" s="31">
        <v>19030</v>
      </c>
    </row>
    <row r="40" spans="1:5" ht="15.75" thickBot="1" x14ac:dyDescent="0.3">
      <c r="A40" s="26" t="s">
        <v>280</v>
      </c>
      <c r="B40" s="15">
        <v>0</v>
      </c>
      <c r="C40" s="278">
        <v>0</v>
      </c>
      <c r="D40" s="278">
        <v>0</v>
      </c>
      <c r="E40" s="278">
        <v>0</v>
      </c>
    </row>
    <row r="41" spans="1:5" ht="24.75" thickBot="1" x14ac:dyDescent="0.3">
      <c r="A41" s="13" t="s">
        <v>25</v>
      </c>
      <c r="B41" s="14">
        <f>SUM(B42:B43)</f>
        <v>2970</v>
      </c>
      <c r="C41" s="31">
        <f t="shared" ref="C41:E41" si="4">SUM(C42:C43)</f>
        <v>2970</v>
      </c>
      <c r="D41" s="31">
        <f t="shared" si="4"/>
        <v>2970</v>
      </c>
      <c r="E41" s="31">
        <f t="shared" si="4"/>
        <v>2970</v>
      </c>
    </row>
    <row r="42" spans="1:5" ht="15.75" thickBot="1" x14ac:dyDescent="0.3">
      <c r="A42" s="26" t="s">
        <v>279</v>
      </c>
      <c r="B42" s="14">
        <v>2970</v>
      </c>
      <c r="C42" s="31">
        <v>2970</v>
      </c>
      <c r="D42" s="31">
        <v>2970</v>
      </c>
      <c r="E42" s="31">
        <v>2970</v>
      </c>
    </row>
    <row r="43" spans="1:5" ht="15.75" thickBot="1" x14ac:dyDescent="0.3">
      <c r="A43" s="26" t="s">
        <v>280</v>
      </c>
      <c r="B43" s="15">
        <v>0</v>
      </c>
      <c r="C43" s="31">
        <v>0</v>
      </c>
      <c r="D43" s="31">
        <v>0</v>
      </c>
      <c r="E43" s="31">
        <v>0</v>
      </c>
    </row>
    <row r="44" spans="1:5" ht="15.75" thickBot="1" x14ac:dyDescent="0.3">
      <c r="A44" s="13" t="s">
        <v>26</v>
      </c>
      <c r="B44" s="278">
        <f t="shared" ref="B44:E44" si="5">SUM(B45:B46)</f>
        <v>9800</v>
      </c>
      <c r="C44" s="278">
        <f t="shared" si="5"/>
        <v>10600</v>
      </c>
      <c r="D44" s="278">
        <f t="shared" si="5"/>
        <v>10600</v>
      </c>
      <c r="E44" s="278">
        <f t="shared" si="5"/>
        <v>10600</v>
      </c>
    </row>
    <row r="45" spans="1:5" ht="15.75" thickBot="1" x14ac:dyDescent="0.3">
      <c r="A45" s="26" t="s">
        <v>279</v>
      </c>
      <c r="B45" s="31">
        <v>9800</v>
      </c>
      <c r="C45" s="31">
        <f>9800+800</f>
        <v>10600</v>
      </c>
      <c r="D45" s="31">
        <f>10300+800-500</f>
        <v>10600</v>
      </c>
      <c r="E45" s="31">
        <f>10300+800-500</f>
        <v>10600</v>
      </c>
    </row>
    <row r="46" spans="1:5" ht="15.75" thickBot="1" x14ac:dyDescent="0.3">
      <c r="A46" s="26" t="s">
        <v>280</v>
      </c>
      <c r="B46" s="15">
        <v>0</v>
      </c>
      <c r="C46" s="14">
        <v>0</v>
      </c>
      <c r="D46" s="14">
        <v>0</v>
      </c>
      <c r="E46" s="14">
        <v>0</v>
      </c>
    </row>
    <row r="47" spans="1:5" ht="15.75" thickBot="1" x14ac:dyDescent="0.3">
      <c r="A47" s="13" t="s">
        <v>27</v>
      </c>
      <c r="B47" s="15"/>
      <c r="C47" s="14"/>
      <c r="D47" s="14"/>
      <c r="E47" s="14"/>
    </row>
    <row r="48" spans="1:5" ht="15.75" thickBot="1" x14ac:dyDescent="0.3">
      <c r="A48" s="26" t="s">
        <v>279</v>
      </c>
      <c r="B48" s="15"/>
      <c r="C48" s="14"/>
      <c r="D48" s="14"/>
      <c r="E48" s="14"/>
    </row>
    <row r="49" spans="1:5" ht="15.75" thickBot="1" x14ac:dyDescent="0.3">
      <c r="A49" s="26" t="s">
        <v>280</v>
      </c>
      <c r="B49" s="15"/>
      <c r="C49" s="14"/>
      <c r="D49" s="14"/>
      <c r="E49" s="14"/>
    </row>
    <row r="50" spans="1:5" ht="15.75" thickBot="1" x14ac:dyDescent="0.3">
      <c r="A50" s="13" t="s">
        <v>28</v>
      </c>
      <c r="B50" s="15"/>
      <c r="C50" s="14"/>
      <c r="D50" s="14"/>
      <c r="E50" s="14"/>
    </row>
    <row r="51" spans="1:5" ht="15.75" thickBot="1" x14ac:dyDescent="0.3">
      <c r="A51" s="26" t="s">
        <v>279</v>
      </c>
      <c r="B51" s="15"/>
      <c r="C51" s="14"/>
      <c r="D51" s="14"/>
      <c r="E51" s="14"/>
    </row>
    <row r="52" spans="1:5" ht="15.75" thickBot="1" x14ac:dyDescent="0.3">
      <c r="A52" s="26" t="s">
        <v>280</v>
      </c>
      <c r="B52" s="15"/>
      <c r="C52" s="14"/>
      <c r="D52" s="14"/>
      <c r="E52" s="14"/>
    </row>
    <row r="53" spans="1:5" ht="36.75" customHeight="1" thickBot="1" x14ac:dyDescent="0.3">
      <c r="A53" s="13" t="s">
        <v>29</v>
      </c>
      <c r="B53" s="15"/>
      <c r="C53" s="14"/>
      <c r="D53" s="14"/>
      <c r="E53" s="14"/>
    </row>
    <row r="54" spans="1:5" ht="15.75" thickBot="1" x14ac:dyDescent="0.3">
      <c r="A54" s="26" t="s">
        <v>279</v>
      </c>
      <c r="B54" s="15"/>
      <c r="C54" s="14"/>
      <c r="D54" s="14"/>
      <c r="E54" s="14"/>
    </row>
    <row r="55" spans="1:5" ht="15.75" thickBot="1" x14ac:dyDescent="0.3">
      <c r="A55" s="26" t="s">
        <v>280</v>
      </c>
      <c r="B55" s="15"/>
      <c r="C55" s="14"/>
      <c r="D55" s="14"/>
      <c r="E55" s="14"/>
    </row>
    <row r="56" spans="1:5" ht="15.75" thickBot="1" x14ac:dyDescent="0.3">
      <c r="A56" s="13" t="s">
        <v>30</v>
      </c>
      <c r="B56" s="15">
        <v>0</v>
      </c>
      <c r="C56" s="14">
        <v>0</v>
      </c>
      <c r="D56" s="14">
        <f>C56*1.03*0.99</f>
        <v>0</v>
      </c>
      <c r="E56" s="14">
        <f>D56*1.03*0.99</f>
        <v>0</v>
      </c>
    </row>
    <row r="57" spans="1:5" ht="15.75" thickBot="1" x14ac:dyDescent="0.3">
      <c r="A57" s="26" t="s">
        <v>279</v>
      </c>
      <c r="B57" s="15"/>
      <c r="C57" s="40"/>
      <c r="D57" s="40"/>
      <c r="E57" s="40"/>
    </row>
    <row r="58" spans="1:5" ht="15.75" thickBot="1" x14ac:dyDescent="0.3">
      <c r="A58" s="26" t="s">
        <v>280</v>
      </c>
      <c r="B58" s="15"/>
      <c r="C58" s="97"/>
      <c r="D58" s="40"/>
      <c r="E58" s="40"/>
    </row>
    <row r="59" spans="1:5" ht="15" customHeight="1" thickBot="1" x14ac:dyDescent="0.3">
      <c r="A59" s="16" t="s">
        <v>31</v>
      </c>
      <c r="B59" s="15">
        <f>B56+B53+B50+B47+B44+B41+B38</f>
        <v>32600</v>
      </c>
      <c r="C59" s="15">
        <f t="shared" ref="C59:E59" si="6">C56+C53+C50+C47+C44+C41+C38</f>
        <v>32600</v>
      </c>
      <c r="D59" s="15">
        <f t="shared" si="6"/>
        <v>32600</v>
      </c>
      <c r="E59" s="15">
        <f t="shared" si="6"/>
        <v>32600</v>
      </c>
    </row>
    <row r="60" spans="1:5" ht="15.75" thickBot="1" x14ac:dyDescent="0.3">
      <c r="A60" s="17" t="s">
        <v>32</v>
      </c>
      <c r="B60" s="18">
        <f>IF(B59-B30=0,0,"Error")</f>
        <v>0</v>
      </c>
      <c r="C60" s="18">
        <f>IF(C59-C30=0,0,"Error")</f>
        <v>0</v>
      </c>
      <c r="D60" s="18">
        <f>IF(D59-D30=0,0,"Error")</f>
        <v>0</v>
      </c>
      <c r="E60" s="18">
        <f>IF(E59-E30=0,0,"Error")</f>
        <v>0</v>
      </c>
    </row>
    <row r="61" spans="1:5" ht="23.25" customHeight="1" thickBot="1" x14ac:dyDescent="0.3">
      <c r="A61" s="7" t="s">
        <v>33</v>
      </c>
      <c r="B61" s="2330" t="s">
        <v>616</v>
      </c>
      <c r="C61" s="2331"/>
      <c r="D61" s="2331"/>
      <c r="E61" s="2332"/>
    </row>
    <row r="62" spans="1:5" ht="35.25" customHeight="1" thickBot="1" x14ac:dyDescent="0.3">
      <c r="A62" s="5" t="s">
        <v>15</v>
      </c>
      <c r="B62" s="1247" t="s">
        <v>617</v>
      </c>
      <c r="C62" s="1249"/>
      <c r="D62" s="1249"/>
      <c r="E62" s="1250"/>
    </row>
    <row r="63" spans="1:5" ht="15.75" thickBot="1" x14ac:dyDescent="0.3">
      <c r="A63" s="5" t="s">
        <v>16</v>
      </c>
      <c r="B63" s="1251" t="s">
        <v>618</v>
      </c>
      <c r="C63" s="1252"/>
      <c r="D63" s="1252"/>
      <c r="E63" s="1253"/>
    </row>
    <row r="64" spans="1:5" x14ac:dyDescent="0.25">
      <c r="A64" s="1254"/>
      <c r="B64" s="8">
        <v>2019</v>
      </c>
      <c r="C64" s="8">
        <v>2020</v>
      </c>
      <c r="D64" s="8">
        <v>2021</v>
      </c>
      <c r="E64" s="8">
        <v>2022</v>
      </c>
    </row>
    <row r="65" spans="1:5" ht="15.75" thickBot="1" x14ac:dyDescent="0.3">
      <c r="A65" s="1255"/>
      <c r="B65" s="743" t="s">
        <v>8</v>
      </c>
      <c r="C65" s="743" t="s">
        <v>9</v>
      </c>
      <c r="D65" s="743" t="s">
        <v>9</v>
      </c>
      <c r="E65" s="743" t="s">
        <v>9</v>
      </c>
    </row>
    <row r="66" spans="1:5" ht="15.75" thickBot="1" x14ac:dyDescent="0.3">
      <c r="A66" s="5" t="s">
        <v>17</v>
      </c>
      <c r="B66" s="736">
        <v>4</v>
      </c>
      <c r="C66" s="736">
        <v>5</v>
      </c>
      <c r="D66" s="736">
        <v>5</v>
      </c>
      <c r="E66" s="736">
        <v>5</v>
      </c>
    </row>
    <row r="67" spans="1:5" ht="24" customHeight="1" thickBot="1" x14ac:dyDescent="0.3">
      <c r="A67" s="5" t="s">
        <v>18</v>
      </c>
      <c r="B67" s="10">
        <f>B96</f>
        <v>1900</v>
      </c>
      <c r="C67" s="10">
        <f t="shared" ref="C67:E67" si="7">C96</f>
        <v>1900</v>
      </c>
      <c r="D67" s="10">
        <f t="shared" si="7"/>
        <v>1900</v>
      </c>
      <c r="E67" s="10">
        <f t="shared" si="7"/>
        <v>1900</v>
      </c>
    </row>
    <row r="68" spans="1:5" ht="19.5" customHeight="1" thickBot="1" x14ac:dyDescent="0.3">
      <c r="A68" s="5" t="s">
        <v>19</v>
      </c>
      <c r="B68" s="10">
        <f>B67/B66</f>
        <v>475</v>
      </c>
      <c r="C68" s="10">
        <f>C67/C66</f>
        <v>380</v>
      </c>
      <c r="D68" s="10">
        <f>D67/D66</f>
        <v>380</v>
      </c>
      <c r="E68" s="10">
        <f>E67/E66</f>
        <v>380</v>
      </c>
    </row>
    <row r="69" spans="1:5" ht="12.75" customHeight="1" thickBot="1" x14ac:dyDescent="0.3">
      <c r="A69" s="5" t="s">
        <v>20</v>
      </c>
      <c r="B69" s="736"/>
      <c r="C69" s="11">
        <f>C66/B66-1</f>
        <v>0.25</v>
      </c>
      <c r="D69" s="11">
        <f>D66/C66-1</f>
        <v>0</v>
      </c>
      <c r="E69" s="11">
        <f>E66/D66-1</f>
        <v>0</v>
      </c>
    </row>
    <row r="70" spans="1:5" ht="13.5" customHeight="1" thickBot="1" x14ac:dyDescent="0.3">
      <c r="A70" s="5" t="s">
        <v>22</v>
      </c>
      <c r="B70" s="736"/>
      <c r="C70" s="11">
        <f>C67/B67-1</f>
        <v>0</v>
      </c>
      <c r="D70" s="11">
        <f t="shared" ref="D70:E71" si="8">D67/C67-1</f>
        <v>0</v>
      </c>
      <c r="E70" s="11">
        <f t="shared" si="8"/>
        <v>0</v>
      </c>
    </row>
    <row r="71" spans="1:5" ht="15.75" thickBot="1" x14ac:dyDescent="0.3">
      <c r="A71" s="5" t="s">
        <v>23</v>
      </c>
      <c r="B71" s="736"/>
      <c r="C71" s="11">
        <f>C68/B68-1</f>
        <v>-0.19999999999999996</v>
      </c>
      <c r="D71" s="11">
        <f t="shared" si="8"/>
        <v>0</v>
      </c>
      <c r="E71" s="11">
        <f t="shared" si="8"/>
        <v>0</v>
      </c>
    </row>
    <row r="72" spans="1:5" ht="15.75" customHeight="1" thickBot="1" x14ac:dyDescent="0.3">
      <c r="A72" s="1256" t="s">
        <v>161</v>
      </c>
      <c r="B72" s="1257"/>
      <c r="C72" s="1257"/>
      <c r="D72" s="1257"/>
      <c r="E72" s="1258"/>
    </row>
    <row r="73" spans="1:5" x14ac:dyDescent="0.25">
      <c r="A73" s="1254"/>
      <c r="B73" s="8">
        <v>2019</v>
      </c>
      <c r="C73" s="8">
        <v>2020</v>
      </c>
      <c r="D73" s="8">
        <v>2021</v>
      </c>
      <c r="E73" s="8">
        <v>2022</v>
      </c>
    </row>
    <row r="74" spans="1:5" ht="15.75" thickBot="1" x14ac:dyDescent="0.3">
      <c r="A74" s="1255"/>
      <c r="B74" s="743" t="s">
        <v>8</v>
      </c>
      <c r="C74" s="743" t="s">
        <v>9</v>
      </c>
      <c r="D74" s="743" t="s">
        <v>9</v>
      </c>
      <c r="E74" s="743" t="s">
        <v>9</v>
      </c>
    </row>
    <row r="75" spans="1:5" ht="15.75" thickBot="1" x14ac:dyDescent="0.3">
      <c r="A75" s="13" t="s">
        <v>24</v>
      </c>
      <c r="B75" s="14">
        <v>0</v>
      </c>
      <c r="C75" s="14">
        <v>0</v>
      </c>
      <c r="D75" s="14">
        <v>0</v>
      </c>
      <c r="E75" s="14">
        <v>0</v>
      </c>
    </row>
    <row r="76" spans="1:5" ht="15.75" thickBot="1" x14ac:dyDescent="0.3">
      <c r="A76" s="26" t="s">
        <v>279</v>
      </c>
      <c r="B76" s="15">
        <v>0</v>
      </c>
      <c r="C76" s="15">
        <v>0</v>
      </c>
      <c r="D76" s="15">
        <v>0</v>
      </c>
      <c r="E76" s="15">
        <v>0</v>
      </c>
    </row>
    <row r="77" spans="1:5" ht="15.75" customHeight="1" thickBot="1" x14ac:dyDescent="0.3">
      <c r="A77" s="26" t="s">
        <v>280</v>
      </c>
      <c r="B77" s="15"/>
      <c r="C77" s="27"/>
      <c r="D77" s="27"/>
      <c r="E77" s="27"/>
    </row>
    <row r="78" spans="1:5" ht="15" customHeight="1" thickBot="1" x14ac:dyDescent="0.3">
      <c r="A78" s="13" t="s">
        <v>25</v>
      </c>
      <c r="B78" s="14">
        <v>0</v>
      </c>
      <c r="C78" s="14">
        <v>0</v>
      </c>
      <c r="D78" s="14">
        <v>0</v>
      </c>
      <c r="E78" s="14">
        <v>0</v>
      </c>
    </row>
    <row r="79" spans="1:5" ht="14.25" customHeight="1" thickBot="1" x14ac:dyDescent="0.3">
      <c r="A79" s="26" t="s">
        <v>279</v>
      </c>
      <c r="B79" s="15">
        <v>0</v>
      </c>
      <c r="C79" s="15">
        <v>0</v>
      </c>
      <c r="D79" s="15">
        <v>0</v>
      </c>
      <c r="E79" s="15">
        <v>0</v>
      </c>
    </row>
    <row r="80" spans="1:5" ht="15.75" thickBot="1" x14ac:dyDescent="0.3">
      <c r="A80" s="26" t="s">
        <v>280</v>
      </c>
      <c r="B80" s="15"/>
      <c r="C80" s="14"/>
      <c r="D80" s="14"/>
      <c r="E80" s="14"/>
    </row>
    <row r="81" spans="1:5" ht="15.75" thickBot="1" x14ac:dyDescent="0.3">
      <c r="A81" s="13" t="s">
        <v>26</v>
      </c>
      <c r="B81" s="15">
        <f t="shared" ref="B81:D81" si="9">SUM(B82:B83)</f>
        <v>1900</v>
      </c>
      <c r="C81" s="15">
        <f t="shared" si="9"/>
        <v>1900</v>
      </c>
      <c r="D81" s="15">
        <f t="shared" si="9"/>
        <v>1900</v>
      </c>
      <c r="E81" s="15">
        <f t="shared" ref="E81" si="10">SUM(E82:E83)</f>
        <v>1900</v>
      </c>
    </row>
    <row r="82" spans="1:5" ht="15.75" thickBot="1" x14ac:dyDescent="0.3">
      <c r="A82" s="26" t="s">
        <v>279</v>
      </c>
      <c r="B82" s="31">
        <v>1900</v>
      </c>
      <c r="C82" s="31">
        <v>1900</v>
      </c>
      <c r="D82" s="31">
        <v>1900</v>
      </c>
      <c r="E82" s="31">
        <v>1900</v>
      </c>
    </row>
    <row r="83" spans="1:5" ht="15" customHeight="1" thickBot="1" x14ac:dyDescent="0.3">
      <c r="A83" s="26" t="s">
        <v>280</v>
      </c>
      <c r="B83" s="15"/>
      <c r="C83" s="14"/>
      <c r="D83" s="14"/>
      <c r="E83" s="14"/>
    </row>
    <row r="84" spans="1:5" ht="15.75" thickBot="1" x14ac:dyDescent="0.3">
      <c r="A84" s="13" t="s">
        <v>27</v>
      </c>
      <c r="B84" s="15"/>
      <c r="C84" s="14"/>
      <c r="D84" s="14"/>
      <c r="E84" s="14"/>
    </row>
    <row r="85" spans="1:5" ht="15.75" thickBot="1" x14ac:dyDescent="0.3">
      <c r="A85" s="26" t="s">
        <v>279</v>
      </c>
      <c r="B85" s="15"/>
      <c r="C85" s="14"/>
      <c r="D85" s="14"/>
      <c r="E85" s="14"/>
    </row>
    <row r="86" spans="1:5" ht="15.75" thickBot="1" x14ac:dyDescent="0.3">
      <c r="A86" s="26" t="s">
        <v>280</v>
      </c>
      <c r="B86" s="15"/>
      <c r="C86" s="14"/>
      <c r="D86" s="14"/>
      <c r="E86" s="14"/>
    </row>
    <row r="87" spans="1:5" ht="15.75" thickBot="1" x14ac:dyDescent="0.3">
      <c r="A87" s="13" t="s">
        <v>28</v>
      </c>
      <c r="B87" s="15"/>
      <c r="C87" s="14"/>
      <c r="D87" s="14"/>
      <c r="E87" s="14"/>
    </row>
    <row r="88" spans="1:5" ht="37.5" customHeight="1" thickBot="1" x14ac:dyDescent="0.3">
      <c r="A88" s="26" t="s">
        <v>279</v>
      </c>
      <c r="B88" s="15"/>
      <c r="C88" s="14"/>
      <c r="D88" s="14"/>
      <c r="E88" s="14"/>
    </row>
    <row r="89" spans="1:5" ht="15.75" thickBot="1" x14ac:dyDescent="0.3">
      <c r="A89" s="26" t="s">
        <v>280</v>
      </c>
      <c r="B89" s="15"/>
      <c r="C89" s="14"/>
      <c r="D89" s="14"/>
      <c r="E89" s="14"/>
    </row>
    <row r="90" spans="1:5" ht="15.75" thickBot="1" x14ac:dyDescent="0.3">
      <c r="A90" s="13" t="s">
        <v>29</v>
      </c>
      <c r="B90" s="15"/>
      <c r="C90" s="14"/>
      <c r="D90" s="14"/>
      <c r="E90" s="14"/>
    </row>
    <row r="91" spans="1:5" ht="15.75" thickBot="1" x14ac:dyDescent="0.3">
      <c r="A91" s="26" t="s">
        <v>279</v>
      </c>
      <c r="B91" s="15"/>
      <c r="C91" s="14"/>
      <c r="D91" s="14"/>
      <c r="E91" s="14"/>
    </row>
    <row r="92" spans="1:5" ht="15.75" thickBot="1" x14ac:dyDescent="0.3">
      <c r="A92" s="26" t="s">
        <v>280</v>
      </c>
      <c r="B92" s="15"/>
      <c r="C92" s="14"/>
      <c r="D92" s="14"/>
      <c r="E92" s="14"/>
    </row>
    <row r="93" spans="1:5" ht="15.75" thickBot="1" x14ac:dyDescent="0.3">
      <c r="A93" s="13" t="s">
        <v>30</v>
      </c>
      <c r="B93" s="15"/>
      <c r="C93" s="14"/>
      <c r="D93" s="14"/>
      <c r="E93" s="14"/>
    </row>
    <row r="94" spans="1:5" ht="15.75" thickBot="1" x14ac:dyDescent="0.3">
      <c r="A94" s="26" t="s">
        <v>279</v>
      </c>
      <c r="B94" s="15"/>
      <c r="C94" s="14"/>
      <c r="D94" s="14"/>
      <c r="E94" s="14"/>
    </row>
    <row r="95" spans="1:5" ht="15.75" thickBot="1" x14ac:dyDescent="0.3">
      <c r="A95" s="26" t="s">
        <v>280</v>
      </c>
      <c r="B95" s="15"/>
      <c r="C95" s="14"/>
      <c r="D95" s="14"/>
      <c r="E95" s="14"/>
    </row>
    <row r="96" spans="1:5" ht="15.75" thickBot="1" x14ac:dyDescent="0.3">
      <c r="A96" s="35" t="s">
        <v>34</v>
      </c>
      <c r="B96" s="15">
        <f>B93+B90+B87+B84+B81+B78+B75</f>
        <v>1900</v>
      </c>
      <c r="C96" s="15">
        <f t="shared" ref="C96:E96" si="11">C93+C90+C87+C84+C81+C78+C75</f>
        <v>1900</v>
      </c>
      <c r="D96" s="15">
        <f t="shared" si="11"/>
        <v>1900</v>
      </c>
      <c r="E96" s="15">
        <f t="shared" si="11"/>
        <v>1900</v>
      </c>
    </row>
    <row r="97" spans="1:5" ht="15.75" thickBot="1" x14ac:dyDescent="0.3">
      <c r="A97" s="17" t="s">
        <v>32</v>
      </c>
      <c r="B97" s="18">
        <f>IF(B96-B67=0,0,"Error")</f>
        <v>0</v>
      </c>
      <c r="C97" s="18">
        <f>IF(C96-C67=0,0,"Error")</f>
        <v>0</v>
      </c>
      <c r="D97" s="18">
        <f>IF(D96-D67=0,0,"Error")</f>
        <v>0</v>
      </c>
      <c r="E97" s="18">
        <f>IF(E96-E67=0,0,"Error")</f>
        <v>0</v>
      </c>
    </row>
    <row r="98" spans="1:5" ht="15.75" customHeight="1" thickBot="1" x14ac:dyDescent="0.3">
      <c r="A98" s="1220" t="s">
        <v>39</v>
      </c>
      <c r="B98" s="1221"/>
      <c r="C98" s="1221"/>
      <c r="D98" s="1221"/>
      <c r="E98" s="1222"/>
    </row>
    <row r="99" spans="1:5" ht="15.75" thickBot="1" x14ac:dyDescent="0.3">
      <c r="A99" s="1220" t="s">
        <v>40</v>
      </c>
      <c r="B99" s="1221"/>
      <c r="C99" s="1221"/>
      <c r="D99" s="1221"/>
      <c r="E99" s="1222"/>
    </row>
    <row r="100" spans="1:5" ht="18.75" customHeight="1" thickBot="1" x14ac:dyDescent="0.3">
      <c r="A100" s="7" t="s">
        <v>56</v>
      </c>
      <c r="B100" s="2150" t="s">
        <v>1276</v>
      </c>
      <c r="C100" s="2151"/>
      <c r="D100" s="2151"/>
      <c r="E100" s="2152"/>
    </row>
    <row r="101" spans="1:5" ht="23.25" thickBot="1" x14ac:dyDescent="0.3">
      <c r="A101" s="7" t="s">
        <v>14</v>
      </c>
      <c r="B101" s="117" t="s">
        <v>619</v>
      </c>
      <c r="C101" s="107" t="s">
        <v>120</v>
      </c>
      <c r="D101" s="230"/>
      <c r="E101" s="106"/>
    </row>
    <row r="102" spans="1:5" ht="25.5" customHeight="1" thickBot="1" x14ac:dyDescent="0.3">
      <c r="A102" s="5" t="s">
        <v>15</v>
      </c>
      <c r="B102" s="1247" t="s">
        <v>121</v>
      </c>
      <c r="C102" s="1249"/>
      <c r="D102" s="1249"/>
      <c r="E102" s="1250"/>
    </row>
    <row r="103" spans="1:5" ht="15.75" thickBot="1" x14ac:dyDescent="0.3">
      <c r="A103" s="5" t="s">
        <v>16</v>
      </c>
      <c r="B103" s="1251" t="s">
        <v>83</v>
      </c>
      <c r="C103" s="1252"/>
      <c r="D103" s="1252"/>
      <c r="E103" s="1253"/>
    </row>
    <row r="104" spans="1:5" ht="15" customHeight="1" x14ac:dyDescent="0.25">
      <c r="A104" s="1254"/>
      <c r="B104" s="8">
        <v>2019</v>
      </c>
      <c r="C104" s="8">
        <v>2020</v>
      </c>
      <c r="D104" s="8">
        <v>2021</v>
      </c>
      <c r="E104" s="8">
        <v>2022</v>
      </c>
    </row>
    <row r="105" spans="1:5" ht="15.75" thickBot="1" x14ac:dyDescent="0.3">
      <c r="A105" s="1255"/>
      <c r="B105" s="743" t="s">
        <v>8</v>
      </c>
      <c r="C105" s="743" t="s">
        <v>9</v>
      </c>
      <c r="D105" s="743" t="s">
        <v>9</v>
      </c>
      <c r="E105" s="743" t="s">
        <v>9</v>
      </c>
    </row>
    <row r="106" spans="1:5" ht="15.75" thickBot="1" x14ac:dyDescent="0.3">
      <c r="A106" s="5" t="s">
        <v>17</v>
      </c>
      <c r="B106" s="10">
        <v>0</v>
      </c>
      <c r="C106" s="10">
        <v>4</v>
      </c>
      <c r="D106" s="10">
        <v>4</v>
      </c>
      <c r="E106" s="10">
        <v>4</v>
      </c>
    </row>
    <row r="107" spans="1:5" ht="15.75" thickBot="1" x14ac:dyDescent="0.3">
      <c r="A107" s="5" t="s">
        <v>18</v>
      </c>
      <c r="B107" s="10">
        <v>0</v>
      </c>
      <c r="C107" s="10">
        <v>400</v>
      </c>
      <c r="D107" s="10">
        <v>400</v>
      </c>
      <c r="E107" s="10">
        <v>400</v>
      </c>
    </row>
    <row r="108" spans="1:5" ht="15.75" thickBot="1" x14ac:dyDescent="0.3">
      <c r="A108" s="5" t="s">
        <v>19</v>
      </c>
      <c r="B108" s="10">
        <f>0</f>
        <v>0</v>
      </c>
      <c r="C108" s="10">
        <f>C107/C106</f>
        <v>100</v>
      </c>
      <c r="D108" s="10">
        <f>D107/D106</f>
        <v>100</v>
      </c>
      <c r="E108" s="10">
        <f t="shared" ref="E108" si="12">E107/E106</f>
        <v>100</v>
      </c>
    </row>
    <row r="109" spans="1:5" ht="27" customHeight="1" thickBot="1" x14ac:dyDescent="0.3">
      <c r="A109" s="5" t="s">
        <v>20</v>
      </c>
      <c r="B109" s="736" t="s">
        <v>21</v>
      </c>
      <c r="C109" s="11" t="e">
        <f>C106/B106-1</f>
        <v>#DIV/0!</v>
      </c>
      <c r="D109" s="11">
        <f t="shared" ref="D109:E112" si="13">D106/C106-1</f>
        <v>0</v>
      </c>
      <c r="E109" s="11">
        <f t="shared" si="13"/>
        <v>0</v>
      </c>
    </row>
    <row r="110" spans="1:5" ht="15.75" thickBot="1" x14ac:dyDescent="0.3">
      <c r="A110" s="5" t="s">
        <v>22</v>
      </c>
      <c r="B110" s="736" t="s">
        <v>21</v>
      </c>
      <c r="C110" s="11" t="e">
        <f>C107/B107-1</f>
        <v>#DIV/0!</v>
      </c>
      <c r="D110" s="11">
        <f t="shared" si="13"/>
        <v>0</v>
      </c>
      <c r="E110" s="11">
        <f t="shared" si="13"/>
        <v>0</v>
      </c>
    </row>
    <row r="111" spans="1:5" ht="12.75" customHeight="1" thickBot="1" x14ac:dyDescent="0.3">
      <c r="A111" s="5" t="s">
        <v>23</v>
      </c>
      <c r="B111" s="736" t="s">
        <v>21</v>
      </c>
      <c r="C111" s="11" t="e">
        <f>C108/B108-1</f>
        <v>#DIV/0!</v>
      </c>
      <c r="D111" s="11">
        <f>D108/C108-1</f>
        <v>0</v>
      </c>
      <c r="E111" s="11">
        <f>E108/C108-1</f>
        <v>0</v>
      </c>
    </row>
    <row r="112" spans="1:5" ht="11.25" customHeight="1" thickBot="1" x14ac:dyDescent="0.3">
      <c r="A112" s="5" t="s">
        <v>23</v>
      </c>
      <c r="B112" s="736" t="s">
        <v>21</v>
      </c>
      <c r="C112" s="11" t="e">
        <f>D112</f>
        <v>#DIV/0!</v>
      </c>
      <c r="D112" s="11" t="e">
        <f t="shared" si="13"/>
        <v>#DIV/0!</v>
      </c>
      <c r="E112" s="11" t="e">
        <f t="shared" si="13"/>
        <v>#DIV/0!</v>
      </c>
    </row>
    <row r="113" spans="1:5" ht="15.75" thickBot="1" x14ac:dyDescent="0.3">
      <c r="A113" s="1256" t="s">
        <v>163</v>
      </c>
      <c r="B113" s="1257"/>
      <c r="C113" s="1257"/>
      <c r="D113" s="1257"/>
      <c r="E113" s="1258"/>
    </row>
    <row r="114" spans="1:5" x14ac:dyDescent="0.25">
      <c r="A114" s="1254"/>
      <c r="B114" s="8">
        <v>2018</v>
      </c>
      <c r="C114" s="8">
        <v>2019</v>
      </c>
      <c r="D114" s="8">
        <v>2020</v>
      </c>
      <c r="E114" s="8">
        <v>2021</v>
      </c>
    </row>
    <row r="115" spans="1:5" ht="15.75" thickBot="1" x14ac:dyDescent="0.3">
      <c r="A115" s="1255"/>
      <c r="B115" s="743" t="s">
        <v>8</v>
      </c>
      <c r="C115" s="743" t="s">
        <v>9</v>
      </c>
      <c r="D115" s="743" t="s">
        <v>9</v>
      </c>
      <c r="E115" s="743" t="s">
        <v>9</v>
      </c>
    </row>
    <row r="116" spans="1:5" ht="15.75" thickBot="1" x14ac:dyDescent="0.3">
      <c r="A116" s="13" t="s">
        <v>42</v>
      </c>
      <c r="B116" s="14">
        <f>B117+B118+B119+B120</f>
        <v>0</v>
      </c>
      <c r="C116" s="14">
        <f t="shared" ref="C116:E116" si="14">C117+C118+C119+C120</f>
        <v>0</v>
      </c>
      <c r="D116" s="14">
        <f t="shared" si="14"/>
        <v>0</v>
      </c>
      <c r="E116" s="14">
        <f t="shared" si="14"/>
        <v>0</v>
      </c>
    </row>
    <row r="117" spans="1:5" ht="15.75" thickBot="1" x14ac:dyDescent="0.3">
      <c r="A117" s="26" t="s">
        <v>279</v>
      </c>
      <c r="B117" s="14"/>
      <c r="C117" s="14"/>
      <c r="D117" s="14"/>
      <c r="E117" s="14"/>
    </row>
    <row r="118" spans="1:5" ht="15.75" thickBot="1" x14ac:dyDescent="0.3">
      <c r="A118" s="26" t="s">
        <v>294</v>
      </c>
      <c r="B118" s="14"/>
      <c r="C118" s="14"/>
      <c r="D118" s="14"/>
      <c r="E118" s="14"/>
    </row>
    <row r="119" spans="1:5" ht="15.75" customHeight="1" thickBot="1" x14ac:dyDescent="0.3">
      <c r="A119" s="26" t="s">
        <v>295</v>
      </c>
      <c r="B119" s="14"/>
      <c r="C119" s="14"/>
      <c r="D119" s="14"/>
      <c r="E119" s="14"/>
    </row>
    <row r="120" spans="1:5" ht="12.75" customHeight="1" thickBot="1" x14ac:dyDescent="0.3">
      <c r="A120" s="26" t="s">
        <v>296</v>
      </c>
      <c r="B120" s="14"/>
      <c r="C120" s="14"/>
      <c r="D120" s="14"/>
      <c r="E120" s="14"/>
    </row>
    <row r="121" spans="1:5" ht="12.75" customHeight="1" thickBot="1" x14ac:dyDescent="0.3">
      <c r="A121" s="13" t="s">
        <v>43</v>
      </c>
      <c r="B121" s="15">
        <f t="shared" ref="B121:E121" si="15">B122+B123+B124+B125</f>
        <v>0</v>
      </c>
      <c r="C121" s="15">
        <f t="shared" si="15"/>
        <v>400</v>
      </c>
      <c r="D121" s="15">
        <f t="shared" si="15"/>
        <v>400</v>
      </c>
      <c r="E121" s="15">
        <f t="shared" si="15"/>
        <v>400</v>
      </c>
    </row>
    <row r="122" spans="1:5" ht="15.75" thickBot="1" x14ac:dyDescent="0.3">
      <c r="A122" s="26" t="s">
        <v>279</v>
      </c>
      <c r="B122" s="14">
        <v>0</v>
      </c>
      <c r="C122" s="14">
        <v>400</v>
      </c>
      <c r="D122" s="14">
        <v>400</v>
      </c>
      <c r="E122" s="14">
        <v>400</v>
      </c>
    </row>
    <row r="123" spans="1:5" ht="15.75" thickBot="1" x14ac:dyDescent="0.3">
      <c r="A123" s="26" t="s">
        <v>294</v>
      </c>
      <c r="B123" s="15"/>
      <c r="C123" s="14"/>
      <c r="D123" s="14"/>
      <c r="E123" s="14"/>
    </row>
    <row r="124" spans="1:5" ht="15.75" thickBot="1" x14ac:dyDescent="0.3">
      <c r="A124" s="26" t="s">
        <v>295</v>
      </c>
      <c r="B124" s="15"/>
      <c r="C124" s="14"/>
      <c r="D124" s="14"/>
      <c r="E124" s="14"/>
    </row>
    <row r="125" spans="1:5" ht="15" customHeight="1" thickBot="1" x14ac:dyDescent="0.3">
      <c r="A125" s="26" t="s">
        <v>296</v>
      </c>
      <c r="B125" s="15"/>
      <c r="C125" s="14"/>
      <c r="D125" s="14"/>
      <c r="E125" s="14"/>
    </row>
    <row r="126" spans="1:5" ht="13.5" customHeight="1" thickBot="1" x14ac:dyDescent="0.3">
      <c r="A126" s="101" t="s">
        <v>31</v>
      </c>
      <c r="B126" s="15">
        <f>B116+B121</f>
        <v>0</v>
      </c>
      <c r="C126" s="15">
        <f t="shared" ref="C126:E126" si="16">C116+C121</f>
        <v>400</v>
      </c>
      <c r="D126" s="15">
        <f t="shared" si="16"/>
        <v>400</v>
      </c>
      <c r="E126" s="15">
        <f t="shared" si="16"/>
        <v>400</v>
      </c>
    </row>
    <row r="127" spans="1:5" ht="31.5" customHeight="1" thickBot="1" x14ac:dyDescent="0.3">
      <c r="A127" s="7" t="s">
        <v>33</v>
      </c>
      <c r="B127" s="117" t="s">
        <v>620</v>
      </c>
      <c r="C127" s="7" t="s">
        <v>122</v>
      </c>
      <c r="D127" s="230"/>
      <c r="E127" s="106"/>
    </row>
    <row r="128" spans="1:5" ht="33" customHeight="1" thickBot="1" x14ac:dyDescent="0.3">
      <c r="A128" s="5" t="s">
        <v>15</v>
      </c>
      <c r="B128" s="1247" t="s">
        <v>123</v>
      </c>
      <c r="C128" s="1249"/>
      <c r="D128" s="1249"/>
      <c r="E128" s="1250"/>
    </row>
    <row r="129" spans="1:5" ht="14.25" customHeight="1" thickBot="1" x14ac:dyDescent="0.3">
      <c r="A129" s="5" t="s">
        <v>16</v>
      </c>
      <c r="B129" s="1251" t="s">
        <v>621</v>
      </c>
      <c r="C129" s="1252"/>
      <c r="D129" s="1252"/>
      <c r="E129" s="1253"/>
    </row>
    <row r="130" spans="1:5" x14ac:dyDescent="0.25">
      <c r="A130" s="1254"/>
      <c r="B130" s="8">
        <v>2019</v>
      </c>
      <c r="C130" s="8">
        <v>2020</v>
      </c>
      <c r="D130" s="8">
        <v>2021</v>
      </c>
      <c r="E130" s="8">
        <v>2022</v>
      </c>
    </row>
    <row r="131" spans="1:5" ht="15.75" thickBot="1" x14ac:dyDescent="0.3">
      <c r="A131" s="1255"/>
      <c r="B131" s="743" t="s">
        <v>8</v>
      </c>
      <c r="C131" s="743" t="s">
        <v>9</v>
      </c>
      <c r="D131" s="743" t="s">
        <v>9</v>
      </c>
      <c r="E131" s="743" t="s">
        <v>9</v>
      </c>
    </row>
    <row r="132" spans="1:5" ht="15.75" thickBot="1" x14ac:dyDescent="0.3">
      <c r="A132" s="5" t="s">
        <v>17</v>
      </c>
      <c r="B132" s="10">
        <v>0</v>
      </c>
      <c r="C132" s="10">
        <v>5</v>
      </c>
      <c r="D132" s="10">
        <v>5</v>
      </c>
      <c r="E132" s="10">
        <v>5</v>
      </c>
    </row>
    <row r="133" spans="1:5" ht="15.75" thickBot="1" x14ac:dyDescent="0.3">
      <c r="A133" s="5" t="s">
        <v>18</v>
      </c>
      <c r="B133" s="10">
        <v>0</v>
      </c>
      <c r="C133" s="10">
        <v>600</v>
      </c>
      <c r="D133" s="10">
        <v>600</v>
      </c>
      <c r="E133" s="10">
        <v>600</v>
      </c>
    </row>
    <row r="134" spans="1:5" ht="15.75" thickBot="1" x14ac:dyDescent="0.3">
      <c r="A134" s="5" t="s">
        <v>19</v>
      </c>
      <c r="B134" s="10">
        <v>0</v>
      </c>
      <c r="C134" s="10">
        <f t="shared" ref="C134:E134" si="17">C133/C132</f>
        <v>120</v>
      </c>
      <c r="D134" s="10">
        <f t="shared" si="17"/>
        <v>120</v>
      </c>
      <c r="E134" s="10">
        <f t="shared" si="17"/>
        <v>120</v>
      </c>
    </row>
    <row r="135" spans="1:5" ht="15.75" thickBot="1" x14ac:dyDescent="0.3">
      <c r="A135" s="5" t="s">
        <v>20</v>
      </c>
      <c r="B135" s="736" t="s">
        <v>21</v>
      </c>
      <c r="C135" s="11" t="e">
        <f>C132/B132-1</f>
        <v>#DIV/0!</v>
      </c>
      <c r="D135" s="11">
        <f t="shared" ref="D135:E137" si="18">D132/C132-1</f>
        <v>0</v>
      </c>
      <c r="E135" s="11">
        <f t="shared" si="18"/>
        <v>0</v>
      </c>
    </row>
    <row r="136" spans="1:5" ht="15.75" thickBot="1" x14ac:dyDescent="0.3">
      <c r="A136" s="5" t="s">
        <v>22</v>
      </c>
      <c r="B136" s="736" t="s">
        <v>21</v>
      </c>
      <c r="C136" s="11" t="e">
        <f>C133/B133-1</f>
        <v>#DIV/0!</v>
      </c>
      <c r="D136" s="11">
        <f t="shared" si="18"/>
        <v>0</v>
      </c>
      <c r="E136" s="11">
        <f t="shared" si="18"/>
        <v>0</v>
      </c>
    </row>
    <row r="137" spans="1:5" ht="15.75" thickBot="1" x14ac:dyDescent="0.3">
      <c r="A137" s="5" t="s">
        <v>23</v>
      </c>
      <c r="B137" s="736" t="s">
        <v>21</v>
      </c>
      <c r="C137" s="11" t="e">
        <f>C134/B134-1</f>
        <v>#DIV/0!</v>
      </c>
      <c r="D137" s="11">
        <f t="shared" si="18"/>
        <v>0</v>
      </c>
      <c r="E137" s="11">
        <f t="shared" si="18"/>
        <v>0</v>
      </c>
    </row>
    <row r="138" spans="1:5" ht="15.75" thickBot="1" x14ac:dyDescent="0.3">
      <c r="A138" s="1256" t="s">
        <v>215</v>
      </c>
      <c r="B138" s="1257"/>
      <c r="C138" s="1257"/>
      <c r="D138" s="1257"/>
      <c r="E138" s="1258"/>
    </row>
    <row r="139" spans="1:5" x14ac:dyDescent="0.25">
      <c r="A139" s="1254"/>
      <c r="B139" s="8">
        <v>2019</v>
      </c>
      <c r="C139" s="8">
        <v>2020</v>
      </c>
      <c r="D139" s="8">
        <v>2021</v>
      </c>
      <c r="E139" s="8">
        <v>2022</v>
      </c>
    </row>
    <row r="140" spans="1:5" ht="15.75" thickBot="1" x14ac:dyDescent="0.3">
      <c r="A140" s="1255"/>
      <c r="B140" s="743" t="s">
        <v>8</v>
      </c>
      <c r="C140" s="743" t="s">
        <v>9</v>
      </c>
      <c r="D140" s="743" t="s">
        <v>9</v>
      </c>
      <c r="E140" s="743" t="s">
        <v>9</v>
      </c>
    </row>
    <row r="141" spans="1:5" ht="15.75" thickBot="1" x14ac:dyDescent="0.3">
      <c r="A141" s="13" t="s">
        <v>42</v>
      </c>
      <c r="B141" s="14">
        <f>B142+B143+B144+B145</f>
        <v>0</v>
      </c>
      <c r="C141" s="14">
        <f t="shared" ref="C141:E141" si="19">C142+C143+C144+C145</f>
        <v>0</v>
      </c>
      <c r="D141" s="14">
        <f t="shared" si="19"/>
        <v>0</v>
      </c>
      <c r="E141" s="14">
        <f t="shared" si="19"/>
        <v>0</v>
      </c>
    </row>
    <row r="142" spans="1:5" ht="15.75" thickBot="1" x14ac:dyDescent="0.3">
      <c r="A142" s="26" t="s">
        <v>279</v>
      </c>
      <c r="B142" s="14"/>
      <c r="C142" s="14"/>
      <c r="D142" s="14"/>
      <c r="E142" s="14"/>
    </row>
    <row r="143" spans="1:5" ht="15.75" thickBot="1" x14ac:dyDescent="0.3">
      <c r="A143" s="26" t="s">
        <v>294</v>
      </c>
      <c r="B143" s="14"/>
      <c r="C143" s="14"/>
      <c r="D143" s="14"/>
      <c r="E143" s="14"/>
    </row>
    <row r="144" spans="1:5" ht="15.75" thickBot="1" x14ac:dyDescent="0.3">
      <c r="A144" s="26" t="s">
        <v>295</v>
      </c>
      <c r="B144" s="14"/>
      <c r="C144" s="14"/>
      <c r="D144" s="14"/>
      <c r="E144" s="14"/>
    </row>
    <row r="145" spans="1:5" ht="15.75" thickBot="1" x14ac:dyDescent="0.3">
      <c r="A145" s="26" t="s">
        <v>296</v>
      </c>
      <c r="B145" s="14"/>
      <c r="C145" s="14"/>
      <c r="D145" s="14"/>
      <c r="E145" s="14"/>
    </row>
    <row r="146" spans="1:5" ht="15.75" thickBot="1" x14ac:dyDescent="0.3">
      <c r="A146" s="13" t="s">
        <v>43</v>
      </c>
      <c r="B146" s="15">
        <f t="shared" ref="B146:E146" si="20">B147+B148+B149+B150</f>
        <v>0</v>
      </c>
      <c r="C146" s="15">
        <f t="shared" si="20"/>
        <v>600</v>
      </c>
      <c r="D146" s="15">
        <f t="shared" si="20"/>
        <v>600</v>
      </c>
      <c r="E146" s="15">
        <f t="shared" si="20"/>
        <v>600</v>
      </c>
    </row>
    <row r="147" spans="1:5" ht="15.75" thickBot="1" x14ac:dyDescent="0.3">
      <c r="A147" s="26" t="s">
        <v>279</v>
      </c>
      <c r="B147" s="14">
        <v>0</v>
      </c>
      <c r="C147" s="14">
        <v>600</v>
      </c>
      <c r="D147" s="14">
        <v>600</v>
      </c>
      <c r="E147" s="14">
        <v>600</v>
      </c>
    </row>
    <row r="148" spans="1:5" ht="15.75" thickBot="1" x14ac:dyDescent="0.3">
      <c r="A148" s="26" t="s">
        <v>294</v>
      </c>
      <c r="B148" s="15"/>
      <c r="C148" s="14"/>
      <c r="D148" s="14"/>
      <c r="E148" s="14"/>
    </row>
    <row r="149" spans="1:5" ht="15.75" thickBot="1" x14ac:dyDescent="0.3">
      <c r="A149" s="26" t="s">
        <v>295</v>
      </c>
      <c r="B149" s="15"/>
      <c r="C149" s="14"/>
      <c r="D149" s="14"/>
      <c r="E149" s="14"/>
    </row>
    <row r="150" spans="1:5" ht="15" customHeight="1" thickBot="1" x14ac:dyDescent="0.3">
      <c r="A150" s="26" t="s">
        <v>296</v>
      </c>
      <c r="B150" s="15"/>
      <c r="C150" s="14"/>
      <c r="D150" s="14"/>
      <c r="E150" s="14"/>
    </row>
    <row r="151" spans="1:5" ht="15.75" thickBot="1" x14ac:dyDescent="0.3">
      <c r="A151" s="101" t="s">
        <v>298</v>
      </c>
      <c r="B151" s="15">
        <f>B141+B146</f>
        <v>0</v>
      </c>
      <c r="C151" s="15">
        <f t="shared" ref="C151:E151" si="21">C141+C146</f>
        <v>600</v>
      </c>
      <c r="D151" s="15">
        <f t="shared" si="21"/>
        <v>600</v>
      </c>
      <c r="E151" s="15">
        <f t="shared" si="21"/>
        <v>600</v>
      </c>
    </row>
    <row r="152" spans="1:5" ht="15.75" thickBot="1" x14ac:dyDescent="0.3">
      <c r="A152" s="7" t="s">
        <v>56</v>
      </c>
      <c r="B152" s="2327" t="s">
        <v>622</v>
      </c>
      <c r="C152" s="2328"/>
      <c r="D152" s="2328"/>
      <c r="E152" s="2329"/>
    </row>
    <row r="153" spans="1:5" ht="15.75" thickBot="1" x14ac:dyDescent="0.3">
      <c r="A153" s="7" t="s">
        <v>35</v>
      </c>
      <c r="B153" s="117" t="s">
        <v>1277</v>
      </c>
      <c r="C153" s="426" t="s">
        <v>833</v>
      </c>
      <c r="D153" s="105"/>
      <c r="E153" s="106"/>
    </row>
    <row r="154" spans="1:5" ht="24.75" customHeight="1" thickBot="1" x14ac:dyDescent="0.3">
      <c r="A154" s="5" t="s">
        <v>15</v>
      </c>
      <c r="B154" s="1247" t="s">
        <v>623</v>
      </c>
      <c r="C154" s="1249"/>
      <c r="D154" s="1249"/>
      <c r="E154" s="1250"/>
    </row>
    <row r="155" spans="1:5" ht="15.75" thickBot="1" x14ac:dyDescent="0.3">
      <c r="A155" s="5" t="s">
        <v>16</v>
      </c>
      <c r="B155" s="1251" t="s">
        <v>89</v>
      </c>
      <c r="C155" s="1252"/>
      <c r="D155" s="1252"/>
      <c r="E155" s="1253"/>
    </row>
    <row r="156" spans="1:5" x14ac:dyDescent="0.25">
      <c r="A156" s="1254"/>
      <c r="B156" s="8">
        <v>2019</v>
      </c>
      <c r="C156" s="8">
        <v>2020</v>
      </c>
      <c r="D156" s="8">
        <v>2021</v>
      </c>
      <c r="E156" s="8">
        <v>2022</v>
      </c>
    </row>
    <row r="157" spans="1:5" ht="15" customHeight="1" thickBot="1" x14ac:dyDescent="0.3">
      <c r="A157" s="1255"/>
      <c r="B157" s="743" t="s">
        <v>8</v>
      </c>
      <c r="C157" s="743" t="s">
        <v>9</v>
      </c>
      <c r="D157" s="743" t="s">
        <v>9</v>
      </c>
      <c r="E157" s="279" t="s">
        <v>9</v>
      </c>
    </row>
    <row r="158" spans="1:5" ht="15.75" thickBot="1" x14ac:dyDescent="0.3">
      <c r="A158" s="5" t="s">
        <v>17</v>
      </c>
      <c r="B158" s="10">
        <v>1</v>
      </c>
      <c r="C158" s="10">
        <v>0</v>
      </c>
      <c r="D158" s="10">
        <v>0</v>
      </c>
      <c r="E158" s="10">
        <v>0</v>
      </c>
    </row>
    <row r="159" spans="1:5" ht="19.5" customHeight="1" thickBot="1" x14ac:dyDescent="0.3">
      <c r="A159" s="5" t="s">
        <v>18</v>
      </c>
      <c r="B159" s="10">
        <v>2000</v>
      </c>
      <c r="C159" s="10">
        <v>0</v>
      </c>
      <c r="D159" s="10">
        <v>0</v>
      </c>
      <c r="E159" s="10">
        <v>0</v>
      </c>
    </row>
    <row r="160" spans="1:5" ht="19.5" customHeight="1" thickBot="1" x14ac:dyDescent="0.3">
      <c r="A160" s="5" t="s">
        <v>19</v>
      </c>
      <c r="B160" s="10">
        <v>0</v>
      </c>
      <c r="C160" s="10" t="e">
        <f t="shared" ref="C160" si="22">C159/C158</f>
        <v>#DIV/0!</v>
      </c>
      <c r="D160" s="10">
        <v>0</v>
      </c>
      <c r="E160" s="10">
        <v>0</v>
      </c>
    </row>
    <row r="161" spans="1:5" ht="19.5" customHeight="1" thickBot="1" x14ac:dyDescent="0.3">
      <c r="A161" s="5" t="s">
        <v>20</v>
      </c>
      <c r="B161" s="736" t="s">
        <v>21</v>
      </c>
      <c r="C161" s="11">
        <f>C158/B158-1</f>
        <v>-1</v>
      </c>
      <c r="D161" s="11" t="e">
        <f t="shared" ref="D161:E163" si="23">D158/C158-1</f>
        <v>#DIV/0!</v>
      </c>
      <c r="E161" s="11" t="e">
        <f t="shared" si="23"/>
        <v>#DIV/0!</v>
      </c>
    </row>
    <row r="162" spans="1:5" ht="15.75" thickBot="1" x14ac:dyDescent="0.3">
      <c r="A162" s="5" t="s">
        <v>22</v>
      </c>
      <c r="B162" s="736" t="s">
        <v>21</v>
      </c>
      <c r="C162" s="11">
        <f>C159/B159-1</f>
        <v>-1</v>
      </c>
      <c r="D162" s="11" t="e">
        <f t="shared" si="23"/>
        <v>#DIV/0!</v>
      </c>
      <c r="E162" s="11" t="e">
        <f t="shared" si="23"/>
        <v>#DIV/0!</v>
      </c>
    </row>
    <row r="163" spans="1:5" ht="15.75" thickBot="1" x14ac:dyDescent="0.3">
      <c r="A163" s="5" t="s">
        <v>23</v>
      </c>
      <c r="B163" s="736" t="s">
        <v>21</v>
      </c>
      <c r="C163" s="11" t="e">
        <f>C160/B160-1</f>
        <v>#DIV/0!</v>
      </c>
      <c r="D163" s="11" t="e">
        <f t="shared" si="23"/>
        <v>#DIV/0!</v>
      </c>
      <c r="E163" s="11" t="e">
        <f t="shared" si="23"/>
        <v>#DIV/0!</v>
      </c>
    </row>
    <row r="164" spans="1:5" ht="27.75" customHeight="1" thickBot="1" x14ac:dyDescent="0.3">
      <c r="A164" s="1256" t="s">
        <v>300</v>
      </c>
      <c r="B164" s="1257"/>
      <c r="C164" s="1257"/>
      <c r="D164" s="1257"/>
      <c r="E164" s="1258"/>
    </row>
    <row r="165" spans="1:5" ht="17.25" customHeight="1" x14ac:dyDescent="0.25">
      <c r="A165" s="1254"/>
      <c r="B165" s="8">
        <v>2019</v>
      </c>
      <c r="C165" s="8">
        <v>2020</v>
      </c>
      <c r="D165" s="8">
        <v>2021</v>
      </c>
      <c r="E165" s="8">
        <v>2022</v>
      </c>
    </row>
    <row r="166" spans="1:5" ht="16.5" customHeight="1" thickBot="1" x14ac:dyDescent="0.3">
      <c r="A166" s="1255"/>
      <c r="B166" s="743" t="s">
        <v>8</v>
      </c>
      <c r="C166" s="743" t="s">
        <v>9</v>
      </c>
      <c r="D166" s="743" t="s">
        <v>9</v>
      </c>
      <c r="E166" s="743" t="s">
        <v>9</v>
      </c>
    </row>
    <row r="167" spans="1:5" ht="16.5" customHeight="1" thickBot="1" x14ac:dyDescent="0.3">
      <c r="A167" s="13" t="s">
        <v>42</v>
      </c>
      <c r="B167" s="14">
        <f>B168+B169+B170+B171</f>
        <v>0</v>
      </c>
      <c r="C167" s="14">
        <f t="shared" ref="C167:E167" si="24">C168+C169+C170+C171</f>
        <v>0</v>
      </c>
      <c r="D167" s="14">
        <f t="shared" si="24"/>
        <v>0</v>
      </c>
      <c r="E167" s="14">
        <f t="shared" si="24"/>
        <v>0</v>
      </c>
    </row>
    <row r="168" spans="1:5" ht="14.25" customHeight="1" thickBot="1" x14ac:dyDescent="0.3">
      <c r="A168" s="26" t="s">
        <v>279</v>
      </c>
      <c r="B168" s="14"/>
      <c r="C168" s="14"/>
      <c r="D168" s="14"/>
      <c r="E168" s="14"/>
    </row>
    <row r="169" spans="1:5" ht="16.5" customHeight="1" thickBot="1" x14ac:dyDescent="0.3">
      <c r="A169" s="26" t="s">
        <v>294</v>
      </c>
      <c r="B169" s="14"/>
      <c r="C169" s="14"/>
      <c r="D169" s="14"/>
      <c r="E169" s="14"/>
    </row>
    <row r="170" spans="1:5" ht="14.25" customHeight="1" thickBot="1" x14ac:dyDescent="0.3">
      <c r="A170" s="26" t="s">
        <v>295</v>
      </c>
      <c r="B170" s="14"/>
      <c r="C170" s="14"/>
      <c r="D170" s="14"/>
      <c r="E170" s="14"/>
    </row>
    <row r="171" spans="1:5" ht="14.25" customHeight="1" thickBot="1" x14ac:dyDescent="0.3">
      <c r="A171" s="26" t="s">
        <v>296</v>
      </c>
      <c r="B171" s="14"/>
      <c r="C171" s="14"/>
      <c r="D171" s="14"/>
      <c r="E171" s="14"/>
    </row>
    <row r="172" spans="1:5" ht="15.75" thickBot="1" x14ac:dyDescent="0.3">
      <c r="A172" s="13" t="s">
        <v>43</v>
      </c>
      <c r="B172" s="15">
        <f>B173+B174+B175+B176</f>
        <v>2000</v>
      </c>
      <c r="C172" s="15">
        <f t="shared" ref="C172:E172" si="25">C173+C174+C175+C176</f>
        <v>0</v>
      </c>
      <c r="D172" s="15">
        <f t="shared" si="25"/>
        <v>0</v>
      </c>
      <c r="E172" s="15">
        <f t="shared" si="25"/>
        <v>0</v>
      </c>
    </row>
    <row r="173" spans="1:5" ht="15.75" thickBot="1" x14ac:dyDescent="0.3">
      <c r="A173" s="26" t="s">
        <v>279</v>
      </c>
      <c r="B173" s="14">
        <v>2000</v>
      </c>
      <c r="C173" s="14">
        <v>0</v>
      </c>
      <c r="D173" s="14">
        <v>0</v>
      </c>
      <c r="E173" s="14">
        <v>0</v>
      </c>
    </row>
    <row r="174" spans="1:5" ht="15.75" thickBot="1" x14ac:dyDescent="0.3">
      <c r="A174" s="26" t="s">
        <v>294</v>
      </c>
      <c r="B174" s="15"/>
      <c r="C174" s="14"/>
      <c r="D174" s="14"/>
      <c r="E174" s="14"/>
    </row>
    <row r="175" spans="1:5" ht="15.75" thickBot="1" x14ac:dyDescent="0.3">
      <c r="A175" s="26" t="s">
        <v>295</v>
      </c>
      <c r="B175" s="15"/>
      <c r="C175" s="14"/>
      <c r="D175" s="14"/>
      <c r="E175" s="14"/>
    </row>
    <row r="176" spans="1:5" ht="15.75" thickBot="1" x14ac:dyDescent="0.3">
      <c r="A176" s="26" t="s">
        <v>296</v>
      </c>
      <c r="B176" s="15"/>
      <c r="C176" s="14"/>
      <c r="D176" s="14"/>
      <c r="E176" s="14"/>
    </row>
    <row r="177" spans="1:5" ht="15.75" thickBot="1" x14ac:dyDescent="0.3">
      <c r="A177" s="101" t="s">
        <v>298</v>
      </c>
      <c r="B177" s="15">
        <f>B167+B172</f>
        <v>2000</v>
      </c>
      <c r="C177" s="15">
        <f>C167+C172</f>
        <v>0</v>
      </c>
      <c r="D177" s="15">
        <f t="shared" ref="D177:E177" si="26">D167+D172</f>
        <v>0</v>
      </c>
      <c r="E177" s="15">
        <f t="shared" si="26"/>
        <v>0</v>
      </c>
    </row>
    <row r="178" spans="1:5" ht="15.75" thickBot="1" x14ac:dyDescent="0.3">
      <c r="A178" s="1256" t="s">
        <v>624</v>
      </c>
      <c r="B178" s="1257"/>
      <c r="C178" s="1257"/>
      <c r="D178" s="1257"/>
      <c r="E178" s="1258"/>
    </row>
    <row r="179" spans="1:5" x14ac:dyDescent="0.25">
      <c r="A179" s="1254"/>
      <c r="B179" s="8">
        <v>2019</v>
      </c>
      <c r="C179" s="8">
        <v>2020</v>
      </c>
      <c r="D179" s="8">
        <v>2021</v>
      </c>
      <c r="E179" s="8">
        <v>2022</v>
      </c>
    </row>
    <row r="180" spans="1:5" ht="15.75" thickBot="1" x14ac:dyDescent="0.3">
      <c r="A180" s="1255"/>
      <c r="B180" s="743" t="s">
        <v>8</v>
      </c>
      <c r="C180" s="743" t="s">
        <v>9</v>
      </c>
      <c r="D180" s="743" t="s">
        <v>9</v>
      </c>
      <c r="E180" s="743" t="s">
        <v>9</v>
      </c>
    </row>
    <row r="181" spans="1:5" ht="15.75" thickBot="1" x14ac:dyDescent="0.3">
      <c r="A181" s="13" t="s">
        <v>42</v>
      </c>
      <c r="B181" s="14">
        <f>B182+B183+B184+B185</f>
        <v>0</v>
      </c>
      <c r="C181" s="14">
        <f t="shared" ref="C181:E181" si="27">C182+C183+C184+C185</f>
        <v>0</v>
      </c>
      <c r="D181" s="14">
        <f t="shared" si="27"/>
        <v>0</v>
      </c>
      <c r="E181" s="14">
        <f t="shared" si="27"/>
        <v>0</v>
      </c>
    </row>
    <row r="182" spans="1:5" ht="15.75" thickBot="1" x14ac:dyDescent="0.3">
      <c r="A182" s="26" t="s">
        <v>279</v>
      </c>
      <c r="B182" s="14"/>
      <c r="C182" s="14"/>
      <c r="D182" s="14"/>
      <c r="E182" s="14"/>
    </row>
    <row r="183" spans="1:5" ht="15.75" thickBot="1" x14ac:dyDescent="0.3">
      <c r="A183" s="26" t="s">
        <v>294</v>
      </c>
      <c r="B183" s="14"/>
      <c r="C183" s="14"/>
      <c r="D183" s="14"/>
      <c r="E183" s="14"/>
    </row>
    <row r="184" spans="1:5" ht="15.75" thickBot="1" x14ac:dyDescent="0.3">
      <c r="A184" s="26" t="s">
        <v>295</v>
      </c>
      <c r="B184" s="14"/>
      <c r="C184" s="14"/>
      <c r="D184" s="14"/>
      <c r="E184" s="14"/>
    </row>
    <row r="185" spans="1:5" ht="15.75" thickBot="1" x14ac:dyDescent="0.3">
      <c r="A185" s="26" t="s">
        <v>296</v>
      </c>
      <c r="B185" s="14"/>
      <c r="C185" s="14"/>
      <c r="D185" s="14"/>
      <c r="E185" s="14"/>
    </row>
    <row r="186" spans="1:5" ht="15.75" thickBot="1" x14ac:dyDescent="0.3">
      <c r="A186" s="13" t="s">
        <v>43</v>
      </c>
      <c r="B186" s="15">
        <f>B187+B188+B189+B190</f>
        <v>2000</v>
      </c>
      <c r="C186" s="15">
        <f t="shared" ref="C186:E186" si="28">C187+C188+C189+C190</f>
        <v>1000</v>
      </c>
      <c r="D186" s="15">
        <f t="shared" si="28"/>
        <v>1000</v>
      </c>
      <c r="E186" s="15">
        <f t="shared" si="28"/>
        <v>1000</v>
      </c>
    </row>
    <row r="187" spans="1:5" ht="15.75" thickBot="1" x14ac:dyDescent="0.3">
      <c r="A187" s="26" t="s">
        <v>279</v>
      </c>
      <c r="B187" s="15">
        <f>B122+B147+B173</f>
        <v>2000</v>
      </c>
      <c r="C187" s="15">
        <f>C122+C147+C173</f>
        <v>1000</v>
      </c>
      <c r="D187" s="15">
        <f>D122+D147+D173</f>
        <v>1000</v>
      </c>
      <c r="E187" s="15">
        <f>E122+E147+E173</f>
        <v>1000</v>
      </c>
    </row>
    <row r="188" spans="1:5" ht="15.75" thickBot="1" x14ac:dyDescent="0.3">
      <c r="A188" s="26" t="s">
        <v>294</v>
      </c>
      <c r="B188" s="15"/>
      <c r="C188" s="14"/>
      <c r="D188" s="14"/>
      <c r="E188" s="14"/>
    </row>
    <row r="189" spans="1:5" ht="15.75" thickBot="1" x14ac:dyDescent="0.3">
      <c r="A189" s="26" t="s">
        <v>295</v>
      </c>
      <c r="B189" s="15"/>
      <c r="C189" s="14"/>
      <c r="D189" s="14"/>
      <c r="E189" s="14"/>
    </row>
    <row r="190" spans="1:5" ht="15.75" thickBot="1" x14ac:dyDescent="0.3">
      <c r="A190" s="26" t="s">
        <v>296</v>
      </c>
      <c r="B190" s="15"/>
      <c r="C190" s="14"/>
      <c r="D190" s="14"/>
      <c r="E190" s="14"/>
    </row>
    <row r="191" spans="1:5" ht="16.5" customHeight="1" thickBot="1" x14ac:dyDescent="0.3">
      <c r="A191" s="16" t="s">
        <v>625</v>
      </c>
      <c r="B191" s="15">
        <f>B181+B186</f>
        <v>2000</v>
      </c>
      <c r="C191" s="15">
        <f t="shared" ref="C191:E191" si="29">C181+C186</f>
        <v>1000</v>
      </c>
      <c r="D191" s="15">
        <f t="shared" si="29"/>
        <v>1000</v>
      </c>
      <c r="E191" s="15">
        <f t="shared" si="29"/>
        <v>1000</v>
      </c>
    </row>
    <row r="192" spans="1:5" ht="15.75" thickBot="1" x14ac:dyDescent="0.3">
      <c r="A192" s="20"/>
      <c r="B192" s="21"/>
      <c r="C192" s="21"/>
      <c r="D192" s="21"/>
      <c r="E192" s="21"/>
    </row>
    <row r="193" spans="1:5" ht="24.75" thickBot="1" x14ac:dyDescent="0.3">
      <c r="A193" s="6" t="s">
        <v>57</v>
      </c>
      <c r="B193" s="22">
        <f>B107+B67+B30+B133+B159</f>
        <v>36500</v>
      </c>
      <c r="C193" s="22">
        <f>C107+C67+C30+C133+C159</f>
        <v>35500</v>
      </c>
      <c r="D193" s="22">
        <f>D107+D67+D30+D133+D159</f>
        <v>35500</v>
      </c>
      <c r="E193" s="22">
        <f>E107+E67+E30+E133+E159</f>
        <v>35500</v>
      </c>
    </row>
    <row r="194" spans="1:5" ht="24.75" thickBot="1" x14ac:dyDescent="0.3">
      <c r="A194" s="6" t="s">
        <v>58</v>
      </c>
      <c r="B194" s="22">
        <f>B96+B59+B151+B126+B177</f>
        <v>36500</v>
      </c>
      <c r="C194" s="22">
        <f>C96+C59+C151+C126+C177</f>
        <v>35500</v>
      </c>
      <c r="D194" s="22">
        <f>D96+D59+D151+D126+D177</f>
        <v>35500</v>
      </c>
      <c r="E194" s="22">
        <f>E96+E59+E151+E126+E177</f>
        <v>35500</v>
      </c>
    </row>
    <row r="195" spans="1:5" ht="15.75" thickBot="1" x14ac:dyDescent="0.3">
      <c r="A195" s="13" t="s">
        <v>24</v>
      </c>
      <c r="B195" s="36">
        <f>B196+B197</f>
        <v>19830</v>
      </c>
      <c r="C195" s="36">
        <f t="shared" ref="C195:E195" si="30">C196+C197</f>
        <v>19030</v>
      </c>
      <c r="D195" s="36">
        <f t="shared" si="30"/>
        <v>19030</v>
      </c>
      <c r="E195" s="36">
        <f t="shared" si="30"/>
        <v>19030</v>
      </c>
    </row>
    <row r="196" spans="1:5" ht="15.75" thickBot="1" x14ac:dyDescent="0.3">
      <c r="A196" s="26" t="s">
        <v>279</v>
      </c>
      <c r="B196" s="15">
        <f t="shared" ref="B196:E197" si="31">B39+B76</f>
        <v>19830</v>
      </c>
      <c r="C196" s="15">
        <f t="shared" si="31"/>
        <v>19030</v>
      </c>
      <c r="D196" s="15">
        <f t="shared" si="31"/>
        <v>19030</v>
      </c>
      <c r="E196" s="15">
        <f t="shared" si="31"/>
        <v>19030</v>
      </c>
    </row>
    <row r="197" spans="1:5" ht="15.75" thickBot="1" x14ac:dyDescent="0.3">
      <c r="A197" s="26" t="s">
        <v>302</v>
      </c>
      <c r="B197" s="15">
        <f t="shared" si="31"/>
        <v>0</v>
      </c>
      <c r="C197" s="15">
        <f t="shared" si="31"/>
        <v>0</v>
      </c>
      <c r="D197" s="15">
        <f t="shared" si="31"/>
        <v>0</v>
      </c>
      <c r="E197" s="15">
        <f t="shared" si="31"/>
        <v>0</v>
      </c>
    </row>
    <row r="198" spans="1:5" ht="24.75" thickBot="1" x14ac:dyDescent="0.3">
      <c r="A198" s="13" t="s">
        <v>25</v>
      </c>
      <c r="B198" s="36">
        <f>B199+B200</f>
        <v>2970</v>
      </c>
      <c r="C198" s="36">
        <f t="shared" ref="C198:E198" si="32">C199+C200</f>
        <v>2970</v>
      </c>
      <c r="D198" s="36">
        <f t="shared" si="32"/>
        <v>2970</v>
      </c>
      <c r="E198" s="36">
        <f t="shared" si="32"/>
        <v>2970</v>
      </c>
    </row>
    <row r="199" spans="1:5" ht="15.75" thickBot="1" x14ac:dyDescent="0.3">
      <c r="A199" s="26" t="s">
        <v>279</v>
      </c>
      <c r="B199" s="14">
        <f t="shared" ref="B199:E200" si="33">B42+B79</f>
        <v>2970</v>
      </c>
      <c r="C199" s="14">
        <f t="shared" si="33"/>
        <v>2970</v>
      </c>
      <c r="D199" s="14">
        <f t="shared" si="33"/>
        <v>2970</v>
      </c>
      <c r="E199" s="14">
        <f t="shared" si="33"/>
        <v>2970</v>
      </c>
    </row>
    <row r="200" spans="1:5" ht="15.75" thickBot="1" x14ac:dyDescent="0.3">
      <c r="A200" s="26" t="s">
        <v>302</v>
      </c>
      <c r="B200" s="15">
        <f t="shared" si="33"/>
        <v>0</v>
      </c>
      <c r="C200" s="15">
        <f t="shared" si="33"/>
        <v>0</v>
      </c>
      <c r="D200" s="15">
        <f t="shared" si="33"/>
        <v>0</v>
      </c>
      <c r="E200" s="15">
        <f t="shared" si="33"/>
        <v>0</v>
      </c>
    </row>
    <row r="201" spans="1:5" ht="15.75" thickBot="1" x14ac:dyDescent="0.3">
      <c r="A201" s="13" t="s">
        <v>26</v>
      </c>
      <c r="B201" s="36">
        <f>B202+B203</f>
        <v>11700</v>
      </c>
      <c r="C201" s="36">
        <f t="shared" ref="C201:E201" si="34">C202+C203</f>
        <v>12500</v>
      </c>
      <c r="D201" s="36">
        <f t="shared" si="34"/>
        <v>12500</v>
      </c>
      <c r="E201" s="36">
        <f t="shared" si="34"/>
        <v>12500</v>
      </c>
    </row>
    <row r="202" spans="1:5" ht="15.75" thickBot="1" x14ac:dyDescent="0.3">
      <c r="A202" s="26" t="s">
        <v>279</v>
      </c>
      <c r="B202" s="15">
        <f t="shared" ref="B202:E203" si="35">B45+B82</f>
        <v>11700</v>
      </c>
      <c r="C202" s="15">
        <f t="shared" si="35"/>
        <v>12500</v>
      </c>
      <c r="D202" s="15">
        <f t="shared" si="35"/>
        <v>12500</v>
      </c>
      <c r="E202" s="15">
        <f t="shared" si="35"/>
        <v>12500</v>
      </c>
    </row>
    <row r="203" spans="1:5" ht="15.75" thickBot="1" x14ac:dyDescent="0.3">
      <c r="A203" s="26" t="s">
        <v>302</v>
      </c>
      <c r="B203" s="15">
        <f t="shared" si="35"/>
        <v>0</v>
      </c>
      <c r="C203" s="15">
        <f t="shared" si="35"/>
        <v>0</v>
      </c>
      <c r="D203" s="15">
        <f t="shared" si="35"/>
        <v>0</v>
      </c>
      <c r="E203" s="15">
        <f t="shared" si="35"/>
        <v>0</v>
      </c>
    </row>
    <row r="204" spans="1:5" ht="15.75" thickBot="1" x14ac:dyDescent="0.3">
      <c r="A204" s="13" t="s">
        <v>27</v>
      </c>
      <c r="B204" s="36">
        <f>B205+B206</f>
        <v>0</v>
      </c>
      <c r="C204" s="36">
        <f t="shared" ref="C204:E204" si="36">C205+C206</f>
        <v>0</v>
      </c>
      <c r="D204" s="36">
        <f t="shared" si="36"/>
        <v>0</v>
      </c>
      <c r="E204" s="36">
        <f t="shared" si="36"/>
        <v>0</v>
      </c>
    </row>
    <row r="205" spans="1:5" ht="15.75" thickBot="1" x14ac:dyDescent="0.3">
      <c r="A205" s="26" t="s">
        <v>279</v>
      </c>
      <c r="B205" s="14">
        <f t="shared" ref="B205:E206" si="37">B48+B85</f>
        <v>0</v>
      </c>
      <c r="C205" s="14">
        <f t="shared" si="37"/>
        <v>0</v>
      </c>
      <c r="D205" s="14">
        <f t="shared" si="37"/>
        <v>0</v>
      </c>
      <c r="E205" s="14">
        <f t="shared" si="37"/>
        <v>0</v>
      </c>
    </row>
    <row r="206" spans="1:5" ht="15.75" thickBot="1" x14ac:dyDescent="0.3">
      <c r="A206" s="26" t="s">
        <v>302</v>
      </c>
      <c r="B206" s="15">
        <f t="shared" si="37"/>
        <v>0</v>
      </c>
      <c r="C206" s="15">
        <f t="shared" si="37"/>
        <v>0</v>
      </c>
      <c r="D206" s="15">
        <f t="shared" si="37"/>
        <v>0</v>
      </c>
      <c r="E206" s="15">
        <f t="shared" si="37"/>
        <v>0</v>
      </c>
    </row>
    <row r="207" spans="1:5" ht="15.75" thickBot="1" x14ac:dyDescent="0.3">
      <c r="A207" s="13" t="s">
        <v>28</v>
      </c>
      <c r="B207" s="36">
        <f>B208+B209</f>
        <v>0</v>
      </c>
      <c r="C207" s="36">
        <f t="shared" ref="C207:E207" si="38">C208+C209</f>
        <v>0</v>
      </c>
      <c r="D207" s="36">
        <f t="shared" si="38"/>
        <v>0</v>
      </c>
      <c r="E207" s="36">
        <f t="shared" si="38"/>
        <v>0</v>
      </c>
    </row>
    <row r="208" spans="1:5" ht="15.75" thickBot="1" x14ac:dyDescent="0.3">
      <c r="A208" s="26" t="s">
        <v>279</v>
      </c>
      <c r="B208" s="14">
        <f t="shared" ref="B208:E209" si="39">B51+B88</f>
        <v>0</v>
      </c>
      <c r="C208" s="14">
        <f t="shared" si="39"/>
        <v>0</v>
      </c>
      <c r="D208" s="14">
        <f t="shared" si="39"/>
        <v>0</v>
      </c>
      <c r="E208" s="14">
        <f t="shared" si="39"/>
        <v>0</v>
      </c>
    </row>
    <row r="209" spans="1:5" ht="15.75" thickBot="1" x14ac:dyDescent="0.3">
      <c r="A209" s="26" t="s">
        <v>302</v>
      </c>
      <c r="B209" s="15">
        <f t="shared" si="39"/>
        <v>0</v>
      </c>
      <c r="C209" s="15">
        <f t="shared" si="39"/>
        <v>0</v>
      </c>
      <c r="D209" s="15">
        <f t="shared" si="39"/>
        <v>0</v>
      </c>
      <c r="E209" s="15">
        <f t="shared" si="39"/>
        <v>0</v>
      </c>
    </row>
    <row r="210" spans="1:5" ht="15.75" thickBot="1" x14ac:dyDescent="0.3">
      <c r="A210" s="13" t="s">
        <v>29</v>
      </c>
      <c r="B210" s="36">
        <f>B211+B212</f>
        <v>0</v>
      </c>
      <c r="C210" s="36">
        <f t="shared" ref="C210:E210" si="40">C211+C212</f>
        <v>0</v>
      </c>
      <c r="D210" s="36">
        <f t="shared" si="40"/>
        <v>0</v>
      </c>
      <c r="E210" s="36">
        <f t="shared" si="40"/>
        <v>0</v>
      </c>
    </row>
    <row r="211" spans="1:5" ht="15.75" thickBot="1" x14ac:dyDescent="0.3">
      <c r="A211" s="26" t="s">
        <v>279</v>
      </c>
      <c r="B211" s="14">
        <f t="shared" ref="B211:E212" si="41">B54+B91</f>
        <v>0</v>
      </c>
      <c r="C211" s="14">
        <f t="shared" si="41"/>
        <v>0</v>
      </c>
      <c r="D211" s="14">
        <f t="shared" si="41"/>
        <v>0</v>
      </c>
      <c r="E211" s="14">
        <f t="shared" si="41"/>
        <v>0</v>
      </c>
    </row>
    <row r="212" spans="1:5" ht="15.75" thickBot="1" x14ac:dyDescent="0.3">
      <c r="A212" s="26" t="s">
        <v>302</v>
      </c>
      <c r="B212" s="15">
        <f t="shared" si="41"/>
        <v>0</v>
      </c>
      <c r="C212" s="15">
        <f t="shared" si="41"/>
        <v>0</v>
      </c>
      <c r="D212" s="15">
        <f t="shared" si="41"/>
        <v>0</v>
      </c>
      <c r="E212" s="15">
        <f t="shared" si="41"/>
        <v>0</v>
      </c>
    </row>
    <row r="213" spans="1:5" ht="15.75" thickBot="1" x14ac:dyDescent="0.3">
      <c r="A213" s="13" t="s">
        <v>30</v>
      </c>
      <c r="B213" s="36">
        <f>B93+B56</f>
        <v>0</v>
      </c>
      <c r="C213" s="36">
        <f>C93+C56</f>
        <v>0</v>
      </c>
      <c r="D213" s="36">
        <f>D93+D56</f>
        <v>0</v>
      </c>
      <c r="E213" s="36">
        <f>E93+E56</f>
        <v>0</v>
      </c>
    </row>
    <row r="214" spans="1:5" ht="15.75" thickBot="1" x14ac:dyDescent="0.3">
      <c r="A214" s="26" t="s">
        <v>279</v>
      </c>
      <c r="B214" s="14">
        <f t="shared" ref="B214:E215" si="42">B57+B94</f>
        <v>0</v>
      </c>
      <c r="C214" s="14">
        <f t="shared" si="42"/>
        <v>0</v>
      </c>
      <c r="D214" s="14">
        <f t="shared" si="42"/>
        <v>0</v>
      </c>
      <c r="E214" s="14">
        <f t="shared" si="42"/>
        <v>0</v>
      </c>
    </row>
    <row r="215" spans="1:5" ht="15.75" thickBot="1" x14ac:dyDescent="0.3">
      <c r="A215" s="26" t="s">
        <v>302</v>
      </c>
      <c r="B215" s="15">
        <f t="shared" si="42"/>
        <v>0</v>
      </c>
      <c r="C215" s="15">
        <f t="shared" si="42"/>
        <v>0</v>
      </c>
      <c r="D215" s="15">
        <f t="shared" si="42"/>
        <v>0</v>
      </c>
      <c r="E215" s="15">
        <f t="shared" si="42"/>
        <v>0</v>
      </c>
    </row>
    <row r="216" spans="1:5" ht="15.75" thickBot="1" x14ac:dyDescent="0.3">
      <c r="A216" s="13" t="s">
        <v>59</v>
      </c>
      <c r="B216" s="36">
        <f>B217+B218+B219+B220</f>
        <v>0</v>
      </c>
      <c r="C216" s="36">
        <f t="shared" ref="C216:E216" si="43">C217+C218+C219+C220</f>
        <v>0</v>
      </c>
      <c r="D216" s="36">
        <f t="shared" si="43"/>
        <v>0</v>
      </c>
      <c r="E216" s="36">
        <f t="shared" si="43"/>
        <v>0</v>
      </c>
    </row>
    <row r="217" spans="1:5" ht="15.75" thickBot="1" x14ac:dyDescent="0.3">
      <c r="A217" s="26" t="s">
        <v>279</v>
      </c>
      <c r="B217" s="14">
        <f t="shared" ref="B217:E220" si="44">B117+B142+B182</f>
        <v>0</v>
      </c>
      <c r="C217" s="14">
        <f t="shared" si="44"/>
        <v>0</v>
      </c>
      <c r="D217" s="14">
        <f t="shared" si="44"/>
        <v>0</v>
      </c>
      <c r="E217" s="14">
        <f t="shared" si="44"/>
        <v>0</v>
      </c>
    </row>
    <row r="218" spans="1:5" ht="15.75" thickBot="1" x14ac:dyDescent="0.3">
      <c r="A218" s="26" t="s">
        <v>303</v>
      </c>
      <c r="B218" s="14">
        <f t="shared" si="44"/>
        <v>0</v>
      </c>
      <c r="C218" s="14">
        <f t="shared" si="44"/>
        <v>0</v>
      </c>
      <c r="D218" s="14">
        <f t="shared" si="44"/>
        <v>0</v>
      </c>
      <c r="E218" s="14">
        <f t="shared" si="44"/>
        <v>0</v>
      </c>
    </row>
    <row r="219" spans="1:5" ht="15.75" thickBot="1" x14ac:dyDescent="0.3">
      <c r="A219" s="26" t="s">
        <v>295</v>
      </c>
      <c r="B219" s="14">
        <f t="shared" si="44"/>
        <v>0</v>
      </c>
      <c r="C219" s="14">
        <f t="shared" si="44"/>
        <v>0</v>
      </c>
      <c r="D219" s="14">
        <f t="shared" si="44"/>
        <v>0</v>
      </c>
      <c r="E219" s="14">
        <f t="shared" si="44"/>
        <v>0</v>
      </c>
    </row>
    <row r="220" spans="1:5" ht="15.75" thickBot="1" x14ac:dyDescent="0.3">
      <c r="A220" s="26" t="s">
        <v>296</v>
      </c>
      <c r="B220" s="14">
        <f t="shared" si="44"/>
        <v>0</v>
      </c>
      <c r="C220" s="14">
        <f t="shared" si="44"/>
        <v>0</v>
      </c>
      <c r="D220" s="14">
        <f t="shared" si="44"/>
        <v>0</v>
      </c>
      <c r="E220" s="14">
        <f t="shared" si="44"/>
        <v>0</v>
      </c>
    </row>
    <row r="221" spans="1:5" ht="15.75" thickBot="1" x14ac:dyDescent="0.3">
      <c r="A221" s="13" t="s">
        <v>60</v>
      </c>
      <c r="B221" s="36">
        <f>B222+B223+B224+B225</f>
        <v>2000</v>
      </c>
      <c r="C221" s="36">
        <f t="shared" ref="C221:E221" si="45">C222+C223+C224+C225</f>
        <v>1000</v>
      </c>
      <c r="D221" s="36">
        <f t="shared" si="45"/>
        <v>1000</v>
      </c>
      <c r="E221" s="36">
        <f t="shared" si="45"/>
        <v>1000</v>
      </c>
    </row>
    <row r="222" spans="1:5" ht="15.75" thickBot="1" x14ac:dyDescent="0.3">
      <c r="A222" s="26" t="s">
        <v>279</v>
      </c>
      <c r="B222" s="14">
        <f>B122+B147+B173</f>
        <v>2000</v>
      </c>
      <c r="C222" s="14">
        <f>C122+C147+C173</f>
        <v>1000</v>
      </c>
      <c r="D222" s="14">
        <f>D122+D147+D173</f>
        <v>1000</v>
      </c>
      <c r="E222" s="14">
        <f>E122+E147+E173</f>
        <v>1000</v>
      </c>
    </row>
    <row r="223" spans="1:5" ht="15.75" thickBot="1" x14ac:dyDescent="0.3">
      <c r="A223" s="26" t="s">
        <v>303</v>
      </c>
      <c r="B223" s="14">
        <f t="shared" ref="B223:E225" si="46">B123+B148+B188</f>
        <v>0</v>
      </c>
      <c r="C223" s="14">
        <f t="shared" si="46"/>
        <v>0</v>
      </c>
      <c r="D223" s="14">
        <f t="shared" si="46"/>
        <v>0</v>
      </c>
      <c r="E223" s="14">
        <f t="shared" si="46"/>
        <v>0</v>
      </c>
    </row>
    <row r="224" spans="1:5" ht="15.75" thickBot="1" x14ac:dyDescent="0.3">
      <c r="A224" s="26" t="s">
        <v>295</v>
      </c>
      <c r="B224" s="14">
        <f t="shared" si="46"/>
        <v>0</v>
      </c>
      <c r="C224" s="14">
        <f t="shared" si="46"/>
        <v>0</v>
      </c>
      <c r="D224" s="14">
        <f t="shared" si="46"/>
        <v>0</v>
      </c>
      <c r="E224" s="14">
        <f t="shared" si="46"/>
        <v>0</v>
      </c>
    </row>
    <row r="225" spans="1:5" ht="15.75" thickBot="1" x14ac:dyDescent="0.3">
      <c r="A225" s="26" t="s">
        <v>296</v>
      </c>
      <c r="B225" s="14">
        <f t="shared" si="46"/>
        <v>0</v>
      </c>
      <c r="C225" s="14">
        <f t="shared" si="46"/>
        <v>0</v>
      </c>
      <c r="D225" s="14">
        <f t="shared" si="46"/>
        <v>0</v>
      </c>
      <c r="E225" s="14">
        <f t="shared" si="46"/>
        <v>0</v>
      </c>
    </row>
    <row r="226" spans="1:5" ht="15.75" thickBot="1" x14ac:dyDescent="0.3">
      <c r="A226" s="17" t="s">
        <v>32</v>
      </c>
      <c r="B226" s="18">
        <f>IF(B194-B193=0,0,"Error")</f>
        <v>0</v>
      </c>
      <c r="C226" s="18">
        <f>IF(C194-C193=0,0,"Error")</f>
        <v>0</v>
      </c>
      <c r="D226" s="18">
        <f>IF(D194-D193=0,0,"Error")</f>
        <v>0</v>
      </c>
      <c r="E226" s="18">
        <f>IF(E194-E193=0,0,"Error")</f>
        <v>0</v>
      </c>
    </row>
  </sheetData>
  <mergeCells count="47">
    <mergeCell ref="A20:E20"/>
    <mergeCell ref="A4:E4"/>
    <mergeCell ref="A1:E1"/>
    <mergeCell ref="B6:E6"/>
    <mergeCell ref="B7:E7"/>
    <mergeCell ref="B8:E8"/>
    <mergeCell ref="A9:E9"/>
    <mergeCell ref="A10:E12"/>
    <mergeCell ref="B13:E13"/>
    <mergeCell ref="A14:A15"/>
    <mergeCell ref="B19:E19"/>
    <mergeCell ref="A64:A65"/>
    <mergeCell ref="A22:E22"/>
    <mergeCell ref="A23:E23"/>
    <mergeCell ref="B24:E24"/>
    <mergeCell ref="B25:E25"/>
    <mergeCell ref="B26:E26"/>
    <mergeCell ref="A27:A28"/>
    <mergeCell ref="A35:E35"/>
    <mergeCell ref="A36:A37"/>
    <mergeCell ref="B61:E61"/>
    <mergeCell ref="B62:E62"/>
    <mergeCell ref="B63:E63"/>
    <mergeCell ref="B128:E128"/>
    <mergeCell ref="B129:E129"/>
    <mergeCell ref="A72:E72"/>
    <mergeCell ref="A73:A74"/>
    <mergeCell ref="A98:E98"/>
    <mergeCell ref="A99:E99"/>
    <mergeCell ref="B100:E100"/>
    <mergeCell ref="B102:E102"/>
    <mergeCell ref="A179:A180"/>
    <mergeCell ref="A3:E3"/>
    <mergeCell ref="A156:A157"/>
    <mergeCell ref="A164:E164"/>
    <mergeCell ref="A165:A166"/>
    <mergeCell ref="A178:E178"/>
    <mergeCell ref="A130:A131"/>
    <mergeCell ref="A138:E138"/>
    <mergeCell ref="A139:A140"/>
    <mergeCell ref="B152:E152"/>
    <mergeCell ref="B154:E154"/>
    <mergeCell ref="B155:E155"/>
    <mergeCell ref="B103:E103"/>
    <mergeCell ref="A104:A105"/>
    <mergeCell ref="A113:E113"/>
    <mergeCell ref="A114:A115"/>
  </mergeCells>
  <pageMargins left="0.25" right="0.25"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57"/>
  <sheetViews>
    <sheetView zoomScale="130" zoomScaleNormal="130" workbookViewId="0">
      <selection activeCell="J7" sqref="J7"/>
    </sheetView>
  </sheetViews>
  <sheetFormatPr defaultRowHeight="15" x14ac:dyDescent="0.25"/>
  <cols>
    <col min="1" max="1" width="21" customWidth="1"/>
    <col min="2" max="5" width="16.140625" customWidth="1"/>
    <col min="6" max="6" width="13.28515625" customWidth="1"/>
    <col min="7" max="7" width="18.42578125" customWidth="1"/>
    <col min="8" max="8" width="11" customWidth="1"/>
    <col min="9" max="9" width="11" bestFit="1" customWidth="1"/>
  </cols>
  <sheetData>
    <row r="1" spans="1:6" ht="15.75" customHeight="1" x14ac:dyDescent="0.25">
      <c r="A1" s="1305" t="s">
        <v>1278</v>
      </c>
      <c r="B1" s="1305"/>
      <c r="C1" s="1305"/>
      <c r="D1" s="1305"/>
      <c r="E1" s="1305"/>
    </row>
    <row r="2" spans="1:6" ht="18" customHeight="1" thickBot="1" x14ac:dyDescent="0.3">
      <c r="A2" s="1305" t="s">
        <v>1107</v>
      </c>
      <c r="B2" s="1305"/>
      <c r="C2" s="1305"/>
      <c r="D2" s="1305"/>
      <c r="E2" s="1305"/>
      <c r="F2" s="1"/>
    </row>
    <row r="3" spans="1:6" s="32" customFormat="1" ht="26.25" thickBot="1" x14ac:dyDescent="0.3">
      <c r="A3" s="2" t="s">
        <v>0</v>
      </c>
      <c r="B3" s="1230" t="s">
        <v>133</v>
      </c>
      <c r="C3" s="1230"/>
      <c r="D3" s="1230"/>
      <c r="E3" s="1230"/>
    </row>
    <row r="4" spans="1:6" s="32" customFormat="1" ht="15.75" thickBot="1" x14ac:dyDescent="0.3">
      <c r="A4" s="2" t="s">
        <v>1</v>
      </c>
      <c r="B4" s="1231" t="s">
        <v>2</v>
      </c>
      <c r="C4" s="1232"/>
      <c r="D4" s="1232"/>
      <c r="E4" s="1233"/>
    </row>
    <row r="5" spans="1:6" s="32" customFormat="1" ht="26.25" thickBot="1" x14ac:dyDescent="0.3">
      <c r="A5" s="2" t="s">
        <v>3</v>
      </c>
      <c r="B5" s="1217" t="s">
        <v>729</v>
      </c>
      <c r="C5" s="1218"/>
      <c r="D5" s="1218"/>
      <c r="E5" s="1219"/>
    </row>
    <row r="6" spans="1:6" s="32" customFormat="1" ht="15.75" thickBot="1" x14ac:dyDescent="0.3">
      <c r="A6" s="1234" t="s">
        <v>5</v>
      </c>
      <c r="B6" s="1235"/>
      <c r="C6" s="1235"/>
      <c r="D6" s="1235"/>
      <c r="E6" s="1236"/>
    </row>
    <row r="7" spans="1:6" s="32" customFormat="1" ht="37.5" customHeight="1" thickBot="1" x14ac:dyDescent="0.3">
      <c r="A7" s="2345" t="s">
        <v>809</v>
      </c>
      <c r="B7" s="2346"/>
      <c r="C7" s="2346"/>
      <c r="D7" s="2346"/>
      <c r="E7" s="2347"/>
    </row>
    <row r="8" spans="1:6" s="32" customFormat="1" ht="15.75" hidden="1" thickBot="1" x14ac:dyDescent="0.3">
      <c r="A8" s="2348"/>
      <c r="B8" s="2349"/>
      <c r="C8" s="2349"/>
      <c r="D8" s="2349"/>
      <c r="E8" s="2350"/>
    </row>
    <row r="9" spans="1:6" s="32" customFormat="1" ht="72.75" hidden="1" customHeight="1" thickBot="1" x14ac:dyDescent="0.3">
      <c r="A9" s="2351"/>
      <c r="B9" s="2352"/>
      <c r="C9" s="2352"/>
      <c r="D9" s="2352"/>
      <c r="E9" s="2353"/>
    </row>
    <row r="10" spans="1:6" s="32" customFormat="1" ht="23.25" customHeight="1" thickBot="1" x14ac:dyDescent="0.3">
      <c r="A10" s="3" t="s">
        <v>6</v>
      </c>
      <c r="B10" s="2354" t="s">
        <v>810</v>
      </c>
      <c r="C10" s="2355"/>
      <c r="D10" s="2355"/>
      <c r="E10" s="2356"/>
    </row>
    <row r="11" spans="1:6" s="32" customFormat="1" x14ac:dyDescent="0.25">
      <c r="A11" s="1254" t="s">
        <v>61</v>
      </c>
      <c r="B11" s="280">
        <v>2019</v>
      </c>
      <c r="C11" s="280">
        <v>2020</v>
      </c>
      <c r="D11" s="280">
        <v>2021</v>
      </c>
      <c r="E11" s="280">
        <v>2022</v>
      </c>
    </row>
    <row r="12" spans="1:6" s="32" customFormat="1" ht="15.75" thickBot="1" x14ac:dyDescent="0.3">
      <c r="A12" s="1255"/>
      <c r="B12" s="277" t="s">
        <v>8</v>
      </c>
      <c r="C12" s="277" t="s">
        <v>9</v>
      </c>
      <c r="D12" s="277" t="s">
        <v>9</v>
      </c>
      <c r="E12" s="277" t="s">
        <v>9</v>
      </c>
    </row>
    <row r="13" spans="1:6" s="32" customFormat="1" ht="15.75" thickBot="1" x14ac:dyDescent="0.3">
      <c r="A13" s="5" t="s">
        <v>811</v>
      </c>
      <c r="B13" s="31">
        <f>612+184+67</f>
        <v>863</v>
      </c>
      <c r="C13" s="31">
        <f t="shared" ref="C13:E14" si="0">B13*1.1</f>
        <v>949.30000000000007</v>
      </c>
      <c r="D13" s="31">
        <f t="shared" si="0"/>
        <v>1044.2300000000002</v>
      </c>
      <c r="E13" s="31">
        <f t="shared" si="0"/>
        <v>1148.6530000000005</v>
      </c>
    </row>
    <row r="14" spans="1:6" s="32" customFormat="1" ht="23.25" thickBot="1" x14ac:dyDescent="0.3">
      <c r="A14" s="5" t="s">
        <v>812</v>
      </c>
      <c r="B14" s="81">
        <v>31</v>
      </c>
      <c r="C14" s="81">
        <f t="shared" si="0"/>
        <v>34.1</v>
      </c>
      <c r="D14" s="81">
        <f t="shared" si="0"/>
        <v>37.510000000000005</v>
      </c>
      <c r="E14" s="81">
        <f t="shared" si="0"/>
        <v>41.26100000000001</v>
      </c>
    </row>
    <row r="15" spans="1:6" s="32" customFormat="1" ht="52.5" customHeight="1" thickBot="1" x14ac:dyDescent="0.3">
      <c r="A15" s="6" t="s">
        <v>10</v>
      </c>
      <c r="B15" s="1427" t="s">
        <v>252</v>
      </c>
      <c r="C15" s="1428"/>
      <c r="D15" s="1428"/>
      <c r="E15" s="1429"/>
    </row>
    <row r="16" spans="1:6" s="32" customFormat="1" ht="23.25" customHeight="1" thickBot="1" x14ac:dyDescent="0.3">
      <c r="A16" s="1247" t="s">
        <v>813</v>
      </c>
      <c r="B16" s="1249"/>
      <c r="C16" s="1249"/>
      <c r="D16" s="1249"/>
      <c r="E16" s="1250"/>
    </row>
    <row r="17" spans="1:5" s="32" customFormat="1" ht="23.25" thickBot="1" x14ac:dyDescent="0.3">
      <c r="A17" s="737" t="s">
        <v>814</v>
      </c>
      <c r="B17" s="31">
        <f>(42149+155*3+463*3)*1.1</f>
        <v>48403.3</v>
      </c>
      <c r="C17" s="31">
        <f>B17*1.1</f>
        <v>53243.630000000005</v>
      </c>
      <c r="D17" s="31">
        <f>C17*1.1</f>
        <v>58567.993000000009</v>
      </c>
      <c r="E17" s="31">
        <f>D17*1.1</f>
        <v>64424.792300000016</v>
      </c>
    </row>
    <row r="18" spans="1:5" s="32" customFormat="1" ht="15.75" thickBot="1" x14ac:dyDescent="0.3">
      <c r="A18" s="737" t="s">
        <v>815</v>
      </c>
      <c r="B18" s="81">
        <v>12</v>
      </c>
      <c r="C18" s="81">
        <v>10</v>
      </c>
      <c r="D18" s="81">
        <v>7</v>
      </c>
      <c r="E18" s="81">
        <v>4</v>
      </c>
    </row>
    <row r="19" spans="1:5" s="32" customFormat="1" ht="15.75" thickBot="1" x14ac:dyDescent="0.3">
      <c r="A19" s="1291" t="s">
        <v>12</v>
      </c>
      <c r="B19" s="1292"/>
      <c r="C19" s="1292"/>
      <c r="D19" s="1292"/>
      <c r="E19" s="1293"/>
    </row>
    <row r="20" spans="1:5" s="32" customFormat="1" ht="15.75" thickBot="1" x14ac:dyDescent="0.3">
      <c r="A20" s="1220" t="s">
        <v>816</v>
      </c>
      <c r="B20" s="1221"/>
      <c r="C20" s="1221"/>
      <c r="D20" s="1221"/>
      <c r="E20" s="1222"/>
    </row>
    <row r="21" spans="1:5" s="32" customFormat="1" ht="15.75" thickBot="1" x14ac:dyDescent="0.3">
      <c r="A21" s="272" t="s">
        <v>817</v>
      </c>
      <c r="B21" s="1262" t="s">
        <v>169</v>
      </c>
      <c r="C21" s="1263"/>
      <c r="D21" s="1263"/>
      <c r="E21" s="1264"/>
    </row>
    <row r="22" spans="1:5" s="32" customFormat="1" ht="29.25" customHeight="1" thickBot="1" x14ac:dyDescent="0.3">
      <c r="A22" s="5" t="s">
        <v>15</v>
      </c>
      <c r="B22" s="2342" t="s">
        <v>818</v>
      </c>
      <c r="C22" s="2343"/>
      <c r="D22" s="2343"/>
      <c r="E22" s="2344"/>
    </row>
    <row r="23" spans="1:5" s="32" customFormat="1" ht="13.5" customHeight="1" thickBot="1" x14ac:dyDescent="0.3">
      <c r="A23" s="5" t="s">
        <v>16</v>
      </c>
      <c r="B23" s="1251" t="s">
        <v>819</v>
      </c>
      <c r="C23" s="1252"/>
      <c r="D23" s="1252"/>
      <c r="E23" s="1253"/>
    </row>
    <row r="24" spans="1:5" s="32" customFormat="1" ht="20.25" customHeight="1" x14ac:dyDescent="0.25">
      <c r="A24" s="1254"/>
      <c r="B24" s="8">
        <v>2019</v>
      </c>
      <c r="C24" s="8">
        <v>2020</v>
      </c>
      <c r="D24" s="8">
        <v>2021</v>
      </c>
      <c r="E24" s="8">
        <v>2022</v>
      </c>
    </row>
    <row r="25" spans="1:5" s="32" customFormat="1" ht="20.25" customHeight="1" thickBot="1" x14ac:dyDescent="0.3">
      <c r="A25" s="1255"/>
      <c r="B25" s="743" t="s">
        <v>8</v>
      </c>
      <c r="C25" s="743" t="s">
        <v>9</v>
      </c>
      <c r="D25" s="743" t="s">
        <v>9</v>
      </c>
      <c r="E25" s="743" t="s">
        <v>9</v>
      </c>
    </row>
    <row r="26" spans="1:5" s="32" customFormat="1" ht="20.25" customHeight="1" thickBot="1" x14ac:dyDescent="0.3">
      <c r="A26" s="5" t="s">
        <v>17</v>
      </c>
      <c r="B26" s="10">
        <f>(305+155+67)*1.3</f>
        <v>685.1</v>
      </c>
      <c r="C26" s="10">
        <f>B26*1.3</f>
        <v>890.63000000000011</v>
      </c>
      <c r="D26" s="10">
        <f>C26*1.3</f>
        <v>1157.8190000000002</v>
      </c>
      <c r="E26" s="10">
        <f>D26*1.3</f>
        <v>1505.1647000000003</v>
      </c>
    </row>
    <row r="27" spans="1:5" s="32" customFormat="1" ht="20.25" customHeight="1" thickBot="1" x14ac:dyDescent="0.3">
      <c r="A27" s="5" t="s">
        <v>18</v>
      </c>
      <c r="B27" s="10">
        <v>56000</v>
      </c>
      <c r="C27" s="10">
        <v>77000</v>
      </c>
      <c r="D27" s="10">
        <v>98000</v>
      </c>
      <c r="E27" s="10">
        <v>118500</v>
      </c>
    </row>
    <row r="28" spans="1:5" s="32" customFormat="1" ht="20.25" customHeight="1" thickBot="1" x14ac:dyDescent="0.3">
      <c r="A28" s="5" t="s">
        <v>19</v>
      </c>
      <c r="B28" s="10">
        <f>B27/B26</f>
        <v>81.739891986571294</v>
      </c>
      <c r="C28" s="10">
        <f t="shared" ref="C28:E28" si="1">C27/C26</f>
        <v>86.455654985796556</v>
      </c>
      <c r="D28" s="10">
        <f t="shared" si="1"/>
        <v>84.641899986094529</v>
      </c>
      <c r="E28" s="10">
        <f t="shared" si="1"/>
        <v>78.728925811241766</v>
      </c>
    </row>
    <row r="29" spans="1:5" s="32" customFormat="1" ht="15.75" thickBot="1" x14ac:dyDescent="0.3">
      <c r="A29" s="5" t="s">
        <v>20</v>
      </c>
      <c r="B29" s="736" t="s">
        <v>21</v>
      </c>
      <c r="C29" s="11">
        <f>C26/B26-1</f>
        <v>0.30000000000000004</v>
      </c>
      <c r="D29" s="11">
        <f t="shared" ref="D29:E31" si="2">D26/C26-1</f>
        <v>0.30000000000000004</v>
      </c>
      <c r="E29" s="11">
        <f t="shared" si="2"/>
        <v>0.30000000000000004</v>
      </c>
    </row>
    <row r="30" spans="1:5" s="32" customFormat="1" ht="15.75" thickBot="1" x14ac:dyDescent="0.3">
      <c r="A30" s="5" t="s">
        <v>22</v>
      </c>
      <c r="B30" s="736" t="s">
        <v>21</v>
      </c>
      <c r="C30" s="11">
        <f>C27/B27-1</f>
        <v>0.375</v>
      </c>
      <c r="D30" s="11">
        <f t="shared" si="2"/>
        <v>0.27272727272727271</v>
      </c>
      <c r="E30" s="11">
        <f t="shared" si="2"/>
        <v>0.20918367346938771</v>
      </c>
    </row>
    <row r="31" spans="1:5" s="32" customFormat="1" ht="23.25" thickBot="1" x14ac:dyDescent="0.3">
      <c r="A31" s="5" t="s">
        <v>23</v>
      </c>
      <c r="B31" s="736" t="s">
        <v>21</v>
      </c>
      <c r="C31" s="11">
        <f>C28/B28-1</f>
        <v>5.7692307692307709E-2</v>
      </c>
      <c r="D31" s="11">
        <f t="shared" si="2"/>
        <v>-2.0979020979021046E-2</v>
      </c>
      <c r="E31" s="11">
        <f t="shared" si="2"/>
        <v>-6.9858712715855642E-2</v>
      </c>
    </row>
    <row r="32" spans="1:5" s="32" customFormat="1" ht="15.75" customHeight="1" thickBot="1" x14ac:dyDescent="0.3">
      <c r="A32" s="1256" t="s">
        <v>160</v>
      </c>
      <c r="B32" s="1257"/>
      <c r="C32" s="1257"/>
      <c r="D32" s="1257"/>
      <c r="E32" s="1258"/>
    </row>
    <row r="33" spans="1:5" s="32" customFormat="1" ht="12.75" customHeight="1" x14ac:dyDescent="0.25">
      <c r="A33" s="1254"/>
      <c r="B33" s="8">
        <v>2019</v>
      </c>
      <c r="C33" s="8">
        <v>2020</v>
      </c>
      <c r="D33" s="8">
        <v>2021</v>
      </c>
      <c r="E33" s="8">
        <v>2022</v>
      </c>
    </row>
    <row r="34" spans="1:5" s="32" customFormat="1" ht="9" customHeight="1" thickBot="1" x14ac:dyDescent="0.3">
      <c r="A34" s="1255"/>
      <c r="B34" s="743" t="s">
        <v>8</v>
      </c>
      <c r="C34" s="743" t="s">
        <v>9</v>
      </c>
      <c r="D34" s="743" t="s">
        <v>9</v>
      </c>
      <c r="E34" s="743" t="s">
        <v>9</v>
      </c>
    </row>
    <row r="35" spans="1:5" s="32" customFormat="1" ht="15.75" thickBot="1" x14ac:dyDescent="0.3">
      <c r="A35" s="13" t="s">
        <v>24</v>
      </c>
      <c r="B35" s="31">
        <v>32500</v>
      </c>
      <c r="C35" s="31">
        <v>53000</v>
      </c>
      <c r="D35" s="31">
        <v>67000</v>
      </c>
      <c r="E35" s="31">
        <v>85000</v>
      </c>
    </row>
    <row r="36" spans="1:5" s="32" customFormat="1" ht="24.75" thickBot="1" x14ac:dyDescent="0.3">
      <c r="A36" s="423" t="s">
        <v>25</v>
      </c>
      <c r="B36" s="775">
        <v>5500</v>
      </c>
      <c r="C36" s="775">
        <v>5000</v>
      </c>
      <c r="D36" s="775">
        <v>11000</v>
      </c>
      <c r="E36" s="775">
        <v>13000</v>
      </c>
    </row>
    <row r="37" spans="1:5" s="32" customFormat="1" ht="15.75" thickBot="1" x14ac:dyDescent="0.3">
      <c r="A37" s="13" t="s">
        <v>26</v>
      </c>
      <c r="B37" s="278">
        <v>18000</v>
      </c>
      <c r="C37" s="278">
        <v>19000</v>
      </c>
      <c r="D37" s="278">
        <v>20000</v>
      </c>
      <c r="E37" s="278">
        <v>20500</v>
      </c>
    </row>
    <row r="38" spans="1:5" s="32" customFormat="1" ht="15.75" thickBot="1" x14ac:dyDescent="0.3">
      <c r="A38" s="13" t="s">
        <v>27</v>
      </c>
      <c r="B38" s="15">
        <v>0</v>
      </c>
      <c r="C38" s="14">
        <v>0</v>
      </c>
      <c r="D38" s="14">
        <v>0</v>
      </c>
      <c r="E38" s="14">
        <v>0</v>
      </c>
    </row>
    <row r="39" spans="1:5" s="32" customFormat="1" ht="24.75" thickBot="1" x14ac:dyDescent="0.3">
      <c r="A39" s="13" t="s">
        <v>28</v>
      </c>
      <c r="B39" s="15">
        <v>0</v>
      </c>
      <c r="C39" s="14">
        <v>0</v>
      </c>
      <c r="D39" s="14">
        <v>0</v>
      </c>
      <c r="E39" s="14">
        <v>0</v>
      </c>
    </row>
    <row r="40" spans="1:5" s="32" customFormat="1" ht="15.75" thickBot="1" x14ac:dyDescent="0.3">
      <c r="A40" s="13" t="s">
        <v>29</v>
      </c>
      <c r="B40" s="15">
        <v>0</v>
      </c>
      <c r="C40" s="14">
        <v>0</v>
      </c>
      <c r="D40" s="14">
        <v>0</v>
      </c>
      <c r="E40" s="14">
        <v>0</v>
      </c>
    </row>
    <row r="41" spans="1:5" s="32" customFormat="1" ht="24.75" thickBot="1" x14ac:dyDescent="0.3">
      <c r="A41" s="13" t="s">
        <v>30</v>
      </c>
      <c r="B41" s="15">
        <v>0</v>
      </c>
      <c r="C41" s="14">
        <v>0</v>
      </c>
      <c r="D41" s="14">
        <v>0</v>
      </c>
      <c r="E41" s="14">
        <v>0</v>
      </c>
    </row>
    <row r="42" spans="1:5" s="32" customFormat="1" ht="24.75" thickBot="1" x14ac:dyDescent="0.3">
      <c r="A42" s="16" t="s">
        <v>31</v>
      </c>
      <c r="B42" s="15">
        <f>B41+B40+B39+B38+B37+B36+B35</f>
        <v>56000</v>
      </c>
      <c r="C42" s="15">
        <f t="shared" ref="C42:E42" si="3">C41+C40+C39+C38+C37+C36+C35</f>
        <v>77000</v>
      </c>
      <c r="D42" s="15">
        <f t="shared" si="3"/>
        <v>98000</v>
      </c>
      <c r="E42" s="15">
        <f t="shared" si="3"/>
        <v>118500</v>
      </c>
    </row>
    <row r="43" spans="1:5" s="32" customFormat="1" ht="15.75" thickBot="1" x14ac:dyDescent="0.3">
      <c r="A43" s="17" t="s">
        <v>32</v>
      </c>
      <c r="B43" s="18">
        <f>IF(B42-B27=0,0,"Error")</f>
        <v>0</v>
      </c>
      <c r="C43" s="18">
        <f>IF(C42-C27=0,0,"Error")</f>
        <v>0</v>
      </c>
      <c r="D43" s="18">
        <f>IF(D42-D27=0,0,"Error")</f>
        <v>0</v>
      </c>
      <c r="E43" s="18">
        <f>IF(E42-E27=0,0,"Error")</f>
        <v>0</v>
      </c>
    </row>
    <row r="44" spans="1:5" s="32" customFormat="1" ht="15.75" thickBot="1" x14ac:dyDescent="0.3">
      <c r="A44" s="1220" t="s">
        <v>46</v>
      </c>
      <c r="B44" s="1221"/>
      <c r="C44" s="1221"/>
      <c r="D44" s="1221"/>
      <c r="E44" s="1222"/>
    </row>
    <row r="45" spans="1:5" s="32" customFormat="1" ht="15.75" thickBot="1" x14ac:dyDescent="0.3">
      <c r="A45" s="1220" t="s">
        <v>40</v>
      </c>
      <c r="B45" s="1221"/>
      <c r="C45" s="1221"/>
      <c r="D45" s="1221"/>
      <c r="E45" s="1222"/>
    </row>
    <row r="46" spans="1:5" s="32" customFormat="1" ht="23.25" thickBot="1" x14ac:dyDescent="0.3">
      <c r="A46" s="19" t="s">
        <v>56</v>
      </c>
      <c r="B46" s="1243" t="s">
        <v>822</v>
      </c>
      <c r="C46" s="1245"/>
      <c r="D46" s="1245"/>
      <c r="E46" s="1246"/>
    </row>
    <row r="47" spans="1:5" s="32" customFormat="1" ht="15.75" thickBot="1" x14ac:dyDescent="0.3">
      <c r="A47" s="7" t="s">
        <v>14</v>
      </c>
      <c r="B47" s="1243" t="s">
        <v>1279</v>
      </c>
      <c r="C47" s="1245"/>
      <c r="D47" s="1245"/>
      <c r="E47" s="1246"/>
    </row>
    <row r="48" spans="1:5" s="32" customFormat="1" ht="15.75" thickBot="1" x14ac:dyDescent="0.3">
      <c r="A48" s="5" t="s">
        <v>15</v>
      </c>
      <c r="B48" s="1243" t="s">
        <v>1280</v>
      </c>
      <c r="C48" s="1245"/>
      <c r="D48" s="1245"/>
      <c r="E48" s="1246"/>
    </row>
    <row r="49" spans="1:5" s="32" customFormat="1" ht="15.75" thickBot="1" x14ac:dyDescent="0.3">
      <c r="A49" s="5" t="s">
        <v>16</v>
      </c>
      <c r="B49" s="1243" t="s">
        <v>83</v>
      </c>
      <c r="C49" s="1245"/>
      <c r="D49" s="1245"/>
      <c r="E49" s="1246"/>
    </row>
    <row r="50" spans="1:5" s="32" customFormat="1" x14ac:dyDescent="0.25">
      <c r="A50" s="1254"/>
      <c r="B50" s="8">
        <v>2019</v>
      </c>
      <c r="C50" s="8">
        <v>2020</v>
      </c>
      <c r="D50" s="8">
        <v>2021</v>
      </c>
      <c r="E50" s="8">
        <v>2022</v>
      </c>
    </row>
    <row r="51" spans="1:5" s="32" customFormat="1" ht="15.75" thickBot="1" x14ac:dyDescent="0.3">
      <c r="A51" s="1255"/>
      <c r="B51" s="743" t="s">
        <v>8</v>
      </c>
      <c r="C51" s="743" t="s">
        <v>9</v>
      </c>
      <c r="D51" s="743" t="s">
        <v>9</v>
      </c>
      <c r="E51" s="743" t="s">
        <v>9</v>
      </c>
    </row>
    <row r="52" spans="1:5" s="32" customFormat="1" ht="15.75" thickBot="1" x14ac:dyDescent="0.3">
      <c r="A52" s="5" t="s">
        <v>17</v>
      </c>
      <c r="B52" s="10"/>
      <c r="C52" s="10">
        <v>10</v>
      </c>
      <c r="D52" s="10">
        <v>10</v>
      </c>
      <c r="E52" s="10">
        <v>10</v>
      </c>
    </row>
    <row r="53" spans="1:5" s="32" customFormat="1" ht="15.75" thickBot="1" x14ac:dyDescent="0.3">
      <c r="A53" s="5" t="s">
        <v>18</v>
      </c>
      <c r="B53" s="10"/>
      <c r="C53" s="10">
        <v>828</v>
      </c>
      <c r="D53" s="10">
        <v>828</v>
      </c>
      <c r="E53" s="10">
        <v>828</v>
      </c>
    </row>
    <row r="54" spans="1:5" s="32" customFormat="1" ht="15.75" thickBot="1" x14ac:dyDescent="0.3">
      <c r="A54" s="5" t="s">
        <v>19</v>
      </c>
      <c r="B54" s="10" t="e">
        <f>B53/B52</f>
        <v>#DIV/0!</v>
      </c>
      <c r="C54" s="10">
        <f t="shared" ref="C54:E54" si="4">C53/C52</f>
        <v>82.8</v>
      </c>
      <c r="D54" s="10">
        <f t="shared" si="4"/>
        <v>82.8</v>
      </c>
      <c r="E54" s="10">
        <f t="shared" si="4"/>
        <v>82.8</v>
      </c>
    </row>
    <row r="55" spans="1:5" s="32" customFormat="1" ht="15.75" thickBot="1" x14ac:dyDescent="0.3">
      <c r="A55" s="5" t="s">
        <v>20</v>
      </c>
      <c r="B55" s="736" t="s">
        <v>21</v>
      </c>
      <c r="C55" s="11" t="e">
        <f>C52/B52-1</f>
        <v>#DIV/0!</v>
      </c>
      <c r="D55" s="11">
        <f t="shared" ref="D55:E57" si="5">D52/C52-1</f>
        <v>0</v>
      </c>
      <c r="E55" s="11">
        <f t="shared" si="5"/>
        <v>0</v>
      </c>
    </row>
    <row r="56" spans="1:5" s="32" customFormat="1" ht="15.75" thickBot="1" x14ac:dyDescent="0.3">
      <c r="A56" s="5" t="s">
        <v>22</v>
      </c>
      <c r="B56" s="736" t="s">
        <v>21</v>
      </c>
      <c r="C56" s="11" t="e">
        <f>C53/B53-1</f>
        <v>#DIV/0!</v>
      </c>
      <c r="D56" s="11">
        <f t="shared" si="5"/>
        <v>0</v>
      </c>
      <c r="E56" s="11">
        <f t="shared" si="5"/>
        <v>0</v>
      </c>
    </row>
    <row r="57" spans="1:5" s="32" customFormat="1" ht="15" customHeight="1" thickBot="1" x14ac:dyDescent="0.3">
      <c r="A57" s="5" t="s">
        <v>23</v>
      </c>
      <c r="B57" s="736" t="s">
        <v>21</v>
      </c>
      <c r="C57" s="11" t="e">
        <f>C54/B54-1</f>
        <v>#DIV/0!</v>
      </c>
      <c r="D57" s="11">
        <f t="shared" si="5"/>
        <v>0</v>
      </c>
      <c r="E57" s="11">
        <f t="shared" si="5"/>
        <v>0</v>
      </c>
    </row>
    <row r="58" spans="1:5" s="32" customFormat="1" ht="15.75" thickBot="1" x14ac:dyDescent="0.3">
      <c r="A58" s="1256" t="s">
        <v>160</v>
      </c>
      <c r="B58" s="1257"/>
      <c r="C58" s="1257"/>
      <c r="D58" s="1257"/>
      <c r="E58" s="1258"/>
    </row>
    <row r="59" spans="1:5" s="32" customFormat="1" x14ac:dyDescent="0.25">
      <c r="A59" s="1254"/>
      <c r="B59" s="8">
        <v>2019</v>
      </c>
      <c r="C59" s="8">
        <v>2020</v>
      </c>
      <c r="D59" s="8">
        <v>2021</v>
      </c>
      <c r="E59" s="8">
        <v>2022</v>
      </c>
    </row>
    <row r="60" spans="1:5" s="32" customFormat="1" ht="15.75" thickBot="1" x14ac:dyDescent="0.3">
      <c r="A60" s="1255"/>
      <c r="B60" s="743" t="s">
        <v>8</v>
      </c>
      <c r="C60" s="743" t="s">
        <v>9</v>
      </c>
      <c r="D60" s="743" t="s">
        <v>9</v>
      </c>
      <c r="E60" s="743" t="s">
        <v>9</v>
      </c>
    </row>
    <row r="61" spans="1:5" s="32" customFormat="1" ht="15" customHeight="1" thickBot="1" x14ac:dyDescent="0.3">
      <c r="A61" s="13" t="s">
        <v>42</v>
      </c>
      <c r="B61" s="14"/>
      <c r="C61" s="14"/>
      <c r="D61" s="14"/>
      <c r="E61" s="14"/>
    </row>
    <row r="62" spans="1:5" s="32" customFormat="1" ht="15.75" thickBot="1" x14ac:dyDescent="0.3">
      <c r="A62" s="13" t="s">
        <v>43</v>
      </c>
      <c r="B62" s="15">
        <v>0</v>
      </c>
      <c r="C62" s="14">
        <v>828</v>
      </c>
      <c r="D62" s="14">
        <v>828</v>
      </c>
      <c r="E62" s="14">
        <v>828</v>
      </c>
    </row>
    <row r="63" spans="1:5" s="32" customFormat="1" ht="24.75" thickBot="1" x14ac:dyDescent="0.3">
      <c r="A63" s="16" t="s">
        <v>31</v>
      </c>
      <c r="B63" s="15">
        <f>B62+B61</f>
        <v>0</v>
      </c>
      <c r="C63" s="15">
        <f t="shared" ref="C63:E63" si="6">C62+C61</f>
        <v>828</v>
      </c>
      <c r="D63" s="15">
        <f t="shared" si="6"/>
        <v>828</v>
      </c>
      <c r="E63" s="15">
        <f t="shared" si="6"/>
        <v>828</v>
      </c>
    </row>
    <row r="64" spans="1:5" s="32" customFormat="1" ht="15.75" customHeight="1" x14ac:dyDescent="0.25">
      <c r="A64" s="1259" t="s">
        <v>44</v>
      </c>
      <c r="B64" s="1262"/>
      <c r="C64" s="1263"/>
      <c r="D64" s="1263"/>
      <c r="E64" s="1264"/>
    </row>
    <row r="65" spans="1:5" s="32" customFormat="1" ht="3.75" customHeight="1" x14ac:dyDescent="0.25">
      <c r="A65" s="1260"/>
      <c r="B65" s="1265"/>
      <c r="C65" s="1266"/>
      <c r="D65" s="1266"/>
      <c r="E65" s="1267"/>
    </row>
    <row r="66" spans="1:5" s="32" customFormat="1" ht="4.5" customHeight="1" thickBot="1" x14ac:dyDescent="0.3">
      <c r="A66" s="1261"/>
      <c r="B66" s="1268"/>
      <c r="C66" s="1269"/>
      <c r="D66" s="1269"/>
      <c r="E66" s="1270"/>
    </row>
    <row r="67" spans="1:5" s="32" customFormat="1" ht="12.75" customHeight="1" thickBot="1" x14ac:dyDescent="0.3">
      <c r="A67" s="20"/>
      <c r="B67" s="21"/>
      <c r="C67" s="21"/>
      <c r="D67" s="21"/>
      <c r="E67" s="21"/>
    </row>
    <row r="68" spans="1:5" s="32" customFormat="1" ht="17.25" customHeight="1" thickBot="1" x14ac:dyDescent="0.3">
      <c r="A68" s="19" t="s">
        <v>56</v>
      </c>
      <c r="B68" s="1243" t="s">
        <v>820</v>
      </c>
      <c r="C68" s="1245"/>
      <c r="D68" s="1245"/>
      <c r="E68" s="1246"/>
    </row>
    <row r="69" spans="1:5" s="32" customFormat="1" ht="15.75" thickBot="1" x14ac:dyDescent="0.3">
      <c r="A69" s="7" t="s">
        <v>14</v>
      </c>
      <c r="B69" s="1243" t="s">
        <v>140</v>
      </c>
      <c r="C69" s="1245"/>
      <c r="D69" s="1245"/>
      <c r="E69" s="1246"/>
    </row>
    <row r="70" spans="1:5" s="32" customFormat="1" ht="15.75" thickBot="1" x14ac:dyDescent="0.3">
      <c r="A70" s="5" t="s">
        <v>15</v>
      </c>
      <c r="B70" s="1243" t="s">
        <v>821</v>
      </c>
      <c r="C70" s="1245"/>
      <c r="D70" s="1245"/>
      <c r="E70" s="1246"/>
    </row>
    <row r="71" spans="1:5" s="32" customFormat="1" ht="15.75" thickBot="1" x14ac:dyDescent="0.3">
      <c r="A71" s="5" t="s">
        <v>16</v>
      </c>
      <c r="B71" s="1243" t="s">
        <v>83</v>
      </c>
      <c r="C71" s="1245"/>
      <c r="D71" s="1245"/>
      <c r="E71" s="1246"/>
    </row>
    <row r="72" spans="1:5" s="32" customFormat="1" x14ac:dyDescent="0.25">
      <c r="A72" s="1254"/>
      <c r="B72" s="8">
        <v>2019</v>
      </c>
      <c r="C72" s="8">
        <v>2020</v>
      </c>
      <c r="D72" s="8">
        <v>2021</v>
      </c>
      <c r="E72" s="8">
        <v>2022</v>
      </c>
    </row>
    <row r="73" spans="1:5" s="32" customFormat="1" ht="15.75" thickBot="1" x14ac:dyDescent="0.3">
      <c r="A73" s="1255"/>
      <c r="B73" s="743" t="s">
        <v>8</v>
      </c>
      <c r="C73" s="743" t="s">
        <v>9</v>
      </c>
      <c r="D73" s="743" t="s">
        <v>9</v>
      </c>
      <c r="E73" s="743" t="s">
        <v>9</v>
      </c>
    </row>
    <row r="74" spans="1:5" s="32" customFormat="1" ht="15.75" thickBot="1" x14ac:dyDescent="0.3">
      <c r="A74" s="5" t="s">
        <v>17</v>
      </c>
      <c r="B74" s="10">
        <v>14</v>
      </c>
      <c r="C74" s="10">
        <v>61</v>
      </c>
      <c r="D74" s="10">
        <v>61</v>
      </c>
      <c r="E74" s="10">
        <v>61</v>
      </c>
    </row>
    <row r="75" spans="1:5" s="32" customFormat="1" ht="15.75" customHeight="1" thickBot="1" x14ac:dyDescent="0.3">
      <c r="A75" s="5" t="s">
        <v>18</v>
      </c>
      <c r="B75" s="10">
        <v>1121</v>
      </c>
      <c r="C75" s="10">
        <v>1052</v>
      </c>
      <c r="D75" s="10">
        <v>1172</v>
      </c>
      <c r="E75" s="10">
        <v>1172</v>
      </c>
    </row>
    <row r="76" spans="1:5" s="32" customFormat="1" ht="12.75" customHeight="1" thickBot="1" x14ac:dyDescent="0.3">
      <c r="A76" s="5" t="s">
        <v>19</v>
      </c>
      <c r="B76" s="10">
        <f>B75/B74</f>
        <v>80.071428571428569</v>
      </c>
      <c r="C76" s="10">
        <f t="shared" ref="C76:E76" si="7">C75/C74</f>
        <v>17.245901639344261</v>
      </c>
      <c r="D76" s="10">
        <f t="shared" si="7"/>
        <v>19.21311475409836</v>
      </c>
      <c r="E76" s="10">
        <f t="shared" si="7"/>
        <v>19.21311475409836</v>
      </c>
    </row>
    <row r="77" spans="1:5" s="32" customFormat="1" ht="9" customHeight="1" thickBot="1" x14ac:dyDescent="0.3">
      <c r="A77" s="5" t="s">
        <v>20</v>
      </c>
      <c r="B77" s="736" t="s">
        <v>21</v>
      </c>
      <c r="C77" s="11">
        <f>C74/B74-1</f>
        <v>3.3571428571428568</v>
      </c>
      <c r="D77" s="11">
        <f t="shared" ref="D77:E79" si="8">D74/C74-1</f>
        <v>0</v>
      </c>
      <c r="E77" s="11">
        <f t="shared" si="8"/>
        <v>0</v>
      </c>
    </row>
    <row r="78" spans="1:5" s="32" customFormat="1" ht="15.75" thickBot="1" x14ac:dyDescent="0.3">
      <c r="A78" s="5" t="s">
        <v>22</v>
      </c>
      <c r="B78" s="736" t="s">
        <v>21</v>
      </c>
      <c r="C78" s="11">
        <f>C75/B75-1</f>
        <v>-6.15521855486173E-2</v>
      </c>
      <c r="D78" s="11">
        <f t="shared" si="8"/>
        <v>0.11406844106463887</v>
      </c>
      <c r="E78" s="11">
        <f t="shared" si="8"/>
        <v>0</v>
      </c>
    </row>
    <row r="79" spans="1:5" s="32" customFormat="1" ht="23.25" thickBot="1" x14ac:dyDescent="0.3">
      <c r="A79" s="5" t="s">
        <v>23</v>
      </c>
      <c r="B79" s="736" t="s">
        <v>21</v>
      </c>
      <c r="C79" s="11">
        <f>C76/B76-1</f>
        <v>-0.78461853438820728</v>
      </c>
      <c r="D79" s="11">
        <f t="shared" si="8"/>
        <v>0.11406844106463887</v>
      </c>
      <c r="E79" s="11">
        <f t="shared" si="8"/>
        <v>0</v>
      </c>
    </row>
    <row r="80" spans="1:5" s="32" customFormat="1" ht="15.75" thickBot="1" x14ac:dyDescent="0.3">
      <c r="A80" s="1256" t="s">
        <v>160</v>
      </c>
      <c r="B80" s="1257"/>
      <c r="C80" s="1257"/>
      <c r="D80" s="1257"/>
      <c r="E80" s="1258"/>
    </row>
    <row r="81" spans="1:5" s="32" customFormat="1" x14ac:dyDescent="0.25">
      <c r="A81" s="1254"/>
      <c r="B81" s="776">
        <v>2019</v>
      </c>
      <c r="C81" s="776">
        <v>2020</v>
      </c>
      <c r="D81" s="776">
        <v>2021</v>
      </c>
      <c r="E81" s="776">
        <v>2022</v>
      </c>
    </row>
    <row r="82" spans="1:5" s="32" customFormat="1" ht="15.75" thickBot="1" x14ac:dyDescent="0.3">
      <c r="A82" s="1255"/>
      <c r="B82" s="743" t="s">
        <v>8</v>
      </c>
      <c r="C82" s="743" t="s">
        <v>9</v>
      </c>
      <c r="D82" s="743" t="s">
        <v>9</v>
      </c>
      <c r="E82" s="743" t="s">
        <v>9</v>
      </c>
    </row>
    <row r="83" spans="1:5" s="32" customFormat="1" ht="24.75" thickBot="1" x14ac:dyDescent="0.3">
      <c r="A83" s="13" t="s">
        <v>42</v>
      </c>
      <c r="B83" s="14"/>
      <c r="C83" s="14"/>
      <c r="D83" s="14"/>
      <c r="E83" s="14"/>
    </row>
    <row r="84" spans="1:5" s="32" customFormat="1" ht="15.75" thickBot="1" x14ac:dyDescent="0.3">
      <c r="A84" s="13" t="s">
        <v>43</v>
      </c>
      <c r="B84" s="10">
        <v>1121</v>
      </c>
      <c r="C84" s="10">
        <v>1052</v>
      </c>
      <c r="D84" s="10">
        <v>1172</v>
      </c>
      <c r="E84" s="10">
        <v>1172</v>
      </c>
    </row>
    <row r="85" spans="1:5" s="32" customFormat="1" ht="24.75" thickBot="1" x14ac:dyDescent="0.3">
      <c r="A85" s="16" t="s">
        <v>31</v>
      </c>
      <c r="B85" s="15">
        <f>B84+B83</f>
        <v>1121</v>
      </c>
      <c r="C85" s="15">
        <f t="shared" ref="C85:E85" si="9">C84+C83</f>
        <v>1052</v>
      </c>
      <c r="D85" s="15">
        <f t="shared" si="9"/>
        <v>1172</v>
      </c>
      <c r="E85" s="15">
        <f t="shared" si="9"/>
        <v>1172</v>
      </c>
    </row>
    <row r="86" spans="1:5" s="32" customFormat="1" ht="15.75" thickBot="1" x14ac:dyDescent="0.3">
      <c r="A86" s="1260"/>
      <c r="B86" s="1265"/>
      <c r="C86" s="1266"/>
      <c r="D86" s="1266"/>
      <c r="E86" s="1267"/>
    </row>
    <row r="87" spans="1:5" s="32" customFormat="1" ht="15.75" hidden="1" thickBot="1" x14ac:dyDescent="0.3">
      <c r="A87" s="1261"/>
      <c r="B87" s="1268"/>
      <c r="C87" s="1269"/>
      <c r="D87" s="1269"/>
      <c r="E87" s="1270"/>
    </row>
    <row r="88" spans="1:5" s="32" customFormat="1" ht="15.75" thickBot="1" x14ac:dyDescent="0.3">
      <c r="A88" s="1220" t="s">
        <v>46</v>
      </c>
      <c r="B88" s="1221"/>
      <c r="C88" s="1221"/>
      <c r="D88" s="1221"/>
      <c r="E88" s="1222"/>
    </row>
    <row r="89" spans="1:5" s="32" customFormat="1" ht="15.75" thickBot="1" x14ac:dyDescent="0.3">
      <c r="A89" s="1220" t="s">
        <v>40</v>
      </c>
      <c r="B89" s="1221"/>
      <c r="C89" s="1221"/>
      <c r="D89" s="1221"/>
      <c r="E89" s="1222"/>
    </row>
    <row r="90" spans="1:5" s="32" customFormat="1" ht="23.25" thickBot="1" x14ac:dyDescent="0.3">
      <c r="A90" s="19" t="s">
        <v>56</v>
      </c>
      <c r="B90" s="1243" t="s">
        <v>824</v>
      </c>
      <c r="C90" s="1245"/>
      <c r="D90" s="1245"/>
      <c r="E90" s="1246"/>
    </row>
    <row r="91" spans="1:5" s="32" customFormat="1" ht="15.75" thickBot="1" x14ac:dyDescent="0.3">
      <c r="A91" s="7" t="s">
        <v>14</v>
      </c>
      <c r="B91" s="1243" t="s">
        <v>825</v>
      </c>
      <c r="C91" s="1245"/>
      <c r="D91" s="1245"/>
      <c r="E91" s="1246"/>
    </row>
    <row r="92" spans="1:5" s="32" customFormat="1" ht="15.75" thickBot="1" x14ac:dyDescent="0.3">
      <c r="A92" s="5" t="s">
        <v>15</v>
      </c>
      <c r="B92" s="1243" t="s">
        <v>821</v>
      </c>
      <c r="C92" s="1245"/>
      <c r="D92" s="1245"/>
      <c r="E92" s="1246"/>
    </row>
    <row r="93" spans="1:5" s="32" customFormat="1" ht="15.75" thickBot="1" x14ac:dyDescent="0.3">
      <c r="A93" s="5" t="s">
        <v>16</v>
      </c>
      <c r="B93" s="1243" t="s">
        <v>83</v>
      </c>
      <c r="C93" s="1245"/>
      <c r="D93" s="1245"/>
      <c r="E93" s="1246"/>
    </row>
    <row r="94" spans="1:5" s="32" customFormat="1" x14ac:dyDescent="0.25">
      <c r="A94" s="1254"/>
      <c r="B94" s="8">
        <v>2019</v>
      </c>
      <c r="C94" s="8">
        <v>2020</v>
      </c>
      <c r="D94" s="8">
        <v>2021</v>
      </c>
      <c r="E94" s="8">
        <v>2022</v>
      </c>
    </row>
    <row r="95" spans="1:5" s="32" customFormat="1" ht="15.75" thickBot="1" x14ac:dyDescent="0.3">
      <c r="A95" s="1255"/>
      <c r="B95" s="743" t="s">
        <v>8</v>
      </c>
      <c r="C95" s="743" t="s">
        <v>9</v>
      </c>
      <c r="D95" s="743" t="s">
        <v>9</v>
      </c>
      <c r="E95" s="743" t="s">
        <v>9</v>
      </c>
    </row>
    <row r="96" spans="1:5" s="32" customFormat="1" ht="15.75" thickBot="1" x14ac:dyDescent="0.3">
      <c r="A96" s="5" t="s">
        <v>17</v>
      </c>
      <c r="B96" s="10">
        <v>2</v>
      </c>
      <c r="C96" s="10">
        <v>1</v>
      </c>
      <c r="D96" s="10"/>
      <c r="E96" s="10"/>
    </row>
    <row r="97" spans="1:5" s="32" customFormat="1" ht="15.75" thickBot="1" x14ac:dyDescent="0.3">
      <c r="A97" s="5" t="s">
        <v>18</v>
      </c>
      <c r="B97" s="10">
        <v>120</v>
      </c>
      <c r="C97" s="10">
        <v>120</v>
      </c>
      <c r="D97" s="10"/>
      <c r="E97" s="10"/>
    </row>
    <row r="98" spans="1:5" s="32" customFormat="1" ht="15.75" thickBot="1" x14ac:dyDescent="0.3">
      <c r="A98" s="5" t="s">
        <v>19</v>
      </c>
      <c r="B98" s="10">
        <f>B97/B96</f>
        <v>60</v>
      </c>
      <c r="C98" s="10">
        <f t="shared" ref="C98:E98" si="10">C97/C96</f>
        <v>120</v>
      </c>
      <c r="D98" s="10" t="e">
        <f t="shared" si="10"/>
        <v>#DIV/0!</v>
      </c>
      <c r="E98" s="10" t="e">
        <f t="shared" si="10"/>
        <v>#DIV/0!</v>
      </c>
    </row>
    <row r="99" spans="1:5" s="32" customFormat="1" ht="15.75" thickBot="1" x14ac:dyDescent="0.3">
      <c r="A99" s="5" t="s">
        <v>20</v>
      </c>
      <c r="B99" s="736" t="s">
        <v>21</v>
      </c>
      <c r="C99" s="11">
        <f>C96/B96-1</f>
        <v>-0.5</v>
      </c>
      <c r="D99" s="11">
        <f t="shared" ref="D99:E101" si="11">D96/C96-1</f>
        <v>-1</v>
      </c>
      <c r="E99" s="11" t="e">
        <f t="shared" si="11"/>
        <v>#DIV/0!</v>
      </c>
    </row>
    <row r="100" spans="1:5" s="32" customFormat="1" ht="15.75" thickBot="1" x14ac:dyDescent="0.3">
      <c r="A100" s="5" t="s">
        <v>22</v>
      </c>
      <c r="B100" s="736" t="s">
        <v>21</v>
      </c>
      <c r="C100" s="11">
        <f>C97/B97-1</f>
        <v>0</v>
      </c>
      <c r="D100" s="11">
        <f t="shared" si="11"/>
        <v>-1</v>
      </c>
      <c r="E100" s="11" t="e">
        <f t="shared" si="11"/>
        <v>#DIV/0!</v>
      </c>
    </row>
    <row r="101" spans="1:5" s="32" customFormat="1" ht="15" customHeight="1" thickBot="1" x14ac:dyDescent="0.3">
      <c r="A101" s="5" t="s">
        <v>23</v>
      </c>
      <c r="B101" s="736" t="s">
        <v>21</v>
      </c>
      <c r="C101" s="11">
        <f>C98/B98-1</f>
        <v>1</v>
      </c>
      <c r="D101" s="11" t="e">
        <f t="shared" si="11"/>
        <v>#DIV/0!</v>
      </c>
      <c r="E101" s="11" t="e">
        <f t="shared" si="11"/>
        <v>#DIV/0!</v>
      </c>
    </row>
    <row r="102" spans="1:5" s="32" customFormat="1" ht="15.75" thickBot="1" x14ac:dyDescent="0.3">
      <c r="A102" s="1256" t="s">
        <v>160</v>
      </c>
      <c r="B102" s="1257"/>
      <c r="C102" s="1257"/>
      <c r="D102" s="1257"/>
      <c r="E102" s="1258"/>
    </row>
    <row r="103" spans="1:5" s="32" customFormat="1" x14ac:dyDescent="0.25">
      <c r="A103" s="1254"/>
      <c r="B103" s="8">
        <v>2019</v>
      </c>
      <c r="C103" s="8">
        <v>2020</v>
      </c>
      <c r="D103" s="8">
        <v>2021</v>
      </c>
      <c r="E103" s="8">
        <v>2022</v>
      </c>
    </row>
    <row r="104" spans="1:5" s="32" customFormat="1" ht="15.75" thickBot="1" x14ac:dyDescent="0.3">
      <c r="A104" s="1255"/>
      <c r="B104" s="743" t="s">
        <v>8</v>
      </c>
      <c r="C104" s="743" t="s">
        <v>9</v>
      </c>
      <c r="D104" s="743" t="s">
        <v>9</v>
      </c>
      <c r="E104" s="743" t="s">
        <v>9</v>
      </c>
    </row>
    <row r="105" spans="1:5" s="32" customFormat="1" ht="15" customHeight="1" thickBot="1" x14ac:dyDescent="0.3">
      <c r="A105" s="13" t="s">
        <v>42</v>
      </c>
      <c r="B105" s="14"/>
      <c r="C105" s="14">
        <v>120</v>
      </c>
      <c r="D105" s="14"/>
      <c r="E105" s="14"/>
    </row>
    <row r="106" spans="1:5" s="32" customFormat="1" ht="15.75" thickBot="1" x14ac:dyDescent="0.3">
      <c r="A106" s="13" t="s">
        <v>43</v>
      </c>
      <c r="B106" s="15">
        <v>120</v>
      </c>
      <c r="C106" s="14"/>
      <c r="D106" s="14"/>
      <c r="E106" s="14"/>
    </row>
    <row r="107" spans="1:5" s="32" customFormat="1" ht="24.75" thickBot="1" x14ac:dyDescent="0.3">
      <c r="A107" s="16" t="s">
        <v>31</v>
      </c>
      <c r="B107" s="15">
        <f>B106+B105</f>
        <v>120</v>
      </c>
      <c r="C107" s="15">
        <f t="shared" ref="C107:E107" si="12">C106+C105</f>
        <v>120</v>
      </c>
      <c r="D107" s="15">
        <f t="shared" si="12"/>
        <v>0</v>
      </c>
      <c r="E107" s="15">
        <f t="shared" si="12"/>
        <v>0</v>
      </c>
    </row>
    <row r="108" spans="1:5" s="32" customFormat="1" ht="15.75" customHeight="1" x14ac:dyDescent="0.25">
      <c r="A108" s="1259" t="s">
        <v>44</v>
      </c>
      <c r="B108" s="1262"/>
      <c r="C108" s="1263"/>
      <c r="D108" s="1263"/>
      <c r="E108" s="1264"/>
    </row>
    <row r="109" spans="1:5" s="32" customFormat="1" ht="3.75" customHeight="1" x14ac:dyDescent="0.25">
      <c r="A109" s="1260"/>
      <c r="B109" s="1265"/>
      <c r="C109" s="1266"/>
      <c r="D109" s="1266"/>
      <c r="E109" s="1267"/>
    </row>
    <row r="110" spans="1:5" s="32" customFormat="1" ht="15.75" hidden="1" customHeight="1" x14ac:dyDescent="0.25">
      <c r="A110" s="1261"/>
      <c r="B110" s="1268"/>
      <c r="C110" s="1269"/>
      <c r="D110" s="1269"/>
      <c r="E110" s="1270"/>
    </row>
    <row r="111" spans="1:5" s="32" customFormat="1" ht="12.75" customHeight="1" thickBot="1" x14ac:dyDescent="0.3">
      <c r="A111" s="20"/>
      <c r="B111" s="21"/>
      <c r="C111" s="21"/>
      <c r="D111" s="21"/>
      <c r="E111" s="21"/>
    </row>
    <row r="112" spans="1:5" s="32" customFormat="1" ht="17.25" customHeight="1" thickBot="1" x14ac:dyDescent="0.3">
      <c r="A112" s="19" t="s">
        <v>56</v>
      </c>
      <c r="B112" s="1243" t="s">
        <v>824</v>
      </c>
      <c r="C112" s="1245"/>
      <c r="D112" s="1245"/>
      <c r="E112" s="1246"/>
    </row>
    <row r="113" spans="1:5" s="32" customFormat="1" ht="15.75" thickBot="1" x14ac:dyDescent="0.3">
      <c r="A113" s="7" t="s">
        <v>14</v>
      </c>
      <c r="B113" s="1243" t="s">
        <v>826</v>
      </c>
      <c r="C113" s="1245"/>
      <c r="D113" s="1245"/>
      <c r="E113" s="1246"/>
    </row>
    <row r="114" spans="1:5" s="32" customFormat="1" ht="15.75" thickBot="1" x14ac:dyDescent="0.3">
      <c r="A114" s="5" t="s">
        <v>15</v>
      </c>
      <c r="B114" s="1243" t="s">
        <v>827</v>
      </c>
      <c r="C114" s="1245"/>
      <c r="D114" s="1245"/>
      <c r="E114" s="1246"/>
    </row>
    <row r="115" spans="1:5" s="32" customFormat="1" ht="15.75" thickBot="1" x14ac:dyDescent="0.3">
      <c r="A115" s="5" t="s">
        <v>16</v>
      </c>
      <c r="B115" s="1243" t="s">
        <v>83</v>
      </c>
      <c r="C115" s="1245"/>
      <c r="D115" s="1245"/>
      <c r="E115" s="1246"/>
    </row>
    <row r="116" spans="1:5" s="32" customFormat="1" x14ac:dyDescent="0.25">
      <c r="A116" s="1254"/>
      <c r="B116" s="8">
        <v>2019</v>
      </c>
      <c r="C116" s="8">
        <v>2020</v>
      </c>
      <c r="D116" s="8">
        <v>2021</v>
      </c>
      <c r="E116" s="8">
        <v>2022</v>
      </c>
    </row>
    <row r="117" spans="1:5" s="32" customFormat="1" ht="15.75" thickBot="1" x14ac:dyDescent="0.3">
      <c r="A117" s="1255"/>
      <c r="B117" s="743" t="s">
        <v>8</v>
      </c>
      <c r="C117" s="743" t="s">
        <v>9</v>
      </c>
      <c r="D117" s="743" t="s">
        <v>9</v>
      </c>
      <c r="E117" s="743" t="s">
        <v>9</v>
      </c>
    </row>
    <row r="118" spans="1:5" s="32" customFormat="1" ht="15.75" thickBot="1" x14ac:dyDescent="0.3">
      <c r="A118" s="5" t="s">
        <v>17</v>
      </c>
      <c r="B118" s="10">
        <v>1</v>
      </c>
      <c r="C118" s="10"/>
      <c r="D118" s="10"/>
      <c r="E118" s="10"/>
    </row>
    <row r="119" spans="1:5" s="32" customFormat="1" ht="15.75" customHeight="1" thickBot="1" x14ac:dyDescent="0.3">
      <c r="A119" s="5" t="s">
        <v>18</v>
      </c>
      <c r="B119" s="10">
        <v>759</v>
      </c>
      <c r="C119" s="10"/>
      <c r="D119" s="10"/>
      <c r="E119" s="10"/>
    </row>
    <row r="120" spans="1:5" s="32" customFormat="1" ht="12.75" customHeight="1" thickBot="1" x14ac:dyDescent="0.3">
      <c r="A120" s="5" t="s">
        <v>19</v>
      </c>
      <c r="B120" s="10">
        <f>B119/B118</f>
        <v>759</v>
      </c>
      <c r="C120" s="10" t="e">
        <f t="shared" ref="C120:E120" si="13">C119/C118</f>
        <v>#DIV/0!</v>
      </c>
      <c r="D120" s="10" t="e">
        <f t="shared" si="13"/>
        <v>#DIV/0!</v>
      </c>
      <c r="E120" s="10" t="e">
        <f t="shared" si="13"/>
        <v>#DIV/0!</v>
      </c>
    </row>
    <row r="121" spans="1:5" s="32" customFormat="1" ht="9" customHeight="1" thickBot="1" x14ac:dyDescent="0.3">
      <c r="A121" s="5" t="s">
        <v>20</v>
      </c>
      <c r="B121" s="736" t="s">
        <v>21</v>
      </c>
      <c r="C121" s="11">
        <f>C118/B118-1</f>
        <v>-1</v>
      </c>
      <c r="D121" s="11" t="e">
        <f t="shared" ref="D121:E123" si="14">D118/C118-1</f>
        <v>#DIV/0!</v>
      </c>
      <c r="E121" s="11" t="e">
        <f t="shared" si="14"/>
        <v>#DIV/0!</v>
      </c>
    </row>
    <row r="122" spans="1:5" s="32" customFormat="1" ht="15.75" thickBot="1" x14ac:dyDescent="0.3">
      <c r="A122" s="5" t="s">
        <v>22</v>
      </c>
      <c r="B122" s="736" t="s">
        <v>21</v>
      </c>
      <c r="C122" s="11">
        <f>C119/B119-1</f>
        <v>-1</v>
      </c>
      <c r="D122" s="11" t="e">
        <f t="shared" si="14"/>
        <v>#DIV/0!</v>
      </c>
      <c r="E122" s="11" t="e">
        <f t="shared" si="14"/>
        <v>#DIV/0!</v>
      </c>
    </row>
    <row r="123" spans="1:5" s="32" customFormat="1" ht="23.25" thickBot="1" x14ac:dyDescent="0.3">
      <c r="A123" s="5" t="s">
        <v>23</v>
      </c>
      <c r="B123" s="736" t="s">
        <v>21</v>
      </c>
      <c r="C123" s="11" t="e">
        <f>C120/B120-1</f>
        <v>#DIV/0!</v>
      </c>
      <c r="D123" s="11" t="e">
        <f t="shared" si="14"/>
        <v>#DIV/0!</v>
      </c>
      <c r="E123" s="11" t="e">
        <f t="shared" si="14"/>
        <v>#DIV/0!</v>
      </c>
    </row>
    <row r="124" spans="1:5" s="32" customFormat="1" ht="15.75" thickBot="1" x14ac:dyDescent="0.3">
      <c r="A124" s="1256" t="s">
        <v>160</v>
      </c>
      <c r="B124" s="1257"/>
      <c r="C124" s="1257"/>
      <c r="D124" s="1257"/>
      <c r="E124" s="1258"/>
    </row>
    <row r="125" spans="1:5" s="32" customFormat="1" x14ac:dyDescent="0.25">
      <c r="A125" s="1254"/>
      <c r="B125" s="8">
        <v>2019</v>
      </c>
      <c r="C125" s="8">
        <v>2020</v>
      </c>
      <c r="D125" s="8">
        <v>2021</v>
      </c>
      <c r="E125" s="8">
        <v>2022</v>
      </c>
    </row>
    <row r="126" spans="1:5" s="32" customFormat="1" ht="15.75" thickBot="1" x14ac:dyDescent="0.3">
      <c r="A126" s="1255"/>
      <c r="B126" s="743" t="s">
        <v>8</v>
      </c>
      <c r="C126" s="743" t="s">
        <v>9</v>
      </c>
      <c r="D126" s="743" t="s">
        <v>9</v>
      </c>
      <c r="E126" s="743" t="s">
        <v>9</v>
      </c>
    </row>
    <row r="127" spans="1:5" s="32" customFormat="1" ht="13.5" customHeight="1" thickBot="1" x14ac:dyDescent="0.3">
      <c r="A127" s="423" t="s">
        <v>42</v>
      </c>
      <c r="B127" s="424"/>
      <c r="C127" s="424"/>
      <c r="D127" s="424"/>
      <c r="E127" s="424"/>
    </row>
    <row r="128" spans="1:5" s="32" customFormat="1" ht="15.75" thickBot="1" x14ac:dyDescent="0.3">
      <c r="A128" s="13" t="s">
        <v>43</v>
      </c>
      <c r="B128" s="10">
        <v>759</v>
      </c>
      <c r="C128" s="10"/>
      <c r="D128" s="10"/>
      <c r="E128" s="10"/>
    </row>
    <row r="129" spans="1:5" s="32" customFormat="1" ht="24.75" thickBot="1" x14ac:dyDescent="0.3">
      <c r="A129" s="16" t="s">
        <v>31</v>
      </c>
      <c r="B129" s="15">
        <f>B128+B127</f>
        <v>759</v>
      </c>
      <c r="C129" s="15">
        <f t="shared" ref="C129:E129" si="15">C128+C127</f>
        <v>0</v>
      </c>
      <c r="D129" s="15">
        <f t="shared" si="15"/>
        <v>0</v>
      </c>
      <c r="E129" s="15">
        <f t="shared" si="15"/>
        <v>0</v>
      </c>
    </row>
    <row r="130" spans="1:5" s="32" customFormat="1" x14ac:dyDescent="0.25">
      <c r="A130" s="1259" t="s">
        <v>44</v>
      </c>
      <c r="B130" s="1262"/>
      <c r="C130" s="1263"/>
      <c r="D130" s="1263"/>
      <c r="E130" s="1264"/>
    </row>
    <row r="131" spans="1:5" s="32" customFormat="1" ht="1.5" customHeight="1" x14ac:dyDescent="0.25">
      <c r="A131" s="1260"/>
      <c r="B131" s="1265"/>
      <c r="C131" s="1266"/>
      <c r="D131" s="1266"/>
      <c r="E131" s="1267"/>
    </row>
    <row r="132" spans="1:5" s="32" customFormat="1" ht="15.75" hidden="1" thickBot="1" x14ac:dyDescent="0.3">
      <c r="A132" s="1261"/>
      <c r="B132" s="1268"/>
      <c r="C132" s="1269"/>
      <c r="D132" s="1269"/>
      <c r="E132" s="1270"/>
    </row>
    <row r="133" spans="1:5" s="32" customFormat="1" ht="12" customHeight="1" thickBot="1" x14ac:dyDescent="0.3">
      <c r="A133" s="20"/>
      <c r="B133" s="21"/>
      <c r="C133" s="21"/>
      <c r="D133" s="21"/>
      <c r="E133" s="21"/>
    </row>
    <row r="134" spans="1:5" s="32" customFormat="1" ht="36.75" thickBot="1" x14ac:dyDescent="0.3">
      <c r="A134" s="6" t="s">
        <v>57</v>
      </c>
      <c r="B134" s="22">
        <f>B27+B75+B97+B119</f>
        <v>58000</v>
      </c>
      <c r="C134" s="22">
        <f>C27+C53+C75+C97</f>
        <v>79000</v>
      </c>
      <c r="D134" s="22">
        <f>D27+D53+D75</f>
        <v>100000</v>
      </c>
      <c r="E134" s="22">
        <f>E27+E53+E75</f>
        <v>120500</v>
      </c>
    </row>
    <row r="135" spans="1:5" s="32" customFormat="1" ht="32.25" customHeight="1" thickBot="1" x14ac:dyDescent="0.3">
      <c r="A135" s="6" t="s">
        <v>58</v>
      </c>
      <c r="B135" s="22">
        <f>B42+B129+B107+B75</f>
        <v>58000</v>
      </c>
      <c r="C135" s="22">
        <f>C42+C63+C85+C107+C129</f>
        <v>79000</v>
      </c>
      <c r="D135" s="22">
        <f>D42+D63+D85+D107+D129</f>
        <v>100000</v>
      </c>
      <c r="E135" s="22">
        <f>E42+E63+E85+E107+E129</f>
        <v>120500</v>
      </c>
    </row>
    <row r="136" spans="1:5" s="32" customFormat="1" ht="12.75" customHeight="1" thickBot="1" x14ac:dyDescent="0.3">
      <c r="A136" s="23" t="s">
        <v>828</v>
      </c>
      <c r="B136" s="24"/>
      <c r="C136" s="25">
        <f>C135/B135-1</f>
        <v>0.36206896551724133</v>
      </c>
      <c r="D136" s="25">
        <f t="shared" ref="D136:E136" si="16">D135/C135-1</f>
        <v>0.26582278481012667</v>
      </c>
      <c r="E136" s="25">
        <f t="shared" si="16"/>
        <v>0.20500000000000007</v>
      </c>
    </row>
    <row r="137" spans="1:5" s="32" customFormat="1" ht="15.75" thickBot="1" x14ac:dyDescent="0.3">
      <c r="A137" s="13" t="s">
        <v>24</v>
      </c>
      <c r="B137" s="14">
        <f>B35</f>
        <v>32500</v>
      </c>
      <c r="C137" s="14">
        <f>C35</f>
        <v>53000</v>
      </c>
      <c r="D137" s="14">
        <f>D35</f>
        <v>67000</v>
      </c>
      <c r="E137" s="14">
        <f>E35</f>
        <v>85000</v>
      </c>
    </row>
    <row r="138" spans="1:5" s="32" customFormat="1" ht="15.75" thickBot="1" x14ac:dyDescent="0.3">
      <c r="A138" s="26" t="s">
        <v>1071</v>
      </c>
      <c r="B138" s="15"/>
      <c r="C138" s="27">
        <f>C137/B137-1</f>
        <v>0.63076923076923075</v>
      </c>
      <c r="D138" s="27">
        <f t="shared" ref="D138:E138" si="17">D137/C137-1</f>
        <v>0.26415094339622636</v>
      </c>
      <c r="E138" s="27">
        <f t="shared" si="17"/>
        <v>0.26865671641791056</v>
      </c>
    </row>
    <row r="139" spans="1:5" s="32" customFormat="1" ht="24.75" thickBot="1" x14ac:dyDescent="0.3">
      <c r="A139" s="13" t="s">
        <v>25</v>
      </c>
      <c r="B139" s="14">
        <f>B36</f>
        <v>5500</v>
      </c>
      <c r="C139" s="14">
        <f>C36</f>
        <v>5000</v>
      </c>
      <c r="D139" s="14">
        <f>D36</f>
        <v>11000</v>
      </c>
      <c r="E139" s="14">
        <f>E36</f>
        <v>13000</v>
      </c>
    </row>
    <row r="140" spans="1:5" s="32" customFormat="1" ht="24.75" thickBot="1" x14ac:dyDescent="0.3">
      <c r="A140" s="26" t="s">
        <v>1072</v>
      </c>
      <c r="B140" s="15"/>
      <c r="C140" s="27">
        <f>C139/B139-1</f>
        <v>-9.0909090909090939E-2</v>
      </c>
      <c r="D140" s="27">
        <f t="shared" ref="D140:E140" si="18">D139/C139-1</f>
        <v>1.2000000000000002</v>
      </c>
      <c r="E140" s="27">
        <f t="shared" si="18"/>
        <v>0.18181818181818188</v>
      </c>
    </row>
    <row r="141" spans="1:5" s="32" customFormat="1" ht="15.75" thickBot="1" x14ac:dyDescent="0.3">
      <c r="A141" s="13" t="s">
        <v>26</v>
      </c>
      <c r="B141" s="14">
        <f>B37</f>
        <v>18000</v>
      </c>
      <c r="C141" s="14">
        <f>C37</f>
        <v>19000</v>
      </c>
      <c r="D141" s="14">
        <f>D37</f>
        <v>20000</v>
      </c>
      <c r="E141" s="14">
        <f>E37</f>
        <v>20500</v>
      </c>
    </row>
    <row r="142" spans="1:5" s="32" customFormat="1" ht="15.75" customHeight="1" thickBot="1" x14ac:dyDescent="0.3">
      <c r="A142" s="26" t="s">
        <v>1073</v>
      </c>
      <c r="B142" s="15"/>
      <c r="C142" s="27">
        <f>C141/B141-1</f>
        <v>5.555555555555558E-2</v>
      </c>
      <c r="D142" s="27">
        <f t="shared" ref="D142:E142" si="19">D141/C141-1</f>
        <v>5.2631578947368363E-2</v>
      </c>
      <c r="E142" s="27">
        <f t="shared" si="19"/>
        <v>2.4999999999999911E-2</v>
      </c>
    </row>
    <row r="143" spans="1:5" s="32" customFormat="1" ht="15.75" thickBot="1" x14ac:dyDescent="0.3">
      <c r="A143" s="13" t="s">
        <v>27</v>
      </c>
      <c r="B143" s="14">
        <f>B38</f>
        <v>0</v>
      </c>
      <c r="C143" s="14">
        <f>C38</f>
        <v>0</v>
      </c>
      <c r="D143" s="14">
        <f>D38</f>
        <v>0</v>
      </c>
      <c r="E143" s="14">
        <f>E38</f>
        <v>0</v>
      </c>
    </row>
    <row r="144" spans="1:5" s="32" customFormat="1" ht="24.75" thickBot="1" x14ac:dyDescent="0.3">
      <c r="A144" s="26" t="s">
        <v>1074</v>
      </c>
      <c r="B144" s="15"/>
      <c r="C144" s="27" t="e">
        <f>C143/B143-1</f>
        <v>#DIV/0!</v>
      </c>
      <c r="D144" s="27" t="e">
        <f t="shared" ref="D144:E144" si="20">D143/C143-1</f>
        <v>#DIV/0!</v>
      </c>
      <c r="E144" s="27" t="e">
        <f t="shared" si="20"/>
        <v>#DIV/0!</v>
      </c>
    </row>
    <row r="145" spans="1:5" s="32" customFormat="1" ht="24.75" thickBot="1" x14ac:dyDescent="0.3">
      <c r="A145" s="13" t="s">
        <v>28</v>
      </c>
      <c r="B145" s="14">
        <f>B39</f>
        <v>0</v>
      </c>
      <c r="C145" s="14">
        <f>C39</f>
        <v>0</v>
      </c>
      <c r="D145" s="14">
        <f>D39</f>
        <v>0</v>
      </c>
      <c r="E145" s="14">
        <f>E39</f>
        <v>0</v>
      </c>
    </row>
    <row r="146" spans="1:5" s="32" customFormat="1" ht="24.75" thickBot="1" x14ac:dyDescent="0.3">
      <c r="A146" s="777" t="s">
        <v>1075</v>
      </c>
      <c r="B146" s="422"/>
      <c r="C146" s="778" t="e">
        <f>C145/B145-1</f>
        <v>#DIV/0!</v>
      </c>
      <c r="D146" s="778" t="e">
        <f t="shared" ref="D146:E146" si="21">D145/C145-1</f>
        <v>#DIV/0!</v>
      </c>
      <c r="E146" s="778" t="e">
        <f t="shared" si="21"/>
        <v>#DIV/0!</v>
      </c>
    </row>
    <row r="147" spans="1:5" s="32" customFormat="1" ht="15.75" thickBot="1" x14ac:dyDescent="0.3">
      <c r="A147" s="13" t="s">
        <v>29</v>
      </c>
      <c r="B147" s="14">
        <f>B40</f>
        <v>0</v>
      </c>
      <c r="C147" s="14">
        <f>C40</f>
        <v>0</v>
      </c>
      <c r="D147" s="14">
        <f>D40</f>
        <v>0</v>
      </c>
      <c r="E147" s="14">
        <f>E40</f>
        <v>0</v>
      </c>
    </row>
    <row r="148" spans="1:5" s="32" customFormat="1" ht="24.75" thickBot="1" x14ac:dyDescent="0.3">
      <c r="A148" s="26" t="s">
        <v>1076</v>
      </c>
      <c r="B148" s="15"/>
      <c r="C148" s="27" t="e">
        <f>C147/B147-1</f>
        <v>#DIV/0!</v>
      </c>
      <c r="D148" s="27" t="e">
        <f t="shared" ref="D148:E148" si="22">D147/C147-1</f>
        <v>#DIV/0!</v>
      </c>
      <c r="E148" s="27" t="e">
        <f t="shared" si="22"/>
        <v>#DIV/0!</v>
      </c>
    </row>
    <row r="149" spans="1:5" s="32" customFormat="1" ht="24.75" thickBot="1" x14ac:dyDescent="0.3">
      <c r="A149" s="13" t="s">
        <v>30</v>
      </c>
      <c r="B149" s="14">
        <f>B41</f>
        <v>0</v>
      </c>
      <c r="C149" s="14" t="e">
        <f>#REF!+#REF!</f>
        <v>#REF!</v>
      </c>
      <c r="D149" s="14" t="e">
        <f>#REF!+#REF!</f>
        <v>#REF!</v>
      </c>
      <c r="E149" s="14" t="e">
        <f>#REF!+#REF!</f>
        <v>#REF!</v>
      </c>
    </row>
    <row r="150" spans="1:5" s="32" customFormat="1" ht="18" customHeight="1" thickBot="1" x14ac:dyDescent="0.3">
      <c r="A150" s="26" t="s">
        <v>1077</v>
      </c>
      <c r="B150" s="15"/>
      <c r="C150" s="27" t="e">
        <f>C149/B149-1</f>
        <v>#REF!</v>
      </c>
      <c r="D150" s="27" t="e">
        <f t="shared" ref="D150:E150" si="23">D149/C149-1</f>
        <v>#REF!</v>
      </c>
      <c r="E150" s="27" t="e">
        <f t="shared" si="23"/>
        <v>#REF!</v>
      </c>
    </row>
    <row r="151" spans="1:5" s="32" customFormat="1" ht="24.75" thickBot="1" x14ac:dyDescent="0.3">
      <c r="A151" s="13" t="s">
        <v>59</v>
      </c>
      <c r="B151" s="14">
        <f>B127</f>
        <v>0</v>
      </c>
      <c r="C151" s="14">
        <f>C127</f>
        <v>0</v>
      </c>
      <c r="D151" s="14">
        <f>D127</f>
        <v>0</v>
      </c>
      <c r="E151" s="14">
        <f>E127</f>
        <v>0</v>
      </c>
    </row>
    <row r="152" spans="1:5" s="32" customFormat="1" ht="24.75" thickBot="1" x14ac:dyDescent="0.3">
      <c r="A152" s="26" t="s">
        <v>1078</v>
      </c>
      <c r="B152" s="15"/>
      <c r="C152" s="27" t="e">
        <f>C151/B151-1</f>
        <v>#DIV/0!</v>
      </c>
      <c r="D152" s="27" t="e">
        <f t="shared" ref="D152:E152" si="24">D151/C151-1</f>
        <v>#DIV/0!</v>
      </c>
      <c r="E152" s="27" t="e">
        <f t="shared" si="24"/>
        <v>#DIV/0!</v>
      </c>
    </row>
    <row r="153" spans="1:5" s="32" customFormat="1" ht="15.75" thickBot="1" x14ac:dyDescent="0.3">
      <c r="A153" s="13" t="s">
        <v>60</v>
      </c>
      <c r="B153" s="14">
        <f>B128</f>
        <v>759</v>
      </c>
      <c r="C153" s="14">
        <f>C128</f>
        <v>0</v>
      </c>
      <c r="D153" s="14">
        <f>D128</f>
        <v>0</v>
      </c>
      <c r="E153" s="14">
        <f>E128</f>
        <v>0</v>
      </c>
    </row>
    <row r="154" spans="1:5" s="32" customFormat="1" ht="24.75" thickBot="1" x14ac:dyDescent="0.3">
      <c r="A154" s="26" t="s">
        <v>1079</v>
      </c>
      <c r="B154" s="15"/>
      <c r="C154" s="27">
        <f>C153/B153-1</f>
        <v>-1</v>
      </c>
      <c r="D154" s="27" t="e">
        <f t="shared" ref="D154:E154" si="25">D153/C153-1</f>
        <v>#DIV/0!</v>
      </c>
      <c r="E154" s="27" t="e">
        <f t="shared" si="25"/>
        <v>#DIV/0!</v>
      </c>
    </row>
    <row r="155" spans="1:5" s="32" customFormat="1" ht="15.75" thickBot="1" x14ac:dyDescent="0.3">
      <c r="A155" s="17" t="s">
        <v>32</v>
      </c>
      <c r="B155" s="18">
        <f>IF(B135-B134=0,0,"Error")</f>
        <v>0</v>
      </c>
      <c r="C155" s="18">
        <f>IF(C135-C134=0,0,"Error")</f>
        <v>0</v>
      </c>
      <c r="D155" s="18">
        <f>IF(D135-D134=0,0,"Error")</f>
        <v>0</v>
      </c>
      <c r="E155" s="18">
        <f>IF(E135-E134=0,0,"Error")</f>
        <v>0</v>
      </c>
    </row>
    <row r="156" spans="1:5" s="32" customFormat="1" ht="36.75" thickBot="1" x14ac:dyDescent="0.3">
      <c r="A156" s="425" t="s">
        <v>829</v>
      </c>
      <c r="B156" s="14">
        <v>30</v>
      </c>
      <c r="C156" s="14">
        <v>60</v>
      </c>
      <c r="D156" s="14">
        <v>60</v>
      </c>
      <c r="E156" s="14">
        <v>60</v>
      </c>
    </row>
    <row r="157" spans="1:5" s="32" customFormat="1" ht="36.75" thickBot="1" x14ac:dyDescent="0.3">
      <c r="A157" s="425" t="s">
        <v>830</v>
      </c>
      <c r="B157" s="14">
        <v>14</v>
      </c>
      <c r="C157" s="14">
        <v>15</v>
      </c>
      <c r="D157" s="14">
        <v>15</v>
      </c>
      <c r="E157" s="14">
        <v>15</v>
      </c>
    </row>
  </sheetData>
  <mergeCells count="59">
    <mergeCell ref="A19:E19"/>
    <mergeCell ref="A1:E1"/>
    <mergeCell ref="B3:E3"/>
    <mergeCell ref="B4:E4"/>
    <mergeCell ref="B5:E5"/>
    <mergeCell ref="A6:E6"/>
    <mergeCell ref="A7:E9"/>
    <mergeCell ref="B10:E10"/>
    <mergeCell ref="A11:A12"/>
    <mergeCell ref="B15:E15"/>
    <mergeCell ref="A16:E16"/>
    <mergeCell ref="B48:E48"/>
    <mergeCell ref="A20:E20"/>
    <mergeCell ref="B21:E21"/>
    <mergeCell ref="B22:E22"/>
    <mergeCell ref="B23:E23"/>
    <mergeCell ref="A24:A25"/>
    <mergeCell ref="A32:E32"/>
    <mergeCell ref="A33:A34"/>
    <mergeCell ref="A44:E44"/>
    <mergeCell ref="A45:E45"/>
    <mergeCell ref="B46:E46"/>
    <mergeCell ref="B47:E47"/>
    <mergeCell ref="A80:E80"/>
    <mergeCell ref="B49:E49"/>
    <mergeCell ref="A50:A51"/>
    <mergeCell ref="A58:E58"/>
    <mergeCell ref="A59:A60"/>
    <mergeCell ref="A64:A66"/>
    <mergeCell ref="B64:E66"/>
    <mergeCell ref="B68:E68"/>
    <mergeCell ref="B69:E69"/>
    <mergeCell ref="B70:E70"/>
    <mergeCell ref="B71:E71"/>
    <mergeCell ref="A72:A73"/>
    <mergeCell ref="A102:E102"/>
    <mergeCell ref="A103:A104"/>
    <mergeCell ref="A81:A82"/>
    <mergeCell ref="A86:A87"/>
    <mergeCell ref="B86:E87"/>
    <mergeCell ref="A88:E88"/>
    <mergeCell ref="A89:E89"/>
    <mergeCell ref="B90:E90"/>
    <mergeCell ref="A2:E2"/>
    <mergeCell ref="A116:A117"/>
    <mergeCell ref="A124:E124"/>
    <mergeCell ref="A125:A126"/>
    <mergeCell ref="A130:A132"/>
    <mergeCell ref="B130:E132"/>
    <mergeCell ref="A108:A110"/>
    <mergeCell ref="B108:E110"/>
    <mergeCell ref="B112:E112"/>
    <mergeCell ref="B113:E113"/>
    <mergeCell ref="B114:E114"/>
    <mergeCell ref="B115:E115"/>
    <mergeCell ref="B91:E91"/>
    <mergeCell ref="B92:E92"/>
    <mergeCell ref="B93:E93"/>
    <mergeCell ref="A94:A9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206"/>
  <sheetViews>
    <sheetView zoomScale="115" zoomScaleNormal="115" zoomScaleSheetLayoutView="80" workbookViewId="0">
      <selection activeCell="D475" sqref="D475"/>
    </sheetView>
  </sheetViews>
  <sheetFormatPr defaultRowHeight="15" x14ac:dyDescent="0.25"/>
  <cols>
    <col min="1" max="1" width="41" customWidth="1"/>
    <col min="2" max="3" width="18" customWidth="1"/>
    <col min="4" max="4" width="16.140625" customWidth="1"/>
    <col min="5" max="5" width="30.42578125" customWidth="1"/>
  </cols>
  <sheetData>
    <row r="1" spans="1:5" ht="18.75" x14ac:dyDescent="0.3">
      <c r="A1" s="1438" t="s">
        <v>1671</v>
      </c>
      <c r="B1" s="1438"/>
      <c r="C1" s="1438"/>
      <c r="D1" s="1438"/>
      <c r="E1" s="1438"/>
    </row>
    <row r="2" spans="1:5" ht="18" customHeight="1" x14ac:dyDescent="0.25">
      <c r="A2" s="1444" t="s">
        <v>750</v>
      </c>
      <c r="B2" s="1444"/>
      <c r="C2" s="1444"/>
      <c r="D2" s="1444"/>
      <c r="E2" s="1444"/>
    </row>
    <row r="3" spans="1:5" ht="18" customHeight="1" x14ac:dyDescent="0.25">
      <c r="A3" s="1306" t="s">
        <v>731</v>
      </c>
      <c r="B3" s="1306"/>
      <c r="C3" s="1306"/>
      <c r="D3" s="1306"/>
      <c r="E3" s="1306"/>
    </row>
    <row r="4" spans="1:5" ht="15.75" thickBot="1" x14ac:dyDescent="0.3"/>
    <row r="5" spans="1:5" ht="15.75" thickBot="1" x14ac:dyDescent="0.3">
      <c r="A5" s="2" t="s">
        <v>0</v>
      </c>
      <c r="B5" s="1230" t="s">
        <v>1622</v>
      </c>
      <c r="C5" s="1230"/>
      <c r="D5" s="1230"/>
      <c r="E5" s="1230"/>
    </row>
    <row r="6" spans="1:5" ht="15.75" thickBot="1" x14ac:dyDescent="0.3">
      <c r="A6" s="2" t="s">
        <v>1</v>
      </c>
      <c r="B6" s="1231" t="s">
        <v>1623</v>
      </c>
      <c r="C6" s="1232"/>
      <c r="D6" s="1232"/>
      <c r="E6" s="1233"/>
    </row>
    <row r="7" spans="1:5" ht="15.75" thickBot="1" x14ac:dyDescent="0.3">
      <c r="A7" s="2" t="s">
        <v>3</v>
      </c>
      <c r="B7" s="1217" t="s">
        <v>729</v>
      </c>
      <c r="C7" s="1218"/>
      <c r="D7" s="1218"/>
      <c r="E7" s="1219"/>
    </row>
    <row r="8" spans="1:5" ht="15.75" thickBot="1" x14ac:dyDescent="0.3">
      <c r="A8" s="1234" t="s">
        <v>5</v>
      </c>
      <c r="B8" s="1235"/>
      <c r="C8" s="1235"/>
      <c r="D8" s="1235"/>
      <c r="E8" s="1236"/>
    </row>
    <row r="9" spans="1:5" ht="15.75" thickBot="1" x14ac:dyDescent="0.3">
      <c r="A9" s="1423" t="s">
        <v>1624</v>
      </c>
      <c r="B9" s="1424"/>
      <c r="C9" s="1424"/>
      <c r="D9" s="1424"/>
      <c r="E9" s="1425"/>
    </row>
    <row r="10" spans="1:5" ht="36.75" customHeight="1" thickBot="1" x14ac:dyDescent="0.3">
      <c r="A10" s="1423"/>
      <c r="B10" s="1424"/>
      <c r="C10" s="1424"/>
      <c r="D10" s="1424"/>
      <c r="E10" s="1425"/>
    </row>
    <row r="11" spans="1:5" ht="15.75" thickBot="1" x14ac:dyDescent="0.3">
      <c r="A11" s="1423"/>
      <c r="B11" s="1424"/>
      <c r="C11" s="1424"/>
      <c r="D11" s="1424"/>
      <c r="E11" s="1425"/>
    </row>
    <row r="12" spans="1:5" ht="38.25" customHeight="1" thickBot="1" x14ac:dyDescent="0.3">
      <c r="A12" s="3" t="s">
        <v>6</v>
      </c>
      <c r="B12" s="1448" t="s">
        <v>1625</v>
      </c>
      <c r="C12" s="1449"/>
      <c r="D12" s="1449"/>
      <c r="E12" s="1450"/>
    </row>
    <row r="13" spans="1:5" ht="23.25" customHeight="1" x14ac:dyDescent="0.25">
      <c r="A13" s="1254" t="s">
        <v>7</v>
      </c>
      <c r="B13" s="1115">
        <v>2019</v>
      </c>
      <c r="C13" s="1115">
        <v>2020</v>
      </c>
      <c r="D13" s="1115">
        <v>2021</v>
      </c>
      <c r="E13" s="1115">
        <v>2022</v>
      </c>
    </row>
    <row r="14" spans="1:5" ht="15.75" thickBot="1" x14ac:dyDescent="0.3">
      <c r="A14" s="1255"/>
      <c r="B14" s="1116" t="s">
        <v>8</v>
      </c>
      <c r="C14" s="1116" t="s">
        <v>9</v>
      </c>
      <c r="D14" s="1116" t="s">
        <v>9</v>
      </c>
      <c r="E14" s="1116" t="s">
        <v>9</v>
      </c>
    </row>
    <row r="15" spans="1:5" ht="18.75" customHeight="1" thickBot="1" x14ac:dyDescent="0.3">
      <c r="A15" s="5" t="s">
        <v>1626</v>
      </c>
      <c r="B15" s="89" t="s">
        <v>68</v>
      </c>
      <c r="C15" s="89">
        <v>0.04</v>
      </c>
      <c r="D15" s="89">
        <v>0.06</v>
      </c>
      <c r="E15" s="89">
        <v>0.08</v>
      </c>
    </row>
    <row r="16" spans="1:5" ht="15.75" thickBot="1" x14ac:dyDescent="0.3">
      <c r="A16" s="5" t="s">
        <v>92</v>
      </c>
      <c r="B16" s="89" t="s">
        <v>68</v>
      </c>
      <c r="C16" s="89" t="s">
        <v>69</v>
      </c>
      <c r="D16" s="89" t="s">
        <v>69</v>
      </c>
      <c r="E16" s="89" t="s">
        <v>69</v>
      </c>
    </row>
    <row r="17" spans="1:5" ht="15.75" thickBot="1" x14ac:dyDescent="0.3">
      <c r="A17" s="5" t="s">
        <v>67</v>
      </c>
      <c r="B17" s="89" t="s">
        <v>68</v>
      </c>
      <c r="C17" s="89" t="s">
        <v>69</v>
      </c>
      <c r="D17" s="89" t="s">
        <v>69</v>
      </c>
      <c r="E17" s="89" t="s">
        <v>69</v>
      </c>
    </row>
    <row r="18" spans="1:5" ht="32.25" customHeight="1" thickBot="1" x14ac:dyDescent="0.3">
      <c r="A18" s="6" t="s">
        <v>10</v>
      </c>
      <c r="B18" s="1451" t="s">
        <v>1627</v>
      </c>
      <c r="C18" s="1452"/>
      <c r="D18" s="1452"/>
      <c r="E18" s="1453"/>
    </row>
    <row r="19" spans="1:5" ht="23.25" customHeight="1" thickBot="1" x14ac:dyDescent="0.3">
      <c r="A19" s="1247" t="s">
        <v>11</v>
      </c>
      <c r="B19" s="1249"/>
      <c r="C19" s="1249"/>
      <c r="D19" s="1249"/>
      <c r="E19" s="1250"/>
    </row>
    <row r="20" spans="1:5" ht="27" customHeight="1" thickBot="1" x14ac:dyDescent="0.3">
      <c r="A20" s="5" t="s">
        <v>1628</v>
      </c>
      <c r="B20" s="109" t="s">
        <v>68</v>
      </c>
      <c r="C20" s="52" t="s">
        <v>1629</v>
      </c>
      <c r="D20" s="52" t="s">
        <v>1629</v>
      </c>
      <c r="E20" s="52" t="s">
        <v>1629</v>
      </c>
    </row>
    <row r="21" spans="1:5" ht="30.75" customHeight="1" thickBot="1" x14ac:dyDescent="0.3">
      <c r="A21" s="5" t="s">
        <v>1630</v>
      </c>
      <c r="B21" s="581" t="s">
        <v>68</v>
      </c>
      <c r="C21" s="52" t="s">
        <v>1629</v>
      </c>
      <c r="D21" s="52" t="s">
        <v>1629</v>
      </c>
      <c r="E21" s="52" t="s">
        <v>1629</v>
      </c>
    </row>
    <row r="22" spans="1:5" ht="24" customHeight="1" thickBot="1" x14ac:dyDescent="0.3">
      <c r="A22" s="1291" t="s">
        <v>12</v>
      </c>
      <c r="B22" s="1292"/>
      <c r="C22" s="1292"/>
      <c r="D22" s="1292"/>
      <c r="E22" s="1293"/>
    </row>
    <row r="23" spans="1:5" ht="15.75" thickBot="1" x14ac:dyDescent="0.3">
      <c r="A23" s="1220" t="s">
        <v>13</v>
      </c>
      <c r="B23" s="1221"/>
      <c r="C23" s="1221"/>
      <c r="D23" s="1221"/>
      <c r="E23" s="1222"/>
    </row>
    <row r="24" spans="1:5" ht="18.75" customHeight="1" thickBot="1" x14ac:dyDescent="0.3">
      <c r="A24" s="7" t="s">
        <v>14</v>
      </c>
      <c r="B24" s="1441" t="s">
        <v>1631</v>
      </c>
      <c r="C24" s="1442"/>
      <c r="D24" s="1442"/>
      <c r="E24" s="1443"/>
    </row>
    <row r="25" spans="1:5" ht="31.5" customHeight="1" thickBot="1" x14ac:dyDescent="0.3">
      <c r="A25" s="5" t="s">
        <v>15</v>
      </c>
      <c r="B25" s="1445" t="s">
        <v>1632</v>
      </c>
      <c r="C25" s="1446"/>
      <c r="D25" s="1446"/>
      <c r="E25" s="1447"/>
    </row>
    <row r="26" spans="1:5" ht="15.75" thickBot="1" x14ac:dyDescent="0.3">
      <c r="A26" s="5" t="s">
        <v>16</v>
      </c>
      <c r="B26" s="1251"/>
      <c r="C26" s="1252"/>
      <c r="D26" s="1252"/>
      <c r="E26" s="1253"/>
    </row>
    <row r="27" spans="1:5" ht="12.75" customHeight="1" x14ac:dyDescent="0.25">
      <c r="A27" s="1254"/>
      <c r="B27" s="8">
        <v>2019</v>
      </c>
      <c r="C27" s="8">
        <v>2020</v>
      </c>
      <c r="D27" s="8">
        <v>2021</v>
      </c>
      <c r="E27" s="8">
        <v>2022</v>
      </c>
    </row>
    <row r="28" spans="1:5" ht="9" customHeight="1" thickBot="1" x14ac:dyDescent="0.3">
      <c r="A28" s="1255"/>
      <c r="B28" s="1117" t="s">
        <v>8</v>
      </c>
      <c r="C28" s="1117" t="s">
        <v>9</v>
      </c>
      <c r="D28" s="1117" t="s">
        <v>9</v>
      </c>
      <c r="E28" s="1117" t="s">
        <v>9</v>
      </c>
    </row>
    <row r="29" spans="1:5" ht="15.75" thickBot="1" x14ac:dyDescent="0.3">
      <c r="A29" s="5" t="s">
        <v>17</v>
      </c>
      <c r="B29" s="10">
        <v>87600</v>
      </c>
      <c r="C29" s="10">
        <v>87600</v>
      </c>
      <c r="D29" s="10">
        <v>87600</v>
      </c>
      <c r="E29" s="10">
        <v>87600</v>
      </c>
    </row>
    <row r="30" spans="1:5" ht="15.75" thickBot="1" x14ac:dyDescent="0.3">
      <c r="A30" s="5" t="s">
        <v>18</v>
      </c>
      <c r="B30" s="10">
        <v>200000</v>
      </c>
      <c r="C30" s="10">
        <v>220000</v>
      </c>
      <c r="D30" s="10">
        <v>230000</v>
      </c>
      <c r="E30" s="10">
        <v>230000</v>
      </c>
    </row>
    <row r="31" spans="1:5" ht="15.75" thickBot="1" x14ac:dyDescent="0.3">
      <c r="A31" s="5" t="s">
        <v>19</v>
      </c>
      <c r="B31" s="10">
        <f>B30/B29</f>
        <v>2.2831050228310503</v>
      </c>
      <c r="C31" s="10">
        <f>C30/C29</f>
        <v>2.5114155251141552</v>
      </c>
      <c r="D31" s="10">
        <f>D30/D29</f>
        <v>2.6255707762557079</v>
      </c>
      <c r="E31" s="10">
        <f>E30/E29</f>
        <v>2.6255707762557079</v>
      </c>
    </row>
    <row r="32" spans="1:5" ht="15.75" thickBot="1" x14ac:dyDescent="0.3">
      <c r="A32" s="5" t="s">
        <v>20</v>
      </c>
      <c r="B32" s="1107" t="s">
        <v>21</v>
      </c>
      <c r="C32" s="11">
        <f t="shared" ref="C32:E34" si="0">C29/B29-1</f>
        <v>0</v>
      </c>
      <c r="D32" s="11">
        <f t="shared" si="0"/>
        <v>0</v>
      </c>
      <c r="E32" s="11">
        <f t="shared" si="0"/>
        <v>0</v>
      </c>
    </row>
    <row r="33" spans="1:5" ht="15.75" thickBot="1" x14ac:dyDescent="0.3">
      <c r="A33" s="5" t="s">
        <v>22</v>
      </c>
      <c r="B33" s="1107" t="s">
        <v>21</v>
      </c>
      <c r="C33" s="11">
        <f t="shared" si="0"/>
        <v>0.10000000000000009</v>
      </c>
      <c r="D33" s="11">
        <f t="shared" si="0"/>
        <v>4.5454545454545414E-2</v>
      </c>
      <c r="E33" s="11">
        <f t="shared" si="0"/>
        <v>0</v>
      </c>
    </row>
    <row r="34" spans="1:5" ht="15.75" thickBot="1" x14ac:dyDescent="0.3">
      <c r="A34" s="5" t="s">
        <v>23</v>
      </c>
      <c r="B34" s="1107" t="s">
        <v>21</v>
      </c>
      <c r="C34" s="11">
        <f t="shared" si="0"/>
        <v>9.9999999999999867E-2</v>
      </c>
      <c r="D34" s="11">
        <f t="shared" si="0"/>
        <v>4.5454545454545414E-2</v>
      </c>
      <c r="E34" s="11">
        <f t="shared" si="0"/>
        <v>0</v>
      </c>
    </row>
    <row r="35" spans="1:5" ht="15.75" thickBot="1" x14ac:dyDescent="0.3">
      <c r="A35" s="1256" t="s">
        <v>160</v>
      </c>
      <c r="B35" s="1257"/>
      <c r="C35" s="1257"/>
      <c r="D35" s="1257"/>
      <c r="E35" s="1258"/>
    </row>
    <row r="36" spans="1:5" ht="12.75" customHeight="1" x14ac:dyDescent="0.25">
      <c r="A36" s="1254"/>
      <c r="B36" s="8">
        <v>2019</v>
      </c>
      <c r="C36" s="8">
        <v>2020</v>
      </c>
      <c r="D36" s="8">
        <v>2021</v>
      </c>
      <c r="E36" s="8">
        <v>2022</v>
      </c>
    </row>
    <row r="37" spans="1:5" ht="9" customHeight="1" thickBot="1" x14ac:dyDescent="0.3">
      <c r="A37" s="1255"/>
      <c r="B37" s="1117" t="s">
        <v>8</v>
      </c>
      <c r="C37" s="1117" t="s">
        <v>9</v>
      </c>
      <c r="D37" s="1117" t="s">
        <v>9</v>
      </c>
      <c r="E37" s="1117" t="s">
        <v>9</v>
      </c>
    </row>
    <row r="38" spans="1:5" ht="15.75" thickBot="1" x14ac:dyDescent="0.3">
      <c r="A38" s="13" t="s">
        <v>24</v>
      </c>
      <c r="B38" s="14">
        <f>B39+B40</f>
        <v>0</v>
      </c>
      <c r="C38" s="14">
        <f>C39+C40</f>
        <v>0</v>
      </c>
      <c r="D38" s="14">
        <f>D39+D40</f>
        <v>0</v>
      </c>
      <c r="E38" s="14">
        <f>E39+E40</f>
        <v>0</v>
      </c>
    </row>
    <row r="39" spans="1:5" ht="15.75" thickBot="1" x14ac:dyDescent="0.3">
      <c r="A39" s="26" t="s">
        <v>279</v>
      </c>
      <c r="B39" s="278"/>
      <c r="C39" s="15">
        <v>0</v>
      </c>
      <c r="D39" s="15">
        <v>0</v>
      </c>
      <c r="E39" s="15">
        <v>0</v>
      </c>
    </row>
    <row r="40" spans="1:5" ht="15.75" thickBot="1" x14ac:dyDescent="0.3">
      <c r="A40" s="26" t="s">
        <v>280</v>
      </c>
      <c r="B40" s="15"/>
      <c r="C40" s="15"/>
      <c r="D40" s="15"/>
      <c r="E40" s="15"/>
    </row>
    <row r="41" spans="1:5" ht="15.75" thickBot="1" x14ac:dyDescent="0.3">
      <c r="A41" s="13" t="s">
        <v>25</v>
      </c>
      <c r="B41" s="14">
        <f>B42+B43</f>
        <v>0</v>
      </c>
      <c r="C41" s="14">
        <f>C42+C43</f>
        <v>0</v>
      </c>
      <c r="D41" s="14">
        <f>D42+D43</f>
        <v>0</v>
      </c>
      <c r="E41" s="14">
        <f>E42+E43</f>
        <v>0</v>
      </c>
    </row>
    <row r="42" spans="1:5" ht="15.75" thickBot="1" x14ac:dyDescent="0.3">
      <c r="A42" s="26" t="s">
        <v>279</v>
      </c>
      <c r="B42" s="278"/>
      <c r="C42" s="14">
        <v>0</v>
      </c>
      <c r="D42" s="14">
        <v>0</v>
      </c>
      <c r="E42" s="14">
        <v>0</v>
      </c>
    </row>
    <row r="43" spans="1:5" ht="15.75" thickBot="1" x14ac:dyDescent="0.3">
      <c r="A43" s="26" t="s">
        <v>280</v>
      </c>
      <c r="B43" s="15"/>
      <c r="C43" s="14"/>
      <c r="D43" s="14"/>
      <c r="E43" s="14"/>
    </row>
    <row r="44" spans="1:5" ht="15.75" thickBot="1" x14ac:dyDescent="0.3">
      <c r="A44" s="13" t="s">
        <v>26</v>
      </c>
      <c r="B44" s="15">
        <f>B45+B46</f>
        <v>0</v>
      </c>
      <c r="C44" s="14">
        <f>C45+C46</f>
        <v>0</v>
      </c>
      <c r="D44" s="14">
        <f>D45+D46</f>
        <v>0</v>
      </c>
      <c r="E44" s="14">
        <f>E45+E46</f>
        <v>0</v>
      </c>
    </row>
    <row r="45" spans="1:5" ht="15.75" thickBot="1" x14ac:dyDescent="0.3">
      <c r="A45" s="26" t="s">
        <v>279</v>
      </c>
      <c r="B45" s="278"/>
      <c r="C45" s="14">
        <v>0</v>
      </c>
      <c r="D45" s="31">
        <v>0</v>
      </c>
      <c r="E45" s="31">
        <v>0</v>
      </c>
    </row>
    <row r="46" spans="1:5" ht="15.75" thickBot="1" x14ac:dyDescent="0.3">
      <c r="A46" s="26" t="s">
        <v>280</v>
      </c>
      <c r="B46" s="15"/>
      <c r="C46" s="14"/>
      <c r="D46" s="14"/>
      <c r="E46" s="14"/>
    </row>
    <row r="47" spans="1:5" ht="15.75" thickBot="1" x14ac:dyDescent="0.3">
      <c r="A47" s="13" t="s">
        <v>27</v>
      </c>
      <c r="B47" s="15"/>
      <c r="C47" s="14"/>
      <c r="D47" s="14"/>
      <c r="E47" s="14"/>
    </row>
    <row r="48" spans="1:5" ht="15.75" thickBot="1" x14ac:dyDescent="0.3">
      <c r="A48" s="26" t="s">
        <v>279</v>
      </c>
      <c r="B48" s="15"/>
      <c r="C48" s="14"/>
      <c r="D48" s="14"/>
      <c r="E48" s="14"/>
    </row>
    <row r="49" spans="1:5" ht="15.75" thickBot="1" x14ac:dyDescent="0.3">
      <c r="A49" s="26" t="s">
        <v>280</v>
      </c>
      <c r="B49" s="15"/>
      <c r="C49" s="14"/>
      <c r="D49" s="14"/>
      <c r="E49" s="14"/>
    </row>
    <row r="50" spans="1:5" ht="15.75" thickBot="1" x14ac:dyDescent="0.3">
      <c r="A50" s="13" t="s">
        <v>28</v>
      </c>
      <c r="B50" s="15">
        <v>200000</v>
      </c>
      <c r="C50" s="14">
        <v>220000</v>
      </c>
      <c r="D50" s="14">
        <v>230000</v>
      </c>
      <c r="E50" s="14">
        <v>230000</v>
      </c>
    </row>
    <row r="51" spans="1:5" ht="15.75" thickBot="1" x14ac:dyDescent="0.3">
      <c r="A51" s="26" t="s">
        <v>279</v>
      </c>
      <c r="B51" s="15"/>
      <c r="C51" s="14"/>
      <c r="D51" s="14"/>
      <c r="E51" s="14"/>
    </row>
    <row r="52" spans="1:5" ht="15.75" thickBot="1" x14ac:dyDescent="0.3">
      <c r="A52" s="26" t="s">
        <v>280</v>
      </c>
      <c r="B52" s="15"/>
      <c r="C52" s="14"/>
      <c r="D52" s="14"/>
      <c r="E52" s="14"/>
    </row>
    <row r="53" spans="1:5" ht="15.75" thickBot="1" x14ac:dyDescent="0.3">
      <c r="A53" s="13" t="s">
        <v>29</v>
      </c>
      <c r="B53" s="15">
        <f>B54+B55</f>
        <v>0</v>
      </c>
      <c r="C53" s="14">
        <f>C54+C55</f>
        <v>0</v>
      </c>
      <c r="D53" s="14">
        <f>D54+D55</f>
        <v>0</v>
      </c>
      <c r="E53" s="14">
        <f>E54+E55</f>
        <v>0</v>
      </c>
    </row>
    <row r="54" spans="1:5" ht="15.75" thickBot="1" x14ac:dyDescent="0.3">
      <c r="A54" s="26" t="s">
        <v>279</v>
      </c>
      <c r="B54" s="278"/>
      <c r="C54" s="14">
        <v>0</v>
      </c>
      <c r="D54" s="31">
        <v>0</v>
      </c>
      <c r="E54" s="31">
        <v>0</v>
      </c>
    </row>
    <row r="55" spans="1:5" ht="15.75" thickBot="1" x14ac:dyDescent="0.3">
      <c r="A55" s="26" t="s">
        <v>280</v>
      </c>
      <c r="B55" s="15"/>
      <c r="C55" s="14"/>
      <c r="D55" s="14"/>
      <c r="E55" s="14"/>
    </row>
    <row r="56" spans="1:5" ht="15.75" thickBot="1" x14ac:dyDescent="0.3">
      <c r="A56" s="13" t="s">
        <v>30</v>
      </c>
      <c r="B56" s="15">
        <v>0</v>
      </c>
      <c r="C56" s="14">
        <v>0</v>
      </c>
      <c r="D56" s="14">
        <f>C56*1.03*0.99</f>
        <v>0</v>
      </c>
      <c r="E56" s="14">
        <f>D56*1.03*0.99</f>
        <v>0</v>
      </c>
    </row>
    <row r="57" spans="1:5" ht="15.75" thickBot="1" x14ac:dyDescent="0.3">
      <c r="A57" s="26" t="s">
        <v>279</v>
      </c>
      <c r="B57" s="15"/>
      <c r="C57" s="40"/>
      <c r="D57" s="40"/>
      <c r="E57" s="40"/>
    </row>
    <row r="58" spans="1:5" ht="15.75" thickBot="1" x14ac:dyDescent="0.3">
      <c r="A58" s="26" t="s">
        <v>280</v>
      </c>
      <c r="B58" s="15"/>
      <c r="C58" s="97"/>
      <c r="D58" s="40"/>
      <c r="E58" s="40"/>
    </row>
    <row r="59" spans="1:5" ht="15.75" thickBot="1" x14ac:dyDescent="0.3">
      <c r="A59" s="16" t="s">
        <v>31</v>
      </c>
      <c r="B59" s="15">
        <f>B56+B53+B50+B47+B44+B41+B38</f>
        <v>200000</v>
      </c>
      <c r="C59" s="15">
        <f>C56+C53+C50+C47+C44+C41+C38</f>
        <v>220000</v>
      </c>
      <c r="D59" s="15">
        <f>D56+D53+D50+D47+D44+D41+D38</f>
        <v>230000</v>
      </c>
      <c r="E59" s="15">
        <f>E56+E53+E50+E47+E44+E41+E38</f>
        <v>230000</v>
      </c>
    </row>
    <row r="60" spans="1:5" ht="15.75" thickBot="1" x14ac:dyDescent="0.3">
      <c r="A60" s="17" t="s">
        <v>32</v>
      </c>
      <c r="B60" s="18">
        <f>IF(B59-B30=0,0,"Error")</f>
        <v>0</v>
      </c>
      <c r="C60" s="18">
        <f>IF(C59-C30=0,0,"Error")</f>
        <v>0</v>
      </c>
      <c r="D60" s="18">
        <f>IF(D59-D30=0,0,"Error")</f>
        <v>0</v>
      </c>
      <c r="E60" s="18">
        <f>IF(E59-E30=0,0,"Error")</f>
        <v>0</v>
      </c>
    </row>
    <row r="61" spans="1:5" ht="15.75" hidden="1" thickBot="1" x14ac:dyDescent="0.3">
      <c r="A61" s="37" t="s">
        <v>327</v>
      </c>
      <c r="B61" s="1278"/>
      <c r="C61" s="1279"/>
      <c r="D61" s="1279"/>
      <c r="E61" s="1280"/>
    </row>
    <row r="62" spans="1:5" ht="26.25" hidden="1" customHeight="1" thickBot="1" x14ac:dyDescent="0.3">
      <c r="A62" s="5" t="s">
        <v>15</v>
      </c>
      <c r="B62" s="1247"/>
      <c r="C62" s="1249"/>
      <c r="D62" s="1249"/>
      <c r="E62" s="1250"/>
    </row>
    <row r="63" spans="1:5" ht="15.75" hidden="1" thickBot="1" x14ac:dyDescent="0.3">
      <c r="A63" s="5" t="s">
        <v>16</v>
      </c>
      <c r="B63" s="1251"/>
      <c r="C63" s="1252"/>
      <c r="D63" s="1252"/>
      <c r="E63" s="1253"/>
    </row>
    <row r="64" spans="1:5" ht="12.75" hidden="1" customHeight="1" x14ac:dyDescent="0.25">
      <c r="A64" s="1254"/>
      <c r="B64" s="8">
        <v>2018</v>
      </c>
      <c r="C64" s="8">
        <v>2019</v>
      </c>
      <c r="D64" s="8">
        <v>2020</v>
      </c>
      <c r="E64" s="8">
        <v>2021</v>
      </c>
    </row>
    <row r="65" spans="1:5" ht="9" hidden="1" customHeight="1" thickBot="1" x14ac:dyDescent="0.3">
      <c r="A65" s="1255"/>
      <c r="B65" s="1117" t="s">
        <v>8</v>
      </c>
      <c r="C65" s="1117" t="s">
        <v>9</v>
      </c>
      <c r="D65" s="1117" t="s">
        <v>9</v>
      </c>
      <c r="E65" s="1117" t="s">
        <v>9</v>
      </c>
    </row>
    <row r="66" spans="1:5" ht="15.75" hidden="1" thickBot="1" x14ac:dyDescent="0.3">
      <c r="A66" s="5" t="s">
        <v>17</v>
      </c>
      <c r="B66" s="5"/>
      <c r="C66" s="5"/>
      <c r="D66" s="5"/>
      <c r="E66" s="5"/>
    </row>
    <row r="67" spans="1:5" ht="15.75" hidden="1" thickBot="1" x14ac:dyDescent="0.3">
      <c r="A67" s="5" t="s">
        <v>18</v>
      </c>
      <c r="B67" s="10">
        <f>B96</f>
        <v>0</v>
      </c>
      <c r="C67" s="10">
        <f>C96</f>
        <v>0</v>
      </c>
      <c r="D67" s="10">
        <f>D96</f>
        <v>0</v>
      </c>
      <c r="E67" s="10">
        <f>E96</f>
        <v>0</v>
      </c>
    </row>
    <row r="68" spans="1:5" ht="15.75" hidden="1" thickBot="1" x14ac:dyDescent="0.3">
      <c r="A68" s="5" t="s">
        <v>19</v>
      </c>
      <c r="B68" s="10" t="e">
        <f>B67/B66</f>
        <v>#DIV/0!</v>
      </c>
      <c r="C68" s="10" t="e">
        <f>C67/C66</f>
        <v>#DIV/0!</v>
      </c>
      <c r="D68" s="10" t="e">
        <f>D67/D66</f>
        <v>#DIV/0!</v>
      </c>
      <c r="E68" s="10" t="e">
        <f>E67/E66</f>
        <v>#DIV/0!</v>
      </c>
    </row>
    <row r="69" spans="1:5" ht="15.75" hidden="1" thickBot="1" x14ac:dyDescent="0.3">
      <c r="A69" s="5" t="s">
        <v>20</v>
      </c>
      <c r="B69" s="1107"/>
      <c r="C69" s="11" t="e">
        <f t="shared" ref="C69:E71" si="1">C66/B66-1</f>
        <v>#DIV/0!</v>
      </c>
      <c r="D69" s="11" t="e">
        <f t="shared" si="1"/>
        <v>#DIV/0!</v>
      </c>
      <c r="E69" s="11" t="e">
        <f t="shared" si="1"/>
        <v>#DIV/0!</v>
      </c>
    </row>
    <row r="70" spans="1:5" ht="15.75" hidden="1" thickBot="1" x14ac:dyDescent="0.3">
      <c r="A70" s="5" t="s">
        <v>22</v>
      </c>
      <c r="B70" s="1107"/>
      <c r="C70" s="11" t="e">
        <f t="shared" si="1"/>
        <v>#DIV/0!</v>
      </c>
      <c r="D70" s="11" t="e">
        <f t="shared" si="1"/>
        <v>#DIV/0!</v>
      </c>
      <c r="E70" s="11" t="e">
        <f t="shared" si="1"/>
        <v>#DIV/0!</v>
      </c>
    </row>
    <row r="71" spans="1:5" ht="15.75" hidden="1" thickBot="1" x14ac:dyDescent="0.3">
      <c r="A71" s="5" t="s">
        <v>23</v>
      </c>
      <c r="B71" s="1107"/>
      <c r="C71" s="11" t="e">
        <f t="shared" si="1"/>
        <v>#DIV/0!</v>
      </c>
      <c r="D71" s="11" t="e">
        <f t="shared" si="1"/>
        <v>#DIV/0!</v>
      </c>
      <c r="E71" s="11" t="e">
        <f t="shared" si="1"/>
        <v>#DIV/0!</v>
      </c>
    </row>
    <row r="72" spans="1:5" ht="24.75" hidden="1" customHeight="1" thickBot="1" x14ac:dyDescent="0.3">
      <c r="A72" s="1256" t="s">
        <v>212</v>
      </c>
      <c r="B72" s="1257"/>
      <c r="C72" s="1257"/>
      <c r="D72" s="1257"/>
      <c r="E72" s="1258"/>
    </row>
    <row r="73" spans="1:5" ht="12.75" hidden="1" customHeight="1" x14ac:dyDescent="0.25">
      <c r="A73" s="1254"/>
      <c r="B73" s="8">
        <v>2018</v>
      </c>
      <c r="C73" s="8">
        <v>2019</v>
      </c>
      <c r="D73" s="8">
        <v>2020</v>
      </c>
      <c r="E73" s="8">
        <v>2021</v>
      </c>
    </row>
    <row r="74" spans="1:5" ht="9" hidden="1" customHeight="1" thickBot="1" x14ac:dyDescent="0.3">
      <c r="A74" s="1255"/>
      <c r="B74" s="1117" t="s">
        <v>8</v>
      </c>
      <c r="C74" s="1117" t="s">
        <v>9</v>
      </c>
      <c r="D74" s="1117" t="s">
        <v>9</v>
      </c>
      <c r="E74" s="1117" t="s">
        <v>9</v>
      </c>
    </row>
    <row r="75" spans="1:5" ht="24.75" hidden="1" customHeight="1" thickBot="1" x14ac:dyDescent="0.3">
      <c r="A75" s="13" t="s">
        <v>24</v>
      </c>
      <c r="B75" s="14"/>
      <c r="C75" s="14"/>
      <c r="D75" s="14"/>
      <c r="E75" s="14"/>
    </row>
    <row r="76" spans="1:5" ht="38.25" hidden="1" customHeight="1" thickBot="1" x14ac:dyDescent="0.3">
      <c r="A76" s="26" t="s">
        <v>279</v>
      </c>
      <c r="B76" s="15"/>
      <c r="C76" s="27"/>
      <c r="D76" s="27"/>
      <c r="E76" s="27"/>
    </row>
    <row r="77" spans="1:5" ht="24.75" hidden="1" customHeight="1" thickBot="1" x14ac:dyDescent="0.3">
      <c r="A77" s="26" t="s">
        <v>280</v>
      </c>
      <c r="B77" s="15"/>
      <c r="C77" s="27"/>
      <c r="D77" s="27"/>
      <c r="E77" s="27"/>
    </row>
    <row r="78" spans="1:5" ht="24.75" hidden="1" customHeight="1" thickBot="1" x14ac:dyDescent="0.3">
      <c r="A78" s="13" t="s">
        <v>25</v>
      </c>
      <c r="B78" s="14"/>
      <c r="C78" s="14"/>
      <c r="D78" s="14"/>
      <c r="E78" s="14"/>
    </row>
    <row r="79" spans="1:5" ht="15.75" hidden="1" thickBot="1" x14ac:dyDescent="0.3">
      <c r="A79" s="26" t="s">
        <v>279</v>
      </c>
      <c r="B79" s="15"/>
      <c r="C79" s="14"/>
      <c r="D79" s="14"/>
      <c r="E79" s="14"/>
    </row>
    <row r="80" spans="1:5" ht="15.75" hidden="1" thickBot="1" x14ac:dyDescent="0.3">
      <c r="A80" s="26" t="s">
        <v>280</v>
      </c>
      <c r="B80" s="15"/>
      <c r="C80" s="14"/>
      <c r="D80" s="14"/>
      <c r="E80" s="14"/>
    </row>
    <row r="81" spans="1:5" ht="24.75" hidden="1" customHeight="1" thickBot="1" x14ac:dyDescent="0.3">
      <c r="A81" s="13" t="s">
        <v>26</v>
      </c>
      <c r="B81" s="15">
        <v>0</v>
      </c>
      <c r="C81" s="14">
        <v>0</v>
      </c>
      <c r="D81" s="14">
        <v>0</v>
      </c>
      <c r="E81" s="14">
        <v>0</v>
      </c>
    </row>
    <row r="82" spans="1:5" ht="15.75" hidden="1" thickBot="1" x14ac:dyDescent="0.3">
      <c r="A82" s="26" t="s">
        <v>279</v>
      </c>
      <c r="B82" s="15"/>
      <c r="C82" s="14"/>
      <c r="D82" s="14"/>
      <c r="E82" s="14"/>
    </row>
    <row r="83" spans="1:5" ht="15.75" hidden="1" thickBot="1" x14ac:dyDescent="0.3">
      <c r="A83" s="26" t="s">
        <v>280</v>
      </c>
      <c r="B83" s="15"/>
      <c r="C83" s="14"/>
      <c r="D83" s="14"/>
      <c r="E83" s="14"/>
    </row>
    <row r="84" spans="1:5" ht="15.75" hidden="1" thickBot="1" x14ac:dyDescent="0.3">
      <c r="A84" s="13" t="s">
        <v>27</v>
      </c>
      <c r="B84" s="15"/>
      <c r="C84" s="14"/>
      <c r="D84" s="14"/>
      <c r="E84" s="14"/>
    </row>
    <row r="85" spans="1:5" ht="15.75" hidden="1" thickBot="1" x14ac:dyDescent="0.3">
      <c r="A85" s="26" t="s">
        <v>279</v>
      </c>
      <c r="B85" s="15"/>
      <c r="C85" s="14"/>
      <c r="D85" s="14"/>
      <c r="E85" s="14"/>
    </row>
    <row r="86" spans="1:5" ht="15.75" hidden="1" thickBot="1" x14ac:dyDescent="0.3">
      <c r="A86" s="26" t="s">
        <v>280</v>
      </c>
      <c r="B86" s="15"/>
      <c r="C86" s="14"/>
      <c r="D86" s="14"/>
      <c r="E86" s="14"/>
    </row>
    <row r="87" spans="1:5" ht="15.75" hidden="1" thickBot="1" x14ac:dyDescent="0.3">
      <c r="A87" s="13" t="s">
        <v>28</v>
      </c>
      <c r="B87" s="15"/>
      <c r="C87" s="14"/>
      <c r="D87" s="14"/>
      <c r="E87" s="14"/>
    </row>
    <row r="88" spans="1:5" ht="15.75" hidden="1" thickBot="1" x14ac:dyDescent="0.3">
      <c r="A88" s="26" t="s">
        <v>279</v>
      </c>
      <c r="B88" s="15"/>
      <c r="C88" s="14"/>
      <c r="D88" s="14"/>
      <c r="E88" s="14"/>
    </row>
    <row r="89" spans="1:5" ht="15.75" hidden="1" thickBot="1" x14ac:dyDescent="0.3">
      <c r="A89" s="26" t="s">
        <v>280</v>
      </c>
      <c r="B89" s="15"/>
      <c r="C89" s="14"/>
      <c r="D89" s="14"/>
      <c r="E89" s="14"/>
    </row>
    <row r="90" spans="1:5" ht="15.75" hidden="1" thickBot="1" x14ac:dyDescent="0.3">
      <c r="A90" s="13" t="s">
        <v>29</v>
      </c>
      <c r="B90" s="15"/>
      <c r="C90" s="14"/>
      <c r="D90" s="14"/>
      <c r="E90" s="14"/>
    </row>
    <row r="91" spans="1:5" ht="15.75" hidden="1" thickBot="1" x14ac:dyDescent="0.3">
      <c r="A91" s="26" t="s">
        <v>279</v>
      </c>
      <c r="B91" s="15"/>
      <c r="C91" s="14"/>
      <c r="D91" s="14"/>
      <c r="E91" s="14"/>
    </row>
    <row r="92" spans="1:5" ht="15.75" hidden="1" thickBot="1" x14ac:dyDescent="0.3">
      <c r="A92" s="26" t="s">
        <v>280</v>
      </c>
      <c r="B92" s="15"/>
      <c r="C92" s="14"/>
      <c r="D92" s="14"/>
      <c r="E92" s="14"/>
    </row>
    <row r="93" spans="1:5" ht="15.75" hidden="1" thickBot="1" x14ac:dyDescent="0.3">
      <c r="A93" s="13" t="s">
        <v>30</v>
      </c>
      <c r="B93" s="15"/>
      <c r="C93" s="14"/>
      <c r="D93" s="14"/>
      <c r="E93" s="14"/>
    </row>
    <row r="94" spans="1:5" ht="15.75" hidden="1" thickBot="1" x14ac:dyDescent="0.3">
      <c r="A94" s="26" t="s">
        <v>279</v>
      </c>
      <c r="B94" s="15"/>
      <c r="C94" s="14"/>
      <c r="D94" s="14"/>
      <c r="E94" s="14"/>
    </row>
    <row r="95" spans="1:5" ht="15.75" hidden="1" thickBot="1" x14ac:dyDescent="0.3">
      <c r="A95" s="26" t="s">
        <v>280</v>
      </c>
      <c r="B95" s="15"/>
      <c r="C95" s="14"/>
      <c r="D95" s="14"/>
      <c r="E95" s="14"/>
    </row>
    <row r="96" spans="1:5" ht="15.75" hidden="1" thickBot="1" x14ac:dyDescent="0.3">
      <c r="A96" s="35" t="s">
        <v>53</v>
      </c>
      <c r="B96" s="15">
        <f>B93+B90+B87+B84+B81+B78+B75</f>
        <v>0</v>
      </c>
      <c r="C96" s="15">
        <f>C93+C90+C87+C84+C81+C78+C75</f>
        <v>0</v>
      </c>
      <c r="D96" s="15">
        <f>D93+D90+D87+D84+D81+D78+D75</f>
        <v>0</v>
      </c>
      <c r="E96" s="15">
        <f>E93+E90+E87+E84+E81+E78+E75</f>
        <v>0</v>
      </c>
    </row>
    <row r="97" spans="1:5" ht="17.25" hidden="1" customHeight="1" thickBot="1" x14ac:dyDescent="0.3">
      <c r="A97" s="17" t="s">
        <v>32</v>
      </c>
      <c r="B97" s="18">
        <f>IF(B96-B67=0,0,"Error")</f>
        <v>0</v>
      </c>
      <c r="C97" s="18">
        <f>IF(C96-C67=0,0,"Error")</f>
        <v>0</v>
      </c>
      <c r="D97" s="18">
        <f>IF(D96-D67=0,0,"Error")</f>
        <v>0</v>
      </c>
      <c r="E97" s="18">
        <f>IF(E96-E67=0,0,"Error")</f>
        <v>0</v>
      </c>
    </row>
    <row r="98" spans="1:5" ht="15.75" hidden="1" thickBot="1" x14ac:dyDescent="0.3">
      <c r="A98" s="37" t="s">
        <v>328</v>
      </c>
      <c r="B98" s="1278"/>
      <c r="C98" s="1279"/>
      <c r="D98" s="1279"/>
      <c r="E98" s="1280"/>
    </row>
    <row r="99" spans="1:5" ht="26.25" hidden="1" customHeight="1" thickBot="1" x14ac:dyDescent="0.3">
      <c r="A99" s="5" t="s">
        <v>15</v>
      </c>
      <c r="B99" s="1247"/>
      <c r="C99" s="1249"/>
      <c r="D99" s="1249"/>
      <c r="E99" s="1250"/>
    </row>
    <row r="100" spans="1:5" ht="15.75" hidden="1" thickBot="1" x14ac:dyDescent="0.3">
      <c r="A100" s="5" t="s">
        <v>16</v>
      </c>
      <c r="B100" s="1251"/>
      <c r="C100" s="1252"/>
      <c r="D100" s="1252"/>
      <c r="E100" s="1253"/>
    </row>
    <row r="101" spans="1:5" ht="12.75" hidden="1" customHeight="1" x14ac:dyDescent="0.25">
      <c r="A101" s="1254"/>
      <c r="B101" s="8">
        <v>2018</v>
      </c>
      <c r="C101" s="8">
        <v>2019</v>
      </c>
      <c r="D101" s="8">
        <v>2020</v>
      </c>
      <c r="E101" s="8">
        <v>2021</v>
      </c>
    </row>
    <row r="102" spans="1:5" ht="9" hidden="1" customHeight="1" thickBot="1" x14ac:dyDescent="0.3">
      <c r="A102" s="1255"/>
      <c r="B102" s="1117" t="s">
        <v>8</v>
      </c>
      <c r="C102" s="1117" t="s">
        <v>9</v>
      </c>
      <c r="D102" s="1117" t="s">
        <v>9</v>
      </c>
      <c r="E102" s="1117" t="s">
        <v>9</v>
      </c>
    </row>
    <row r="103" spans="1:5" ht="15.75" hidden="1" thickBot="1" x14ac:dyDescent="0.3">
      <c r="A103" s="5" t="s">
        <v>17</v>
      </c>
      <c r="B103" s="41"/>
      <c r="C103" s="41"/>
      <c r="D103" s="41"/>
      <c r="E103" s="41"/>
    </row>
    <row r="104" spans="1:5" ht="15.75" hidden="1" thickBot="1" x14ac:dyDescent="0.3">
      <c r="A104" s="5" t="s">
        <v>18</v>
      </c>
      <c r="B104" s="10">
        <f>B133</f>
        <v>0</v>
      </c>
      <c r="C104" s="10">
        <f>C133</f>
        <v>0</v>
      </c>
      <c r="D104" s="10">
        <f>D133</f>
        <v>0</v>
      </c>
      <c r="E104" s="10">
        <f>E133</f>
        <v>0</v>
      </c>
    </row>
    <row r="105" spans="1:5" ht="15.75" hidden="1" thickBot="1" x14ac:dyDescent="0.3">
      <c r="A105" s="5" t="s">
        <v>19</v>
      </c>
      <c r="B105" s="10" t="e">
        <f>B104/B103</f>
        <v>#DIV/0!</v>
      </c>
      <c r="C105" s="10" t="e">
        <f>C104/C103</f>
        <v>#DIV/0!</v>
      </c>
      <c r="D105" s="10" t="e">
        <f>D104/D103</f>
        <v>#DIV/0!</v>
      </c>
      <c r="E105" s="10" t="e">
        <f>E104/E103</f>
        <v>#DIV/0!</v>
      </c>
    </row>
    <row r="106" spans="1:5" ht="15.75" hidden="1" thickBot="1" x14ac:dyDescent="0.3">
      <c r="A106" s="5" t="s">
        <v>20</v>
      </c>
      <c r="B106" s="1107"/>
      <c r="C106" s="11" t="e">
        <f t="shared" ref="C106:E108" si="2">C103/B103-1</f>
        <v>#DIV/0!</v>
      </c>
      <c r="D106" s="11" t="e">
        <f t="shared" si="2"/>
        <v>#DIV/0!</v>
      </c>
      <c r="E106" s="11" t="e">
        <f t="shared" si="2"/>
        <v>#DIV/0!</v>
      </c>
    </row>
    <row r="107" spans="1:5" ht="15.75" hidden="1" thickBot="1" x14ac:dyDescent="0.3">
      <c r="A107" s="5" t="s">
        <v>22</v>
      </c>
      <c r="B107" s="1107"/>
      <c r="C107" s="11" t="e">
        <f t="shared" si="2"/>
        <v>#DIV/0!</v>
      </c>
      <c r="D107" s="11" t="e">
        <f t="shared" si="2"/>
        <v>#DIV/0!</v>
      </c>
      <c r="E107" s="11" t="e">
        <f t="shared" si="2"/>
        <v>#DIV/0!</v>
      </c>
    </row>
    <row r="108" spans="1:5" ht="15.75" hidden="1" thickBot="1" x14ac:dyDescent="0.3">
      <c r="A108" s="5" t="s">
        <v>23</v>
      </c>
      <c r="B108" s="1107"/>
      <c r="C108" s="11" t="e">
        <f t="shared" si="2"/>
        <v>#DIV/0!</v>
      </c>
      <c r="D108" s="11" t="e">
        <f t="shared" si="2"/>
        <v>#DIV/0!</v>
      </c>
      <c r="E108" s="11" t="e">
        <f t="shared" si="2"/>
        <v>#DIV/0!</v>
      </c>
    </row>
    <row r="109" spans="1:5" ht="24.75" hidden="1" customHeight="1" thickBot="1" x14ac:dyDescent="0.3">
      <c r="A109" s="1256" t="s">
        <v>212</v>
      </c>
      <c r="B109" s="1257"/>
      <c r="C109" s="1257"/>
      <c r="D109" s="1257"/>
      <c r="E109" s="1258"/>
    </row>
    <row r="110" spans="1:5" ht="12.75" hidden="1" customHeight="1" x14ac:dyDescent="0.25">
      <c r="A110" s="1254"/>
      <c r="B110" s="8">
        <v>2018</v>
      </c>
      <c r="C110" s="8">
        <v>2019</v>
      </c>
      <c r="D110" s="8">
        <v>2020</v>
      </c>
      <c r="E110" s="8">
        <v>2021</v>
      </c>
    </row>
    <row r="111" spans="1:5" ht="9" hidden="1" customHeight="1" thickBot="1" x14ac:dyDescent="0.3">
      <c r="A111" s="1255"/>
      <c r="B111" s="1117" t="s">
        <v>8</v>
      </c>
      <c r="C111" s="1117" t="s">
        <v>9</v>
      </c>
      <c r="D111" s="1117" t="s">
        <v>9</v>
      </c>
      <c r="E111" s="1117" t="s">
        <v>9</v>
      </c>
    </row>
    <row r="112" spans="1:5" ht="24.75" hidden="1" customHeight="1" thickBot="1" x14ac:dyDescent="0.3">
      <c r="A112" s="13" t="s">
        <v>24</v>
      </c>
      <c r="B112" s="14"/>
      <c r="C112" s="14"/>
      <c r="D112" s="14"/>
      <c r="E112" s="14"/>
    </row>
    <row r="113" spans="1:5" ht="15.75" hidden="1" thickBot="1" x14ac:dyDescent="0.3">
      <c r="A113" s="26" t="s">
        <v>279</v>
      </c>
      <c r="B113" s="15"/>
      <c r="C113" s="27"/>
      <c r="D113" s="27"/>
      <c r="E113" s="27"/>
    </row>
    <row r="114" spans="1:5" ht="15.75" hidden="1" thickBot="1" x14ac:dyDescent="0.3">
      <c r="A114" s="26" t="s">
        <v>280</v>
      </c>
      <c r="B114" s="15"/>
      <c r="C114" s="27"/>
      <c r="D114" s="27"/>
      <c r="E114" s="27"/>
    </row>
    <row r="115" spans="1:5" ht="24.75" hidden="1" customHeight="1" thickBot="1" x14ac:dyDescent="0.3">
      <c r="A115" s="13" t="s">
        <v>25</v>
      </c>
      <c r="B115" s="14"/>
      <c r="C115" s="14"/>
      <c r="D115" s="14"/>
      <c r="E115" s="14"/>
    </row>
    <row r="116" spans="1:5" ht="15.75" hidden="1" thickBot="1" x14ac:dyDescent="0.3">
      <c r="A116" s="26" t="s">
        <v>279</v>
      </c>
      <c r="B116" s="15"/>
      <c r="C116" s="14"/>
      <c r="D116" s="14"/>
      <c r="E116" s="14"/>
    </row>
    <row r="117" spans="1:5" ht="15.75" hidden="1" thickBot="1" x14ac:dyDescent="0.3">
      <c r="A117" s="26" t="s">
        <v>280</v>
      </c>
      <c r="B117" s="15"/>
      <c r="C117" s="14"/>
      <c r="D117" s="14"/>
      <c r="E117" s="14"/>
    </row>
    <row r="118" spans="1:5" ht="24.75" hidden="1" customHeight="1" thickBot="1" x14ac:dyDescent="0.3">
      <c r="A118" s="13" t="s">
        <v>26</v>
      </c>
      <c r="B118" s="42">
        <v>0</v>
      </c>
      <c r="C118" s="43">
        <v>0</v>
      </c>
      <c r="D118" s="43">
        <v>0</v>
      </c>
      <c r="E118" s="43">
        <v>0</v>
      </c>
    </row>
    <row r="119" spans="1:5" ht="15.75" hidden="1" thickBot="1" x14ac:dyDescent="0.3">
      <c r="A119" s="26" t="s">
        <v>279</v>
      </c>
      <c r="B119" s="15"/>
      <c r="C119" s="14"/>
      <c r="D119" s="14"/>
      <c r="E119" s="14"/>
    </row>
    <row r="120" spans="1:5" ht="15.75" hidden="1" thickBot="1" x14ac:dyDescent="0.3">
      <c r="A120" s="26" t="s">
        <v>280</v>
      </c>
      <c r="B120" s="15"/>
      <c r="C120" s="14"/>
      <c r="D120" s="14"/>
      <c r="E120" s="14"/>
    </row>
    <row r="121" spans="1:5" ht="15.75" hidden="1" thickBot="1" x14ac:dyDescent="0.3">
      <c r="A121" s="13" t="s">
        <v>27</v>
      </c>
      <c r="B121" s="15"/>
      <c r="C121" s="14"/>
      <c r="D121" s="14"/>
      <c r="E121" s="14"/>
    </row>
    <row r="122" spans="1:5" ht="15.75" hidden="1" thickBot="1" x14ac:dyDescent="0.3">
      <c r="A122" s="26" t="s">
        <v>279</v>
      </c>
      <c r="B122" s="15"/>
      <c r="C122" s="14"/>
      <c r="D122" s="14"/>
      <c r="E122" s="14"/>
    </row>
    <row r="123" spans="1:5" ht="15.75" hidden="1" thickBot="1" x14ac:dyDescent="0.3">
      <c r="A123" s="26" t="s">
        <v>280</v>
      </c>
      <c r="B123" s="15"/>
      <c r="C123" s="14"/>
      <c r="D123" s="14"/>
      <c r="E123" s="14"/>
    </row>
    <row r="124" spans="1:5" ht="15.75" hidden="1" thickBot="1" x14ac:dyDescent="0.3">
      <c r="A124" s="13" t="s">
        <v>28</v>
      </c>
      <c r="B124" s="15"/>
      <c r="C124" s="14"/>
      <c r="D124" s="14"/>
      <c r="E124" s="14"/>
    </row>
    <row r="125" spans="1:5" ht="15.75" hidden="1" thickBot="1" x14ac:dyDescent="0.3">
      <c r="A125" s="26" t="s">
        <v>279</v>
      </c>
      <c r="B125" s="15"/>
      <c r="C125" s="14"/>
      <c r="D125" s="14"/>
      <c r="E125" s="14"/>
    </row>
    <row r="126" spans="1:5" ht="15" hidden="1" customHeight="1" thickBot="1" x14ac:dyDescent="0.3">
      <c r="A126" s="26" t="s">
        <v>280</v>
      </c>
      <c r="B126" s="15"/>
      <c r="C126" s="14"/>
      <c r="D126" s="14"/>
      <c r="E126" s="14"/>
    </row>
    <row r="127" spans="1:5" ht="15.75" hidden="1" thickBot="1" x14ac:dyDescent="0.3">
      <c r="A127" s="13" t="s">
        <v>29</v>
      </c>
      <c r="B127" s="15">
        <v>0</v>
      </c>
      <c r="C127" s="14">
        <v>0</v>
      </c>
      <c r="D127" s="14">
        <v>0</v>
      </c>
      <c r="E127" s="14">
        <v>0</v>
      </c>
    </row>
    <row r="128" spans="1:5" ht="15.75" hidden="1" thickBot="1" x14ac:dyDescent="0.3">
      <c r="A128" s="26" t="s">
        <v>279</v>
      </c>
      <c r="B128" s="15"/>
      <c r="C128" s="14"/>
      <c r="D128" s="14"/>
      <c r="E128" s="14"/>
    </row>
    <row r="129" spans="1:5" ht="15.75" hidden="1" thickBot="1" x14ac:dyDescent="0.3">
      <c r="A129" s="26" t="s">
        <v>280</v>
      </c>
      <c r="B129" s="15"/>
      <c r="C129" s="14"/>
      <c r="D129" s="14"/>
      <c r="E129" s="14"/>
    </row>
    <row r="130" spans="1:5" ht="15.75" hidden="1" thickBot="1" x14ac:dyDescent="0.3">
      <c r="A130" s="13" t="s">
        <v>30</v>
      </c>
      <c r="B130" s="15"/>
      <c r="C130" s="14"/>
      <c r="D130" s="14"/>
      <c r="E130" s="14"/>
    </row>
    <row r="131" spans="1:5" ht="15.75" hidden="1" thickBot="1" x14ac:dyDescent="0.3">
      <c r="A131" s="26" t="s">
        <v>279</v>
      </c>
      <c r="B131" s="15"/>
      <c r="C131" s="14"/>
      <c r="D131" s="14"/>
      <c r="E131" s="14"/>
    </row>
    <row r="132" spans="1:5" ht="15.75" hidden="1" thickBot="1" x14ac:dyDescent="0.3">
      <c r="A132" s="26" t="s">
        <v>280</v>
      </c>
      <c r="B132" s="15"/>
      <c r="C132" s="14"/>
      <c r="D132" s="14"/>
      <c r="E132" s="14"/>
    </row>
    <row r="133" spans="1:5" ht="15.75" hidden="1" thickBot="1" x14ac:dyDescent="0.3">
      <c r="A133" s="35" t="s">
        <v>53</v>
      </c>
      <c r="B133" s="15">
        <f>B130+B127+B124+B121+B118+B115+B112</f>
        <v>0</v>
      </c>
      <c r="C133" s="15">
        <f>C130+C127+C124+C121+C118+C115+C112</f>
        <v>0</v>
      </c>
      <c r="D133" s="15">
        <f>D130+D127+D124+D121+D118+D115+D112</f>
        <v>0</v>
      </c>
      <c r="E133" s="15">
        <f>E130+E127+E124+E121+E118+E115+E112</f>
        <v>0</v>
      </c>
    </row>
    <row r="134" spans="1:5" ht="17.25" hidden="1" customHeight="1" thickBot="1" x14ac:dyDescent="0.3">
      <c r="A134" s="17" t="s">
        <v>32</v>
      </c>
      <c r="B134" s="18">
        <f>IF(B133-B104=0,0,"Error")</f>
        <v>0</v>
      </c>
      <c r="C134" s="18">
        <f>IF(C133-C104=0,0,"Error")</f>
        <v>0</v>
      </c>
      <c r="D134" s="18">
        <f>IF(D133-D104=0,0,"Error")</f>
        <v>0</v>
      </c>
      <c r="E134" s="18">
        <f>IF(E133-E104=0,0,"Error")</f>
        <v>0</v>
      </c>
    </row>
    <row r="135" spans="1:5" ht="15.75" thickBot="1" x14ac:dyDescent="0.3">
      <c r="A135" s="7" t="s">
        <v>33</v>
      </c>
      <c r="B135" s="1441" t="s">
        <v>1633</v>
      </c>
      <c r="C135" s="1442"/>
      <c r="D135" s="1442"/>
      <c r="E135" s="1443"/>
    </row>
    <row r="136" spans="1:5" ht="17.25" customHeight="1" thickBot="1" x14ac:dyDescent="0.3">
      <c r="A136" s="5" t="s">
        <v>15</v>
      </c>
      <c r="B136" s="1445" t="s">
        <v>1634</v>
      </c>
      <c r="C136" s="1446"/>
      <c r="D136" s="1446"/>
      <c r="E136" s="1447"/>
    </row>
    <row r="137" spans="1:5" ht="15.75" customHeight="1" thickBot="1" x14ac:dyDescent="0.3">
      <c r="A137" s="5" t="s">
        <v>16</v>
      </c>
      <c r="B137" s="1251" t="s">
        <v>1635</v>
      </c>
      <c r="C137" s="1252"/>
      <c r="D137" s="1252"/>
      <c r="E137" s="1253"/>
    </row>
    <row r="138" spans="1:5" ht="12.75" customHeight="1" x14ac:dyDescent="0.25">
      <c r="A138" s="1254"/>
      <c r="B138" s="8">
        <v>2019</v>
      </c>
      <c r="C138" s="8">
        <v>2020</v>
      </c>
      <c r="D138" s="8">
        <v>2021</v>
      </c>
      <c r="E138" s="8">
        <v>2022</v>
      </c>
    </row>
    <row r="139" spans="1:5" ht="9" customHeight="1" thickBot="1" x14ac:dyDescent="0.3">
      <c r="A139" s="1255"/>
      <c r="B139" s="1117" t="s">
        <v>8</v>
      </c>
      <c r="C139" s="1117" t="s">
        <v>9</v>
      </c>
      <c r="D139" s="1117" t="s">
        <v>9</v>
      </c>
      <c r="E139" s="1117" t="s">
        <v>9</v>
      </c>
    </row>
    <row r="140" spans="1:5" ht="15.75" thickBot="1" x14ac:dyDescent="0.3">
      <c r="A140" s="5" t="s">
        <v>17</v>
      </c>
      <c r="B140" s="10">
        <v>43800</v>
      </c>
      <c r="C140" s="10">
        <v>43800</v>
      </c>
      <c r="D140" s="10">
        <v>43800</v>
      </c>
      <c r="E140" s="10">
        <v>43800</v>
      </c>
    </row>
    <row r="141" spans="1:5" ht="15.75" thickBot="1" x14ac:dyDescent="0.3">
      <c r="A141" s="5" t="s">
        <v>18</v>
      </c>
      <c r="B141" s="10">
        <v>40000</v>
      </c>
      <c r="C141" s="10">
        <v>50000</v>
      </c>
      <c r="D141" s="10">
        <v>50000</v>
      </c>
      <c r="E141" s="10">
        <v>50000</v>
      </c>
    </row>
    <row r="142" spans="1:5" ht="15.75" thickBot="1" x14ac:dyDescent="0.3">
      <c r="A142" s="5" t="s">
        <v>19</v>
      </c>
      <c r="B142" s="10">
        <f>B141/B140</f>
        <v>0.91324200913242004</v>
      </c>
      <c r="C142" s="10">
        <f>C141/C140</f>
        <v>1.1415525114155252</v>
      </c>
      <c r="D142" s="10">
        <f>D141/D140</f>
        <v>1.1415525114155252</v>
      </c>
      <c r="E142" s="10">
        <f>E141/E140</f>
        <v>1.1415525114155252</v>
      </c>
    </row>
    <row r="143" spans="1:5" ht="15.75" thickBot="1" x14ac:dyDescent="0.3">
      <c r="A143" s="5" t="s">
        <v>20</v>
      </c>
      <c r="B143" s="1107" t="s">
        <v>21</v>
      </c>
      <c r="C143" s="11">
        <f t="shared" ref="C143:E145" si="3">C140/B140-1</f>
        <v>0</v>
      </c>
      <c r="D143" s="11">
        <f t="shared" si="3"/>
        <v>0</v>
      </c>
      <c r="E143" s="11">
        <f t="shared" si="3"/>
        <v>0</v>
      </c>
    </row>
    <row r="144" spans="1:5" ht="15.75" thickBot="1" x14ac:dyDescent="0.3">
      <c r="A144" s="5" t="s">
        <v>22</v>
      </c>
      <c r="B144" s="1107" t="s">
        <v>21</v>
      </c>
      <c r="C144" s="11">
        <f t="shared" si="3"/>
        <v>0.25</v>
      </c>
      <c r="D144" s="11">
        <f t="shared" si="3"/>
        <v>0</v>
      </c>
      <c r="E144" s="11">
        <f t="shared" si="3"/>
        <v>0</v>
      </c>
    </row>
    <row r="145" spans="1:5" ht="15.75" thickBot="1" x14ac:dyDescent="0.3">
      <c r="A145" s="5" t="s">
        <v>23</v>
      </c>
      <c r="B145" s="1107" t="s">
        <v>21</v>
      </c>
      <c r="C145" s="11">
        <f t="shared" si="3"/>
        <v>0.25000000000000022</v>
      </c>
      <c r="D145" s="11">
        <f t="shared" si="3"/>
        <v>0</v>
      </c>
      <c r="E145" s="11">
        <f t="shared" si="3"/>
        <v>0</v>
      </c>
    </row>
    <row r="146" spans="1:5" ht="15.75" customHeight="1" thickBot="1" x14ac:dyDescent="0.3">
      <c r="A146" s="1256" t="s">
        <v>215</v>
      </c>
      <c r="B146" s="1257"/>
      <c r="C146" s="1257"/>
      <c r="D146" s="1257"/>
      <c r="E146" s="1258"/>
    </row>
    <row r="147" spans="1:5" ht="12.75" customHeight="1" x14ac:dyDescent="0.25">
      <c r="A147" s="1254"/>
      <c r="B147" s="8">
        <v>2019</v>
      </c>
      <c r="C147" s="8">
        <v>2020</v>
      </c>
      <c r="D147" s="8">
        <v>2021</v>
      </c>
      <c r="E147" s="8">
        <v>2022</v>
      </c>
    </row>
    <row r="148" spans="1:5" ht="9" customHeight="1" thickBot="1" x14ac:dyDescent="0.3">
      <c r="A148" s="1255"/>
      <c r="B148" s="1117" t="s">
        <v>8</v>
      </c>
      <c r="C148" s="1117" t="s">
        <v>9</v>
      </c>
      <c r="D148" s="1117" t="s">
        <v>9</v>
      </c>
      <c r="E148" s="1117" t="s">
        <v>9</v>
      </c>
    </row>
    <row r="149" spans="1:5" ht="15.75" thickBot="1" x14ac:dyDescent="0.3">
      <c r="A149" s="13" t="s">
        <v>24</v>
      </c>
      <c r="B149" s="14">
        <f>B150+B151</f>
        <v>0</v>
      </c>
      <c r="C149" s="14">
        <f>C150+C151</f>
        <v>0</v>
      </c>
      <c r="D149" s="14">
        <f>D150+D151</f>
        <v>0</v>
      </c>
      <c r="E149" s="14">
        <f>E150+E151</f>
        <v>0</v>
      </c>
    </row>
    <row r="150" spans="1:5" ht="15.75" thickBot="1" x14ac:dyDescent="0.3">
      <c r="A150" s="26" t="s">
        <v>279</v>
      </c>
      <c r="B150" s="278"/>
      <c r="C150" s="15">
        <v>0</v>
      </c>
      <c r="D150" s="15">
        <v>0</v>
      </c>
      <c r="E150" s="15">
        <v>0</v>
      </c>
    </row>
    <row r="151" spans="1:5" ht="15.75" thickBot="1" x14ac:dyDescent="0.3">
      <c r="A151" s="26" t="s">
        <v>280</v>
      </c>
      <c r="B151" s="15"/>
      <c r="C151" s="15"/>
      <c r="D151" s="15"/>
      <c r="E151" s="15"/>
    </row>
    <row r="152" spans="1:5" ht="15.75" thickBot="1" x14ac:dyDescent="0.3">
      <c r="A152" s="13" t="s">
        <v>25</v>
      </c>
      <c r="B152" s="14">
        <f>B153+B154</f>
        <v>0</v>
      </c>
      <c r="C152" s="14">
        <f>C153+C154</f>
        <v>0</v>
      </c>
      <c r="D152" s="14">
        <f>D153+D154</f>
        <v>0</v>
      </c>
      <c r="E152" s="14">
        <f>E153+E154</f>
        <v>0</v>
      </c>
    </row>
    <row r="153" spans="1:5" ht="15.75" thickBot="1" x14ac:dyDescent="0.3">
      <c r="A153" s="26" t="s">
        <v>279</v>
      </c>
      <c r="B153" s="278"/>
      <c r="C153" s="14">
        <v>0</v>
      </c>
      <c r="D153" s="14">
        <v>0</v>
      </c>
      <c r="E153" s="14">
        <v>0</v>
      </c>
    </row>
    <row r="154" spans="1:5" ht="15.75" thickBot="1" x14ac:dyDescent="0.3">
      <c r="A154" s="26" t="s">
        <v>280</v>
      </c>
      <c r="B154" s="15"/>
      <c r="C154" s="14"/>
      <c r="D154" s="14"/>
      <c r="E154" s="14"/>
    </row>
    <row r="155" spans="1:5" ht="15.75" thickBot="1" x14ac:dyDescent="0.3">
      <c r="A155" s="13" t="s">
        <v>26</v>
      </c>
      <c r="B155" s="15">
        <f>B156+B157</f>
        <v>0</v>
      </c>
      <c r="C155" s="14">
        <f>C156+C157</f>
        <v>0</v>
      </c>
      <c r="D155" s="14">
        <f>D156+D157</f>
        <v>0</v>
      </c>
      <c r="E155" s="14">
        <f>E156+E157</f>
        <v>0</v>
      </c>
    </row>
    <row r="156" spans="1:5" ht="15.75" thickBot="1" x14ac:dyDescent="0.3">
      <c r="A156" s="26" t="s">
        <v>279</v>
      </c>
      <c r="B156" s="278"/>
      <c r="C156" s="14">
        <v>0</v>
      </c>
      <c r="D156" s="31">
        <v>0</v>
      </c>
      <c r="E156" s="31">
        <v>0</v>
      </c>
    </row>
    <row r="157" spans="1:5" ht="15.75" thickBot="1" x14ac:dyDescent="0.3">
      <c r="A157" s="26" t="s">
        <v>280</v>
      </c>
      <c r="B157" s="15"/>
      <c r="C157" s="14"/>
      <c r="D157" s="14"/>
      <c r="E157" s="14"/>
    </row>
    <row r="158" spans="1:5" ht="15.75" thickBot="1" x14ac:dyDescent="0.3">
      <c r="A158" s="13" t="s">
        <v>27</v>
      </c>
      <c r="B158" s="15"/>
      <c r="C158" s="14"/>
      <c r="D158" s="14"/>
      <c r="E158" s="14"/>
    </row>
    <row r="159" spans="1:5" ht="15.75" thickBot="1" x14ac:dyDescent="0.3">
      <c r="A159" s="26" t="s">
        <v>279</v>
      </c>
      <c r="B159" s="15"/>
      <c r="C159" s="14"/>
      <c r="D159" s="14"/>
      <c r="E159" s="14"/>
    </row>
    <row r="160" spans="1:5" ht="15.75" thickBot="1" x14ac:dyDescent="0.3">
      <c r="A160" s="26" t="s">
        <v>280</v>
      </c>
      <c r="B160" s="15"/>
      <c r="C160" s="14"/>
      <c r="D160" s="14"/>
      <c r="E160" s="14"/>
    </row>
    <row r="161" spans="1:5" ht="15.75" thickBot="1" x14ac:dyDescent="0.3">
      <c r="A161" s="13" t="s">
        <v>28</v>
      </c>
      <c r="B161" s="15">
        <v>40000</v>
      </c>
      <c r="C161" s="14">
        <v>50000</v>
      </c>
      <c r="D161" s="14">
        <v>50000</v>
      </c>
      <c r="E161" s="14">
        <v>50000</v>
      </c>
    </row>
    <row r="162" spans="1:5" ht="15.75" thickBot="1" x14ac:dyDescent="0.3">
      <c r="A162" s="26" t="s">
        <v>279</v>
      </c>
      <c r="B162" s="15"/>
      <c r="C162" s="14"/>
      <c r="D162" s="14"/>
      <c r="E162" s="14"/>
    </row>
    <row r="163" spans="1:5" ht="15.75" thickBot="1" x14ac:dyDescent="0.3">
      <c r="A163" s="26" t="s">
        <v>280</v>
      </c>
      <c r="B163" s="15"/>
      <c r="C163" s="14"/>
      <c r="D163" s="14"/>
      <c r="E163" s="14"/>
    </row>
    <row r="164" spans="1:5" ht="15.75" thickBot="1" x14ac:dyDescent="0.3">
      <c r="A164" s="13" t="s">
        <v>29</v>
      </c>
      <c r="B164" s="15">
        <f>B165+B166</f>
        <v>0</v>
      </c>
      <c r="C164" s="14">
        <f>C165+C166</f>
        <v>0</v>
      </c>
      <c r="D164" s="14">
        <f>D165+D166</f>
        <v>0</v>
      </c>
      <c r="E164" s="14">
        <f>E165+E166</f>
        <v>0</v>
      </c>
    </row>
    <row r="165" spans="1:5" ht="15.75" thickBot="1" x14ac:dyDescent="0.3">
      <c r="A165" s="26" t="s">
        <v>279</v>
      </c>
      <c r="B165" s="278"/>
      <c r="C165" s="14">
        <v>0</v>
      </c>
      <c r="D165" s="31">
        <v>0</v>
      </c>
      <c r="E165" s="31">
        <v>0</v>
      </c>
    </row>
    <row r="166" spans="1:5" ht="15.75" thickBot="1" x14ac:dyDescent="0.3">
      <c r="A166" s="26" t="s">
        <v>280</v>
      </c>
      <c r="B166" s="15"/>
      <c r="C166" s="14"/>
      <c r="D166" s="14"/>
      <c r="E166" s="14"/>
    </row>
    <row r="167" spans="1:5" ht="15.75" thickBot="1" x14ac:dyDescent="0.3">
      <c r="A167" s="13" t="s">
        <v>30</v>
      </c>
      <c r="B167" s="15">
        <v>0</v>
      </c>
      <c r="C167" s="14">
        <v>0</v>
      </c>
      <c r="D167" s="14">
        <f>C167*1.03*0.99</f>
        <v>0</v>
      </c>
      <c r="E167" s="14">
        <f>D167*1.03*0.99</f>
        <v>0</v>
      </c>
    </row>
    <row r="168" spans="1:5" ht="15.75" thickBot="1" x14ac:dyDescent="0.3">
      <c r="A168" s="26" t="s">
        <v>279</v>
      </c>
      <c r="B168" s="15"/>
      <c r="C168" s="40"/>
      <c r="D168" s="40"/>
      <c r="E168" s="40"/>
    </row>
    <row r="169" spans="1:5" ht="15.75" thickBot="1" x14ac:dyDescent="0.3">
      <c r="A169" s="26" t="s">
        <v>280</v>
      </c>
      <c r="B169" s="15"/>
      <c r="C169" s="97"/>
      <c r="D169" s="40"/>
      <c r="E169" s="40"/>
    </row>
    <row r="170" spans="1:5" ht="15.75" thickBot="1" x14ac:dyDescent="0.3">
      <c r="A170" s="16" t="s">
        <v>31</v>
      </c>
      <c r="B170" s="15">
        <f>B167+B164+B161+B158+B155+B152+B149</f>
        <v>40000</v>
      </c>
      <c r="C170" s="15">
        <f>C167+C164+C161+C158+C155+C152+C149</f>
        <v>50000</v>
      </c>
      <c r="D170" s="15">
        <f>D167+D164+D161+D158+D155+D152+D149</f>
        <v>50000</v>
      </c>
      <c r="E170" s="15">
        <f>E167+E164+E161+E158+E155+E152+E149</f>
        <v>50000</v>
      </c>
    </row>
    <row r="171" spans="1:5" ht="15.75" thickBot="1" x14ac:dyDescent="0.3">
      <c r="A171" s="17" t="s">
        <v>32</v>
      </c>
      <c r="B171" s="18">
        <f>IF(B170-B141=0,0,"Error")</f>
        <v>0</v>
      </c>
      <c r="C171" s="18">
        <f>IF(C170-C141=0,0,"Error")</f>
        <v>0</v>
      </c>
      <c r="D171" s="18">
        <f>IF(D170-D141=0,0,"Error")</f>
        <v>0</v>
      </c>
      <c r="E171" s="18">
        <f>IF(E170-E141=0,0,"Error")</f>
        <v>0</v>
      </c>
    </row>
    <row r="172" spans="1:5" ht="15.75" thickBot="1" x14ac:dyDescent="0.3">
      <c r="A172" s="20"/>
      <c r="B172" s="21"/>
      <c r="C172" s="21"/>
      <c r="D172" s="21"/>
      <c r="E172" s="21"/>
    </row>
    <row r="173" spans="1:5" ht="27" customHeight="1" thickBot="1" x14ac:dyDescent="0.3">
      <c r="A173" s="6" t="s">
        <v>57</v>
      </c>
      <c r="B173" s="22">
        <f>B67+B30+B141+B104</f>
        <v>240000</v>
      </c>
      <c r="C173" s="22">
        <f>C67+C30+C141+C104</f>
        <v>270000</v>
      </c>
      <c r="D173" s="22">
        <f>D67+D30+D141+D104</f>
        <v>280000</v>
      </c>
      <c r="E173" s="22">
        <f>E67+E30+E141+E104</f>
        <v>280000</v>
      </c>
    </row>
    <row r="174" spans="1:5" ht="24.75" thickBot="1" x14ac:dyDescent="0.3">
      <c r="A174" s="6" t="s">
        <v>58</v>
      </c>
      <c r="B174" s="22">
        <f>B175+B178+B181+B184+B187+B190+B193</f>
        <v>240000</v>
      </c>
      <c r="C174" s="22">
        <f>C175+C178+C181+C184+C187+C190+C193</f>
        <v>270000</v>
      </c>
      <c r="D174" s="22">
        <f>D175+D178+D181+D184+D187+D190+D193</f>
        <v>280000</v>
      </c>
      <c r="E174" s="22">
        <f>E175+E178+E181+E184+E187+E190+E193</f>
        <v>280000</v>
      </c>
    </row>
    <row r="175" spans="1:5" ht="15.75" thickBot="1" x14ac:dyDescent="0.3">
      <c r="A175" s="13" t="s">
        <v>24</v>
      </c>
      <c r="B175" s="36">
        <f>B176+B177</f>
        <v>0</v>
      </c>
      <c r="C175" s="36">
        <f>C176+C177</f>
        <v>0</v>
      </c>
      <c r="D175" s="36">
        <f>D176+D177</f>
        <v>0</v>
      </c>
      <c r="E175" s="36">
        <f>E176+E177</f>
        <v>0</v>
      </c>
    </row>
    <row r="176" spans="1:5" ht="15.75" thickBot="1" x14ac:dyDescent="0.3">
      <c r="A176" s="26" t="s">
        <v>279</v>
      </c>
      <c r="B176" s="15">
        <f t="shared" ref="B176:E177" si="4">B39+B76+B113</f>
        <v>0</v>
      </c>
      <c r="C176" s="15">
        <f t="shared" si="4"/>
        <v>0</v>
      </c>
      <c r="D176" s="15">
        <f t="shared" si="4"/>
        <v>0</v>
      </c>
      <c r="E176" s="15">
        <f t="shared" si="4"/>
        <v>0</v>
      </c>
    </row>
    <row r="177" spans="1:5" ht="15.75" thickBot="1" x14ac:dyDescent="0.3">
      <c r="A177" s="26" t="s">
        <v>302</v>
      </c>
      <c r="B177" s="15">
        <f t="shared" si="4"/>
        <v>0</v>
      </c>
      <c r="C177" s="15">
        <f t="shared" si="4"/>
        <v>0</v>
      </c>
      <c r="D177" s="15">
        <f t="shared" si="4"/>
        <v>0</v>
      </c>
      <c r="E177" s="15">
        <f t="shared" si="4"/>
        <v>0</v>
      </c>
    </row>
    <row r="178" spans="1:5" ht="15.75" thickBot="1" x14ac:dyDescent="0.3">
      <c r="A178" s="13" t="s">
        <v>25</v>
      </c>
      <c r="B178" s="36">
        <f>B179+B180</f>
        <v>0</v>
      </c>
      <c r="C178" s="36">
        <f>C179+C180</f>
        <v>0</v>
      </c>
      <c r="D178" s="36">
        <f>D179+D180</f>
        <v>0</v>
      </c>
      <c r="E178" s="36">
        <f>E179+E180</f>
        <v>0</v>
      </c>
    </row>
    <row r="179" spans="1:5" ht="15.75" thickBot="1" x14ac:dyDescent="0.3">
      <c r="A179" s="26" t="s">
        <v>279</v>
      </c>
      <c r="B179" s="14">
        <f>B42+B79+B116</f>
        <v>0</v>
      </c>
      <c r="C179" s="14">
        <f>C42+C79+C116</f>
        <v>0</v>
      </c>
      <c r="D179" s="14">
        <f>D42+D79+D116</f>
        <v>0</v>
      </c>
      <c r="E179" s="14">
        <f>E42+E79+E116</f>
        <v>0</v>
      </c>
    </row>
    <row r="180" spans="1:5" ht="15.75" thickBot="1" x14ac:dyDescent="0.3">
      <c r="A180" s="26" t="s">
        <v>302</v>
      </c>
      <c r="B180" s="15">
        <f>B43+B80+B114</f>
        <v>0</v>
      </c>
      <c r="C180" s="15">
        <f>C43+C80+C114</f>
        <v>0</v>
      </c>
      <c r="D180" s="15">
        <f>D43+D80+D114</f>
        <v>0</v>
      </c>
      <c r="E180" s="15">
        <f>E43+E80+E114</f>
        <v>0</v>
      </c>
    </row>
    <row r="181" spans="1:5" ht="15.75" thickBot="1" x14ac:dyDescent="0.3">
      <c r="A181" s="13" t="s">
        <v>26</v>
      </c>
      <c r="B181" s="36">
        <f>B182+B183</f>
        <v>0</v>
      </c>
      <c r="C181" s="36">
        <f>C182+C183</f>
        <v>0</v>
      </c>
      <c r="D181" s="36">
        <f>D182+D183</f>
        <v>0</v>
      </c>
      <c r="E181" s="36">
        <f>E182+E183</f>
        <v>0</v>
      </c>
    </row>
    <row r="182" spans="1:5" ht="15.75" thickBot="1" x14ac:dyDescent="0.3">
      <c r="A182" s="26" t="s">
        <v>279</v>
      </c>
      <c r="B182" s="15">
        <f t="shared" ref="B182:E183" si="5">B45+B82+B119</f>
        <v>0</v>
      </c>
      <c r="C182" s="15">
        <f t="shared" si="5"/>
        <v>0</v>
      </c>
      <c r="D182" s="15">
        <f t="shared" si="5"/>
        <v>0</v>
      </c>
      <c r="E182" s="15">
        <f t="shared" si="5"/>
        <v>0</v>
      </c>
    </row>
    <row r="183" spans="1:5" ht="15.75" thickBot="1" x14ac:dyDescent="0.3">
      <c r="A183" s="26" t="s">
        <v>302</v>
      </c>
      <c r="B183" s="15">
        <f t="shared" si="5"/>
        <v>0</v>
      </c>
      <c r="C183" s="15">
        <f t="shared" si="5"/>
        <v>0</v>
      </c>
      <c r="D183" s="15">
        <f t="shared" si="5"/>
        <v>0</v>
      </c>
      <c r="E183" s="15">
        <f t="shared" si="5"/>
        <v>0</v>
      </c>
    </row>
    <row r="184" spans="1:5" ht="15.75" thickBot="1" x14ac:dyDescent="0.3">
      <c r="A184" s="13" t="s">
        <v>27</v>
      </c>
      <c r="B184" s="36">
        <f>B185+B186</f>
        <v>0</v>
      </c>
      <c r="C184" s="36">
        <f>C185+C186</f>
        <v>0</v>
      </c>
      <c r="D184" s="36">
        <f>D185+D186</f>
        <v>0</v>
      </c>
      <c r="E184" s="36">
        <f>E185+E186</f>
        <v>0</v>
      </c>
    </row>
    <row r="185" spans="1:5" ht="15.75" thickBot="1" x14ac:dyDescent="0.3">
      <c r="A185" s="26" t="s">
        <v>279</v>
      </c>
      <c r="B185" s="14">
        <f t="shared" ref="B185:E186" si="6">B48+B85+B122</f>
        <v>0</v>
      </c>
      <c r="C185" s="14">
        <f t="shared" si="6"/>
        <v>0</v>
      </c>
      <c r="D185" s="14">
        <f t="shared" si="6"/>
        <v>0</v>
      </c>
      <c r="E185" s="14">
        <f t="shared" si="6"/>
        <v>0</v>
      </c>
    </row>
    <row r="186" spans="1:5" ht="15.75" thickBot="1" x14ac:dyDescent="0.3">
      <c r="A186" s="26" t="s">
        <v>302</v>
      </c>
      <c r="B186" s="15">
        <f t="shared" si="6"/>
        <v>0</v>
      </c>
      <c r="C186" s="15">
        <f t="shared" si="6"/>
        <v>0</v>
      </c>
      <c r="D186" s="15">
        <f t="shared" si="6"/>
        <v>0</v>
      </c>
      <c r="E186" s="15">
        <f t="shared" si="6"/>
        <v>0</v>
      </c>
    </row>
    <row r="187" spans="1:5" ht="15.75" thickBot="1" x14ac:dyDescent="0.3">
      <c r="A187" s="13" t="s">
        <v>28</v>
      </c>
      <c r="B187" s="36">
        <f>B188+B189</f>
        <v>240000</v>
      </c>
      <c r="C187" s="36">
        <f>C188+C189</f>
        <v>270000</v>
      </c>
      <c r="D187" s="36">
        <f>D188+D189</f>
        <v>280000</v>
      </c>
      <c r="E187" s="36">
        <f>E188+E189</f>
        <v>280000</v>
      </c>
    </row>
    <row r="188" spans="1:5" ht="15.75" thickBot="1" x14ac:dyDescent="0.3">
      <c r="A188" s="26" t="s">
        <v>279</v>
      </c>
      <c r="B188" s="14">
        <f>B161+B50</f>
        <v>240000</v>
      </c>
      <c r="C188" s="14">
        <f>C161+C50</f>
        <v>270000</v>
      </c>
      <c r="D188" s="14">
        <f>D161+D50</f>
        <v>280000</v>
      </c>
      <c r="E188" s="14">
        <f>E161+E50</f>
        <v>280000</v>
      </c>
    </row>
    <row r="189" spans="1:5" ht="15.75" thickBot="1" x14ac:dyDescent="0.3">
      <c r="A189" s="26" t="s">
        <v>302</v>
      </c>
      <c r="B189" s="15">
        <f>B52+B89+B126</f>
        <v>0</v>
      </c>
      <c r="C189" s="15">
        <f>C52+C89+C126</f>
        <v>0</v>
      </c>
      <c r="D189" s="15">
        <f>D52+D89+D126</f>
        <v>0</v>
      </c>
      <c r="E189" s="15">
        <f>E52+E89+E126</f>
        <v>0</v>
      </c>
    </row>
    <row r="190" spans="1:5" ht="15.75" thickBot="1" x14ac:dyDescent="0.3">
      <c r="A190" s="13" t="s">
        <v>29</v>
      </c>
      <c r="B190" s="36">
        <f>B191+B192</f>
        <v>0</v>
      </c>
      <c r="C190" s="36">
        <f>C191+C192</f>
        <v>0</v>
      </c>
      <c r="D190" s="36">
        <f>D191+D192</f>
        <v>0</v>
      </c>
      <c r="E190" s="36">
        <f>E191+E192</f>
        <v>0</v>
      </c>
    </row>
    <row r="191" spans="1:5" ht="15.75" thickBot="1" x14ac:dyDescent="0.3">
      <c r="A191" s="26" t="s">
        <v>279</v>
      </c>
      <c r="B191" s="14">
        <f t="shared" ref="B191:E192" si="7">B54+B91+B128</f>
        <v>0</v>
      </c>
      <c r="C191" s="14">
        <f t="shared" si="7"/>
        <v>0</v>
      </c>
      <c r="D191" s="14">
        <f t="shared" si="7"/>
        <v>0</v>
      </c>
      <c r="E191" s="14">
        <f t="shared" si="7"/>
        <v>0</v>
      </c>
    </row>
    <row r="192" spans="1:5" ht="15.75" thickBot="1" x14ac:dyDescent="0.3">
      <c r="A192" s="26" t="s">
        <v>302</v>
      </c>
      <c r="B192" s="15">
        <f t="shared" si="7"/>
        <v>0</v>
      </c>
      <c r="C192" s="15">
        <f t="shared" si="7"/>
        <v>0</v>
      </c>
      <c r="D192" s="15">
        <f t="shared" si="7"/>
        <v>0</v>
      </c>
      <c r="E192" s="15">
        <f t="shared" si="7"/>
        <v>0</v>
      </c>
    </row>
    <row r="193" spans="1:5" ht="15.75" thickBot="1" x14ac:dyDescent="0.3">
      <c r="A193" s="13" t="s">
        <v>30</v>
      </c>
      <c r="B193" s="36">
        <f>B93+B56</f>
        <v>0</v>
      </c>
      <c r="C193" s="36">
        <f>C93+C56</f>
        <v>0</v>
      </c>
      <c r="D193" s="36">
        <f>D93+D56</f>
        <v>0</v>
      </c>
      <c r="E193" s="36">
        <f>E93+E56</f>
        <v>0</v>
      </c>
    </row>
    <row r="194" spans="1:5" ht="15.75" thickBot="1" x14ac:dyDescent="0.3">
      <c r="A194" s="26" t="s">
        <v>279</v>
      </c>
      <c r="B194" s="14">
        <f t="shared" ref="B194:E195" si="8">B57+B94+B131</f>
        <v>0</v>
      </c>
      <c r="C194" s="14">
        <f t="shared" si="8"/>
        <v>0</v>
      </c>
      <c r="D194" s="14">
        <f t="shared" si="8"/>
        <v>0</v>
      </c>
      <c r="E194" s="14">
        <f t="shared" si="8"/>
        <v>0</v>
      </c>
    </row>
    <row r="195" spans="1:5" ht="15.75" thickBot="1" x14ac:dyDescent="0.3">
      <c r="A195" s="26" t="s">
        <v>302</v>
      </c>
      <c r="B195" s="15">
        <f t="shared" si="8"/>
        <v>0</v>
      </c>
      <c r="C195" s="15">
        <f t="shared" si="8"/>
        <v>0</v>
      </c>
      <c r="D195" s="15">
        <f t="shared" si="8"/>
        <v>0</v>
      </c>
      <c r="E195" s="15">
        <f t="shared" si="8"/>
        <v>0</v>
      </c>
    </row>
    <row r="196" spans="1:5" ht="15.75" thickBot="1" x14ac:dyDescent="0.3">
      <c r="A196" s="17" t="s">
        <v>32</v>
      </c>
      <c r="B196" s="18">
        <f>IF(B174-B173=0,0,"Error")</f>
        <v>0</v>
      </c>
      <c r="C196" s="18">
        <f>IF(C174-C173=0,0,"Error")</f>
        <v>0</v>
      </c>
      <c r="D196" s="18">
        <f>IF(D174-D173=0,0,"Error")</f>
        <v>0</v>
      </c>
      <c r="E196" s="18">
        <f>IF(E174-E173=0,0,"Error")</f>
        <v>0</v>
      </c>
    </row>
    <row r="197" spans="1:5" ht="19.5" customHeight="1" x14ac:dyDescent="0.25">
      <c r="A197" s="1444"/>
      <c r="B197" s="1444"/>
      <c r="C197" s="1444"/>
      <c r="D197" s="1444"/>
      <c r="E197" s="1444"/>
    </row>
    <row r="198" spans="1:5" ht="19.5" customHeight="1" x14ac:dyDescent="0.25">
      <c r="A198" s="1306" t="s">
        <v>731</v>
      </c>
      <c r="B198" s="1306"/>
      <c r="C198" s="1306"/>
      <c r="D198" s="1306"/>
      <c r="E198" s="1306"/>
    </row>
    <row r="199" spans="1:5" ht="19.5" customHeight="1" thickBot="1" x14ac:dyDescent="0.3"/>
    <row r="200" spans="1:5" ht="19.5" customHeight="1" thickBot="1" x14ac:dyDescent="0.3">
      <c r="A200" s="2" t="s">
        <v>0</v>
      </c>
      <c r="B200" s="1230" t="s">
        <v>1636</v>
      </c>
      <c r="C200" s="1230"/>
      <c r="D200" s="1230"/>
      <c r="E200" s="1230"/>
    </row>
    <row r="201" spans="1:5" ht="19.5" customHeight="1" thickBot="1" x14ac:dyDescent="0.3">
      <c r="A201" s="2" t="s">
        <v>1</v>
      </c>
      <c r="B201" s="1231" t="s">
        <v>1637</v>
      </c>
      <c r="C201" s="1232"/>
      <c r="D201" s="1232"/>
      <c r="E201" s="1233"/>
    </row>
    <row r="202" spans="1:5" ht="19.5" customHeight="1" thickBot="1" x14ac:dyDescent="0.3">
      <c r="A202" s="2" t="s">
        <v>3</v>
      </c>
      <c r="B202" s="1217" t="s">
        <v>729</v>
      </c>
      <c r="C202" s="1218"/>
      <c r="D202" s="1218"/>
      <c r="E202" s="1219"/>
    </row>
    <row r="203" spans="1:5" ht="19.5" customHeight="1" thickBot="1" x14ac:dyDescent="0.3">
      <c r="A203" s="1234" t="s">
        <v>5</v>
      </c>
      <c r="B203" s="1235"/>
      <c r="C203" s="1235"/>
      <c r="D203" s="1235"/>
      <c r="E203" s="1236"/>
    </row>
    <row r="204" spans="1:5" ht="19.5" customHeight="1" thickBot="1" x14ac:dyDescent="0.3">
      <c r="A204" s="1423" t="s">
        <v>1638</v>
      </c>
      <c r="B204" s="1424"/>
      <c r="C204" s="1424"/>
      <c r="D204" s="1424"/>
      <c r="E204" s="1425"/>
    </row>
    <row r="205" spans="1:5" ht="18.75" customHeight="1" thickBot="1" x14ac:dyDescent="0.3">
      <c r="A205" s="1423"/>
      <c r="B205" s="1424"/>
      <c r="C205" s="1424"/>
      <c r="D205" s="1424"/>
      <c r="E205" s="1425"/>
    </row>
    <row r="206" spans="1:5" ht="19.5" hidden="1" customHeight="1" thickBot="1" x14ac:dyDescent="0.3">
      <c r="A206" s="1423"/>
      <c r="B206" s="1424"/>
      <c r="C206" s="1424"/>
      <c r="D206" s="1424"/>
      <c r="E206" s="1425"/>
    </row>
    <row r="207" spans="1:5" ht="28.5" customHeight="1" thickBot="1" x14ac:dyDescent="0.3">
      <c r="A207" s="3" t="s">
        <v>6</v>
      </c>
      <c r="B207" s="1454" t="s">
        <v>1639</v>
      </c>
      <c r="C207" s="1455"/>
      <c r="D207" s="1455"/>
      <c r="E207" s="1456"/>
    </row>
    <row r="208" spans="1:5" ht="19.5" customHeight="1" x14ac:dyDescent="0.25">
      <c r="A208" s="1254" t="s">
        <v>7</v>
      </c>
      <c r="B208" s="1115">
        <v>2019</v>
      </c>
      <c r="C208" s="1115">
        <v>2020</v>
      </c>
      <c r="D208" s="1115">
        <v>2021</v>
      </c>
      <c r="E208" s="1115">
        <v>2022</v>
      </c>
    </row>
    <row r="209" spans="1:5" ht="19.5" customHeight="1" thickBot="1" x14ac:dyDescent="0.3">
      <c r="A209" s="1255"/>
      <c r="B209" s="1116" t="s">
        <v>8</v>
      </c>
      <c r="C209" s="1116" t="s">
        <v>9</v>
      </c>
      <c r="D209" s="1116" t="s">
        <v>9</v>
      </c>
      <c r="E209" s="1116" t="s">
        <v>9</v>
      </c>
    </row>
    <row r="210" spans="1:5" ht="19.5" customHeight="1" thickBot="1" x14ac:dyDescent="0.3">
      <c r="A210" s="5" t="s">
        <v>1626</v>
      </c>
      <c r="B210" s="89" t="s">
        <v>68</v>
      </c>
      <c r="C210" s="89">
        <v>0.03</v>
      </c>
      <c r="D210" s="89">
        <v>0.05</v>
      </c>
      <c r="E210" s="89">
        <v>0.05</v>
      </c>
    </row>
    <row r="211" spans="1:5" ht="19.5" customHeight="1" thickBot="1" x14ac:dyDescent="0.3">
      <c r="A211" s="5" t="s">
        <v>92</v>
      </c>
      <c r="B211" s="89" t="s">
        <v>68</v>
      </c>
      <c r="C211" s="89" t="s">
        <v>69</v>
      </c>
      <c r="D211" s="89" t="s">
        <v>69</v>
      </c>
      <c r="E211" s="89" t="s">
        <v>69</v>
      </c>
    </row>
    <row r="212" spans="1:5" ht="19.5" customHeight="1" thickBot="1" x14ac:dyDescent="0.3">
      <c r="A212" s="5" t="s">
        <v>67</v>
      </c>
      <c r="B212" s="89" t="s">
        <v>68</v>
      </c>
      <c r="C212" s="89" t="s">
        <v>69</v>
      </c>
      <c r="D212" s="89" t="s">
        <v>69</v>
      </c>
      <c r="E212" s="89" t="s">
        <v>69</v>
      </c>
    </row>
    <row r="213" spans="1:5" ht="19.5" customHeight="1" thickBot="1" x14ac:dyDescent="0.3">
      <c r="A213" s="6" t="s">
        <v>10</v>
      </c>
      <c r="B213" s="1451" t="s">
        <v>1677</v>
      </c>
      <c r="C213" s="1452"/>
      <c r="D213" s="1452"/>
      <c r="E213" s="1453"/>
    </row>
    <row r="214" spans="1:5" ht="19.5" customHeight="1" thickBot="1" x14ac:dyDescent="0.3">
      <c r="A214" s="1247" t="s">
        <v>11</v>
      </c>
      <c r="B214" s="1249"/>
      <c r="C214" s="1249"/>
      <c r="D214" s="1249"/>
      <c r="E214" s="1250"/>
    </row>
    <row r="215" spans="1:5" ht="19.5" customHeight="1" thickBot="1" x14ac:dyDescent="0.3">
      <c r="A215" s="1108" t="s">
        <v>1640</v>
      </c>
      <c r="B215" s="4" t="s">
        <v>1641</v>
      </c>
      <c r="C215" s="4" t="s">
        <v>1642</v>
      </c>
      <c r="D215" s="4" t="s">
        <v>1642</v>
      </c>
      <c r="E215" s="4" t="s">
        <v>1642</v>
      </c>
    </row>
    <row r="216" spans="1:5" ht="19.5" customHeight="1" thickBot="1" x14ac:dyDescent="0.3">
      <c r="A216" s="5" t="s">
        <v>1643</v>
      </c>
      <c r="B216" s="4" t="s">
        <v>68</v>
      </c>
      <c r="C216" s="4">
        <v>0.3</v>
      </c>
      <c r="D216" s="4">
        <v>0.2</v>
      </c>
      <c r="E216" s="4">
        <v>0.2</v>
      </c>
    </row>
    <row r="217" spans="1:5" ht="19.5" customHeight="1" thickBot="1" x14ac:dyDescent="0.3">
      <c r="A217" s="5" t="s">
        <v>1644</v>
      </c>
      <c r="B217" s="4" t="s">
        <v>68</v>
      </c>
      <c r="C217" s="4" t="s">
        <v>1642</v>
      </c>
      <c r="D217" s="4" t="s">
        <v>1642</v>
      </c>
      <c r="E217" s="4" t="s">
        <v>1642</v>
      </c>
    </row>
    <row r="218" spans="1:5" ht="19.5" customHeight="1" thickBot="1" x14ac:dyDescent="0.3">
      <c r="A218" s="1220" t="s">
        <v>13</v>
      </c>
      <c r="B218" s="1221"/>
      <c r="C218" s="1221"/>
      <c r="D218" s="1221"/>
      <c r="E218" s="1222"/>
    </row>
    <row r="219" spans="1:5" ht="19.5" customHeight="1" thickBot="1" x14ac:dyDescent="0.3">
      <c r="A219" s="7" t="s">
        <v>14</v>
      </c>
      <c r="B219" s="1441" t="s">
        <v>1645</v>
      </c>
      <c r="C219" s="1442"/>
      <c r="D219" s="1442"/>
      <c r="E219" s="1443"/>
    </row>
    <row r="220" spans="1:5" ht="19.5" customHeight="1" thickBot="1" x14ac:dyDescent="0.3">
      <c r="A220" s="5" t="s">
        <v>15</v>
      </c>
      <c r="B220" s="1445" t="s">
        <v>1646</v>
      </c>
      <c r="C220" s="1446"/>
      <c r="D220" s="1446"/>
      <c r="E220" s="1447"/>
    </row>
    <row r="221" spans="1:5" ht="19.5" customHeight="1" thickBot="1" x14ac:dyDescent="0.3">
      <c r="A221" s="5" t="s">
        <v>16</v>
      </c>
      <c r="B221" s="1251" t="s">
        <v>1647</v>
      </c>
      <c r="C221" s="1252"/>
      <c r="D221" s="1252"/>
      <c r="E221" s="1253"/>
    </row>
    <row r="222" spans="1:5" ht="19.5" customHeight="1" x14ac:dyDescent="0.25">
      <c r="A222" s="1254"/>
      <c r="B222" s="8">
        <v>2019</v>
      </c>
      <c r="C222" s="8">
        <v>2020</v>
      </c>
      <c r="D222" s="8">
        <v>2021</v>
      </c>
      <c r="E222" s="8">
        <v>2022</v>
      </c>
    </row>
    <row r="223" spans="1:5" ht="19.5" customHeight="1" thickBot="1" x14ac:dyDescent="0.3">
      <c r="A223" s="1255"/>
      <c r="B223" s="1117" t="s">
        <v>8</v>
      </c>
      <c r="C223" s="1117" t="s">
        <v>9</v>
      </c>
      <c r="D223" s="1117" t="s">
        <v>9</v>
      </c>
      <c r="E223" s="1117" t="s">
        <v>9</v>
      </c>
    </row>
    <row r="224" spans="1:5" ht="19.5" customHeight="1" thickBot="1" x14ac:dyDescent="0.3">
      <c r="A224" s="5" t="s">
        <v>17</v>
      </c>
      <c r="B224" s="10">
        <v>3</v>
      </c>
      <c r="C224" s="10">
        <v>3</v>
      </c>
      <c r="D224" s="10">
        <v>3</v>
      </c>
      <c r="E224" s="10">
        <v>3</v>
      </c>
    </row>
    <row r="225" spans="1:5" ht="19.5" customHeight="1" thickBot="1" x14ac:dyDescent="0.3">
      <c r="A225" s="5" t="s">
        <v>18</v>
      </c>
      <c r="B225" s="10">
        <v>50000</v>
      </c>
      <c r="C225" s="10">
        <v>50000</v>
      </c>
      <c r="D225" s="10">
        <v>50000</v>
      </c>
      <c r="E225" s="10">
        <v>50000</v>
      </c>
    </row>
    <row r="226" spans="1:5" ht="19.5" customHeight="1" thickBot="1" x14ac:dyDescent="0.3">
      <c r="A226" s="5" t="s">
        <v>19</v>
      </c>
      <c r="B226" s="10">
        <f>B225/B224</f>
        <v>16666.666666666668</v>
      </c>
      <c r="C226" s="10">
        <f>C225/C224</f>
        <v>16666.666666666668</v>
      </c>
      <c r="D226" s="10">
        <f>D225/D224</f>
        <v>16666.666666666668</v>
      </c>
      <c r="E226" s="10">
        <f>E225/E224</f>
        <v>16666.666666666668</v>
      </c>
    </row>
    <row r="227" spans="1:5" ht="19.5" customHeight="1" thickBot="1" x14ac:dyDescent="0.3">
      <c r="A227" s="5" t="s">
        <v>20</v>
      </c>
      <c r="B227" s="1107" t="s">
        <v>21</v>
      </c>
      <c r="C227" s="11">
        <f t="shared" ref="C227:E229" si="9">C224/B224-1</f>
        <v>0</v>
      </c>
      <c r="D227" s="11">
        <f t="shared" si="9"/>
        <v>0</v>
      </c>
      <c r="E227" s="11">
        <f t="shared" si="9"/>
        <v>0</v>
      </c>
    </row>
    <row r="228" spans="1:5" ht="19.5" customHeight="1" thickBot="1" x14ac:dyDescent="0.3">
      <c r="A228" s="5" t="s">
        <v>22</v>
      </c>
      <c r="B228" s="1107" t="s">
        <v>21</v>
      </c>
      <c r="C228" s="11">
        <f t="shared" si="9"/>
        <v>0</v>
      </c>
      <c r="D228" s="11">
        <f t="shared" si="9"/>
        <v>0</v>
      </c>
      <c r="E228" s="11">
        <f t="shared" si="9"/>
        <v>0</v>
      </c>
    </row>
    <row r="229" spans="1:5" ht="19.5" customHeight="1" thickBot="1" x14ac:dyDescent="0.3">
      <c r="A229" s="5" t="s">
        <v>23</v>
      </c>
      <c r="B229" s="1107" t="s">
        <v>21</v>
      </c>
      <c r="C229" s="11">
        <f t="shared" si="9"/>
        <v>0</v>
      </c>
      <c r="D229" s="11">
        <f t="shared" si="9"/>
        <v>0</v>
      </c>
      <c r="E229" s="11">
        <f t="shared" si="9"/>
        <v>0</v>
      </c>
    </row>
    <row r="230" spans="1:5" ht="19.5" customHeight="1" thickBot="1" x14ac:dyDescent="0.3">
      <c r="A230" s="1256" t="s">
        <v>160</v>
      </c>
      <c r="B230" s="1257"/>
      <c r="C230" s="1257"/>
      <c r="D230" s="1257"/>
      <c r="E230" s="1258"/>
    </row>
    <row r="231" spans="1:5" ht="19.5" customHeight="1" x14ac:dyDescent="0.25">
      <c r="A231" s="1254"/>
      <c r="B231" s="8">
        <v>2019</v>
      </c>
      <c r="C231" s="8">
        <v>2020</v>
      </c>
      <c r="D231" s="8">
        <v>2021</v>
      </c>
      <c r="E231" s="8">
        <v>2022</v>
      </c>
    </row>
    <row r="232" spans="1:5" ht="19.5" customHeight="1" thickBot="1" x14ac:dyDescent="0.3">
      <c r="A232" s="1255"/>
      <c r="B232" s="1117" t="s">
        <v>8</v>
      </c>
      <c r="C232" s="1117" t="s">
        <v>9</v>
      </c>
      <c r="D232" s="1117" t="s">
        <v>9</v>
      </c>
      <c r="E232" s="1117" t="s">
        <v>9</v>
      </c>
    </row>
    <row r="233" spans="1:5" ht="19.5" customHeight="1" thickBot="1" x14ac:dyDescent="0.3">
      <c r="A233" s="13" t="s">
        <v>24</v>
      </c>
      <c r="B233" s="14">
        <f>B234+B235</f>
        <v>0</v>
      </c>
      <c r="C233" s="14">
        <f>C234+C235</f>
        <v>0</v>
      </c>
      <c r="D233" s="14">
        <f>D234+D235</f>
        <v>0</v>
      </c>
      <c r="E233" s="14">
        <f>E234+E235</f>
        <v>0</v>
      </c>
    </row>
    <row r="234" spans="1:5" ht="19.5" customHeight="1" thickBot="1" x14ac:dyDescent="0.3">
      <c r="A234" s="26" t="s">
        <v>279</v>
      </c>
      <c r="B234" s="278"/>
      <c r="C234" s="15">
        <v>0</v>
      </c>
      <c r="D234" s="15">
        <v>0</v>
      </c>
      <c r="E234" s="15">
        <v>0</v>
      </c>
    </row>
    <row r="235" spans="1:5" ht="19.5" customHeight="1" thickBot="1" x14ac:dyDescent="0.3">
      <c r="A235" s="26" t="s">
        <v>280</v>
      </c>
      <c r="B235" s="15"/>
      <c r="C235" s="15"/>
      <c r="D235" s="15"/>
      <c r="E235" s="15"/>
    </row>
    <row r="236" spans="1:5" ht="19.5" customHeight="1" thickBot="1" x14ac:dyDescent="0.3">
      <c r="A236" s="13" t="s">
        <v>25</v>
      </c>
      <c r="B236" s="14">
        <f>B237+B238</f>
        <v>0</v>
      </c>
      <c r="C236" s="14">
        <f>C237+C238</f>
        <v>0</v>
      </c>
      <c r="D236" s="14">
        <f>D237+D238</f>
        <v>0</v>
      </c>
      <c r="E236" s="14">
        <f>E237+E238</f>
        <v>0</v>
      </c>
    </row>
    <row r="237" spans="1:5" ht="19.5" customHeight="1" thickBot="1" x14ac:dyDescent="0.3">
      <c r="A237" s="26" t="s">
        <v>279</v>
      </c>
      <c r="B237" s="278"/>
      <c r="C237" s="14">
        <v>0</v>
      </c>
      <c r="D237" s="14">
        <v>0</v>
      </c>
      <c r="E237" s="14">
        <v>0</v>
      </c>
    </row>
    <row r="238" spans="1:5" ht="19.5" customHeight="1" thickBot="1" x14ac:dyDescent="0.3">
      <c r="A238" s="26" t="s">
        <v>280</v>
      </c>
      <c r="B238" s="15"/>
      <c r="C238" s="14"/>
      <c r="D238" s="14"/>
      <c r="E238" s="14"/>
    </row>
    <row r="239" spans="1:5" ht="19.5" customHeight="1" thickBot="1" x14ac:dyDescent="0.3">
      <c r="A239" s="13" t="s">
        <v>26</v>
      </c>
      <c r="B239" s="15">
        <f>B240+B241</f>
        <v>0</v>
      </c>
      <c r="C239" s="14">
        <f>C240+C241</f>
        <v>0</v>
      </c>
      <c r="D239" s="14">
        <f>D240+D241</f>
        <v>0</v>
      </c>
      <c r="E239" s="14">
        <f>E240+E241</f>
        <v>0</v>
      </c>
    </row>
    <row r="240" spans="1:5" ht="19.5" customHeight="1" thickBot="1" x14ac:dyDescent="0.3">
      <c r="A240" s="26" t="s">
        <v>279</v>
      </c>
      <c r="B240" s="278"/>
      <c r="C240" s="14">
        <v>0</v>
      </c>
      <c r="D240" s="31">
        <v>0</v>
      </c>
      <c r="E240" s="31">
        <v>0</v>
      </c>
    </row>
    <row r="241" spans="1:5" ht="19.5" customHeight="1" thickBot="1" x14ac:dyDescent="0.3">
      <c r="A241" s="26" t="s">
        <v>280</v>
      </c>
      <c r="B241" s="15"/>
      <c r="C241" s="14"/>
      <c r="D241" s="14"/>
      <c r="E241" s="14"/>
    </row>
    <row r="242" spans="1:5" ht="19.5" customHeight="1" thickBot="1" x14ac:dyDescent="0.3">
      <c r="A242" s="13" t="s">
        <v>27</v>
      </c>
      <c r="B242" s="15"/>
      <c r="C242" s="14"/>
      <c r="D242" s="14"/>
      <c r="E242" s="14"/>
    </row>
    <row r="243" spans="1:5" ht="19.5" customHeight="1" thickBot="1" x14ac:dyDescent="0.3">
      <c r="A243" s="26" t="s">
        <v>279</v>
      </c>
      <c r="B243" s="15"/>
      <c r="C243" s="14"/>
      <c r="D243" s="14"/>
      <c r="E243" s="14"/>
    </row>
    <row r="244" spans="1:5" ht="19.5" customHeight="1" thickBot="1" x14ac:dyDescent="0.3">
      <c r="A244" s="26" t="s">
        <v>280</v>
      </c>
      <c r="B244" s="15"/>
      <c r="C244" s="14"/>
      <c r="D244" s="14"/>
      <c r="E244" s="14"/>
    </row>
    <row r="245" spans="1:5" ht="19.5" customHeight="1" thickBot="1" x14ac:dyDescent="0.3">
      <c r="A245" s="13" t="s">
        <v>28</v>
      </c>
      <c r="B245" s="15">
        <f>B246+B247</f>
        <v>50000</v>
      </c>
      <c r="C245" s="15">
        <f>C246+C247</f>
        <v>50000</v>
      </c>
      <c r="D245" s="15">
        <f>D246+D247</f>
        <v>50000</v>
      </c>
      <c r="E245" s="15">
        <f>E246+E247</f>
        <v>50000</v>
      </c>
    </row>
    <row r="246" spans="1:5" ht="19.5" customHeight="1" thickBot="1" x14ac:dyDescent="0.3">
      <c r="A246" s="26" t="s">
        <v>279</v>
      </c>
      <c r="B246" s="15">
        <v>50000</v>
      </c>
      <c r="C246" s="14">
        <v>50000</v>
      </c>
      <c r="D246" s="14">
        <v>50000</v>
      </c>
      <c r="E246" s="14">
        <v>50000</v>
      </c>
    </row>
    <row r="247" spans="1:5" ht="19.5" customHeight="1" thickBot="1" x14ac:dyDescent="0.3">
      <c r="A247" s="26" t="s">
        <v>280</v>
      </c>
      <c r="B247" s="15"/>
      <c r="C247" s="14"/>
      <c r="D247" s="14"/>
      <c r="E247" s="14"/>
    </row>
    <row r="248" spans="1:5" ht="19.5" customHeight="1" thickBot="1" x14ac:dyDescent="0.3">
      <c r="A248" s="13" t="s">
        <v>29</v>
      </c>
      <c r="B248" s="15">
        <f>B249+B250</f>
        <v>0</v>
      </c>
      <c r="C248" s="14">
        <f>C249+C250</f>
        <v>0</v>
      </c>
      <c r="D248" s="14">
        <f>D249+D250</f>
        <v>0</v>
      </c>
      <c r="E248" s="14">
        <f>E249+E250</f>
        <v>0</v>
      </c>
    </row>
    <row r="249" spans="1:5" ht="19.5" customHeight="1" thickBot="1" x14ac:dyDescent="0.3">
      <c r="A249" s="26" t="s">
        <v>279</v>
      </c>
      <c r="B249" s="278"/>
      <c r="C249" s="14">
        <v>0</v>
      </c>
      <c r="D249" s="31">
        <v>0</v>
      </c>
      <c r="E249" s="31">
        <v>0</v>
      </c>
    </row>
    <row r="250" spans="1:5" ht="19.5" customHeight="1" thickBot="1" x14ac:dyDescent="0.3">
      <c r="A250" s="26" t="s">
        <v>280</v>
      </c>
      <c r="B250" s="15"/>
      <c r="C250" s="14"/>
      <c r="D250" s="14"/>
      <c r="E250" s="14"/>
    </row>
    <row r="251" spans="1:5" ht="19.5" customHeight="1" thickBot="1" x14ac:dyDescent="0.3">
      <c r="A251" s="13" t="s">
        <v>30</v>
      </c>
      <c r="B251" s="15">
        <v>0</v>
      </c>
      <c r="C251" s="14">
        <v>0</v>
      </c>
      <c r="D251" s="14">
        <f>C251*1.03*0.99</f>
        <v>0</v>
      </c>
      <c r="E251" s="14">
        <f>D251*1.03*0.99</f>
        <v>0</v>
      </c>
    </row>
    <row r="252" spans="1:5" ht="19.5" customHeight="1" thickBot="1" x14ac:dyDescent="0.3">
      <c r="A252" s="26" t="s">
        <v>279</v>
      </c>
      <c r="B252" s="15"/>
      <c r="C252" s="40"/>
      <c r="D252" s="40"/>
      <c r="E252" s="40"/>
    </row>
    <row r="253" spans="1:5" ht="19.5" customHeight="1" thickBot="1" x14ac:dyDescent="0.3">
      <c r="A253" s="26" t="s">
        <v>280</v>
      </c>
      <c r="B253" s="15"/>
      <c r="C253" s="97"/>
      <c r="D253" s="40"/>
      <c r="E253" s="40"/>
    </row>
    <row r="254" spans="1:5" ht="19.5" customHeight="1" thickBot="1" x14ac:dyDescent="0.3">
      <c r="A254" s="16" t="s">
        <v>31</v>
      </c>
      <c r="B254" s="15">
        <f>B251+B248+B245+B242+B239+B236+B233</f>
        <v>50000</v>
      </c>
      <c r="C254" s="15">
        <f>C251+C248+C245+C242+C239+C236+C233</f>
        <v>50000</v>
      </c>
      <c r="D254" s="15">
        <f>D251+D248+D245+D242+D239+D236+D233</f>
        <v>50000</v>
      </c>
      <c r="E254" s="15">
        <f>E251+E248+E245+E242+E239+E236+E233</f>
        <v>50000</v>
      </c>
    </row>
    <row r="255" spans="1:5" ht="19.5" customHeight="1" thickBot="1" x14ac:dyDescent="0.3">
      <c r="A255" s="17" t="s">
        <v>32</v>
      </c>
      <c r="B255" s="18">
        <f>IF(B254-B225=0,0,"Error")</f>
        <v>0</v>
      </c>
      <c r="C255" s="18">
        <f>IF(C254-C225=0,0,"Error")</f>
        <v>0</v>
      </c>
      <c r="D255" s="18">
        <f>IF(D254-D225=0,0,"Error")</f>
        <v>0</v>
      </c>
      <c r="E255" s="18">
        <f>IF(E254-E225=0,0,"Error")</f>
        <v>0</v>
      </c>
    </row>
    <row r="256" spans="1:5" ht="19.5" customHeight="1" thickBot="1" x14ac:dyDescent="0.3">
      <c r="A256" s="20"/>
      <c r="B256" s="21"/>
      <c r="C256" s="21"/>
      <c r="D256" s="21"/>
      <c r="E256" s="21"/>
    </row>
    <row r="257" spans="1:5" ht="19.5" customHeight="1" thickBot="1" x14ac:dyDescent="0.3">
      <c r="A257" s="6" t="s">
        <v>57</v>
      </c>
      <c r="B257" s="22">
        <f>B225</f>
        <v>50000</v>
      </c>
      <c r="C257" s="22">
        <f>C225</f>
        <v>50000</v>
      </c>
      <c r="D257" s="22">
        <f>D225</f>
        <v>50000</v>
      </c>
      <c r="E257" s="22">
        <f>E225</f>
        <v>50000</v>
      </c>
    </row>
    <row r="258" spans="1:5" ht="19.5" customHeight="1" thickBot="1" x14ac:dyDescent="0.3">
      <c r="A258" s="6" t="s">
        <v>58</v>
      </c>
      <c r="B258" s="22">
        <f>B259+B262+B265+B268+B271+B274+B277</f>
        <v>50000</v>
      </c>
      <c r="C258" s="22">
        <f>C259+C262+C265+C268+C271+C274+C277</f>
        <v>50000</v>
      </c>
      <c r="D258" s="22">
        <f>D259+D262+D265+D268+D271+D274+D277</f>
        <v>50000</v>
      </c>
      <c r="E258" s="22">
        <f>E259+E262+E265+E268+E271+E274+E277</f>
        <v>50000</v>
      </c>
    </row>
    <row r="259" spans="1:5" ht="19.5" customHeight="1" thickBot="1" x14ac:dyDescent="0.3">
      <c r="A259" s="13" t="s">
        <v>24</v>
      </c>
      <c r="B259" s="36">
        <f>B260+B261</f>
        <v>0</v>
      </c>
      <c r="C259" s="36">
        <f>C260+C261</f>
        <v>0</v>
      </c>
      <c r="D259" s="36">
        <f>D260+D261</f>
        <v>0</v>
      </c>
      <c r="E259" s="36">
        <f>E260+E261</f>
        <v>0</v>
      </c>
    </row>
    <row r="260" spans="1:5" ht="19.5" customHeight="1" thickBot="1" x14ac:dyDescent="0.3">
      <c r="A260" s="26" t="s">
        <v>279</v>
      </c>
      <c r="B260" s="15">
        <f t="shared" ref="B260:E261" si="10">B234</f>
        <v>0</v>
      </c>
      <c r="C260" s="15">
        <f t="shared" si="10"/>
        <v>0</v>
      </c>
      <c r="D260" s="15">
        <f t="shared" si="10"/>
        <v>0</v>
      </c>
      <c r="E260" s="15">
        <f t="shared" si="10"/>
        <v>0</v>
      </c>
    </row>
    <row r="261" spans="1:5" ht="19.5" customHeight="1" thickBot="1" x14ac:dyDescent="0.3">
      <c r="A261" s="26" t="s">
        <v>302</v>
      </c>
      <c r="B261" s="15">
        <f t="shared" si="10"/>
        <v>0</v>
      </c>
      <c r="C261" s="15">
        <f t="shared" si="10"/>
        <v>0</v>
      </c>
      <c r="D261" s="15">
        <f t="shared" si="10"/>
        <v>0</v>
      </c>
      <c r="E261" s="15">
        <f t="shared" si="10"/>
        <v>0</v>
      </c>
    </row>
    <row r="262" spans="1:5" ht="19.5" customHeight="1" thickBot="1" x14ac:dyDescent="0.3">
      <c r="A262" s="13" t="s">
        <v>25</v>
      </c>
      <c r="B262" s="36">
        <f>B263+B264</f>
        <v>0</v>
      </c>
      <c r="C262" s="36">
        <f>C263+C264</f>
        <v>0</v>
      </c>
      <c r="D262" s="36">
        <f>D263+D264</f>
        <v>0</v>
      </c>
      <c r="E262" s="36">
        <f>E263+E264</f>
        <v>0</v>
      </c>
    </row>
    <row r="263" spans="1:5" ht="19.5" customHeight="1" thickBot="1" x14ac:dyDescent="0.3">
      <c r="A263" s="26" t="s">
        <v>279</v>
      </c>
      <c r="B263" s="14">
        <f t="shared" ref="B263:E264" si="11">B237</f>
        <v>0</v>
      </c>
      <c r="C263" s="14">
        <f t="shared" si="11"/>
        <v>0</v>
      </c>
      <c r="D263" s="14">
        <f t="shared" si="11"/>
        <v>0</v>
      </c>
      <c r="E263" s="14">
        <f t="shared" si="11"/>
        <v>0</v>
      </c>
    </row>
    <row r="264" spans="1:5" ht="19.5" customHeight="1" thickBot="1" x14ac:dyDescent="0.3">
      <c r="A264" s="26" t="s">
        <v>302</v>
      </c>
      <c r="B264" s="14">
        <f t="shared" si="11"/>
        <v>0</v>
      </c>
      <c r="C264" s="14">
        <f t="shared" si="11"/>
        <v>0</v>
      </c>
      <c r="D264" s="14">
        <f t="shared" si="11"/>
        <v>0</v>
      </c>
      <c r="E264" s="14">
        <f t="shared" si="11"/>
        <v>0</v>
      </c>
    </row>
    <row r="265" spans="1:5" ht="19.5" customHeight="1" thickBot="1" x14ac:dyDescent="0.3">
      <c r="A265" s="13" t="s">
        <v>26</v>
      </c>
      <c r="B265" s="36">
        <f>B266+B267</f>
        <v>0</v>
      </c>
      <c r="C265" s="36">
        <f>C266+C267</f>
        <v>0</v>
      </c>
      <c r="D265" s="36">
        <f>D266+D267</f>
        <v>0</v>
      </c>
      <c r="E265" s="36">
        <f>E266+E267</f>
        <v>0</v>
      </c>
    </row>
    <row r="266" spans="1:5" ht="19.5" customHeight="1" thickBot="1" x14ac:dyDescent="0.3">
      <c r="A266" s="26" t="s">
        <v>279</v>
      </c>
      <c r="B266" s="15">
        <f t="shared" ref="B266:E267" si="12">B240</f>
        <v>0</v>
      </c>
      <c r="C266" s="15">
        <f t="shared" si="12"/>
        <v>0</v>
      </c>
      <c r="D266" s="15">
        <f t="shared" si="12"/>
        <v>0</v>
      </c>
      <c r="E266" s="15">
        <f t="shared" si="12"/>
        <v>0</v>
      </c>
    </row>
    <row r="267" spans="1:5" ht="19.5" customHeight="1" thickBot="1" x14ac:dyDescent="0.3">
      <c r="A267" s="26" t="s">
        <v>302</v>
      </c>
      <c r="B267" s="15">
        <f t="shared" si="12"/>
        <v>0</v>
      </c>
      <c r="C267" s="15">
        <f t="shared" si="12"/>
        <v>0</v>
      </c>
      <c r="D267" s="15">
        <f t="shared" si="12"/>
        <v>0</v>
      </c>
      <c r="E267" s="15">
        <f t="shared" si="12"/>
        <v>0</v>
      </c>
    </row>
    <row r="268" spans="1:5" ht="19.5" customHeight="1" thickBot="1" x14ac:dyDescent="0.3">
      <c r="A268" s="13" t="s">
        <v>27</v>
      </c>
      <c r="B268" s="36">
        <f>B269+B270</f>
        <v>0</v>
      </c>
      <c r="C268" s="36">
        <f>C269+C270</f>
        <v>0</v>
      </c>
      <c r="D268" s="36">
        <f>D269+D270</f>
        <v>0</v>
      </c>
      <c r="E268" s="36">
        <f>E269+E270</f>
        <v>0</v>
      </c>
    </row>
    <row r="269" spans="1:5" ht="19.5" customHeight="1" thickBot="1" x14ac:dyDescent="0.3">
      <c r="A269" s="26" t="s">
        <v>279</v>
      </c>
      <c r="B269" s="14">
        <f t="shared" ref="B269:E270" si="13">B243</f>
        <v>0</v>
      </c>
      <c r="C269" s="14">
        <f t="shared" si="13"/>
        <v>0</v>
      </c>
      <c r="D269" s="14">
        <f t="shared" si="13"/>
        <v>0</v>
      </c>
      <c r="E269" s="14">
        <f t="shared" si="13"/>
        <v>0</v>
      </c>
    </row>
    <row r="270" spans="1:5" ht="19.5" customHeight="1" thickBot="1" x14ac:dyDescent="0.3">
      <c r="A270" s="26" t="s">
        <v>302</v>
      </c>
      <c r="B270" s="14">
        <f t="shared" si="13"/>
        <v>0</v>
      </c>
      <c r="C270" s="14">
        <f t="shared" si="13"/>
        <v>0</v>
      </c>
      <c r="D270" s="14">
        <f t="shared" si="13"/>
        <v>0</v>
      </c>
      <c r="E270" s="14">
        <f t="shared" si="13"/>
        <v>0</v>
      </c>
    </row>
    <row r="271" spans="1:5" ht="19.5" customHeight="1" thickBot="1" x14ac:dyDescent="0.3">
      <c r="A271" s="13" t="s">
        <v>28</v>
      </c>
      <c r="B271" s="36">
        <f>B272+B273</f>
        <v>50000</v>
      </c>
      <c r="C271" s="36">
        <f>C272+C273</f>
        <v>50000</v>
      </c>
      <c r="D271" s="36">
        <f>D272+D273</f>
        <v>50000</v>
      </c>
      <c r="E271" s="36">
        <f>E272+E273</f>
        <v>50000</v>
      </c>
    </row>
    <row r="272" spans="1:5" ht="19.5" customHeight="1" thickBot="1" x14ac:dyDescent="0.3">
      <c r="A272" s="26" t="s">
        <v>279</v>
      </c>
      <c r="B272" s="14">
        <f t="shared" ref="B272:E273" si="14">B246</f>
        <v>50000</v>
      </c>
      <c r="C272" s="14">
        <f t="shared" si="14"/>
        <v>50000</v>
      </c>
      <c r="D272" s="14">
        <f t="shared" si="14"/>
        <v>50000</v>
      </c>
      <c r="E272" s="14">
        <f t="shared" si="14"/>
        <v>50000</v>
      </c>
    </row>
    <row r="273" spans="1:5" ht="19.5" customHeight="1" thickBot="1" x14ac:dyDescent="0.3">
      <c r="A273" s="26" t="s">
        <v>302</v>
      </c>
      <c r="B273" s="14">
        <f t="shared" si="14"/>
        <v>0</v>
      </c>
      <c r="C273" s="14">
        <f t="shared" si="14"/>
        <v>0</v>
      </c>
      <c r="D273" s="14">
        <f t="shared" si="14"/>
        <v>0</v>
      </c>
      <c r="E273" s="14">
        <f t="shared" si="14"/>
        <v>0</v>
      </c>
    </row>
    <row r="274" spans="1:5" ht="19.5" customHeight="1" thickBot="1" x14ac:dyDescent="0.3">
      <c r="A274" s="13" t="s">
        <v>29</v>
      </c>
      <c r="B274" s="36">
        <f>B275+B276</f>
        <v>0</v>
      </c>
      <c r="C274" s="36">
        <f>C275+C276</f>
        <v>0</v>
      </c>
      <c r="D274" s="36">
        <f>D275+D276</f>
        <v>0</v>
      </c>
      <c r="E274" s="36">
        <f>E275+E276</f>
        <v>0</v>
      </c>
    </row>
    <row r="275" spans="1:5" ht="19.5" customHeight="1" thickBot="1" x14ac:dyDescent="0.3">
      <c r="A275" s="26" t="s">
        <v>279</v>
      </c>
      <c r="B275" s="14">
        <f t="shared" ref="B275:E276" si="15">B249</f>
        <v>0</v>
      </c>
      <c r="C275" s="14">
        <f t="shared" si="15"/>
        <v>0</v>
      </c>
      <c r="D275" s="14">
        <f t="shared" si="15"/>
        <v>0</v>
      </c>
      <c r="E275" s="14">
        <f t="shared" si="15"/>
        <v>0</v>
      </c>
    </row>
    <row r="276" spans="1:5" ht="19.5" customHeight="1" thickBot="1" x14ac:dyDescent="0.3">
      <c r="A276" s="26" t="s">
        <v>302</v>
      </c>
      <c r="B276" s="14">
        <f t="shared" si="15"/>
        <v>0</v>
      </c>
      <c r="C276" s="14">
        <f t="shared" si="15"/>
        <v>0</v>
      </c>
      <c r="D276" s="14">
        <f t="shared" si="15"/>
        <v>0</v>
      </c>
      <c r="E276" s="14">
        <f t="shared" si="15"/>
        <v>0</v>
      </c>
    </row>
    <row r="277" spans="1:5" ht="19.5" customHeight="1" thickBot="1" x14ac:dyDescent="0.3">
      <c r="A277" s="13" t="s">
        <v>30</v>
      </c>
      <c r="B277" s="36">
        <f>B278+B279</f>
        <v>0</v>
      </c>
      <c r="C277" s="36">
        <f>C278+C279</f>
        <v>0</v>
      </c>
      <c r="D277" s="36">
        <f>D278+D279</f>
        <v>0</v>
      </c>
      <c r="E277" s="36">
        <f>E278+E279</f>
        <v>0</v>
      </c>
    </row>
    <row r="278" spans="1:5" ht="19.5" customHeight="1" thickBot="1" x14ac:dyDescent="0.3">
      <c r="A278" s="26" t="s">
        <v>279</v>
      </c>
      <c r="B278" s="14">
        <f t="shared" ref="B278:E279" si="16">B252</f>
        <v>0</v>
      </c>
      <c r="C278" s="14">
        <f t="shared" si="16"/>
        <v>0</v>
      </c>
      <c r="D278" s="14">
        <f t="shared" si="16"/>
        <v>0</v>
      </c>
      <c r="E278" s="14">
        <f t="shared" si="16"/>
        <v>0</v>
      </c>
    </row>
    <row r="279" spans="1:5" ht="19.5" customHeight="1" thickBot="1" x14ac:dyDescent="0.3">
      <c r="A279" s="26" t="s">
        <v>302</v>
      </c>
      <c r="B279" s="14">
        <f t="shared" si="16"/>
        <v>0</v>
      </c>
      <c r="C279" s="14">
        <f t="shared" si="16"/>
        <v>0</v>
      </c>
      <c r="D279" s="14">
        <f t="shared" si="16"/>
        <v>0</v>
      </c>
      <c r="E279" s="14">
        <f t="shared" si="16"/>
        <v>0</v>
      </c>
    </row>
    <row r="280" spans="1:5" ht="19.5" customHeight="1" thickBot="1" x14ac:dyDescent="0.3">
      <c r="A280" s="17" t="s">
        <v>32</v>
      </c>
      <c r="B280" s="18">
        <f>IF(B258-B257=0,0,"Error")</f>
        <v>0</v>
      </c>
      <c r="C280" s="18">
        <f>IF(C258-C257=0,0,"Error")</f>
        <v>0</v>
      </c>
      <c r="D280" s="18">
        <f>IF(D258-D257=0,0,"Error")</f>
        <v>0</v>
      </c>
      <c r="E280" s="18">
        <f>IF(E258-E257=0,0,"Error")</f>
        <v>0</v>
      </c>
    </row>
    <row r="281" spans="1:5" ht="19.5" customHeight="1" x14ac:dyDescent="0.25">
      <c r="A281" s="1444"/>
      <c r="B281" s="1444"/>
      <c r="C281" s="1444"/>
      <c r="D281" s="1444"/>
      <c r="E281" s="1444"/>
    </row>
    <row r="282" spans="1:5" ht="19.5" customHeight="1" x14ac:dyDescent="0.25">
      <c r="A282" s="1306" t="s">
        <v>731</v>
      </c>
      <c r="B282" s="1306"/>
      <c r="C282" s="1306"/>
      <c r="D282" s="1306"/>
      <c r="E282" s="1306"/>
    </row>
    <row r="283" spans="1:5" ht="19.5" customHeight="1" thickBot="1" x14ac:dyDescent="0.3"/>
    <row r="284" spans="1:5" ht="19.5" customHeight="1" thickBot="1" x14ac:dyDescent="0.3">
      <c r="A284" s="2" t="s">
        <v>0</v>
      </c>
      <c r="B284" s="1460" t="s">
        <v>1648</v>
      </c>
      <c r="C284" s="1460"/>
      <c r="D284" s="1460"/>
      <c r="E284" s="1460"/>
    </row>
    <row r="285" spans="1:5" ht="19.5" customHeight="1" thickBot="1" x14ac:dyDescent="0.3">
      <c r="A285" s="2" t="s">
        <v>1</v>
      </c>
      <c r="B285" s="1231" t="s">
        <v>1649</v>
      </c>
      <c r="C285" s="1232"/>
      <c r="D285" s="1232"/>
      <c r="E285" s="1233"/>
    </row>
    <row r="286" spans="1:5" ht="19.5" customHeight="1" thickBot="1" x14ac:dyDescent="0.3">
      <c r="A286" s="2" t="s">
        <v>3</v>
      </c>
      <c r="B286" s="1217" t="s">
        <v>729</v>
      </c>
      <c r="C286" s="1218"/>
      <c r="D286" s="1218"/>
      <c r="E286" s="1219"/>
    </row>
    <row r="287" spans="1:5" ht="19.5" customHeight="1" thickBot="1" x14ac:dyDescent="0.3">
      <c r="A287" s="1234" t="s">
        <v>5</v>
      </c>
      <c r="B287" s="1235"/>
      <c r="C287" s="1235"/>
      <c r="D287" s="1235"/>
      <c r="E287" s="1236"/>
    </row>
    <row r="288" spans="1:5" ht="42.75" customHeight="1" thickBot="1" x14ac:dyDescent="0.3">
      <c r="A288" s="1281" t="s">
        <v>1650</v>
      </c>
      <c r="B288" s="1282"/>
      <c r="C288" s="1282"/>
      <c r="D288" s="1282"/>
      <c r="E288" s="1283"/>
    </row>
    <row r="289" spans="1:5" ht="44.25" customHeight="1" thickBot="1" x14ac:dyDescent="0.3">
      <c r="A289" s="3" t="s">
        <v>6</v>
      </c>
      <c r="B289" s="1457" t="s">
        <v>1651</v>
      </c>
      <c r="C289" s="1458"/>
      <c r="D289" s="1458"/>
      <c r="E289" s="1459"/>
    </row>
    <row r="290" spans="1:5" ht="19.5" customHeight="1" x14ac:dyDescent="0.25">
      <c r="A290" s="1254" t="s">
        <v>7</v>
      </c>
      <c r="B290" s="1115">
        <v>2019</v>
      </c>
      <c r="C290" s="1115">
        <v>2020</v>
      </c>
      <c r="D290" s="1115">
        <v>2021</v>
      </c>
      <c r="E290" s="1115">
        <v>2022</v>
      </c>
    </row>
    <row r="291" spans="1:5" ht="19.5" customHeight="1" thickBot="1" x14ac:dyDescent="0.3">
      <c r="A291" s="1255"/>
      <c r="B291" s="1116" t="s">
        <v>8</v>
      </c>
      <c r="C291" s="1116" t="s">
        <v>9</v>
      </c>
      <c r="D291" s="1116" t="s">
        <v>9</v>
      </c>
      <c r="E291" s="1116" t="s">
        <v>9</v>
      </c>
    </row>
    <row r="292" spans="1:5" ht="19.5" customHeight="1" thickBot="1" x14ac:dyDescent="0.3">
      <c r="A292" s="1108" t="s">
        <v>1652</v>
      </c>
      <c r="B292" s="4" t="s">
        <v>68</v>
      </c>
      <c r="C292" s="4">
        <v>0.05</v>
      </c>
      <c r="D292" s="4">
        <v>0.05</v>
      </c>
      <c r="E292" s="4">
        <v>0.05</v>
      </c>
    </row>
    <row r="293" spans="1:5" ht="19.5" customHeight="1" thickBot="1" x14ac:dyDescent="0.3">
      <c r="A293" s="5" t="s">
        <v>92</v>
      </c>
      <c r="B293" s="89" t="s">
        <v>68</v>
      </c>
      <c r="C293" s="89" t="s">
        <v>69</v>
      </c>
      <c r="D293" s="89" t="s">
        <v>69</v>
      </c>
      <c r="E293" s="89" t="s">
        <v>69</v>
      </c>
    </row>
    <row r="294" spans="1:5" ht="19.5" customHeight="1" thickBot="1" x14ac:dyDescent="0.3">
      <c r="A294" s="5" t="s">
        <v>67</v>
      </c>
      <c r="B294" s="89" t="s">
        <v>68</v>
      </c>
      <c r="C294" s="89" t="s">
        <v>69</v>
      </c>
      <c r="D294" s="89" t="s">
        <v>69</v>
      </c>
      <c r="E294" s="89" t="s">
        <v>69</v>
      </c>
    </row>
    <row r="295" spans="1:5" ht="19.5" customHeight="1" thickBot="1" x14ac:dyDescent="0.3">
      <c r="A295" s="6" t="s">
        <v>10</v>
      </c>
      <c r="B295" s="1451" t="s">
        <v>1653</v>
      </c>
      <c r="C295" s="1452"/>
      <c r="D295" s="1452"/>
      <c r="E295" s="1453"/>
    </row>
    <row r="296" spans="1:5" ht="19.5" customHeight="1" thickBot="1" x14ac:dyDescent="0.3">
      <c r="A296" s="1247" t="s">
        <v>11</v>
      </c>
      <c r="B296" s="1249"/>
      <c r="C296" s="1249"/>
      <c r="D296" s="1249"/>
      <c r="E296" s="1250"/>
    </row>
    <row r="297" spans="1:5" ht="19.5" customHeight="1" thickBot="1" x14ac:dyDescent="0.3">
      <c r="A297" s="1108" t="s">
        <v>1654</v>
      </c>
      <c r="B297" s="4" t="s">
        <v>68</v>
      </c>
      <c r="C297" s="4" t="s">
        <v>1642</v>
      </c>
      <c r="D297" s="4" t="s">
        <v>1642</v>
      </c>
      <c r="E297" s="4" t="s">
        <v>1642</v>
      </c>
    </row>
    <row r="298" spans="1:5" ht="19.5" customHeight="1" thickBot="1" x14ac:dyDescent="0.3">
      <c r="A298" s="5" t="s">
        <v>1655</v>
      </c>
      <c r="B298" s="4" t="s">
        <v>1656</v>
      </c>
      <c r="C298" s="4" t="s">
        <v>1642</v>
      </c>
      <c r="D298" s="4" t="s">
        <v>1642</v>
      </c>
      <c r="E298" s="4" t="s">
        <v>1642</v>
      </c>
    </row>
    <row r="299" spans="1:5" ht="19.5" customHeight="1" thickBot="1" x14ac:dyDescent="0.3">
      <c r="A299" s="5" t="s">
        <v>1644</v>
      </c>
      <c r="B299" s="4" t="s">
        <v>68</v>
      </c>
      <c r="C299" s="4" t="s">
        <v>1642</v>
      </c>
      <c r="D299" s="4" t="s">
        <v>1642</v>
      </c>
      <c r="E299" s="4" t="s">
        <v>1642</v>
      </c>
    </row>
    <row r="300" spans="1:5" ht="19.5" customHeight="1" thickBot="1" x14ac:dyDescent="0.3">
      <c r="A300" s="1220" t="s">
        <v>13</v>
      </c>
      <c r="B300" s="1221"/>
      <c r="C300" s="1221"/>
      <c r="D300" s="1221"/>
      <c r="E300" s="1222"/>
    </row>
    <row r="301" spans="1:5" ht="19.5" customHeight="1" thickBot="1" x14ac:dyDescent="0.3">
      <c r="A301" s="7" t="s">
        <v>14</v>
      </c>
      <c r="B301" s="1278" t="s">
        <v>1657</v>
      </c>
      <c r="C301" s="1279"/>
      <c r="D301" s="1279"/>
      <c r="E301" s="1280"/>
    </row>
    <row r="302" spans="1:5" ht="19.5" customHeight="1" thickBot="1" x14ac:dyDescent="0.3">
      <c r="A302" s="5" t="s">
        <v>15</v>
      </c>
      <c r="B302" s="1445" t="s">
        <v>1658</v>
      </c>
      <c r="C302" s="1446"/>
      <c r="D302" s="1446"/>
      <c r="E302" s="1447"/>
    </row>
    <row r="303" spans="1:5" ht="19.5" customHeight="1" thickBot="1" x14ac:dyDescent="0.3">
      <c r="A303" s="5" t="s">
        <v>16</v>
      </c>
      <c r="B303" s="1251" t="s">
        <v>1659</v>
      </c>
      <c r="C303" s="1252"/>
      <c r="D303" s="1252"/>
      <c r="E303" s="1253"/>
    </row>
    <row r="304" spans="1:5" ht="19.5" customHeight="1" x14ac:dyDescent="0.25">
      <c r="A304" s="1254"/>
      <c r="B304" s="8">
        <v>2019</v>
      </c>
      <c r="C304" s="8">
        <v>2020</v>
      </c>
      <c r="D304" s="8">
        <v>2021</v>
      </c>
      <c r="E304" s="8">
        <v>2022</v>
      </c>
    </row>
    <row r="305" spans="1:5" ht="19.5" customHeight="1" thickBot="1" x14ac:dyDescent="0.3">
      <c r="A305" s="1255"/>
      <c r="B305" s="1117" t="s">
        <v>8</v>
      </c>
      <c r="C305" s="1117" t="s">
        <v>9</v>
      </c>
      <c r="D305" s="1117" t="s">
        <v>9</v>
      </c>
      <c r="E305" s="1117" t="s">
        <v>9</v>
      </c>
    </row>
    <row r="306" spans="1:5" ht="19.5" customHeight="1" thickBot="1" x14ac:dyDescent="0.3">
      <c r="A306" s="5" t="s">
        <v>17</v>
      </c>
      <c r="B306" s="10">
        <v>30</v>
      </c>
      <c r="C306" s="10">
        <v>30</v>
      </c>
      <c r="D306" s="10">
        <v>30</v>
      </c>
      <c r="E306" s="10">
        <v>30</v>
      </c>
    </row>
    <row r="307" spans="1:5" ht="19.5" customHeight="1" thickBot="1" x14ac:dyDescent="0.3">
      <c r="A307" s="5" t="s">
        <v>18</v>
      </c>
      <c r="B307" s="10">
        <v>60000</v>
      </c>
      <c r="C307" s="10">
        <v>60000</v>
      </c>
      <c r="D307" s="10">
        <v>63000</v>
      </c>
      <c r="E307" s="10">
        <v>63000</v>
      </c>
    </row>
    <row r="308" spans="1:5" ht="19.5" customHeight="1" thickBot="1" x14ac:dyDescent="0.3">
      <c r="A308" s="5" t="s">
        <v>19</v>
      </c>
      <c r="B308" s="10">
        <f>B307/B306</f>
        <v>2000</v>
      </c>
      <c r="C308" s="10">
        <f>C307/C306</f>
        <v>2000</v>
      </c>
      <c r="D308" s="10">
        <f>D307/D306</f>
        <v>2100</v>
      </c>
      <c r="E308" s="10">
        <f>E307/E306</f>
        <v>2100</v>
      </c>
    </row>
    <row r="309" spans="1:5" ht="19.5" customHeight="1" thickBot="1" x14ac:dyDescent="0.3">
      <c r="A309" s="5" t="s">
        <v>20</v>
      </c>
      <c r="B309" s="1107" t="s">
        <v>21</v>
      </c>
      <c r="C309" s="11">
        <f t="shared" ref="C309:E311" si="17">C306/B306-1</f>
        <v>0</v>
      </c>
      <c r="D309" s="11">
        <f t="shared" si="17"/>
        <v>0</v>
      </c>
      <c r="E309" s="11">
        <f t="shared" si="17"/>
        <v>0</v>
      </c>
    </row>
    <row r="310" spans="1:5" ht="19.5" customHeight="1" thickBot="1" x14ac:dyDescent="0.3">
      <c r="A310" s="5" t="s">
        <v>22</v>
      </c>
      <c r="B310" s="1107" t="s">
        <v>21</v>
      </c>
      <c r="C310" s="11">
        <f t="shared" si="17"/>
        <v>0</v>
      </c>
      <c r="D310" s="11">
        <f t="shared" si="17"/>
        <v>5.0000000000000044E-2</v>
      </c>
      <c r="E310" s="11">
        <f t="shared" si="17"/>
        <v>0</v>
      </c>
    </row>
    <row r="311" spans="1:5" ht="19.5" customHeight="1" thickBot="1" x14ac:dyDescent="0.3">
      <c r="A311" s="5" t="s">
        <v>23</v>
      </c>
      <c r="B311" s="1107" t="s">
        <v>21</v>
      </c>
      <c r="C311" s="11">
        <f t="shared" si="17"/>
        <v>0</v>
      </c>
      <c r="D311" s="11">
        <f t="shared" si="17"/>
        <v>5.0000000000000044E-2</v>
      </c>
      <c r="E311" s="11">
        <f t="shared" si="17"/>
        <v>0</v>
      </c>
    </row>
    <row r="312" spans="1:5" ht="19.5" customHeight="1" thickBot="1" x14ac:dyDescent="0.3">
      <c r="A312" s="1256" t="s">
        <v>160</v>
      </c>
      <c r="B312" s="1257"/>
      <c r="C312" s="1257"/>
      <c r="D312" s="1257"/>
      <c r="E312" s="1258"/>
    </row>
    <row r="313" spans="1:5" ht="19.5" customHeight="1" x14ac:dyDescent="0.25">
      <c r="A313" s="1254"/>
      <c r="B313" s="8">
        <v>2019</v>
      </c>
      <c r="C313" s="8">
        <v>2020</v>
      </c>
      <c r="D313" s="8">
        <v>2021</v>
      </c>
      <c r="E313" s="8">
        <v>2022</v>
      </c>
    </row>
    <row r="314" spans="1:5" ht="19.5" customHeight="1" thickBot="1" x14ac:dyDescent="0.3">
      <c r="A314" s="1255"/>
      <c r="B314" s="1117" t="s">
        <v>8</v>
      </c>
      <c r="C314" s="1117" t="s">
        <v>9</v>
      </c>
      <c r="D314" s="1117" t="s">
        <v>9</v>
      </c>
      <c r="E314" s="1117" t="s">
        <v>9</v>
      </c>
    </row>
    <row r="315" spans="1:5" ht="19.5" customHeight="1" thickBot="1" x14ac:dyDescent="0.3">
      <c r="A315" s="13" t="s">
        <v>24</v>
      </c>
      <c r="B315" s="14">
        <f>B316+B317</f>
        <v>0</v>
      </c>
      <c r="C315" s="14">
        <f>C316+C317</f>
        <v>0</v>
      </c>
      <c r="D315" s="14">
        <f>D316+D317</f>
        <v>0</v>
      </c>
      <c r="E315" s="14">
        <f>E316+E317</f>
        <v>0</v>
      </c>
    </row>
    <row r="316" spans="1:5" ht="19.5" customHeight="1" thickBot="1" x14ac:dyDescent="0.3">
      <c r="A316" s="26" t="s">
        <v>279</v>
      </c>
      <c r="B316" s="278"/>
      <c r="C316" s="15">
        <v>0</v>
      </c>
      <c r="D316" s="15">
        <v>0</v>
      </c>
      <c r="E316" s="15">
        <v>0</v>
      </c>
    </row>
    <row r="317" spans="1:5" ht="19.5" customHeight="1" thickBot="1" x14ac:dyDescent="0.3">
      <c r="A317" s="26" t="s">
        <v>280</v>
      </c>
      <c r="B317" s="15"/>
      <c r="C317" s="15"/>
      <c r="D317" s="15"/>
      <c r="E317" s="15"/>
    </row>
    <row r="318" spans="1:5" ht="19.5" customHeight="1" thickBot="1" x14ac:dyDescent="0.3">
      <c r="A318" s="13" t="s">
        <v>25</v>
      </c>
      <c r="B318" s="14">
        <f>B319+B320</f>
        <v>0</v>
      </c>
      <c r="C318" s="14">
        <f>C319+C320</f>
        <v>0</v>
      </c>
      <c r="D318" s="14">
        <f>D319+D320</f>
        <v>0</v>
      </c>
      <c r="E318" s="14">
        <f>E319+E320</f>
        <v>0</v>
      </c>
    </row>
    <row r="319" spans="1:5" ht="19.5" customHeight="1" thickBot="1" x14ac:dyDescent="0.3">
      <c r="A319" s="26" t="s">
        <v>279</v>
      </c>
      <c r="B319" s="278"/>
      <c r="C319" s="14">
        <v>0</v>
      </c>
      <c r="D319" s="14">
        <v>0</v>
      </c>
      <c r="E319" s="14">
        <v>0</v>
      </c>
    </row>
    <row r="320" spans="1:5" ht="19.5" customHeight="1" thickBot="1" x14ac:dyDescent="0.3">
      <c r="A320" s="26" t="s">
        <v>280</v>
      </c>
      <c r="B320" s="15"/>
      <c r="C320" s="14"/>
      <c r="D320" s="14"/>
      <c r="E320" s="14"/>
    </row>
    <row r="321" spans="1:5" ht="19.5" customHeight="1" thickBot="1" x14ac:dyDescent="0.3">
      <c r="A321" s="13" t="s">
        <v>26</v>
      </c>
      <c r="B321" s="15">
        <f>B322+B323</f>
        <v>0</v>
      </c>
      <c r="C321" s="14">
        <f>C322+C323</f>
        <v>0</v>
      </c>
      <c r="D321" s="14">
        <f>D322+D323</f>
        <v>0</v>
      </c>
      <c r="E321" s="14">
        <f>E322+E323</f>
        <v>0</v>
      </c>
    </row>
    <row r="322" spans="1:5" ht="19.5" customHeight="1" thickBot="1" x14ac:dyDescent="0.3">
      <c r="A322" s="26" t="s">
        <v>279</v>
      </c>
      <c r="B322" s="278"/>
      <c r="C322" s="14">
        <v>0</v>
      </c>
      <c r="D322" s="31">
        <v>0</v>
      </c>
      <c r="E322" s="31">
        <v>0</v>
      </c>
    </row>
    <row r="323" spans="1:5" ht="19.5" customHeight="1" thickBot="1" x14ac:dyDescent="0.3">
      <c r="A323" s="26" t="s">
        <v>280</v>
      </c>
      <c r="B323" s="15"/>
      <c r="C323" s="14"/>
      <c r="D323" s="14"/>
      <c r="E323" s="14"/>
    </row>
    <row r="324" spans="1:5" ht="19.5" customHeight="1" thickBot="1" x14ac:dyDescent="0.3">
      <c r="A324" s="13" t="s">
        <v>27</v>
      </c>
      <c r="B324" s="15"/>
      <c r="C324" s="14"/>
      <c r="D324" s="14"/>
      <c r="E324" s="14"/>
    </row>
    <row r="325" spans="1:5" ht="19.5" customHeight="1" thickBot="1" x14ac:dyDescent="0.3">
      <c r="A325" s="26" t="s">
        <v>279</v>
      </c>
      <c r="B325" s="15"/>
      <c r="C325" s="14"/>
      <c r="D325" s="14"/>
      <c r="E325" s="14"/>
    </row>
    <row r="326" spans="1:5" ht="19.5" customHeight="1" thickBot="1" x14ac:dyDescent="0.3">
      <c r="A326" s="26" t="s">
        <v>280</v>
      </c>
      <c r="B326" s="15"/>
      <c r="C326" s="14"/>
      <c r="D326" s="14"/>
      <c r="E326" s="14"/>
    </row>
    <row r="327" spans="1:5" ht="19.5" customHeight="1" thickBot="1" x14ac:dyDescent="0.3">
      <c r="A327" s="13" t="s">
        <v>28</v>
      </c>
      <c r="B327" s="15">
        <f>B328+B329</f>
        <v>60000</v>
      </c>
      <c r="C327" s="15">
        <f>C328+C329</f>
        <v>60000</v>
      </c>
      <c r="D327" s="15">
        <f>D328+D329</f>
        <v>63000</v>
      </c>
      <c r="E327" s="15">
        <f>E328+E329</f>
        <v>63000</v>
      </c>
    </row>
    <row r="328" spans="1:5" ht="19.5" customHeight="1" thickBot="1" x14ac:dyDescent="0.3">
      <c r="A328" s="26" t="s">
        <v>279</v>
      </c>
      <c r="B328" s="15">
        <v>60000</v>
      </c>
      <c r="C328" s="14">
        <v>60000</v>
      </c>
      <c r="D328" s="14">
        <v>63000</v>
      </c>
      <c r="E328" s="14">
        <v>63000</v>
      </c>
    </row>
    <row r="329" spans="1:5" ht="19.5" customHeight="1" thickBot="1" x14ac:dyDescent="0.3">
      <c r="A329" s="26" t="s">
        <v>280</v>
      </c>
      <c r="B329" s="15"/>
      <c r="C329" s="14"/>
      <c r="D329" s="14"/>
      <c r="E329" s="14"/>
    </row>
    <row r="330" spans="1:5" ht="19.5" customHeight="1" thickBot="1" x14ac:dyDescent="0.3">
      <c r="A330" s="13" t="s">
        <v>29</v>
      </c>
      <c r="B330" s="15">
        <f>B331+B332</f>
        <v>0</v>
      </c>
      <c r="C330" s="14">
        <f>C331+C332</f>
        <v>0</v>
      </c>
      <c r="D330" s="14">
        <f>D331+D332</f>
        <v>0</v>
      </c>
      <c r="E330" s="14">
        <f>E331+E332</f>
        <v>0</v>
      </c>
    </row>
    <row r="331" spans="1:5" ht="19.5" customHeight="1" thickBot="1" x14ac:dyDescent="0.3">
      <c r="A331" s="26" t="s">
        <v>279</v>
      </c>
      <c r="B331" s="278"/>
      <c r="C331" s="14">
        <v>0</v>
      </c>
      <c r="D331" s="31">
        <v>0</v>
      </c>
      <c r="E331" s="31">
        <v>0</v>
      </c>
    </row>
    <row r="332" spans="1:5" ht="19.5" customHeight="1" thickBot="1" x14ac:dyDescent="0.3">
      <c r="A332" s="26" t="s">
        <v>280</v>
      </c>
      <c r="B332" s="15"/>
      <c r="C332" s="14"/>
      <c r="D332" s="14"/>
      <c r="E332" s="14"/>
    </row>
    <row r="333" spans="1:5" ht="19.5" customHeight="1" thickBot="1" x14ac:dyDescent="0.3">
      <c r="A333" s="13" t="s">
        <v>30</v>
      </c>
      <c r="B333" s="15">
        <v>0</v>
      </c>
      <c r="C333" s="14">
        <v>0</v>
      </c>
      <c r="D333" s="14">
        <f>C333*1.03*0.99</f>
        <v>0</v>
      </c>
      <c r="E333" s="14">
        <f>D333*1.03*0.99</f>
        <v>0</v>
      </c>
    </row>
    <row r="334" spans="1:5" ht="19.5" customHeight="1" thickBot="1" x14ac:dyDescent="0.3">
      <c r="A334" s="26" t="s">
        <v>279</v>
      </c>
      <c r="B334" s="15"/>
      <c r="C334" s="40"/>
      <c r="D334" s="40"/>
      <c r="E334" s="40"/>
    </row>
    <row r="335" spans="1:5" ht="19.5" customHeight="1" thickBot="1" x14ac:dyDescent="0.3">
      <c r="A335" s="26" t="s">
        <v>280</v>
      </c>
      <c r="B335" s="15"/>
      <c r="C335" s="97"/>
      <c r="D335" s="40"/>
      <c r="E335" s="40"/>
    </row>
    <row r="336" spans="1:5" ht="19.5" customHeight="1" thickBot="1" x14ac:dyDescent="0.3">
      <c r="A336" s="16" t="s">
        <v>31</v>
      </c>
      <c r="B336" s="15">
        <f>B333+B330+B327+B324+B321+B318+B315</f>
        <v>60000</v>
      </c>
      <c r="C336" s="15">
        <f>C333+C330+C327+C324+C321+C318+C315</f>
        <v>60000</v>
      </c>
      <c r="D336" s="15">
        <f>D333+D330+D327+D324+D321+D318+D315</f>
        <v>63000</v>
      </c>
      <c r="E336" s="15">
        <v>63000</v>
      </c>
    </row>
    <row r="337" spans="1:5" ht="19.5" customHeight="1" thickBot="1" x14ac:dyDescent="0.3">
      <c r="A337" s="17" t="s">
        <v>32</v>
      </c>
      <c r="B337" s="18">
        <f>IF(B336-B307=0,0,"Error")</f>
        <v>0</v>
      </c>
      <c r="C337" s="18">
        <f>IF(C336-C307=0,0,"Error")</f>
        <v>0</v>
      </c>
      <c r="D337" s="18">
        <f>IF(D336-D307=0,0,"Error")</f>
        <v>0</v>
      </c>
      <c r="E337" s="18">
        <f>IF(E336-E307=0,0,"Error")</f>
        <v>0</v>
      </c>
    </row>
    <row r="338" spans="1:5" ht="28.5" customHeight="1" thickBot="1" x14ac:dyDescent="0.3">
      <c r="A338" s="757" t="s">
        <v>57</v>
      </c>
      <c r="B338" s="51">
        <f>B307</f>
        <v>60000</v>
      </c>
      <c r="C338" s="51">
        <f>C307</f>
        <v>60000</v>
      </c>
      <c r="D338" s="51">
        <f>D307</f>
        <v>63000</v>
      </c>
      <c r="E338" s="51">
        <f>E307</f>
        <v>63000</v>
      </c>
    </row>
    <row r="339" spans="1:5" ht="31.5" customHeight="1" thickBot="1" x14ac:dyDescent="0.3">
      <c r="A339" s="757" t="s">
        <v>58</v>
      </c>
      <c r="B339" s="51">
        <f>B340+B343+B346+B349+B352+B355+B358</f>
        <v>60000</v>
      </c>
      <c r="C339" s="51">
        <f>C340+C343+C346+C349+C352+C355+C358</f>
        <v>60000</v>
      </c>
      <c r="D339" s="51">
        <f>D340+D343+D346+D349+D352+D355+D358</f>
        <v>63000</v>
      </c>
      <c r="E339" s="51">
        <f>E340+E343+E346+E349+E352+E355+E358</f>
        <v>63000</v>
      </c>
    </row>
    <row r="340" spans="1:5" ht="19.5" customHeight="1" thickBot="1" x14ac:dyDescent="0.3">
      <c r="A340" s="50" t="s">
        <v>24</v>
      </c>
      <c r="B340" s="51">
        <f>B341+B342</f>
        <v>0</v>
      </c>
      <c r="C340" s="51">
        <f>C341+C342</f>
        <v>0</v>
      </c>
      <c r="D340" s="51">
        <f>D341+D342</f>
        <v>0</v>
      </c>
      <c r="E340" s="51">
        <f>E341+E342</f>
        <v>0</v>
      </c>
    </row>
    <row r="341" spans="1:5" ht="19.5" customHeight="1" thickBot="1" x14ac:dyDescent="0.3">
      <c r="A341" s="82" t="s">
        <v>279</v>
      </c>
      <c r="B341" s="278">
        <f t="shared" ref="B341:E342" si="18">B316</f>
        <v>0</v>
      </c>
      <c r="C341" s="278">
        <f t="shared" si="18"/>
        <v>0</v>
      </c>
      <c r="D341" s="278">
        <f t="shared" si="18"/>
        <v>0</v>
      </c>
      <c r="E341" s="278">
        <f t="shared" si="18"/>
        <v>0</v>
      </c>
    </row>
    <row r="342" spans="1:5" ht="19.5" customHeight="1" thickBot="1" x14ac:dyDescent="0.3">
      <c r="A342" s="82" t="s">
        <v>302</v>
      </c>
      <c r="B342" s="278">
        <f t="shared" si="18"/>
        <v>0</v>
      </c>
      <c r="C342" s="278">
        <f t="shared" si="18"/>
        <v>0</v>
      </c>
      <c r="D342" s="278">
        <f t="shared" si="18"/>
        <v>0</v>
      </c>
      <c r="E342" s="278">
        <f t="shared" si="18"/>
        <v>0</v>
      </c>
    </row>
    <row r="343" spans="1:5" ht="19.5" customHeight="1" thickBot="1" x14ac:dyDescent="0.3">
      <c r="A343" s="50" t="s">
        <v>25</v>
      </c>
      <c r="B343" s="51">
        <f>B344+B345</f>
        <v>0</v>
      </c>
      <c r="C343" s="51">
        <f>C344+C345</f>
        <v>0</v>
      </c>
      <c r="D343" s="51">
        <f>D344+D345</f>
        <v>0</v>
      </c>
      <c r="E343" s="51">
        <f>E344+E345</f>
        <v>0</v>
      </c>
    </row>
    <row r="344" spans="1:5" ht="19.5" customHeight="1" thickBot="1" x14ac:dyDescent="0.3">
      <c r="A344" s="82" t="s">
        <v>279</v>
      </c>
      <c r="B344" s="31">
        <f t="shared" ref="B344:E345" si="19">B319</f>
        <v>0</v>
      </c>
      <c r="C344" s="31">
        <f t="shared" si="19"/>
        <v>0</v>
      </c>
      <c r="D344" s="31">
        <f t="shared" si="19"/>
        <v>0</v>
      </c>
      <c r="E344" s="31">
        <f t="shared" si="19"/>
        <v>0</v>
      </c>
    </row>
    <row r="345" spans="1:5" ht="19.5" customHeight="1" thickBot="1" x14ac:dyDescent="0.3">
      <c r="A345" s="82" t="s">
        <v>302</v>
      </c>
      <c r="B345" s="31">
        <f t="shared" si="19"/>
        <v>0</v>
      </c>
      <c r="C345" s="31">
        <f t="shared" si="19"/>
        <v>0</v>
      </c>
      <c r="D345" s="31">
        <f t="shared" si="19"/>
        <v>0</v>
      </c>
      <c r="E345" s="31">
        <f t="shared" si="19"/>
        <v>0</v>
      </c>
    </row>
    <row r="346" spans="1:5" ht="19.5" customHeight="1" thickBot="1" x14ac:dyDescent="0.3">
      <c r="A346" s="50" t="s">
        <v>26</v>
      </c>
      <c r="B346" s="51">
        <f>B347+B348</f>
        <v>0</v>
      </c>
      <c r="C346" s="51">
        <f>C347+C348</f>
        <v>0</v>
      </c>
      <c r="D346" s="51">
        <f>D347+D348</f>
        <v>0</v>
      </c>
      <c r="E346" s="51">
        <f>E347+E348</f>
        <v>0</v>
      </c>
    </row>
    <row r="347" spans="1:5" ht="19.5" customHeight="1" thickBot="1" x14ac:dyDescent="0.3">
      <c r="A347" s="82" t="s">
        <v>279</v>
      </c>
      <c r="B347" s="278">
        <f t="shared" ref="B347:E348" si="20">B322</f>
        <v>0</v>
      </c>
      <c r="C347" s="278">
        <f t="shared" si="20"/>
        <v>0</v>
      </c>
      <c r="D347" s="278">
        <f t="shared" si="20"/>
        <v>0</v>
      </c>
      <c r="E347" s="278">
        <f t="shared" si="20"/>
        <v>0</v>
      </c>
    </row>
    <row r="348" spans="1:5" ht="19.5" customHeight="1" thickBot="1" x14ac:dyDescent="0.3">
      <c r="A348" s="82" t="s">
        <v>302</v>
      </c>
      <c r="B348" s="278">
        <f t="shared" si="20"/>
        <v>0</v>
      </c>
      <c r="C348" s="278">
        <f t="shared" si="20"/>
        <v>0</v>
      </c>
      <c r="D348" s="278">
        <f t="shared" si="20"/>
        <v>0</v>
      </c>
      <c r="E348" s="278">
        <f t="shared" si="20"/>
        <v>0</v>
      </c>
    </row>
    <row r="349" spans="1:5" ht="19.5" customHeight="1" thickBot="1" x14ac:dyDescent="0.3">
      <c r="A349" s="50" t="s">
        <v>27</v>
      </c>
      <c r="B349" s="51">
        <f>B350+B351</f>
        <v>0</v>
      </c>
      <c r="C349" s="51">
        <f>C350+C351</f>
        <v>0</v>
      </c>
      <c r="D349" s="51">
        <f>D350+D351</f>
        <v>0</v>
      </c>
      <c r="E349" s="51">
        <f>E350+E351</f>
        <v>0</v>
      </c>
    </row>
    <row r="350" spans="1:5" ht="19.5" customHeight="1" thickBot="1" x14ac:dyDescent="0.3">
      <c r="A350" s="82" t="s">
        <v>279</v>
      </c>
      <c r="B350" s="31">
        <f t="shared" ref="B350:E351" si="21">B325</f>
        <v>0</v>
      </c>
      <c r="C350" s="31">
        <f t="shared" si="21"/>
        <v>0</v>
      </c>
      <c r="D350" s="31">
        <f t="shared" si="21"/>
        <v>0</v>
      </c>
      <c r="E350" s="31">
        <f t="shared" si="21"/>
        <v>0</v>
      </c>
    </row>
    <row r="351" spans="1:5" ht="19.5" customHeight="1" thickBot="1" x14ac:dyDescent="0.3">
      <c r="A351" s="82" t="s">
        <v>302</v>
      </c>
      <c r="B351" s="31">
        <f t="shared" si="21"/>
        <v>0</v>
      </c>
      <c r="C351" s="31">
        <f t="shared" si="21"/>
        <v>0</v>
      </c>
      <c r="D351" s="31">
        <f t="shared" si="21"/>
        <v>0</v>
      </c>
      <c r="E351" s="31">
        <f t="shared" si="21"/>
        <v>0</v>
      </c>
    </row>
    <row r="352" spans="1:5" ht="19.5" customHeight="1" thickBot="1" x14ac:dyDescent="0.3">
      <c r="A352" s="50" t="s">
        <v>28</v>
      </c>
      <c r="B352" s="51">
        <f>B353+B354</f>
        <v>60000</v>
      </c>
      <c r="C352" s="51">
        <f>C353+C354</f>
        <v>60000</v>
      </c>
      <c r="D352" s="51">
        <f>D353+D354</f>
        <v>63000</v>
      </c>
      <c r="E352" s="51">
        <f>E353+E354</f>
        <v>63000</v>
      </c>
    </row>
    <row r="353" spans="1:5" ht="19.5" customHeight="1" thickBot="1" x14ac:dyDescent="0.3">
      <c r="A353" s="82" t="s">
        <v>279</v>
      </c>
      <c r="B353" s="31">
        <f t="shared" ref="B353:E354" si="22">B328</f>
        <v>60000</v>
      </c>
      <c r="C353" s="31">
        <f t="shared" si="22"/>
        <v>60000</v>
      </c>
      <c r="D353" s="31">
        <f t="shared" si="22"/>
        <v>63000</v>
      </c>
      <c r="E353" s="31">
        <f t="shared" si="22"/>
        <v>63000</v>
      </c>
    </row>
    <row r="354" spans="1:5" ht="19.5" customHeight="1" thickBot="1" x14ac:dyDescent="0.3">
      <c r="A354" s="82" t="s">
        <v>302</v>
      </c>
      <c r="B354" s="31">
        <f t="shared" si="22"/>
        <v>0</v>
      </c>
      <c r="C354" s="31">
        <f t="shared" si="22"/>
        <v>0</v>
      </c>
      <c r="D354" s="31">
        <f t="shared" si="22"/>
        <v>0</v>
      </c>
      <c r="E354" s="31">
        <f t="shared" si="22"/>
        <v>0</v>
      </c>
    </row>
    <row r="355" spans="1:5" ht="19.5" customHeight="1" thickBot="1" x14ac:dyDescent="0.3">
      <c r="A355" s="50" t="s">
        <v>29</v>
      </c>
      <c r="B355" s="51">
        <f>B356+B357</f>
        <v>0</v>
      </c>
      <c r="C355" s="51">
        <f>C356+C357</f>
        <v>0</v>
      </c>
      <c r="D355" s="51">
        <f>D356+D357</f>
        <v>0</v>
      </c>
      <c r="E355" s="51">
        <f>E356+E357</f>
        <v>0</v>
      </c>
    </row>
    <row r="356" spans="1:5" ht="19.5" customHeight="1" thickBot="1" x14ac:dyDescent="0.3">
      <c r="A356" s="82" t="s">
        <v>279</v>
      </c>
      <c r="B356" s="31">
        <f t="shared" ref="B356:E357" si="23">B331</f>
        <v>0</v>
      </c>
      <c r="C356" s="31">
        <f t="shared" si="23"/>
        <v>0</v>
      </c>
      <c r="D356" s="31">
        <f t="shared" si="23"/>
        <v>0</v>
      </c>
      <c r="E356" s="31">
        <f t="shared" si="23"/>
        <v>0</v>
      </c>
    </row>
    <row r="357" spans="1:5" ht="19.5" customHeight="1" thickBot="1" x14ac:dyDescent="0.3">
      <c r="A357" s="82" t="s">
        <v>302</v>
      </c>
      <c r="B357" s="31">
        <f t="shared" si="23"/>
        <v>0</v>
      </c>
      <c r="C357" s="31">
        <f t="shared" si="23"/>
        <v>0</v>
      </c>
      <c r="D357" s="31">
        <f t="shared" si="23"/>
        <v>0</v>
      </c>
      <c r="E357" s="31">
        <f t="shared" si="23"/>
        <v>0</v>
      </c>
    </row>
    <row r="358" spans="1:5" ht="19.5" customHeight="1" thickBot="1" x14ac:dyDescent="0.3">
      <c r="A358" s="50" t="s">
        <v>30</v>
      </c>
      <c r="B358" s="51">
        <f>B3319+B359</f>
        <v>0</v>
      </c>
      <c r="C358" s="51">
        <f>C3319+C359</f>
        <v>0</v>
      </c>
      <c r="D358" s="51">
        <f>D3319+D359</f>
        <v>0</v>
      </c>
      <c r="E358" s="51">
        <f>E3319+E359</f>
        <v>0</v>
      </c>
    </row>
    <row r="359" spans="1:5" ht="19.5" customHeight="1" thickBot="1" x14ac:dyDescent="0.3">
      <c r="A359" s="82" t="s">
        <v>279</v>
      </c>
      <c r="B359" s="31">
        <f t="shared" ref="B359:E360" si="24">B334</f>
        <v>0</v>
      </c>
      <c r="C359" s="31">
        <f t="shared" si="24"/>
        <v>0</v>
      </c>
      <c r="D359" s="31">
        <f t="shared" si="24"/>
        <v>0</v>
      </c>
      <c r="E359" s="31">
        <f t="shared" si="24"/>
        <v>0</v>
      </c>
    </row>
    <row r="360" spans="1:5" ht="19.5" customHeight="1" thickBot="1" x14ac:dyDescent="0.3">
      <c r="A360" s="82" t="s">
        <v>302</v>
      </c>
      <c r="B360" s="31">
        <f t="shared" si="24"/>
        <v>0</v>
      </c>
      <c r="C360" s="31">
        <f t="shared" si="24"/>
        <v>0</v>
      </c>
      <c r="D360" s="31">
        <f t="shared" si="24"/>
        <v>0</v>
      </c>
      <c r="E360" s="31">
        <f t="shared" si="24"/>
        <v>0</v>
      </c>
    </row>
    <row r="361" spans="1:5" ht="19.5" customHeight="1" thickBot="1" x14ac:dyDescent="0.3">
      <c r="A361" s="757" t="s">
        <v>32</v>
      </c>
      <c r="B361" s="51">
        <f>IF(B339-B338=0,0,"Error")</f>
        <v>0</v>
      </c>
      <c r="C361" s="51">
        <f>IF(C339-C338=0,0,"Error")</f>
        <v>0</v>
      </c>
      <c r="D361" s="51">
        <f>IF(D339-D338=0,0,"Error")</f>
        <v>0</v>
      </c>
      <c r="E361" s="51">
        <f>IF(E339-E338=0,0,"Error")</f>
        <v>0</v>
      </c>
    </row>
    <row r="362" spans="1:5" ht="19.5" customHeight="1" x14ac:dyDescent="0.25">
      <c r="A362" s="1444"/>
      <c r="B362" s="1444"/>
      <c r="C362" s="1444"/>
      <c r="D362" s="1444"/>
      <c r="E362" s="1444"/>
    </row>
    <row r="363" spans="1:5" ht="19.5" customHeight="1" x14ac:dyDescent="0.25">
      <c r="A363" s="1306" t="s">
        <v>731</v>
      </c>
      <c r="B363" s="1306"/>
      <c r="C363" s="1306"/>
      <c r="D363" s="1306"/>
      <c r="E363" s="1306"/>
    </row>
    <row r="364" spans="1:5" ht="19.5" customHeight="1" thickBot="1" x14ac:dyDescent="0.3"/>
    <row r="365" spans="1:5" ht="19.5" customHeight="1" thickBot="1" x14ac:dyDescent="0.3">
      <c r="A365" s="2" t="s">
        <v>0</v>
      </c>
      <c r="B365" s="1461" t="s">
        <v>1660</v>
      </c>
      <c r="C365" s="1461"/>
      <c r="D365" s="1461"/>
      <c r="E365" s="1461"/>
    </row>
    <row r="366" spans="1:5" ht="19.5" customHeight="1" thickBot="1" x14ac:dyDescent="0.3">
      <c r="A366" s="2" t="s">
        <v>1</v>
      </c>
      <c r="B366" s="1231" t="s">
        <v>1661</v>
      </c>
      <c r="C366" s="1232"/>
      <c r="D366" s="1232"/>
      <c r="E366" s="1233"/>
    </row>
    <row r="367" spans="1:5" ht="19.5" customHeight="1" thickBot="1" x14ac:dyDescent="0.3">
      <c r="A367" s="2" t="s">
        <v>3</v>
      </c>
      <c r="B367" s="1217" t="s">
        <v>729</v>
      </c>
      <c r="C367" s="1218"/>
      <c r="D367" s="1218"/>
      <c r="E367" s="1219"/>
    </row>
    <row r="368" spans="1:5" ht="19.5" customHeight="1" thickBot="1" x14ac:dyDescent="0.3">
      <c r="A368" s="1234" t="s">
        <v>5</v>
      </c>
      <c r="B368" s="1235"/>
      <c r="C368" s="1235"/>
      <c r="D368" s="1235"/>
      <c r="E368" s="1236"/>
    </row>
    <row r="369" spans="1:5" ht="25.5" customHeight="1" thickBot="1" x14ac:dyDescent="0.3">
      <c r="A369" s="1445" t="s">
        <v>1678</v>
      </c>
      <c r="B369" s="1446"/>
      <c r="C369" s="1446"/>
      <c r="D369" s="1446"/>
      <c r="E369" s="1447"/>
    </row>
    <row r="370" spans="1:5" ht="36" customHeight="1" thickBot="1" x14ac:dyDescent="0.3">
      <c r="A370" s="3" t="s">
        <v>6</v>
      </c>
      <c r="B370" s="1451" t="s">
        <v>1679</v>
      </c>
      <c r="C370" s="1452"/>
      <c r="D370" s="1452"/>
      <c r="E370" s="1453"/>
    </row>
    <row r="371" spans="1:5" ht="19.5" customHeight="1" x14ac:dyDescent="0.25">
      <c r="A371" s="1254" t="s">
        <v>7</v>
      </c>
      <c r="B371" s="1115">
        <v>2019</v>
      </c>
      <c r="C371" s="1115">
        <v>2020</v>
      </c>
      <c r="D371" s="1115">
        <v>2021</v>
      </c>
      <c r="E371" s="1115">
        <v>2022</v>
      </c>
    </row>
    <row r="372" spans="1:5" ht="19.5" customHeight="1" thickBot="1" x14ac:dyDescent="0.3">
      <c r="A372" s="1255"/>
      <c r="B372" s="1116" t="s">
        <v>8</v>
      </c>
      <c r="C372" s="1116" t="s">
        <v>9</v>
      </c>
      <c r="D372" s="1116" t="s">
        <v>9</v>
      </c>
      <c r="E372" s="1116" t="s">
        <v>9</v>
      </c>
    </row>
    <row r="373" spans="1:5" ht="19.5" customHeight="1" thickBot="1" x14ac:dyDescent="0.3">
      <c r="A373" s="1108" t="s">
        <v>1662</v>
      </c>
      <c r="B373" s="4" t="s">
        <v>68</v>
      </c>
      <c r="C373" s="4" t="s">
        <v>1663</v>
      </c>
      <c r="D373" s="4" t="s">
        <v>1663</v>
      </c>
      <c r="E373" s="4" t="s">
        <v>1663</v>
      </c>
    </row>
    <row r="374" spans="1:5" ht="19.5" customHeight="1" thickBot="1" x14ac:dyDescent="0.3">
      <c r="A374" s="1108" t="s">
        <v>1664</v>
      </c>
      <c r="B374" s="4" t="s">
        <v>68</v>
      </c>
      <c r="C374" s="4" t="s">
        <v>1663</v>
      </c>
      <c r="D374" s="4" t="s">
        <v>1663</v>
      </c>
      <c r="E374" s="4" t="s">
        <v>1663</v>
      </c>
    </row>
    <row r="375" spans="1:5" ht="19.5" customHeight="1" thickBot="1" x14ac:dyDescent="0.3">
      <c r="A375" s="5" t="s">
        <v>67</v>
      </c>
      <c r="B375" s="89" t="s">
        <v>68</v>
      </c>
      <c r="C375" s="89" t="s">
        <v>69</v>
      </c>
      <c r="D375" s="89" t="s">
        <v>69</v>
      </c>
      <c r="E375" s="89" t="s">
        <v>69</v>
      </c>
    </row>
    <row r="376" spans="1:5" ht="19.5" customHeight="1" thickBot="1" x14ac:dyDescent="0.3">
      <c r="A376" s="6" t="s">
        <v>10</v>
      </c>
      <c r="B376" s="1451" t="s">
        <v>1665</v>
      </c>
      <c r="C376" s="1289"/>
      <c r="D376" s="1289"/>
      <c r="E376" s="1290"/>
    </row>
    <row r="377" spans="1:5" ht="19.5" customHeight="1" thickBot="1" x14ac:dyDescent="0.3">
      <c r="A377" s="1247" t="s">
        <v>11</v>
      </c>
      <c r="B377" s="1249"/>
      <c r="C377" s="1249"/>
      <c r="D377" s="1249"/>
      <c r="E377" s="1250"/>
    </row>
    <row r="378" spans="1:5" ht="19.5" customHeight="1" thickBot="1" x14ac:dyDescent="0.3">
      <c r="A378" s="1108" t="s">
        <v>1666</v>
      </c>
      <c r="B378" s="4">
        <v>0.85</v>
      </c>
      <c r="C378" s="4">
        <v>0.89</v>
      </c>
      <c r="D378" s="4">
        <v>0.9</v>
      </c>
      <c r="E378" s="4">
        <v>0.95</v>
      </c>
    </row>
    <row r="379" spans="1:5" ht="19.5" customHeight="1" thickBot="1" x14ac:dyDescent="0.3">
      <c r="A379" s="5" t="s">
        <v>92</v>
      </c>
      <c r="B379" s="4" t="s">
        <v>68</v>
      </c>
      <c r="C379" s="4" t="s">
        <v>69</v>
      </c>
      <c r="D379" s="4" t="s">
        <v>69</v>
      </c>
      <c r="E379" s="4" t="s">
        <v>69</v>
      </c>
    </row>
    <row r="380" spans="1:5" ht="19.5" customHeight="1" thickBot="1" x14ac:dyDescent="0.3">
      <c r="A380" s="5" t="s">
        <v>67</v>
      </c>
      <c r="B380" s="4" t="s">
        <v>68</v>
      </c>
      <c r="C380" s="4" t="s">
        <v>69</v>
      </c>
      <c r="D380" s="4" t="s">
        <v>69</v>
      </c>
      <c r="E380" s="4" t="s">
        <v>69</v>
      </c>
    </row>
    <row r="381" spans="1:5" ht="19.5" customHeight="1" thickBot="1" x14ac:dyDescent="0.3">
      <c r="A381" s="1220" t="s">
        <v>13</v>
      </c>
      <c r="B381" s="1221"/>
      <c r="C381" s="1221"/>
      <c r="D381" s="1221"/>
      <c r="E381" s="1222"/>
    </row>
    <row r="382" spans="1:5" ht="19.5" customHeight="1" thickBot="1" x14ac:dyDescent="0.3">
      <c r="A382" s="7" t="s">
        <v>14</v>
      </c>
      <c r="B382" s="1441" t="s">
        <v>1667</v>
      </c>
      <c r="C382" s="1442"/>
      <c r="D382" s="1442"/>
      <c r="E382" s="1443"/>
    </row>
    <row r="383" spans="1:5" ht="19.5" customHeight="1" thickBot="1" x14ac:dyDescent="0.3">
      <c r="A383" s="5" t="s">
        <v>15</v>
      </c>
      <c r="B383" s="1445" t="s">
        <v>1668</v>
      </c>
      <c r="C383" s="1446"/>
      <c r="D383" s="1446"/>
      <c r="E383" s="1447"/>
    </row>
    <row r="384" spans="1:5" ht="19.5" customHeight="1" thickBot="1" x14ac:dyDescent="0.3">
      <c r="A384" s="5" t="s">
        <v>16</v>
      </c>
      <c r="B384" s="1251" t="s">
        <v>1669</v>
      </c>
      <c r="C384" s="1252"/>
      <c r="D384" s="1252"/>
      <c r="E384" s="1253"/>
    </row>
    <row r="385" spans="1:5" ht="19.5" customHeight="1" x14ac:dyDescent="0.25">
      <c r="A385" s="1254"/>
      <c r="B385" s="8">
        <v>2019</v>
      </c>
      <c r="C385" s="8">
        <v>2020</v>
      </c>
      <c r="D385" s="8">
        <v>2021</v>
      </c>
      <c r="E385" s="8">
        <v>2022</v>
      </c>
    </row>
    <row r="386" spans="1:5" ht="19.5" customHeight="1" thickBot="1" x14ac:dyDescent="0.3">
      <c r="A386" s="1255"/>
      <c r="B386" s="1117" t="s">
        <v>8</v>
      </c>
      <c r="C386" s="1117" t="s">
        <v>9</v>
      </c>
      <c r="D386" s="1117" t="s">
        <v>9</v>
      </c>
      <c r="E386" s="1117" t="s">
        <v>9</v>
      </c>
    </row>
    <row r="387" spans="1:5" ht="19.5" customHeight="1" thickBot="1" x14ac:dyDescent="0.3">
      <c r="A387" s="5" t="s">
        <v>17</v>
      </c>
      <c r="B387" s="10">
        <v>87600</v>
      </c>
      <c r="C387" s="10">
        <v>87600</v>
      </c>
      <c r="D387" s="10">
        <v>87600</v>
      </c>
      <c r="E387" s="10">
        <v>87600</v>
      </c>
    </row>
    <row r="388" spans="1:5" ht="19.5" customHeight="1" thickBot="1" x14ac:dyDescent="0.3">
      <c r="A388" s="5" t="s">
        <v>18</v>
      </c>
      <c r="B388" s="10">
        <v>200000</v>
      </c>
      <c r="C388" s="10">
        <v>200000</v>
      </c>
      <c r="D388" s="10">
        <v>210000</v>
      </c>
      <c r="E388" s="10">
        <v>210000</v>
      </c>
    </row>
    <row r="389" spans="1:5" ht="19.5" customHeight="1" thickBot="1" x14ac:dyDescent="0.3">
      <c r="A389" s="5" t="s">
        <v>19</v>
      </c>
      <c r="B389" s="10">
        <f>B388/B387</f>
        <v>2.2831050228310503</v>
      </c>
      <c r="C389" s="10">
        <f>C388/C387</f>
        <v>2.2831050228310503</v>
      </c>
      <c r="D389" s="10">
        <f>D388/D387</f>
        <v>2.3972602739726026</v>
      </c>
      <c r="E389" s="10">
        <f>E388/E387</f>
        <v>2.3972602739726026</v>
      </c>
    </row>
    <row r="390" spans="1:5" ht="19.5" customHeight="1" thickBot="1" x14ac:dyDescent="0.3">
      <c r="A390" s="5" t="s">
        <v>20</v>
      </c>
      <c r="B390" s="1107" t="s">
        <v>21</v>
      </c>
      <c r="C390" s="11">
        <f t="shared" ref="C390:E392" si="25">C387/B387-1</f>
        <v>0</v>
      </c>
      <c r="D390" s="11">
        <f t="shared" si="25"/>
        <v>0</v>
      </c>
      <c r="E390" s="11">
        <f t="shared" si="25"/>
        <v>0</v>
      </c>
    </row>
    <row r="391" spans="1:5" ht="19.5" customHeight="1" thickBot="1" x14ac:dyDescent="0.3">
      <c r="A391" s="5" t="s">
        <v>22</v>
      </c>
      <c r="B391" s="1107" t="s">
        <v>21</v>
      </c>
      <c r="C391" s="11">
        <f t="shared" si="25"/>
        <v>0</v>
      </c>
      <c r="D391" s="11">
        <f t="shared" si="25"/>
        <v>5.0000000000000044E-2</v>
      </c>
      <c r="E391" s="11">
        <f t="shared" si="25"/>
        <v>0</v>
      </c>
    </row>
    <row r="392" spans="1:5" ht="19.5" customHeight="1" thickBot="1" x14ac:dyDescent="0.3">
      <c r="A392" s="5" t="s">
        <v>23</v>
      </c>
      <c r="B392" s="1107" t="s">
        <v>21</v>
      </c>
      <c r="C392" s="11">
        <f t="shared" si="25"/>
        <v>0</v>
      </c>
      <c r="D392" s="11">
        <f t="shared" si="25"/>
        <v>4.9999999999999822E-2</v>
      </c>
      <c r="E392" s="11">
        <f t="shared" si="25"/>
        <v>0</v>
      </c>
    </row>
    <row r="393" spans="1:5" ht="19.5" customHeight="1" thickBot="1" x14ac:dyDescent="0.3">
      <c r="A393" s="1256" t="s">
        <v>160</v>
      </c>
      <c r="B393" s="1257"/>
      <c r="C393" s="1257"/>
      <c r="D393" s="1257"/>
      <c r="E393" s="1258"/>
    </row>
    <row r="394" spans="1:5" ht="19.5" customHeight="1" x14ac:dyDescent="0.25">
      <c r="A394" s="1254"/>
      <c r="B394" s="8">
        <v>2019</v>
      </c>
      <c r="C394" s="8">
        <v>2020</v>
      </c>
      <c r="D394" s="8">
        <v>2021</v>
      </c>
      <c r="E394" s="8">
        <v>2022</v>
      </c>
    </row>
    <row r="395" spans="1:5" ht="19.5" customHeight="1" thickBot="1" x14ac:dyDescent="0.3">
      <c r="A395" s="1255"/>
      <c r="B395" s="1117" t="s">
        <v>8</v>
      </c>
      <c r="C395" s="1117" t="s">
        <v>9</v>
      </c>
      <c r="D395" s="1117" t="s">
        <v>9</v>
      </c>
      <c r="E395" s="1117" t="s">
        <v>9</v>
      </c>
    </row>
    <row r="396" spans="1:5" ht="19.5" customHeight="1" thickBot="1" x14ac:dyDescent="0.3">
      <c r="A396" s="13" t="s">
        <v>24</v>
      </c>
      <c r="B396" s="14">
        <f>B397+B398</f>
        <v>0</v>
      </c>
      <c r="C396" s="14">
        <f>C397+C398</f>
        <v>0</v>
      </c>
      <c r="D396" s="14">
        <f>D397+D398</f>
        <v>0</v>
      </c>
      <c r="E396" s="14">
        <f>E397+E398</f>
        <v>0</v>
      </c>
    </row>
    <row r="397" spans="1:5" ht="19.5" customHeight="1" thickBot="1" x14ac:dyDescent="0.3">
      <c r="A397" s="26" t="s">
        <v>279</v>
      </c>
      <c r="B397" s="278"/>
      <c r="C397" s="15">
        <v>0</v>
      </c>
      <c r="D397" s="15">
        <v>0</v>
      </c>
      <c r="E397" s="15">
        <v>0</v>
      </c>
    </row>
    <row r="398" spans="1:5" ht="19.5" customHeight="1" thickBot="1" x14ac:dyDescent="0.3">
      <c r="A398" s="26" t="s">
        <v>280</v>
      </c>
      <c r="B398" s="15"/>
      <c r="C398" s="15"/>
      <c r="D398" s="15"/>
      <c r="E398" s="15"/>
    </row>
    <row r="399" spans="1:5" ht="19.5" customHeight="1" thickBot="1" x14ac:dyDescent="0.3">
      <c r="A399" s="13" t="s">
        <v>25</v>
      </c>
      <c r="B399" s="14">
        <f>B400+B401</f>
        <v>0</v>
      </c>
      <c r="C399" s="14">
        <f>C400+C401</f>
        <v>0</v>
      </c>
      <c r="D399" s="14">
        <f>D400+D401</f>
        <v>0</v>
      </c>
      <c r="E399" s="14">
        <f>E400+E401</f>
        <v>0</v>
      </c>
    </row>
    <row r="400" spans="1:5" ht="19.5" customHeight="1" thickBot="1" x14ac:dyDescent="0.3">
      <c r="A400" s="26" t="s">
        <v>279</v>
      </c>
      <c r="B400" s="278"/>
      <c r="C400" s="14">
        <v>0</v>
      </c>
      <c r="D400" s="14">
        <v>0</v>
      </c>
      <c r="E400" s="14">
        <v>0</v>
      </c>
    </row>
    <row r="401" spans="1:5" ht="19.5" customHeight="1" thickBot="1" x14ac:dyDescent="0.3">
      <c r="A401" s="26" t="s">
        <v>280</v>
      </c>
      <c r="B401" s="15"/>
      <c r="C401" s="14"/>
      <c r="D401" s="14"/>
      <c r="E401" s="14"/>
    </row>
    <row r="402" spans="1:5" ht="19.5" customHeight="1" thickBot="1" x14ac:dyDescent="0.3">
      <c r="A402" s="13" t="s">
        <v>26</v>
      </c>
      <c r="B402" s="15">
        <f>B403+B404</f>
        <v>0</v>
      </c>
      <c r="C402" s="14">
        <f>C403+C404</f>
        <v>0</v>
      </c>
      <c r="D402" s="14">
        <f>D403+D404</f>
        <v>0</v>
      </c>
      <c r="E402" s="14">
        <f>E403+E404</f>
        <v>0</v>
      </c>
    </row>
    <row r="403" spans="1:5" ht="19.5" customHeight="1" thickBot="1" x14ac:dyDescent="0.3">
      <c r="A403" s="26" t="s">
        <v>279</v>
      </c>
      <c r="B403" s="278"/>
      <c r="C403" s="14">
        <v>0</v>
      </c>
      <c r="D403" s="31">
        <v>0</v>
      </c>
      <c r="E403" s="31">
        <v>0</v>
      </c>
    </row>
    <row r="404" spans="1:5" ht="19.5" customHeight="1" thickBot="1" x14ac:dyDescent="0.3">
      <c r="A404" s="26" t="s">
        <v>280</v>
      </c>
      <c r="B404" s="15"/>
      <c r="C404" s="14"/>
      <c r="D404" s="14"/>
      <c r="E404" s="14"/>
    </row>
    <row r="405" spans="1:5" ht="19.5" customHeight="1" thickBot="1" x14ac:dyDescent="0.3">
      <c r="A405" s="13" t="s">
        <v>27</v>
      </c>
      <c r="B405" s="15"/>
      <c r="C405" s="14"/>
      <c r="D405" s="14"/>
      <c r="E405" s="14"/>
    </row>
    <row r="406" spans="1:5" ht="19.5" customHeight="1" thickBot="1" x14ac:dyDescent="0.3">
      <c r="A406" s="26" t="s">
        <v>279</v>
      </c>
      <c r="B406" s="15"/>
      <c r="C406" s="14"/>
      <c r="D406" s="14"/>
      <c r="E406" s="14"/>
    </row>
    <row r="407" spans="1:5" ht="19.5" customHeight="1" thickBot="1" x14ac:dyDescent="0.3">
      <c r="A407" s="26" t="s">
        <v>280</v>
      </c>
      <c r="B407" s="15"/>
      <c r="C407" s="14"/>
      <c r="D407" s="14"/>
      <c r="E407" s="14"/>
    </row>
    <row r="408" spans="1:5" ht="19.5" customHeight="1" thickBot="1" x14ac:dyDescent="0.3">
      <c r="A408" s="13" t="s">
        <v>28</v>
      </c>
      <c r="B408" s="15">
        <f>B409+B410</f>
        <v>200000</v>
      </c>
      <c r="C408" s="15">
        <f>C409+C410</f>
        <v>200000</v>
      </c>
      <c r="D408" s="15">
        <f>D409+D410</f>
        <v>210000</v>
      </c>
      <c r="E408" s="15">
        <f>E409+E410</f>
        <v>210000</v>
      </c>
    </row>
    <row r="409" spans="1:5" ht="19.5" customHeight="1" thickBot="1" x14ac:dyDescent="0.3">
      <c r="A409" s="26" t="s">
        <v>279</v>
      </c>
      <c r="B409" s="15">
        <v>200000</v>
      </c>
      <c r="C409" s="14">
        <v>200000</v>
      </c>
      <c r="D409" s="14">
        <v>210000</v>
      </c>
      <c r="E409" s="14">
        <v>210000</v>
      </c>
    </row>
    <row r="410" spans="1:5" ht="19.5" customHeight="1" thickBot="1" x14ac:dyDescent="0.3">
      <c r="A410" s="26" t="s">
        <v>280</v>
      </c>
      <c r="B410" s="15"/>
      <c r="C410" s="14"/>
      <c r="D410" s="14"/>
      <c r="E410" s="14"/>
    </row>
    <row r="411" spans="1:5" ht="19.5" customHeight="1" thickBot="1" x14ac:dyDescent="0.3">
      <c r="A411" s="13" t="s">
        <v>29</v>
      </c>
      <c r="B411" s="15">
        <f>B412+B413</f>
        <v>0</v>
      </c>
      <c r="C411" s="14">
        <f>C412+C413</f>
        <v>0</v>
      </c>
      <c r="D411" s="14">
        <f>D412+D413</f>
        <v>0</v>
      </c>
      <c r="E411" s="14">
        <f>E412+E413</f>
        <v>0</v>
      </c>
    </row>
    <row r="412" spans="1:5" ht="19.5" customHeight="1" thickBot="1" x14ac:dyDescent="0.3">
      <c r="A412" s="26" t="s">
        <v>279</v>
      </c>
      <c r="B412" s="278"/>
      <c r="C412" s="14">
        <v>0</v>
      </c>
      <c r="D412" s="31">
        <v>0</v>
      </c>
      <c r="E412" s="31">
        <v>0</v>
      </c>
    </row>
    <row r="413" spans="1:5" ht="19.5" customHeight="1" thickBot="1" x14ac:dyDescent="0.3">
      <c r="A413" s="26" t="s">
        <v>280</v>
      </c>
      <c r="B413" s="15"/>
      <c r="C413" s="14"/>
      <c r="D413" s="14"/>
      <c r="E413" s="14"/>
    </row>
    <row r="414" spans="1:5" ht="19.5" customHeight="1" thickBot="1" x14ac:dyDescent="0.3">
      <c r="A414" s="13" t="s">
        <v>30</v>
      </c>
      <c r="B414" s="15">
        <v>0</v>
      </c>
      <c r="C414" s="14">
        <v>0</v>
      </c>
      <c r="D414" s="14">
        <f>C414*1.03*0.99</f>
        <v>0</v>
      </c>
      <c r="E414" s="14">
        <f>D414*1.03*0.99</f>
        <v>0</v>
      </c>
    </row>
    <row r="415" spans="1:5" ht="19.5" customHeight="1" thickBot="1" x14ac:dyDescent="0.3">
      <c r="A415" s="26" t="s">
        <v>279</v>
      </c>
      <c r="B415" s="15"/>
      <c r="C415" s="40"/>
      <c r="D415" s="40"/>
      <c r="E415" s="40"/>
    </row>
    <row r="416" spans="1:5" ht="19.5" customHeight="1" thickBot="1" x14ac:dyDescent="0.3">
      <c r="A416" s="26" t="s">
        <v>280</v>
      </c>
      <c r="B416" s="15"/>
      <c r="C416" s="97"/>
      <c r="D416" s="40"/>
      <c r="E416" s="40"/>
    </row>
    <row r="417" spans="1:5" ht="19.5" customHeight="1" thickBot="1" x14ac:dyDescent="0.3">
      <c r="A417" s="16" t="s">
        <v>31</v>
      </c>
      <c r="B417" s="15">
        <f>B414+B411+B408+B405+B402+B399+B396</f>
        <v>200000</v>
      </c>
      <c r="C417" s="15">
        <f>C414+C411+C408+C405+C402+C399+C396</f>
        <v>200000</v>
      </c>
      <c r="D417" s="15">
        <f>D414+D411+D408+D405+D402+D399+D396</f>
        <v>210000</v>
      </c>
      <c r="E417" s="15">
        <f>E414+E411+E408+E405+E402+E399+E396</f>
        <v>210000</v>
      </c>
    </row>
    <row r="418" spans="1:5" ht="19.5" customHeight="1" thickBot="1" x14ac:dyDescent="0.3">
      <c r="A418" s="17" t="s">
        <v>32</v>
      </c>
      <c r="B418" s="18">
        <f>IF(B417-B388=0,0,"Error")</f>
        <v>0</v>
      </c>
      <c r="C418" s="18">
        <f>IF(C417-C388=0,0,"Error")</f>
        <v>0</v>
      </c>
      <c r="D418" s="18">
        <f>IF(D417-D388=0,0,"Error")</f>
        <v>0</v>
      </c>
      <c r="E418" s="18">
        <f>IF(E417-E388=0,0,"Error")</f>
        <v>0</v>
      </c>
    </row>
    <row r="419" spans="1:5" ht="19.5" customHeight="1" thickBot="1" x14ac:dyDescent="0.3">
      <c r="A419" s="1220" t="s">
        <v>46</v>
      </c>
      <c r="B419" s="1221"/>
      <c r="C419" s="1221"/>
      <c r="D419" s="1221"/>
      <c r="E419" s="1222"/>
    </row>
    <row r="420" spans="1:5" ht="19.5" customHeight="1" thickBot="1" x14ac:dyDescent="0.3">
      <c r="A420" s="1220" t="s">
        <v>47</v>
      </c>
      <c r="B420" s="1221"/>
      <c r="C420" s="1221"/>
      <c r="D420" s="1221"/>
      <c r="E420" s="1222"/>
    </row>
    <row r="421" spans="1:5" ht="19.5" customHeight="1" thickBot="1" x14ac:dyDescent="0.3">
      <c r="A421" s="7" t="s">
        <v>56</v>
      </c>
      <c r="B421" s="1274" t="s">
        <v>1670</v>
      </c>
      <c r="C421" s="1275"/>
      <c r="D421" s="1275"/>
      <c r="E421" s="1276"/>
    </row>
    <row r="422" spans="1:5" ht="19.5" customHeight="1" thickBot="1" x14ac:dyDescent="0.3">
      <c r="A422" s="7" t="s">
        <v>82</v>
      </c>
      <c r="B422" s="7"/>
      <c r="C422" s="100" t="s">
        <v>289</v>
      </c>
      <c r="D422" s="1245"/>
      <c r="E422" s="1246"/>
    </row>
    <row r="423" spans="1:5" ht="19.5" customHeight="1" thickBot="1" x14ac:dyDescent="0.3">
      <c r="A423" s="110"/>
      <c r="B423" s="1243"/>
      <c r="C423" s="1277"/>
      <c r="D423" s="1245"/>
      <c r="E423" s="1246"/>
    </row>
    <row r="424" spans="1:5" ht="19.5" customHeight="1" thickBot="1" x14ac:dyDescent="0.3">
      <c r="A424" s="5" t="s">
        <v>15</v>
      </c>
      <c r="B424" s="1247"/>
      <c r="C424" s="1249"/>
      <c r="D424" s="1249"/>
      <c r="E424" s="1250"/>
    </row>
    <row r="425" spans="1:5" ht="19.5" customHeight="1" thickBot="1" x14ac:dyDescent="0.3">
      <c r="A425" s="5" t="s">
        <v>16</v>
      </c>
      <c r="B425" s="1251"/>
      <c r="C425" s="1252"/>
      <c r="D425" s="1252"/>
      <c r="E425" s="1253"/>
    </row>
    <row r="426" spans="1:5" ht="19.5" customHeight="1" x14ac:dyDescent="0.25">
      <c r="A426" s="1254"/>
      <c r="B426" s="8">
        <v>2019</v>
      </c>
      <c r="C426" s="8">
        <v>2020</v>
      </c>
      <c r="D426" s="8">
        <v>2021</v>
      </c>
      <c r="E426" s="8">
        <v>2022</v>
      </c>
    </row>
    <row r="427" spans="1:5" ht="19.5" customHeight="1" thickBot="1" x14ac:dyDescent="0.3">
      <c r="A427" s="1255"/>
      <c r="B427" s="1117" t="s">
        <v>8</v>
      </c>
      <c r="C427" s="1117" t="s">
        <v>9</v>
      </c>
      <c r="D427" s="1117" t="s">
        <v>9</v>
      </c>
      <c r="E427" s="1117" t="s">
        <v>9</v>
      </c>
    </row>
    <row r="428" spans="1:5" ht="19.5" customHeight="1" thickBot="1" x14ac:dyDescent="0.3">
      <c r="A428" s="5" t="s">
        <v>17</v>
      </c>
      <c r="B428" s="10"/>
      <c r="C428" s="10"/>
      <c r="D428" s="10"/>
      <c r="E428" s="10"/>
    </row>
    <row r="429" spans="1:5" ht="19.5" customHeight="1" thickBot="1" x14ac:dyDescent="0.3">
      <c r="A429" s="5" t="s">
        <v>18</v>
      </c>
      <c r="B429" s="10">
        <v>50000</v>
      </c>
      <c r="C429" s="10">
        <v>100000</v>
      </c>
      <c r="D429" s="10">
        <v>50000</v>
      </c>
      <c r="E429" s="10">
        <f>E447</f>
        <v>0</v>
      </c>
    </row>
    <row r="430" spans="1:5" ht="19.5" customHeight="1" thickBot="1" x14ac:dyDescent="0.3">
      <c r="A430" s="5" t="s">
        <v>19</v>
      </c>
      <c r="B430" s="10" t="e">
        <f>B429/B428</f>
        <v>#DIV/0!</v>
      </c>
      <c r="C430" s="10" t="e">
        <f>C429/C428</f>
        <v>#DIV/0!</v>
      </c>
      <c r="D430" s="10" t="e">
        <f>D429/D428</f>
        <v>#DIV/0!</v>
      </c>
      <c r="E430" s="10" t="e">
        <f>E429/E428</f>
        <v>#DIV/0!</v>
      </c>
    </row>
    <row r="431" spans="1:5" ht="19.5" customHeight="1" thickBot="1" x14ac:dyDescent="0.3">
      <c r="A431" s="5" t="s">
        <v>20</v>
      </c>
      <c r="B431" s="1107" t="s">
        <v>21</v>
      </c>
      <c r="C431" s="11" t="e">
        <f t="shared" ref="C431:E433" si="26">C428/B428-1</f>
        <v>#DIV/0!</v>
      </c>
      <c r="D431" s="11" t="e">
        <f t="shared" si="26"/>
        <v>#DIV/0!</v>
      </c>
      <c r="E431" s="11" t="e">
        <f t="shared" si="26"/>
        <v>#DIV/0!</v>
      </c>
    </row>
    <row r="432" spans="1:5" ht="19.5" customHeight="1" thickBot="1" x14ac:dyDescent="0.3">
      <c r="A432" s="5" t="s">
        <v>22</v>
      </c>
      <c r="B432" s="1107" t="s">
        <v>21</v>
      </c>
      <c r="C432" s="11">
        <f t="shared" si="26"/>
        <v>1</v>
      </c>
      <c r="D432" s="11">
        <f t="shared" si="26"/>
        <v>-0.5</v>
      </c>
      <c r="E432" s="11">
        <f t="shared" si="26"/>
        <v>-1</v>
      </c>
    </row>
    <row r="433" spans="1:5" ht="19.5" customHeight="1" thickBot="1" x14ac:dyDescent="0.3">
      <c r="A433" s="5" t="s">
        <v>23</v>
      </c>
      <c r="B433" s="1107" t="s">
        <v>21</v>
      </c>
      <c r="C433" s="11" t="e">
        <f t="shared" si="26"/>
        <v>#DIV/0!</v>
      </c>
      <c r="D433" s="11" t="e">
        <f t="shared" si="26"/>
        <v>#DIV/0!</v>
      </c>
      <c r="E433" s="11" t="e">
        <f t="shared" si="26"/>
        <v>#DIV/0!</v>
      </c>
    </row>
    <row r="434" spans="1:5" ht="19.5" customHeight="1" thickBot="1" x14ac:dyDescent="0.3">
      <c r="A434" s="1256" t="s">
        <v>163</v>
      </c>
      <c r="B434" s="1257"/>
      <c r="C434" s="1257"/>
      <c r="D434" s="1257"/>
      <c r="E434" s="1258"/>
    </row>
    <row r="435" spans="1:5" ht="19.5" customHeight="1" x14ac:dyDescent="0.25">
      <c r="A435" s="1254"/>
      <c r="B435" s="8">
        <v>2019</v>
      </c>
      <c r="C435" s="8">
        <v>2020</v>
      </c>
      <c r="D435" s="8">
        <v>2021</v>
      </c>
      <c r="E435" s="8">
        <v>2022</v>
      </c>
    </row>
    <row r="436" spans="1:5" ht="19.5" customHeight="1" thickBot="1" x14ac:dyDescent="0.3">
      <c r="A436" s="1255"/>
      <c r="B436" s="1117" t="s">
        <v>8</v>
      </c>
      <c r="C436" s="1117" t="s">
        <v>9</v>
      </c>
      <c r="D436" s="1117" t="s">
        <v>9</v>
      </c>
      <c r="E436" s="1117" t="s">
        <v>9</v>
      </c>
    </row>
    <row r="437" spans="1:5" ht="19.5" customHeight="1" thickBot="1" x14ac:dyDescent="0.3">
      <c r="A437" s="13" t="s">
        <v>42</v>
      </c>
      <c r="B437" s="14">
        <f>B438+B439+B440+B441</f>
        <v>0</v>
      </c>
      <c r="C437" s="14">
        <f>C438+C439+C440+C441</f>
        <v>0</v>
      </c>
      <c r="D437" s="14">
        <f>D438+D439+D440+D441</f>
        <v>0</v>
      </c>
      <c r="E437" s="14">
        <f>E438+E439+E440+E441</f>
        <v>0</v>
      </c>
    </row>
    <row r="438" spans="1:5" ht="19.5" customHeight="1" thickBot="1" x14ac:dyDescent="0.3">
      <c r="A438" s="26" t="s">
        <v>279</v>
      </c>
      <c r="B438" s="14"/>
      <c r="C438" s="14"/>
      <c r="D438" s="14"/>
      <c r="E438" s="14"/>
    </row>
    <row r="439" spans="1:5" ht="19.5" customHeight="1" thickBot="1" x14ac:dyDescent="0.3">
      <c r="A439" s="26" t="s">
        <v>294</v>
      </c>
      <c r="B439" s="14"/>
      <c r="C439" s="14"/>
      <c r="D439" s="14"/>
      <c r="E439" s="14"/>
    </row>
    <row r="440" spans="1:5" ht="19.5" customHeight="1" thickBot="1" x14ac:dyDescent="0.3">
      <c r="A440" s="26" t="s">
        <v>295</v>
      </c>
      <c r="B440" s="14"/>
      <c r="C440" s="14"/>
      <c r="D440" s="14"/>
      <c r="E440" s="14"/>
    </row>
    <row r="441" spans="1:5" ht="19.5" customHeight="1" thickBot="1" x14ac:dyDescent="0.3">
      <c r="A441" s="26" t="s">
        <v>296</v>
      </c>
      <c r="B441" s="14"/>
      <c r="C441" s="14"/>
      <c r="D441" s="14"/>
      <c r="E441" s="14"/>
    </row>
    <row r="442" spans="1:5" ht="19.5" customHeight="1" thickBot="1" x14ac:dyDescent="0.3">
      <c r="A442" s="13" t="s">
        <v>43</v>
      </c>
      <c r="B442" s="15">
        <f>B443+B444+B445+B446</f>
        <v>50000</v>
      </c>
      <c r="C442" s="15">
        <f>C443+C444+C445+C446</f>
        <v>100000</v>
      </c>
      <c r="D442" s="15">
        <f>D443+D444+D445+D446</f>
        <v>100000</v>
      </c>
      <c r="E442" s="15">
        <f>E443+E444+E445+E446</f>
        <v>0</v>
      </c>
    </row>
    <row r="443" spans="1:5" ht="19.5" customHeight="1" thickBot="1" x14ac:dyDescent="0.3">
      <c r="A443" s="26" t="s">
        <v>279</v>
      </c>
      <c r="B443" s="15">
        <v>50000</v>
      </c>
      <c r="C443" s="15">
        <v>100000</v>
      </c>
      <c r="D443" s="15">
        <v>100000</v>
      </c>
      <c r="E443" s="14">
        <v>0</v>
      </c>
    </row>
    <row r="444" spans="1:5" ht="19.5" customHeight="1" thickBot="1" x14ac:dyDescent="0.3">
      <c r="A444" s="26" t="s">
        <v>294</v>
      </c>
      <c r="B444" s="15"/>
      <c r="C444" s="14"/>
      <c r="D444" s="14"/>
      <c r="E444" s="14"/>
    </row>
    <row r="445" spans="1:5" ht="19.5" customHeight="1" thickBot="1" x14ac:dyDescent="0.3">
      <c r="A445" s="26" t="s">
        <v>295</v>
      </c>
      <c r="B445" s="15"/>
      <c r="C445" s="14"/>
      <c r="D445" s="14"/>
      <c r="E445" s="14"/>
    </row>
    <row r="446" spans="1:5" ht="19.5" customHeight="1" thickBot="1" x14ac:dyDescent="0.3">
      <c r="A446" s="26" t="s">
        <v>296</v>
      </c>
      <c r="B446" s="15"/>
      <c r="C446" s="14"/>
      <c r="D446" s="14"/>
      <c r="E446" s="14"/>
    </row>
    <row r="447" spans="1:5" ht="19.5" customHeight="1" thickBot="1" x14ac:dyDescent="0.3">
      <c r="A447" s="101" t="s">
        <v>31</v>
      </c>
      <c r="B447" s="15">
        <f>B437+B442</f>
        <v>50000</v>
      </c>
      <c r="C447" s="15">
        <f>C437+C442</f>
        <v>100000</v>
      </c>
      <c r="D447" s="15">
        <f>D437+D442</f>
        <v>100000</v>
      </c>
      <c r="E447" s="15">
        <f>E437+E442</f>
        <v>0</v>
      </c>
    </row>
    <row r="448" spans="1:5" ht="19.5" customHeight="1" thickBot="1" x14ac:dyDescent="0.3">
      <c r="A448" s="20"/>
      <c r="B448" s="21"/>
      <c r="C448" s="21"/>
      <c r="D448" s="21"/>
      <c r="E448" s="21"/>
    </row>
    <row r="449" spans="1:5" ht="19.5" customHeight="1" thickBot="1" x14ac:dyDescent="0.3">
      <c r="A449" s="6" t="s">
        <v>57</v>
      </c>
      <c r="B449" s="22">
        <f>B388+B429</f>
        <v>250000</v>
      </c>
      <c r="C449" s="22">
        <f>C388+C429</f>
        <v>300000</v>
      </c>
      <c r="D449" s="22">
        <f>D388+D429</f>
        <v>260000</v>
      </c>
      <c r="E449" s="22">
        <f>E388+E429</f>
        <v>210000</v>
      </c>
    </row>
    <row r="450" spans="1:5" ht="19.5" customHeight="1" thickBot="1" x14ac:dyDescent="0.3">
      <c r="A450" s="6" t="s">
        <v>58</v>
      </c>
      <c r="B450" s="22">
        <f>B451+B454+B457+B460+B463+B466+B469+B472+B477</f>
        <v>250000</v>
      </c>
      <c r="C450" s="22">
        <f>C451+C454+C457+C460+C463+C466+C469+C472+C477</f>
        <v>300000</v>
      </c>
      <c r="D450" s="22">
        <f>D451+D454+D457+D460+D463+D466+D469+D472+D477</f>
        <v>310000</v>
      </c>
      <c r="E450" s="22">
        <f>E451+E454+E457+E460+E463+E466+E469+E472+E477</f>
        <v>210000</v>
      </c>
    </row>
    <row r="451" spans="1:5" ht="19.5" customHeight="1" thickBot="1" x14ac:dyDescent="0.3">
      <c r="A451" s="13" t="s">
        <v>24</v>
      </c>
      <c r="B451" s="36">
        <f>B452+B453</f>
        <v>0</v>
      </c>
      <c r="C451" s="36">
        <f>C452+C453</f>
        <v>0</v>
      </c>
      <c r="D451" s="36">
        <f>D452+D453</f>
        <v>0</v>
      </c>
      <c r="E451" s="36">
        <f>E452+E453</f>
        <v>0</v>
      </c>
    </row>
    <row r="452" spans="1:5" ht="19.5" customHeight="1" thickBot="1" x14ac:dyDescent="0.3">
      <c r="A452" s="26" t="s">
        <v>279</v>
      </c>
      <c r="B452" s="15">
        <f t="shared" ref="B452:E453" si="27">B397</f>
        <v>0</v>
      </c>
      <c r="C452" s="15">
        <f t="shared" si="27"/>
        <v>0</v>
      </c>
      <c r="D452" s="15">
        <f t="shared" si="27"/>
        <v>0</v>
      </c>
      <c r="E452" s="15">
        <f t="shared" si="27"/>
        <v>0</v>
      </c>
    </row>
    <row r="453" spans="1:5" ht="19.5" customHeight="1" thickBot="1" x14ac:dyDescent="0.3">
      <c r="A453" s="26" t="s">
        <v>302</v>
      </c>
      <c r="B453" s="15">
        <f t="shared" si="27"/>
        <v>0</v>
      </c>
      <c r="C453" s="15">
        <f t="shared" si="27"/>
        <v>0</v>
      </c>
      <c r="D453" s="15">
        <f t="shared" si="27"/>
        <v>0</v>
      </c>
      <c r="E453" s="15">
        <f t="shared" si="27"/>
        <v>0</v>
      </c>
    </row>
    <row r="454" spans="1:5" ht="19.5" customHeight="1" thickBot="1" x14ac:dyDescent="0.3">
      <c r="A454" s="13" t="s">
        <v>25</v>
      </c>
      <c r="B454" s="36">
        <f>B455+B456</f>
        <v>0</v>
      </c>
      <c r="C454" s="36">
        <f>C455+C456</f>
        <v>0</v>
      </c>
      <c r="D454" s="36">
        <f>D455+D456</f>
        <v>0</v>
      </c>
      <c r="E454" s="36">
        <f>E455+E456</f>
        <v>0</v>
      </c>
    </row>
    <row r="455" spans="1:5" ht="19.5" customHeight="1" thickBot="1" x14ac:dyDescent="0.3">
      <c r="A455" s="26" t="s">
        <v>279</v>
      </c>
      <c r="B455" s="14">
        <f t="shared" ref="B455:E456" si="28">B400</f>
        <v>0</v>
      </c>
      <c r="C455" s="14">
        <f t="shared" si="28"/>
        <v>0</v>
      </c>
      <c r="D455" s="14">
        <f t="shared" si="28"/>
        <v>0</v>
      </c>
      <c r="E455" s="14">
        <f t="shared" si="28"/>
        <v>0</v>
      </c>
    </row>
    <row r="456" spans="1:5" ht="19.5" customHeight="1" thickBot="1" x14ac:dyDescent="0.3">
      <c r="A456" s="26" t="s">
        <v>302</v>
      </c>
      <c r="B456" s="14">
        <f t="shared" si="28"/>
        <v>0</v>
      </c>
      <c r="C456" s="14">
        <f t="shared" si="28"/>
        <v>0</v>
      </c>
      <c r="D456" s="14">
        <f t="shared" si="28"/>
        <v>0</v>
      </c>
      <c r="E456" s="14">
        <f t="shared" si="28"/>
        <v>0</v>
      </c>
    </row>
    <row r="457" spans="1:5" ht="19.5" customHeight="1" thickBot="1" x14ac:dyDescent="0.3">
      <c r="A457" s="13" t="s">
        <v>26</v>
      </c>
      <c r="B457" s="36">
        <f>B458+B459</f>
        <v>0</v>
      </c>
      <c r="C457" s="36">
        <f>C458+C459</f>
        <v>0</v>
      </c>
      <c r="D457" s="36">
        <f>D458+D459</f>
        <v>0</v>
      </c>
      <c r="E457" s="36">
        <f>E458+E459</f>
        <v>0</v>
      </c>
    </row>
    <row r="458" spans="1:5" ht="19.5" customHeight="1" thickBot="1" x14ac:dyDescent="0.3">
      <c r="A458" s="26" t="s">
        <v>279</v>
      </c>
      <c r="B458" s="15">
        <f t="shared" ref="B458:E459" si="29">B403</f>
        <v>0</v>
      </c>
      <c r="C458" s="15">
        <f t="shared" si="29"/>
        <v>0</v>
      </c>
      <c r="D458" s="15">
        <f t="shared" si="29"/>
        <v>0</v>
      </c>
      <c r="E458" s="15">
        <f t="shared" si="29"/>
        <v>0</v>
      </c>
    </row>
    <row r="459" spans="1:5" ht="19.5" customHeight="1" thickBot="1" x14ac:dyDescent="0.3">
      <c r="A459" s="26" t="s">
        <v>302</v>
      </c>
      <c r="B459" s="15">
        <f t="shared" si="29"/>
        <v>0</v>
      </c>
      <c r="C459" s="15">
        <f t="shared" si="29"/>
        <v>0</v>
      </c>
      <c r="D459" s="15">
        <f t="shared" si="29"/>
        <v>0</v>
      </c>
      <c r="E459" s="15">
        <f t="shared" si="29"/>
        <v>0</v>
      </c>
    </row>
    <row r="460" spans="1:5" ht="19.5" customHeight="1" thickBot="1" x14ac:dyDescent="0.3">
      <c r="A460" s="13" t="s">
        <v>27</v>
      </c>
      <c r="B460" s="36">
        <f>B461+B462</f>
        <v>0</v>
      </c>
      <c r="C460" s="36">
        <f>C461+C462</f>
        <v>0</v>
      </c>
      <c r="D460" s="36">
        <f>D461+D462</f>
        <v>0</v>
      </c>
      <c r="E460" s="36">
        <f>E461+E462</f>
        <v>0</v>
      </c>
    </row>
    <row r="461" spans="1:5" ht="19.5" customHeight="1" thickBot="1" x14ac:dyDescent="0.3">
      <c r="A461" s="26" t="s">
        <v>279</v>
      </c>
      <c r="B461" s="14">
        <f t="shared" ref="B461:E462" si="30">B406</f>
        <v>0</v>
      </c>
      <c r="C461" s="14">
        <f t="shared" si="30"/>
        <v>0</v>
      </c>
      <c r="D461" s="14">
        <f t="shared" si="30"/>
        <v>0</v>
      </c>
      <c r="E461" s="14">
        <f t="shared" si="30"/>
        <v>0</v>
      </c>
    </row>
    <row r="462" spans="1:5" ht="19.5" customHeight="1" thickBot="1" x14ac:dyDescent="0.3">
      <c r="A462" s="26" t="s">
        <v>302</v>
      </c>
      <c r="B462" s="14">
        <f t="shared" si="30"/>
        <v>0</v>
      </c>
      <c r="C462" s="14">
        <f t="shared" si="30"/>
        <v>0</v>
      </c>
      <c r="D462" s="14">
        <f t="shared" si="30"/>
        <v>0</v>
      </c>
      <c r="E462" s="14">
        <f t="shared" si="30"/>
        <v>0</v>
      </c>
    </row>
    <row r="463" spans="1:5" ht="19.5" customHeight="1" thickBot="1" x14ac:dyDescent="0.3">
      <c r="A463" s="13" t="s">
        <v>28</v>
      </c>
      <c r="B463" s="36">
        <f>B464+B465</f>
        <v>200000</v>
      </c>
      <c r="C463" s="36">
        <f>C464+C465</f>
        <v>200000</v>
      </c>
      <c r="D463" s="36">
        <f>D464+D465</f>
        <v>210000</v>
      </c>
      <c r="E463" s="36">
        <f>E464+E465</f>
        <v>210000</v>
      </c>
    </row>
    <row r="464" spans="1:5" ht="19.5" customHeight="1" thickBot="1" x14ac:dyDescent="0.3">
      <c r="A464" s="26" t="s">
        <v>279</v>
      </c>
      <c r="B464" s="14">
        <f t="shared" ref="B464:E465" si="31">B409</f>
        <v>200000</v>
      </c>
      <c r="C464" s="14">
        <f t="shared" si="31"/>
        <v>200000</v>
      </c>
      <c r="D464" s="14">
        <f t="shared" si="31"/>
        <v>210000</v>
      </c>
      <c r="E464" s="14">
        <f t="shared" si="31"/>
        <v>210000</v>
      </c>
    </row>
    <row r="465" spans="1:5" ht="19.5" customHeight="1" thickBot="1" x14ac:dyDescent="0.3">
      <c r="A465" s="26" t="s">
        <v>302</v>
      </c>
      <c r="B465" s="14">
        <f t="shared" si="31"/>
        <v>0</v>
      </c>
      <c r="C465" s="14">
        <f t="shared" si="31"/>
        <v>0</v>
      </c>
      <c r="D465" s="14">
        <f t="shared" si="31"/>
        <v>0</v>
      </c>
      <c r="E465" s="14">
        <f t="shared" si="31"/>
        <v>0</v>
      </c>
    </row>
    <row r="466" spans="1:5" ht="19.5" customHeight="1" thickBot="1" x14ac:dyDescent="0.3">
      <c r="A466" s="13" t="s">
        <v>29</v>
      </c>
      <c r="B466" s="36">
        <f>B467+B468</f>
        <v>0</v>
      </c>
      <c r="C466" s="36">
        <f>C467+C468</f>
        <v>0</v>
      </c>
      <c r="D466" s="36">
        <f>D467+D468</f>
        <v>0</v>
      </c>
      <c r="E466" s="36">
        <f>E467+E468</f>
        <v>0</v>
      </c>
    </row>
    <row r="467" spans="1:5" ht="19.5" customHeight="1" thickBot="1" x14ac:dyDescent="0.3">
      <c r="A467" s="26" t="s">
        <v>279</v>
      </c>
      <c r="B467" s="14">
        <f t="shared" ref="B467:E468" si="32">B412</f>
        <v>0</v>
      </c>
      <c r="C467" s="14">
        <f t="shared" si="32"/>
        <v>0</v>
      </c>
      <c r="D467" s="14">
        <f t="shared" si="32"/>
        <v>0</v>
      </c>
      <c r="E467" s="14">
        <f t="shared" si="32"/>
        <v>0</v>
      </c>
    </row>
    <row r="468" spans="1:5" ht="19.5" customHeight="1" thickBot="1" x14ac:dyDescent="0.3">
      <c r="A468" s="26" t="s">
        <v>302</v>
      </c>
      <c r="B468" s="14">
        <f t="shared" si="32"/>
        <v>0</v>
      </c>
      <c r="C468" s="14">
        <f t="shared" si="32"/>
        <v>0</v>
      </c>
      <c r="D468" s="14">
        <f t="shared" si="32"/>
        <v>0</v>
      </c>
      <c r="E468" s="14">
        <f t="shared" si="32"/>
        <v>0</v>
      </c>
    </row>
    <row r="469" spans="1:5" ht="19.5" customHeight="1" thickBot="1" x14ac:dyDescent="0.3">
      <c r="A469" s="13" t="s">
        <v>30</v>
      </c>
      <c r="B469" s="36">
        <f>B470+B471</f>
        <v>0</v>
      </c>
      <c r="C469" s="36">
        <f>C470+C471</f>
        <v>0</v>
      </c>
      <c r="D469" s="36">
        <f>D470+D471</f>
        <v>0</v>
      </c>
      <c r="E469" s="36">
        <f>E470+E471</f>
        <v>0</v>
      </c>
    </row>
    <row r="470" spans="1:5" ht="19.5" customHeight="1" thickBot="1" x14ac:dyDescent="0.3">
      <c r="A470" s="26" t="s">
        <v>279</v>
      </c>
      <c r="B470" s="14">
        <f t="shared" ref="B470:E471" si="33">B415</f>
        <v>0</v>
      </c>
      <c r="C470" s="14">
        <f t="shared" si="33"/>
        <v>0</v>
      </c>
      <c r="D470" s="14">
        <f t="shared" si="33"/>
        <v>0</v>
      </c>
      <c r="E470" s="14">
        <f t="shared" si="33"/>
        <v>0</v>
      </c>
    </row>
    <row r="471" spans="1:5" ht="19.5" customHeight="1" thickBot="1" x14ac:dyDescent="0.3">
      <c r="A471" s="26" t="s">
        <v>302</v>
      </c>
      <c r="B471" s="14">
        <f t="shared" si="33"/>
        <v>0</v>
      </c>
      <c r="C471" s="14">
        <f t="shared" si="33"/>
        <v>0</v>
      </c>
      <c r="D471" s="14">
        <f t="shared" si="33"/>
        <v>0</v>
      </c>
      <c r="E471" s="14">
        <f t="shared" si="33"/>
        <v>0</v>
      </c>
    </row>
    <row r="472" spans="1:5" ht="19.5" customHeight="1" thickBot="1" x14ac:dyDescent="0.3">
      <c r="A472" s="13" t="s">
        <v>59</v>
      </c>
      <c r="B472" s="36">
        <f>B473+B474+B475+B476</f>
        <v>0</v>
      </c>
      <c r="C472" s="36">
        <f>C473+C474+C475+C476</f>
        <v>0</v>
      </c>
      <c r="D472" s="36">
        <f>D473+D474+D475+D476</f>
        <v>0</v>
      </c>
      <c r="E472" s="36">
        <f>E473+E474+E475+E476</f>
        <v>0</v>
      </c>
    </row>
    <row r="473" spans="1:5" ht="19.5" customHeight="1" thickBot="1" x14ac:dyDescent="0.3">
      <c r="A473" s="26" t="s">
        <v>279</v>
      </c>
      <c r="B473" s="14">
        <f t="shared" ref="B473:E476" si="34">B438</f>
        <v>0</v>
      </c>
      <c r="C473" s="14">
        <f t="shared" si="34"/>
        <v>0</v>
      </c>
      <c r="D473" s="14">
        <f t="shared" si="34"/>
        <v>0</v>
      </c>
      <c r="E473" s="14">
        <f t="shared" si="34"/>
        <v>0</v>
      </c>
    </row>
    <row r="474" spans="1:5" ht="19.5" customHeight="1" thickBot="1" x14ac:dyDescent="0.3">
      <c r="A474" s="26" t="s">
        <v>303</v>
      </c>
      <c r="B474" s="14">
        <f t="shared" si="34"/>
        <v>0</v>
      </c>
      <c r="C474" s="14">
        <f t="shared" si="34"/>
        <v>0</v>
      </c>
      <c r="D474" s="14">
        <f t="shared" si="34"/>
        <v>0</v>
      </c>
      <c r="E474" s="14">
        <f t="shared" si="34"/>
        <v>0</v>
      </c>
    </row>
    <row r="475" spans="1:5" ht="19.5" customHeight="1" thickBot="1" x14ac:dyDescent="0.3">
      <c r="A475" s="26" t="s">
        <v>295</v>
      </c>
      <c r="B475" s="14">
        <f t="shared" si="34"/>
        <v>0</v>
      </c>
      <c r="C475" s="14">
        <f t="shared" si="34"/>
        <v>0</v>
      </c>
      <c r="D475" s="14">
        <f t="shared" si="34"/>
        <v>0</v>
      </c>
      <c r="E475" s="14">
        <f t="shared" si="34"/>
        <v>0</v>
      </c>
    </row>
    <row r="476" spans="1:5" ht="19.5" customHeight="1" thickBot="1" x14ac:dyDescent="0.3">
      <c r="A476" s="26" t="s">
        <v>296</v>
      </c>
      <c r="B476" s="14">
        <f t="shared" si="34"/>
        <v>0</v>
      </c>
      <c r="C476" s="14">
        <f t="shared" si="34"/>
        <v>0</v>
      </c>
      <c r="D476" s="14">
        <f t="shared" si="34"/>
        <v>0</v>
      </c>
      <c r="E476" s="14">
        <f t="shared" si="34"/>
        <v>0</v>
      </c>
    </row>
    <row r="477" spans="1:5" ht="19.5" customHeight="1" thickBot="1" x14ac:dyDescent="0.3">
      <c r="A477" s="13" t="s">
        <v>60</v>
      </c>
      <c r="B477" s="36">
        <f>B478+B479+B480+B481</f>
        <v>50000</v>
      </c>
      <c r="C477" s="36">
        <f>C478+C479+C480+C481</f>
        <v>100000</v>
      </c>
      <c r="D477" s="36">
        <f>D478+D479+D480+D481</f>
        <v>100000</v>
      </c>
      <c r="E477" s="36">
        <f>E478+E479+E480+E481</f>
        <v>0</v>
      </c>
    </row>
    <row r="478" spans="1:5" ht="19.5" customHeight="1" thickBot="1" x14ac:dyDescent="0.3">
      <c r="A478" s="26" t="s">
        <v>279</v>
      </c>
      <c r="B478" s="14">
        <f t="shared" ref="B478:E481" si="35">B443</f>
        <v>50000</v>
      </c>
      <c r="C478" s="14">
        <f t="shared" si="35"/>
        <v>100000</v>
      </c>
      <c r="D478" s="14">
        <f t="shared" si="35"/>
        <v>100000</v>
      </c>
      <c r="E478" s="14">
        <f t="shared" si="35"/>
        <v>0</v>
      </c>
    </row>
    <row r="479" spans="1:5" ht="19.5" customHeight="1" thickBot="1" x14ac:dyDescent="0.3">
      <c r="A479" s="26" t="s">
        <v>303</v>
      </c>
      <c r="B479" s="14">
        <f t="shared" si="35"/>
        <v>0</v>
      </c>
      <c r="C479" s="14">
        <f t="shared" si="35"/>
        <v>0</v>
      </c>
      <c r="D479" s="14">
        <f t="shared" si="35"/>
        <v>0</v>
      </c>
      <c r="E479" s="14">
        <f t="shared" si="35"/>
        <v>0</v>
      </c>
    </row>
    <row r="480" spans="1:5" ht="19.5" customHeight="1" thickBot="1" x14ac:dyDescent="0.3">
      <c r="A480" s="26" t="s">
        <v>295</v>
      </c>
      <c r="B480" s="14">
        <f t="shared" si="35"/>
        <v>0</v>
      </c>
      <c r="C480" s="14">
        <f t="shared" si="35"/>
        <v>0</v>
      </c>
      <c r="D480" s="14">
        <f t="shared" si="35"/>
        <v>0</v>
      </c>
      <c r="E480" s="14">
        <f t="shared" si="35"/>
        <v>0</v>
      </c>
    </row>
    <row r="481" spans="1:5" ht="19.5" customHeight="1" thickBot="1" x14ac:dyDescent="0.3">
      <c r="A481" s="26" t="s">
        <v>296</v>
      </c>
      <c r="B481" s="14">
        <f t="shared" si="35"/>
        <v>0</v>
      </c>
      <c r="C481" s="14">
        <f t="shared" si="35"/>
        <v>0</v>
      </c>
      <c r="D481" s="14">
        <f t="shared" si="35"/>
        <v>0</v>
      </c>
      <c r="E481" s="14">
        <f t="shared" si="35"/>
        <v>0</v>
      </c>
    </row>
    <row r="482" spans="1:5" ht="19.5" customHeight="1" thickBot="1" x14ac:dyDescent="0.3">
      <c r="A482" s="17" t="s">
        <v>32</v>
      </c>
      <c r="B482" s="18">
        <f>IF(B450-B449=0,0,"Error")</f>
        <v>0</v>
      </c>
      <c r="C482" s="18">
        <f>IF(C450-C449=0,0,"Error")</f>
        <v>0</v>
      </c>
      <c r="D482" s="18" t="str">
        <f>IF(D450-D449=0,0,"Error")</f>
        <v>Error</v>
      </c>
      <c r="E482" s="18">
        <f>IF(E450-E449=0,0,"Error")</f>
        <v>0</v>
      </c>
    </row>
    <row r="483" spans="1:5" ht="19.5" customHeight="1" x14ac:dyDescent="0.25">
      <c r="A483" s="324"/>
      <c r="B483" s="324"/>
      <c r="C483" s="1113"/>
      <c r="D483" s="324"/>
      <c r="E483" s="324"/>
    </row>
    <row r="484" spans="1:5" ht="19.5" customHeight="1" x14ac:dyDescent="0.25">
      <c r="A484" s="324"/>
      <c r="B484" s="324"/>
      <c r="C484" s="1113"/>
      <c r="D484" s="324"/>
      <c r="E484" s="324"/>
    </row>
    <row r="485" spans="1:5" ht="19.5" customHeight="1" x14ac:dyDescent="0.25">
      <c r="A485" s="324"/>
      <c r="B485" s="324"/>
      <c r="C485" s="1113"/>
      <c r="D485" s="324"/>
      <c r="E485" s="324"/>
    </row>
    <row r="486" spans="1:5" ht="19.5" customHeight="1" x14ac:dyDescent="0.25">
      <c r="A486" s="324"/>
      <c r="B486" s="324"/>
      <c r="C486" s="1113"/>
      <c r="D486" s="324"/>
      <c r="E486" s="324"/>
    </row>
    <row r="487" spans="1:5" ht="19.5" customHeight="1" x14ac:dyDescent="0.25">
      <c r="A487" s="324"/>
      <c r="B487" s="324"/>
      <c r="C487" s="1113"/>
      <c r="D487" s="324"/>
      <c r="E487" s="324"/>
    </row>
    <row r="488" spans="1:5" ht="19.5" customHeight="1" x14ac:dyDescent="0.25">
      <c r="A488" s="324"/>
      <c r="B488" s="324"/>
      <c r="C488" s="1113"/>
      <c r="D488" s="324"/>
      <c r="E488" s="324"/>
    </row>
    <row r="489" spans="1:5" ht="19.5" customHeight="1" x14ac:dyDescent="0.25">
      <c r="A489" s="324"/>
      <c r="B489" s="324"/>
      <c r="C489" s="1113"/>
      <c r="D489" s="324"/>
      <c r="E489" s="324"/>
    </row>
    <row r="490" spans="1:5" ht="19.5" customHeight="1" x14ac:dyDescent="0.25">
      <c r="A490" s="324"/>
      <c r="B490" s="324"/>
      <c r="C490" s="1113"/>
      <c r="D490" s="324"/>
      <c r="E490" s="324"/>
    </row>
    <row r="491" spans="1:5" ht="19.5" customHeight="1" x14ac:dyDescent="0.25">
      <c r="A491" s="324"/>
      <c r="B491" s="324"/>
      <c r="C491" s="1113"/>
      <c r="D491" s="324"/>
      <c r="E491" s="324"/>
    </row>
    <row r="492" spans="1:5" ht="19.5" customHeight="1" x14ac:dyDescent="0.25">
      <c r="A492" s="324"/>
      <c r="B492" s="324"/>
      <c r="C492" s="1113"/>
      <c r="D492" s="324"/>
      <c r="E492" s="324"/>
    </row>
    <row r="493" spans="1:5" ht="19.5" customHeight="1" x14ac:dyDescent="0.25">
      <c r="A493" s="324"/>
      <c r="B493" s="324"/>
      <c r="C493" s="1113"/>
      <c r="D493" s="324"/>
      <c r="E493" s="324"/>
    </row>
    <row r="494" spans="1:5" ht="19.5" customHeight="1" x14ac:dyDescent="0.25">
      <c r="A494" s="324"/>
      <c r="B494" s="324"/>
      <c r="C494" s="1113"/>
      <c r="D494" s="324"/>
      <c r="E494" s="324"/>
    </row>
    <row r="495" spans="1:5" ht="19.5" customHeight="1" x14ac:dyDescent="0.25">
      <c r="A495" s="324"/>
      <c r="B495" s="324"/>
      <c r="C495" s="1113"/>
      <c r="D495" s="324"/>
      <c r="E495" s="324"/>
    </row>
    <row r="496" spans="1:5" ht="19.5" customHeight="1" x14ac:dyDescent="0.25">
      <c r="A496" s="324"/>
      <c r="B496" s="324"/>
      <c r="C496" s="1113"/>
      <c r="D496" s="324"/>
      <c r="E496" s="324"/>
    </row>
    <row r="497" spans="1:5" ht="19.5" customHeight="1" x14ac:dyDescent="0.25">
      <c r="A497" s="324"/>
      <c r="B497" s="324"/>
      <c r="C497" s="1113"/>
      <c r="D497" s="324"/>
      <c r="E497" s="324"/>
    </row>
    <row r="498" spans="1:5" ht="19.5" customHeight="1" x14ac:dyDescent="0.25">
      <c r="A498" s="324"/>
      <c r="B498" s="324"/>
      <c r="C498" s="1113"/>
      <c r="D498" s="324"/>
      <c r="E498" s="324"/>
    </row>
    <row r="499" spans="1:5" ht="19.5" customHeight="1" x14ac:dyDescent="0.25">
      <c r="A499" s="324"/>
      <c r="B499" s="324"/>
      <c r="C499" s="1113"/>
      <c r="D499" s="324"/>
      <c r="E499" s="324"/>
    </row>
    <row r="500" spans="1:5" ht="19.5" customHeight="1" x14ac:dyDescent="0.25">
      <c r="A500" s="324"/>
      <c r="B500" s="324"/>
      <c r="C500" s="1113"/>
      <c r="D500" s="324"/>
      <c r="E500" s="324"/>
    </row>
    <row r="501" spans="1:5" ht="19.5" customHeight="1" x14ac:dyDescent="0.25">
      <c r="A501" s="324"/>
      <c r="B501" s="324"/>
      <c r="C501" s="1113"/>
      <c r="D501" s="324"/>
      <c r="E501" s="324"/>
    </row>
    <row r="502" spans="1:5" ht="19.5" customHeight="1" x14ac:dyDescent="0.25">
      <c r="A502" s="324"/>
      <c r="B502" s="324"/>
      <c r="C502" s="1113"/>
      <c r="D502" s="324"/>
      <c r="E502" s="324"/>
    </row>
    <row r="503" spans="1:5" ht="19.5" customHeight="1" x14ac:dyDescent="0.25">
      <c r="A503" s="324"/>
      <c r="B503" s="324"/>
      <c r="C503" s="1113"/>
      <c r="D503" s="324"/>
      <c r="E503" s="324"/>
    </row>
    <row r="504" spans="1:5" ht="19.5" customHeight="1" x14ac:dyDescent="0.25">
      <c r="A504" s="324"/>
      <c r="B504" s="324"/>
      <c r="C504" s="1113"/>
      <c r="D504" s="324"/>
      <c r="E504" s="324"/>
    </row>
    <row r="505" spans="1:5" ht="19.5" customHeight="1" x14ac:dyDescent="0.25">
      <c r="A505" s="324"/>
      <c r="B505" s="324"/>
      <c r="C505" s="1113"/>
      <c r="D505" s="324"/>
      <c r="E505" s="324"/>
    </row>
    <row r="506" spans="1:5" ht="19.5" customHeight="1" x14ac:dyDescent="0.25">
      <c r="A506" s="324"/>
      <c r="B506" s="324"/>
      <c r="C506" s="1113"/>
      <c r="D506" s="324"/>
      <c r="E506" s="324"/>
    </row>
    <row r="507" spans="1:5" ht="19.5" customHeight="1" x14ac:dyDescent="0.25">
      <c r="A507" s="324"/>
      <c r="B507" s="324"/>
      <c r="C507" s="1113"/>
      <c r="D507" s="324"/>
      <c r="E507" s="324"/>
    </row>
    <row r="508" spans="1:5" ht="19.5" customHeight="1" x14ac:dyDescent="0.25">
      <c r="A508" s="324"/>
      <c r="B508" s="324"/>
      <c r="C508" s="1113"/>
      <c r="D508" s="324"/>
      <c r="E508" s="324"/>
    </row>
    <row r="509" spans="1:5" ht="19.5" customHeight="1" x14ac:dyDescent="0.25">
      <c r="A509" s="324"/>
      <c r="B509" s="324"/>
      <c r="C509" s="1113"/>
      <c r="D509" s="324"/>
      <c r="E509" s="324"/>
    </row>
    <row r="510" spans="1:5" ht="19.5" customHeight="1" x14ac:dyDescent="0.25">
      <c r="A510" s="324"/>
      <c r="B510" s="324"/>
      <c r="C510" s="1113"/>
      <c r="D510" s="324"/>
      <c r="E510" s="324"/>
    </row>
    <row r="511" spans="1:5" ht="19.5" customHeight="1" x14ac:dyDescent="0.25">
      <c r="A511" s="324"/>
      <c r="B511" s="324"/>
      <c r="C511" s="1113"/>
      <c r="D511" s="324"/>
      <c r="E511" s="324"/>
    </row>
    <row r="512" spans="1:5" ht="19.5" customHeight="1" x14ac:dyDescent="0.25">
      <c r="A512" s="324"/>
      <c r="B512" s="324"/>
      <c r="C512" s="1113"/>
      <c r="D512" s="324"/>
      <c r="E512" s="324"/>
    </row>
    <row r="513" spans="1:5" ht="19.5" customHeight="1" x14ac:dyDescent="0.25">
      <c r="A513" s="324"/>
      <c r="B513" s="324"/>
      <c r="C513" s="1113"/>
      <c r="D513" s="324"/>
      <c r="E513" s="324"/>
    </row>
    <row r="514" spans="1:5" ht="19.5" customHeight="1" x14ac:dyDescent="0.25">
      <c r="A514" s="324"/>
      <c r="B514" s="324"/>
      <c r="C514" s="1113"/>
      <c r="D514" s="324"/>
      <c r="E514" s="324"/>
    </row>
    <row r="515" spans="1:5" ht="19.5" customHeight="1" x14ac:dyDescent="0.25">
      <c r="A515" s="324"/>
      <c r="B515" s="324"/>
      <c r="C515" s="1113"/>
      <c r="D515" s="324"/>
      <c r="E515" s="324"/>
    </row>
    <row r="516" spans="1:5" ht="19.5" customHeight="1" x14ac:dyDescent="0.25">
      <c r="A516" s="324"/>
      <c r="B516" s="324"/>
      <c r="C516" s="1113"/>
      <c r="D516" s="324"/>
      <c r="E516" s="324"/>
    </row>
    <row r="517" spans="1:5" ht="19.5" customHeight="1" x14ac:dyDescent="0.25">
      <c r="A517" s="324"/>
      <c r="B517" s="324"/>
      <c r="C517" s="1113"/>
      <c r="D517" s="324"/>
      <c r="E517" s="324"/>
    </row>
    <row r="518" spans="1:5" ht="19.5" customHeight="1" x14ac:dyDescent="0.25">
      <c r="A518" s="324"/>
      <c r="B518" s="324"/>
      <c r="C518" s="1113"/>
      <c r="D518" s="324"/>
      <c r="E518" s="324"/>
    </row>
    <row r="519" spans="1:5" ht="19.5" customHeight="1" x14ac:dyDescent="0.25">
      <c r="A519" s="324"/>
      <c r="B519" s="324"/>
      <c r="C519" s="1113"/>
      <c r="D519" s="324"/>
      <c r="E519" s="324"/>
    </row>
    <row r="520" spans="1:5" ht="19.5" customHeight="1" x14ac:dyDescent="0.25">
      <c r="A520" s="324"/>
      <c r="B520" s="324"/>
      <c r="C520" s="1113"/>
      <c r="D520" s="324"/>
      <c r="E520" s="324"/>
    </row>
    <row r="521" spans="1:5" ht="19.5" customHeight="1" x14ac:dyDescent="0.25">
      <c r="A521" s="324"/>
      <c r="B521" s="324"/>
      <c r="C521" s="1113"/>
      <c r="D521" s="324"/>
      <c r="E521" s="324"/>
    </row>
    <row r="522" spans="1:5" ht="19.5" customHeight="1" x14ac:dyDescent="0.25">
      <c r="A522" s="324"/>
      <c r="B522" s="324"/>
      <c r="C522" s="1113"/>
      <c r="D522" s="324"/>
      <c r="E522" s="324"/>
    </row>
    <row r="523" spans="1:5" ht="19.5" customHeight="1" x14ac:dyDescent="0.25">
      <c r="A523" s="324"/>
      <c r="B523" s="324"/>
      <c r="C523" s="1113"/>
      <c r="D523" s="324"/>
      <c r="E523" s="324"/>
    </row>
    <row r="524" spans="1:5" ht="19.5" customHeight="1" x14ac:dyDescent="0.25">
      <c r="A524" s="324"/>
      <c r="B524" s="324"/>
      <c r="C524" s="1113"/>
      <c r="D524" s="324"/>
      <c r="E524" s="324"/>
    </row>
    <row r="525" spans="1:5" ht="19.5" customHeight="1" x14ac:dyDescent="0.25">
      <c r="A525" s="324"/>
      <c r="B525" s="324"/>
      <c r="C525" s="1113"/>
      <c r="D525" s="324"/>
      <c r="E525" s="324"/>
    </row>
    <row r="526" spans="1:5" ht="19.5" customHeight="1" x14ac:dyDescent="0.25">
      <c r="A526" s="324"/>
      <c r="B526" s="324"/>
      <c r="C526" s="1113"/>
      <c r="D526" s="324"/>
      <c r="E526" s="324"/>
    </row>
    <row r="527" spans="1:5" ht="19.5" customHeight="1" x14ac:dyDescent="0.25">
      <c r="A527" s="324"/>
      <c r="B527" s="324"/>
      <c r="C527" s="1113"/>
      <c r="D527" s="324"/>
      <c r="E527" s="324"/>
    </row>
    <row r="528" spans="1:5" ht="19.5" customHeight="1" x14ac:dyDescent="0.25">
      <c r="A528" s="324"/>
      <c r="B528" s="324"/>
      <c r="C528" s="1113"/>
      <c r="D528" s="324"/>
      <c r="E528" s="324"/>
    </row>
    <row r="529" spans="1:5" ht="19.5" customHeight="1" x14ac:dyDescent="0.25">
      <c r="A529" s="324"/>
      <c r="B529" s="324"/>
      <c r="C529" s="1113"/>
      <c r="D529" s="324"/>
      <c r="E529" s="324"/>
    </row>
    <row r="530" spans="1:5" ht="19.5" customHeight="1" x14ac:dyDescent="0.25">
      <c r="A530" s="324"/>
      <c r="B530" s="324"/>
      <c r="C530" s="1113"/>
      <c r="D530" s="324"/>
      <c r="E530" s="324"/>
    </row>
    <row r="531" spans="1:5" ht="19.5" customHeight="1" x14ac:dyDescent="0.25">
      <c r="A531" s="324"/>
      <c r="B531" s="324"/>
      <c r="C531" s="1113"/>
      <c r="D531" s="324"/>
      <c r="E531" s="324"/>
    </row>
    <row r="532" spans="1:5" ht="19.5" customHeight="1" x14ac:dyDescent="0.25">
      <c r="A532" s="324"/>
      <c r="B532" s="324"/>
      <c r="C532" s="1113"/>
      <c r="D532" s="324"/>
      <c r="E532" s="324"/>
    </row>
    <row r="533" spans="1:5" ht="19.5" customHeight="1" x14ac:dyDescent="0.25">
      <c r="A533" s="324"/>
      <c r="B533" s="324"/>
      <c r="C533" s="1113"/>
      <c r="D533" s="324"/>
      <c r="E533" s="324"/>
    </row>
    <row r="534" spans="1:5" ht="19.5" customHeight="1" x14ac:dyDescent="0.25">
      <c r="A534" s="324"/>
      <c r="B534" s="324"/>
      <c r="C534" s="1113"/>
      <c r="D534" s="324"/>
      <c r="E534" s="324"/>
    </row>
    <row r="535" spans="1:5" ht="19.5" customHeight="1" x14ac:dyDescent="0.25">
      <c r="A535" s="324"/>
      <c r="B535" s="324"/>
      <c r="C535" s="1113"/>
      <c r="D535" s="324"/>
      <c r="E535" s="324"/>
    </row>
    <row r="536" spans="1:5" ht="19.5" customHeight="1" x14ac:dyDescent="0.25">
      <c r="A536" s="324"/>
      <c r="B536" s="324"/>
      <c r="C536" s="1113"/>
      <c r="D536" s="324"/>
      <c r="E536" s="324"/>
    </row>
    <row r="537" spans="1:5" ht="19.5" customHeight="1" x14ac:dyDescent="0.25">
      <c r="A537" s="324"/>
      <c r="B537" s="324"/>
      <c r="C537" s="1113"/>
      <c r="D537" s="324"/>
      <c r="E537" s="324"/>
    </row>
    <row r="538" spans="1:5" ht="19.5" customHeight="1" x14ac:dyDescent="0.25">
      <c r="A538" s="324"/>
      <c r="B538" s="324"/>
      <c r="C538" s="1113"/>
      <c r="D538" s="324"/>
      <c r="E538" s="324"/>
    </row>
    <row r="539" spans="1:5" ht="19.5" customHeight="1" x14ac:dyDescent="0.25">
      <c r="A539" s="324"/>
      <c r="B539" s="324"/>
      <c r="C539" s="1113"/>
      <c r="D539" s="324"/>
      <c r="E539" s="324"/>
    </row>
    <row r="540" spans="1:5" ht="19.5" customHeight="1" x14ac:dyDescent="0.25">
      <c r="A540" s="324"/>
      <c r="B540" s="324"/>
      <c r="C540" s="1113"/>
      <c r="D540" s="324"/>
      <c r="E540" s="324"/>
    </row>
    <row r="541" spans="1:5" ht="19.5" customHeight="1" x14ac:dyDescent="0.25">
      <c r="A541" s="324"/>
      <c r="B541" s="324"/>
      <c r="C541" s="1113"/>
      <c r="D541" s="324"/>
      <c r="E541" s="324"/>
    </row>
    <row r="542" spans="1:5" ht="19.5" customHeight="1" x14ac:dyDescent="0.25">
      <c r="A542" s="324"/>
      <c r="B542" s="324"/>
      <c r="C542" s="1113"/>
      <c r="D542" s="324"/>
      <c r="E542" s="324"/>
    </row>
    <row r="543" spans="1:5" ht="19.5" customHeight="1" x14ac:dyDescent="0.25">
      <c r="A543" s="324"/>
      <c r="B543" s="324"/>
      <c r="C543" s="1113"/>
      <c r="D543" s="324"/>
      <c r="E543" s="324"/>
    </row>
    <row r="544" spans="1:5" ht="19.5" customHeight="1" x14ac:dyDescent="0.25">
      <c r="A544" s="324"/>
      <c r="B544" s="324"/>
      <c r="C544" s="1113"/>
      <c r="D544" s="324"/>
      <c r="E544" s="324"/>
    </row>
    <row r="545" spans="1:5" ht="19.5" customHeight="1" x14ac:dyDescent="0.25">
      <c r="A545" s="324"/>
      <c r="B545" s="324"/>
      <c r="C545" s="1113"/>
      <c r="D545" s="324"/>
      <c r="E545" s="324"/>
    </row>
    <row r="546" spans="1:5" ht="19.5" customHeight="1" x14ac:dyDescent="0.25">
      <c r="A546" s="324"/>
      <c r="B546" s="324"/>
      <c r="C546" s="1113"/>
      <c r="D546" s="324"/>
      <c r="E546" s="324"/>
    </row>
    <row r="547" spans="1:5" ht="19.5" customHeight="1" x14ac:dyDescent="0.25">
      <c r="A547" s="324"/>
      <c r="B547" s="324"/>
      <c r="C547" s="1113"/>
      <c r="D547" s="324"/>
      <c r="E547" s="324"/>
    </row>
    <row r="548" spans="1:5" ht="19.5" customHeight="1" x14ac:dyDescent="0.25">
      <c r="A548" s="324"/>
      <c r="B548" s="324"/>
      <c r="C548" s="1113"/>
      <c r="D548" s="324"/>
      <c r="E548" s="324"/>
    </row>
    <row r="549" spans="1:5" ht="19.5" customHeight="1" x14ac:dyDescent="0.25">
      <c r="A549" s="324"/>
      <c r="B549" s="324"/>
      <c r="C549" s="1113"/>
      <c r="D549" s="324"/>
      <c r="E549" s="324"/>
    </row>
    <row r="550" spans="1:5" ht="19.5" customHeight="1" x14ac:dyDescent="0.25">
      <c r="A550" s="324"/>
      <c r="B550" s="324"/>
      <c r="C550" s="1113"/>
      <c r="D550" s="324"/>
      <c r="E550" s="324"/>
    </row>
    <row r="551" spans="1:5" ht="19.5" customHeight="1" x14ac:dyDescent="0.25">
      <c r="A551" s="324"/>
      <c r="B551" s="324"/>
      <c r="C551" s="1113"/>
      <c r="D551" s="324"/>
      <c r="E551" s="324"/>
    </row>
    <row r="552" spans="1:5" ht="19.5" customHeight="1" x14ac:dyDescent="0.25">
      <c r="A552" s="324"/>
      <c r="B552" s="324"/>
      <c r="C552" s="1113"/>
      <c r="D552" s="324"/>
      <c r="E552" s="324"/>
    </row>
    <row r="553" spans="1:5" ht="19.5" customHeight="1" x14ac:dyDescent="0.25">
      <c r="A553" s="324"/>
      <c r="B553" s="324"/>
      <c r="C553" s="1113"/>
      <c r="D553" s="324"/>
      <c r="E553" s="324"/>
    </row>
    <row r="554" spans="1:5" ht="19.5" customHeight="1" x14ac:dyDescent="0.25">
      <c r="A554" s="324"/>
      <c r="B554" s="324"/>
      <c r="C554" s="1113"/>
      <c r="D554" s="324"/>
      <c r="E554" s="324"/>
    </row>
    <row r="555" spans="1:5" ht="19.5" customHeight="1" x14ac:dyDescent="0.25">
      <c r="A555" s="324"/>
      <c r="B555" s="324"/>
      <c r="C555" s="1113"/>
      <c r="D555" s="324"/>
      <c r="E555" s="324"/>
    </row>
    <row r="556" spans="1:5" ht="19.5" customHeight="1" x14ac:dyDescent="0.25">
      <c r="A556" s="324"/>
      <c r="B556" s="324"/>
      <c r="C556" s="1113"/>
      <c r="D556" s="324"/>
      <c r="E556" s="324"/>
    </row>
    <row r="557" spans="1:5" ht="19.5" customHeight="1" x14ac:dyDescent="0.25">
      <c r="A557" s="324"/>
      <c r="B557" s="324"/>
      <c r="C557" s="1113"/>
      <c r="D557" s="324"/>
      <c r="E557" s="324"/>
    </row>
    <row r="558" spans="1:5" ht="19.5" customHeight="1" x14ac:dyDescent="0.25">
      <c r="A558" s="324"/>
      <c r="B558" s="324"/>
      <c r="C558" s="1113"/>
      <c r="D558" s="324"/>
      <c r="E558" s="324"/>
    </row>
    <row r="559" spans="1:5" ht="19.5" customHeight="1" x14ac:dyDescent="0.25">
      <c r="A559" s="324"/>
      <c r="B559" s="324"/>
      <c r="C559" s="1113"/>
      <c r="D559" s="324"/>
      <c r="E559" s="324"/>
    </row>
    <row r="560" spans="1:5" ht="19.5" customHeight="1" x14ac:dyDescent="0.25">
      <c r="A560" s="324"/>
      <c r="B560" s="324"/>
      <c r="C560" s="1113"/>
      <c r="D560" s="324"/>
      <c r="E560" s="324"/>
    </row>
    <row r="561" spans="1:5" ht="19.5" customHeight="1" x14ac:dyDescent="0.25">
      <c r="A561" s="324"/>
      <c r="B561" s="324"/>
      <c r="C561" s="1113"/>
      <c r="D561" s="324"/>
      <c r="E561" s="324"/>
    </row>
    <row r="562" spans="1:5" ht="19.5" customHeight="1" x14ac:dyDescent="0.25">
      <c r="A562" s="324"/>
      <c r="B562" s="324"/>
      <c r="C562" s="1113"/>
      <c r="D562" s="324"/>
      <c r="E562" s="324"/>
    </row>
    <row r="563" spans="1:5" ht="19.5" customHeight="1" x14ac:dyDescent="0.25">
      <c r="A563" s="324"/>
      <c r="B563" s="324"/>
      <c r="C563" s="1113"/>
      <c r="D563" s="324"/>
      <c r="E563" s="324"/>
    </row>
    <row r="564" spans="1:5" ht="19.5" customHeight="1" x14ac:dyDescent="0.25">
      <c r="A564" s="324"/>
      <c r="B564" s="324"/>
      <c r="C564" s="1113"/>
      <c r="D564" s="324"/>
      <c r="E564" s="324"/>
    </row>
    <row r="565" spans="1:5" ht="19.5" customHeight="1" x14ac:dyDescent="0.25">
      <c r="A565" s="324"/>
      <c r="B565" s="324"/>
      <c r="C565" s="1113"/>
      <c r="D565" s="324"/>
      <c r="E565" s="324"/>
    </row>
    <row r="566" spans="1:5" ht="19.5" customHeight="1" x14ac:dyDescent="0.25">
      <c r="A566" s="324"/>
      <c r="B566" s="324"/>
      <c r="C566" s="1113"/>
      <c r="D566" s="324"/>
      <c r="E566" s="324"/>
    </row>
    <row r="567" spans="1:5" ht="19.5" customHeight="1" x14ac:dyDescent="0.25">
      <c r="A567" s="324"/>
      <c r="B567" s="324"/>
      <c r="C567" s="1113"/>
      <c r="D567" s="324"/>
      <c r="E567" s="324"/>
    </row>
    <row r="568" spans="1:5" ht="19.5" customHeight="1" x14ac:dyDescent="0.25">
      <c r="A568" s="324"/>
      <c r="B568" s="324"/>
      <c r="C568" s="1113"/>
      <c r="D568" s="324"/>
      <c r="E568" s="324"/>
    </row>
    <row r="569" spans="1:5" ht="19.5" customHeight="1" x14ac:dyDescent="0.25">
      <c r="A569" s="324"/>
      <c r="B569" s="324"/>
      <c r="C569" s="1113"/>
      <c r="D569" s="324"/>
      <c r="E569" s="324"/>
    </row>
    <row r="570" spans="1:5" ht="19.5" customHeight="1" x14ac:dyDescent="0.25">
      <c r="A570" s="324"/>
      <c r="B570" s="324"/>
      <c r="C570" s="1113"/>
      <c r="D570" s="324"/>
      <c r="E570" s="324"/>
    </row>
    <row r="571" spans="1:5" ht="19.5" customHeight="1" x14ac:dyDescent="0.25">
      <c r="A571" s="324"/>
      <c r="B571" s="324"/>
      <c r="C571" s="1113"/>
      <c r="D571" s="324"/>
      <c r="E571" s="324"/>
    </row>
    <row r="572" spans="1:5" ht="19.5" customHeight="1" x14ac:dyDescent="0.25">
      <c r="A572" s="324"/>
      <c r="B572" s="324"/>
      <c r="C572" s="1113"/>
      <c r="D572" s="324"/>
      <c r="E572" s="324"/>
    </row>
    <row r="573" spans="1:5" ht="19.5" customHeight="1" x14ac:dyDescent="0.25">
      <c r="A573" s="324"/>
      <c r="B573" s="324"/>
      <c r="C573" s="1113"/>
      <c r="D573" s="324"/>
      <c r="E573" s="324"/>
    </row>
    <row r="574" spans="1:5" ht="19.5" customHeight="1" x14ac:dyDescent="0.25">
      <c r="A574" s="324"/>
      <c r="B574" s="324"/>
      <c r="C574" s="1113"/>
      <c r="D574" s="324"/>
      <c r="E574" s="324"/>
    </row>
    <row r="575" spans="1:5" ht="19.5" customHeight="1" x14ac:dyDescent="0.25">
      <c r="A575" s="324"/>
      <c r="B575" s="324"/>
      <c r="C575" s="1113"/>
      <c r="D575" s="324"/>
      <c r="E575" s="324"/>
    </row>
    <row r="576" spans="1:5" ht="19.5" customHeight="1" x14ac:dyDescent="0.25">
      <c r="A576" s="324"/>
      <c r="B576" s="324"/>
      <c r="C576" s="1113"/>
      <c r="D576" s="324"/>
      <c r="E576" s="324"/>
    </row>
    <row r="577" spans="1:5" ht="19.5" customHeight="1" x14ac:dyDescent="0.25">
      <c r="A577" s="324"/>
      <c r="B577" s="324"/>
      <c r="C577" s="1113"/>
      <c r="D577" s="324"/>
      <c r="E577" s="324"/>
    </row>
    <row r="578" spans="1:5" ht="19.5" customHeight="1" x14ac:dyDescent="0.25">
      <c r="A578" s="324"/>
      <c r="B578" s="324"/>
      <c r="C578" s="1113"/>
      <c r="D578" s="324"/>
      <c r="E578" s="324"/>
    </row>
    <row r="579" spans="1:5" ht="19.5" customHeight="1" x14ac:dyDescent="0.25">
      <c r="A579" s="324"/>
      <c r="B579" s="324"/>
      <c r="C579" s="1113"/>
      <c r="D579" s="324"/>
      <c r="E579" s="324"/>
    </row>
    <row r="580" spans="1:5" ht="19.5" customHeight="1" x14ac:dyDescent="0.25">
      <c r="A580" s="324"/>
      <c r="B580" s="324"/>
      <c r="C580" s="1113"/>
      <c r="D580" s="324"/>
      <c r="E580" s="324"/>
    </row>
    <row r="581" spans="1:5" ht="19.5" customHeight="1" x14ac:dyDescent="0.25">
      <c r="A581" s="324"/>
      <c r="B581" s="324"/>
      <c r="C581" s="1113"/>
      <c r="D581" s="324"/>
      <c r="E581" s="324"/>
    </row>
    <row r="582" spans="1:5" ht="19.5" customHeight="1" x14ac:dyDescent="0.25">
      <c r="A582" s="324"/>
      <c r="B582" s="324"/>
      <c r="C582" s="1113"/>
      <c r="D582" s="324"/>
      <c r="E582" s="324"/>
    </row>
    <row r="583" spans="1:5" ht="19.5" customHeight="1" x14ac:dyDescent="0.25">
      <c r="A583" s="324"/>
      <c r="B583" s="324"/>
      <c r="C583" s="1113"/>
      <c r="D583" s="324"/>
      <c r="E583" s="324"/>
    </row>
    <row r="584" spans="1:5" ht="19.5" customHeight="1" x14ac:dyDescent="0.25">
      <c r="A584" s="324"/>
      <c r="B584" s="324"/>
      <c r="C584" s="1113"/>
      <c r="D584" s="324"/>
      <c r="E584" s="324"/>
    </row>
    <row r="585" spans="1:5" ht="19.5" customHeight="1" x14ac:dyDescent="0.25">
      <c r="A585" s="324"/>
      <c r="B585" s="324"/>
      <c r="C585" s="1113"/>
      <c r="D585" s="324"/>
      <c r="E585" s="324"/>
    </row>
    <row r="586" spans="1:5" ht="19.5" customHeight="1" x14ac:dyDescent="0.25">
      <c r="A586" s="324"/>
      <c r="B586" s="324"/>
      <c r="C586" s="1113"/>
      <c r="D586" s="324"/>
      <c r="E586" s="324"/>
    </row>
    <row r="587" spans="1:5" ht="19.5" customHeight="1" x14ac:dyDescent="0.25">
      <c r="A587" s="324"/>
      <c r="B587" s="324"/>
      <c r="C587" s="1113"/>
      <c r="D587" s="324"/>
      <c r="E587" s="324"/>
    </row>
    <row r="588" spans="1:5" ht="19.5" customHeight="1" x14ac:dyDescent="0.25">
      <c r="A588" s="324"/>
      <c r="B588" s="324"/>
      <c r="C588" s="1113"/>
      <c r="D588" s="324"/>
      <c r="E588" s="324"/>
    </row>
    <row r="589" spans="1:5" ht="19.5" customHeight="1" x14ac:dyDescent="0.25">
      <c r="A589" s="324"/>
      <c r="B589" s="324"/>
      <c r="C589" s="1113"/>
      <c r="D589" s="324"/>
      <c r="E589" s="324"/>
    </row>
    <row r="590" spans="1:5" ht="19.5" customHeight="1" x14ac:dyDescent="0.25">
      <c r="A590" s="324"/>
      <c r="B590" s="324"/>
      <c r="C590" s="1113"/>
      <c r="D590" s="324"/>
      <c r="E590" s="324"/>
    </row>
    <row r="591" spans="1:5" ht="19.5" customHeight="1" x14ac:dyDescent="0.25">
      <c r="A591" s="324"/>
      <c r="B591" s="324"/>
      <c r="C591" s="1113"/>
      <c r="D591" s="324"/>
      <c r="E591" s="324"/>
    </row>
    <row r="592" spans="1:5" ht="19.5" customHeight="1" x14ac:dyDescent="0.25">
      <c r="A592" s="324"/>
      <c r="B592" s="324"/>
      <c r="C592" s="1113"/>
      <c r="D592" s="324"/>
      <c r="E592" s="324"/>
    </row>
    <row r="593" spans="1:5" ht="19.5" customHeight="1" x14ac:dyDescent="0.25">
      <c r="A593" s="324"/>
      <c r="B593" s="324"/>
      <c r="C593" s="1113"/>
      <c r="D593" s="324"/>
      <c r="E593" s="324"/>
    </row>
    <row r="594" spans="1:5" ht="19.5" customHeight="1" x14ac:dyDescent="0.25">
      <c r="A594" s="324"/>
      <c r="B594" s="324"/>
      <c r="C594" s="1113"/>
      <c r="D594" s="324"/>
      <c r="E594" s="324"/>
    </row>
    <row r="595" spans="1:5" ht="19.5" customHeight="1" x14ac:dyDescent="0.25">
      <c r="A595" s="324"/>
      <c r="B595" s="324"/>
      <c r="C595" s="1113"/>
      <c r="D595" s="324"/>
      <c r="E595" s="324"/>
    </row>
    <row r="596" spans="1:5" ht="19.5" customHeight="1" x14ac:dyDescent="0.25">
      <c r="A596" s="324"/>
      <c r="B596" s="324"/>
      <c r="C596" s="1113"/>
      <c r="D596" s="324"/>
      <c r="E596" s="324"/>
    </row>
    <row r="597" spans="1:5" ht="19.5" customHeight="1" x14ac:dyDescent="0.25">
      <c r="A597" s="324"/>
      <c r="B597" s="324"/>
      <c r="C597" s="1113"/>
      <c r="D597" s="324"/>
      <c r="E597" s="324"/>
    </row>
    <row r="598" spans="1:5" ht="19.5" customHeight="1" x14ac:dyDescent="0.25">
      <c r="A598" s="324"/>
      <c r="B598" s="324"/>
      <c r="C598" s="1113"/>
      <c r="D598" s="324"/>
      <c r="E598" s="324"/>
    </row>
    <row r="599" spans="1:5" ht="19.5" customHeight="1" x14ac:dyDescent="0.25">
      <c r="A599" s="324"/>
      <c r="B599" s="324"/>
      <c r="C599" s="1113"/>
      <c r="D599" s="324"/>
      <c r="E599" s="324"/>
    </row>
    <row r="600" spans="1:5" ht="19.5" customHeight="1" x14ac:dyDescent="0.25">
      <c r="A600" s="324"/>
      <c r="B600" s="324"/>
      <c r="C600" s="1113"/>
      <c r="D600" s="324"/>
      <c r="E600" s="324"/>
    </row>
    <row r="601" spans="1:5" ht="19.5" customHeight="1" x14ac:dyDescent="0.25">
      <c r="A601" s="324"/>
      <c r="B601" s="324"/>
      <c r="C601" s="1113"/>
      <c r="D601" s="324"/>
      <c r="E601" s="324"/>
    </row>
    <row r="602" spans="1:5" ht="19.5" customHeight="1" x14ac:dyDescent="0.25">
      <c r="A602" s="324"/>
      <c r="B602" s="324"/>
      <c r="C602" s="1113"/>
      <c r="D602" s="324"/>
      <c r="E602" s="324"/>
    </row>
    <row r="603" spans="1:5" ht="19.5" customHeight="1" x14ac:dyDescent="0.25">
      <c r="A603" s="324"/>
      <c r="B603" s="324"/>
      <c r="C603" s="1113"/>
      <c r="D603" s="324"/>
      <c r="E603" s="324"/>
    </row>
    <row r="604" spans="1:5" ht="19.5" customHeight="1" x14ac:dyDescent="0.25">
      <c r="A604" s="324"/>
      <c r="B604" s="324"/>
      <c r="C604" s="1113"/>
      <c r="D604" s="324"/>
      <c r="E604" s="324"/>
    </row>
    <row r="605" spans="1:5" ht="19.5" customHeight="1" x14ac:dyDescent="0.25">
      <c r="A605" s="324"/>
      <c r="B605" s="324"/>
      <c r="C605" s="1113"/>
      <c r="D605" s="324"/>
      <c r="E605" s="324"/>
    </row>
    <row r="606" spans="1:5" ht="19.5" customHeight="1" x14ac:dyDescent="0.25">
      <c r="A606" s="324"/>
      <c r="B606" s="324"/>
      <c r="C606" s="1113"/>
      <c r="D606" s="324"/>
      <c r="E606" s="324"/>
    </row>
    <row r="607" spans="1:5" ht="19.5" customHeight="1" x14ac:dyDescent="0.25">
      <c r="A607" s="324"/>
      <c r="B607" s="324"/>
      <c r="C607" s="1113"/>
      <c r="D607" s="324"/>
      <c r="E607" s="324"/>
    </row>
    <row r="608" spans="1:5" ht="19.5" customHeight="1" x14ac:dyDescent="0.25">
      <c r="A608" s="324"/>
      <c r="B608" s="324"/>
      <c r="C608" s="1113"/>
      <c r="D608" s="324"/>
      <c r="E608" s="324"/>
    </row>
    <row r="609" spans="1:5" ht="19.5" customHeight="1" x14ac:dyDescent="0.25">
      <c r="A609" s="324"/>
      <c r="B609" s="324"/>
      <c r="C609" s="1113"/>
      <c r="D609" s="324"/>
      <c r="E609" s="324"/>
    </row>
    <row r="610" spans="1:5" ht="19.5" customHeight="1" x14ac:dyDescent="0.25">
      <c r="A610" s="324"/>
      <c r="B610" s="324"/>
      <c r="C610" s="1113"/>
      <c r="D610" s="324"/>
      <c r="E610" s="324"/>
    </row>
    <row r="611" spans="1:5" ht="19.5" customHeight="1" x14ac:dyDescent="0.25">
      <c r="A611" s="324"/>
      <c r="B611" s="324"/>
      <c r="C611" s="1113"/>
      <c r="D611" s="324"/>
      <c r="E611" s="324"/>
    </row>
    <row r="612" spans="1:5" ht="19.5" customHeight="1" x14ac:dyDescent="0.25">
      <c r="A612" s="324"/>
      <c r="B612" s="324"/>
      <c r="C612" s="1113"/>
      <c r="D612" s="324"/>
      <c r="E612" s="324"/>
    </row>
    <row r="613" spans="1:5" ht="19.5" customHeight="1" x14ac:dyDescent="0.25">
      <c r="A613" s="324"/>
      <c r="B613" s="324"/>
      <c r="C613" s="1113"/>
      <c r="D613" s="324"/>
      <c r="E613" s="324"/>
    </row>
    <row r="614" spans="1:5" ht="19.5" customHeight="1" x14ac:dyDescent="0.25">
      <c r="A614" s="324"/>
      <c r="B614" s="324"/>
      <c r="C614" s="1113"/>
      <c r="D614" s="324"/>
      <c r="E614" s="324"/>
    </row>
    <row r="615" spans="1:5" ht="19.5" customHeight="1" x14ac:dyDescent="0.25">
      <c r="A615" s="324"/>
      <c r="B615" s="324"/>
      <c r="C615" s="1113"/>
      <c r="D615" s="324"/>
      <c r="E615" s="324"/>
    </row>
    <row r="616" spans="1:5" ht="19.5" customHeight="1" x14ac:dyDescent="0.25">
      <c r="A616" s="324"/>
      <c r="B616" s="324"/>
      <c r="C616" s="1113"/>
      <c r="D616" s="324"/>
      <c r="E616" s="324"/>
    </row>
    <row r="617" spans="1:5" ht="19.5" customHeight="1" x14ac:dyDescent="0.25">
      <c r="A617" s="324"/>
      <c r="B617" s="324"/>
      <c r="C617" s="1113"/>
      <c r="D617" s="324"/>
      <c r="E617" s="324"/>
    </row>
    <row r="618" spans="1:5" ht="19.5" customHeight="1" x14ac:dyDescent="0.25">
      <c r="A618" s="324"/>
      <c r="B618" s="324"/>
      <c r="C618" s="1113"/>
      <c r="D618" s="324"/>
      <c r="E618" s="324"/>
    </row>
    <row r="619" spans="1:5" ht="19.5" customHeight="1" x14ac:dyDescent="0.25">
      <c r="A619" s="324"/>
      <c r="B619" s="324"/>
      <c r="C619" s="1113"/>
      <c r="D619" s="324"/>
      <c r="E619" s="324"/>
    </row>
    <row r="620" spans="1:5" ht="19.5" customHeight="1" x14ac:dyDescent="0.25">
      <c r="A620" s="324"/>
      <c r="B620" s="324"/>
      <c r="C620" s="1113"/>
      <c r="D620" s="324"/>
      <c r="E620" s="324"/>
    </row>
    <row r="621" spans="1:5" ht="19.5" customHeight="1" x14ac:dyDescent="0.25">
      <c r="A621" s="324"/>
      <c r="B621" s="324"/>
      <c r="C621" s="1113"/>
      <c r="D621" s="324"/>
      <c r="E621" s="324"/>
    </row>
    <row r="622" spans="1:5" ht="19.5" customHeight="1" x14ac:dyDescent="0.25">
      <c r="A622" s="324"/>
      <c r="B622" s="324"/>
      <c r="C622" s="1113"/>
      <c r="D622" s="324"/>
      <c r="E622" s="324"/>
    </row>
    <row r="623" spans="1:5" ht="19.5" customHeight="1" x14ac:dyDescent="0.25">
      <c r="A623" s="324"/>
      <c r="B623" s="324"/>
      <c r="C623" s="1113"/>
      <c r="D623" s="324"/>
      <c r="E623" s="324"/>
    </row>
    <row r="624" spans="1:5" ht="19.5" customHeight="1" x14ac:dyDescent="0.25">
      <c r="A624" s="324"/>
      <c r="B624" s="324"/>
      <c r="C624" s="1113"/>
      <c r="D624" s="324"/>
      <c r="E624" s="324"/>
    </row>
    <row r="625" spans="1:5" ht="19.5" customHeight="1" x14ac:dyDescent="0.25">
      <c r="A625" s="324"/>
      <c r="B625" s="324"/>
      <c r="C625" s="1113"/>
      <c r="D625" s="324"/>
      <c r="E625" s="324"/>
    </row>
    <row r="626" spans="1:5" ht="19.5" customHeight="1" x14ac:dyDescent="0.25">
      <c r="A626" s="324"/>
      <c r="B626" s="324"/>
      <c r="C626" s="1113"/>
      <c r="D626" s="324"/>
      <c r="E626" s="324"/>
    </row>
    <row r="627" spans="1:5" ht="19.5" customHeight="1" x14ac:dyDescent="0.25">
      <c r="A627" s="324"/>
      <c r="B627" s="324"/>
      <c r="C627" s="1113"/>
      <c r="D627" s="324"/>
      <c r="E627" s="324"/>
    </row>
    <row r="628" spans="1:5" ht="19.5" customHeight="1" x14ac:dyDescent="0.25">
      <c r="A628" s="324"/>
      <c r="B628" s="324"/>
      <c r="C628" s="1113"/>
      <c r="D628" s="324"/>
      <c r="E628" s="324"/>
    </row>
    <row r="629" spans="1:5" ht="19.5" customHeight="1" x14ac:dyDescent="0.25">
      <c r="A629" s="324"/>
      <c r="B629" s="324"/>
      <c r="C629" s="1113"/>
      <c r="D629" s="324"/>
      <c r="E629" s="324"/>
    </row>
    <row r="630" spans="1:5" ht="19.5" customHeight="1" x14ac:dyDescent="0.25">
      <c r="A630" s="324"/>
      <c r="B630" s="324"/>
      <c r="C630" s="1113"/>
      <c r="D630" s="324"/>
      <c r="E630" s="324"/>
    </row>
    <row r="631" spans="1:5" ht="19.5" customHeight="1" x14ac:dyDescent="0.25">
      <c r="A631" s="324"/>
      <c r="B631" s="324"/>
      <c r="C631" s="1113"/>
      <c r="D631" s="324"/>
      <c r="E631" s="324"/>
    </row>
    <row r="632" spans="1:5" ht="19.5" customHeight="1" x14ac:dyDescent="0.25">
      <c r="A632" s="324"/>
      <c r="B632" s="324"/>
      <c r="C632" s="1113"/>
      <c r="D632" s="324"/>
      <c r="E632" s="324"/>
    </row>
    <row r="633" spans="1:5" ht="19.5" customHeight="1" x14ac:dyDescent="0.25">
      <c r="A633" s="324"/>
      <c r="B633" s="324"/>
      <c r="C633" s="1113"/>
      <c r="D633" s="324"/>
      <c r="E633" s="324"/>
    </row>
    <row r="634" spans="1:5" ht="19.5" customHeight="1" x14ac:dyDescent="0.25">
      <c r="A634" s="324"/>
      <c r="B634" s="324"/>
      <c r="C634" s="1113"/>
      <c r="D634" s="324"/>
      <c r="E634" s="324"/>
    </row>
    <row r="635" spans="1:5" ht="19.5" customHeight="1" x14ac:dyDescent="0.25">
      <c r="A635" s="324"/>
      <c r="B635" s="324"/>
      <c r="C635" s="1113"/>
      <c r="D635" s="324"/>
      <c r="E635" s="324"/>
    </row>
    <row r="636" spans="1:5" ht="19.5" customHeight="1" x14ac:dyDescent="0.25">
      <c r="A636" s="324"/>
      <c r="B636" s="324"/>
      <c r="C636" s="1113"/>
      <c r="D636" s="324"/>
      <c r="E636" s="324"/>
    </row>
    <row r="637" spans="1:5" ht="19.5" customHeight="1" x14ac:dyDescent="0.25">
      <c r="A637" s="324"/>
      <c r="B637" s="324"/>
      <c r="C637" s="1113"/>
      <c r="D637" s="324"/>
      <c r="E637" s="324"/>
    </row>
    <row r="638" spans="1:5" ht="19.5" customHeight="1" x14ac:dyDescent="0.25">
      <c r="A638" s="324"/>
      <c r="B638" s="324"/>
      <c r="C638" s="1113"/>
      <c r="D638" s="324"/>
      <c r="E638" s="324"/>
    </row>
    <row r="639" spans="1:5" ht="19.5" customHeight="1" x14ac:dyDescent="0.25">
      <c r="A639" s="324"/>
      <c r="B639" s="324"/>
      <c r="C639" s="1113"/>
      <c r="D639" s="324"/>
      <c r="E639" s="324"/>
    </row>
    <row r="640" spans="1:5" ht="19.5" customHeight="1" x14ac:dyDescent="0.25">
      <c r="A640" s="324"/>
      <c r="B640" s="324"/>
      <c r="C640" s="1113"/>
      <c r="D640" s="324"/>
      <c r="E640" s="324"/>
    </row>
    <row r="641" spans="1:5" ht="19.5" customHeight="1" x14ac:dyDescent="0.25">
      <c r="A641" s="324"/>
      <c r="B641" s="324"/>
      <c r="C641" s="1113"/>
      <c r="D641" s="324"/>
      <c r="E641" s="324"/>
    </row>
    <row r="642" spans="1:5" ht="19.5" customHeight="1" x14ac:dyDescent="0.25">
      <c r="A642" s="324"/>
      <c r="B642" s="324"/>
      <c r="C642" s="1113"/>
      <c r="D642" s="324"/>
      <c r="E642" s="324"/>
    </row>
    <row r="643" spans="1:5" ht="19.5" customHeight="1" x14ac:dyDescent="0.25">
      <c r="A643" s="324"/>
      <c r="B643" s="324"/>
      <c r="C643" s="1113"/>
      <c r="D643" s="324"/>
      <c r="E643" s="324"/>
    </row>
    <row r="644" spans="1:5" ht="19.5" customHeight="1" x14ac:dyDescent="0.25">
      <c r="A644" s="324"/>
      <c r="B644" s="324"/>
      <c r="C644" s="1113"/>
      <c r="D644" s="324"/>
      <c r="E644" s="324"/>
    </row>
    <row r="645" spans="1:5" ht="19.5" customHeight="1" x14ac:dyDescent="0.25">
      <c r="A645" s="324"/>
      <c r="B645" s="324"/>
      <c r="C645" s="1113"/>
      <c r="D645" s="324"/>
      <c r="E645" s="324"/>
    </row>
    <row r="646" spans="1:5" ht="19.5" customHeight="1" x14ac:dyDescent="0.25">
      <c r="A646" s="324"/>
      <c r="B646" s="324"/>
      <c r="C646" s="1113"/>
      <c r="D646" s="324"/>
      <c r="E646" s="324"/>
    </row>
    <row r="647" spans="1:5" ht="19.5" customHeight="1" x14ac:dyDescent="0.25">
      <c r="A647" s="324"/>
      <c r="B647" s="324"/>
      <c r="C647" s="1113"/>
      <c r="D647" s="324"/>
      <c r="E647" s="324"/>
    </row>
    <row r="648" spans="1:5" ht="19.5" customHeight="1" x14ac:dyDescent="0.25">
      <c r="A648" s="324"/>
      <c r="B648" s="324"/>
      <c r="C648" s="1113"/>
      <c r="D648" s="324"/>
      <c r="E648" s="324"/>
    </row>
    <row r="649" spans="1:5" ht="19.5" customHeight="1" x14ac:dyDescent="0.25">
      <c r="A649" s="324"/>
      <c r="B649" s="324"/>
      <c r="C649" s="1113"/>
      <c r="D649" s="324"/>
      <c r="E649" s="324"/>
    </row>
    <row r="650" spans="1:5" ht="19.5" customHeight="1" x14ac:dyDescent="0.25">
      <c r="A650" s="324"/>
      <c r="B650" s="324"/>
      <c r="C650" s="1113"/>
      <c r="D650" s="324"/>
      <c r="E650" s="324"/>
    </row>
    <row r="651" spans="1:5" ht="19.5" customHeight="1" x14ac:dyDescent="0.25">
      <c r="A651" s="324"/>
      <c r="B651" s="324"/>
      <c r="C651" s="1113"/>
      <c r="D651" s="324"/>
      <c r="E651" s="324"/>
    </row>
    <row r="652" spans="1:5" ht="19.5" customHeight="1" x14ac:dyDescent="0.25">
      <c r="A652" s="324"/>
      <c r="B652" s="324"/>
      <c r="C652" s="1113"/>
      <c r="D652" s="324"/>
      <c r="E652" s="324"/>
    </row>
    <row r="653" spans="1:5" ht="19.5" customHeight="1" x14ac:dyDescent="0.25">
      <c r="A653" s="324"/>
      <c r="B653" s="324"/>
      <c r="C653" s="1113"/>
      <c r="D653" s="324"/>
      <c r="E653" s="324"/>
    </row>
    <row r="654" spans="1:5" ht="19.5" customHeight="1" x14ac:dyDescent="0.25">
      <c r="A654" s="324"/>
      <c r="B654" s="324"/>
      <c r="C654" s="1113"/>
      <c r="D654" s="324"/>
      <c r="E654" s="324"/>
    </row>
    <row r="655" spans="1:5" ht="19.5" customHeight="1" x14ac:dyDescent="0.25">
      <c r="A655" s="324"/>
      <c r="B655" s="324"/>
      <c r="C655" s="1113"/>
      <c r="D655" s="324"/>
      <c r="E655" s="324"/>
    </row>
    <row r="656" spans="1:5" ht="19.5" customHeight="1" x14ac:dyDescent="0.25">
      <c r="A656" s="324"/>
      <c r="B656" s="324"/>
      <c r="C656" s="1113"/>
      <c r="D656" s="324"/>
      <c r="E656" s="324"/>
    </row>
    <row r="657" spans="1:5" ht="19.5" customHeight="1" x14ac:dyDescent="0.25">
      <c r="A657" s="324"/>
      <c r="B657" s="324"/>
      <c r="C657" s="1113"/>
      <c r="D657" s="324"/>
      <c r="E657" s="324"/>
    </row>
    <row r="658" spans="1:5" ht="19.5" customHeight="1" x14ac:dyDescent="0.25">
      <c r="A658" s="324"/>
      <c r="B658" s="324"/>
      <c r="C658" s="1113"/>
      <c r="D658" s="324"/>
      <c r="E658" s="324"/>
    </row>
    <row r="659" spans="1:5" ht="19.5" customHeight="1" x14ac:dyDescent="0.25">
      <c r="A659" s="324"/>
      <c r="B659" s="324"/>
      <c r="C659" s="1113"/>
      <c r="D659" s="324"/>
      <c r="E659" s="324"/>
    </row>
    <row r="660" spans="1:5" ht="19.5" customHeight="1" x14ac:dyDescent="0.25">
      <c r="A660" s="324"/>
      <c r="B660" s="324"/>
      <c r="C660" s="1113"/>
      <c r="D660" s="324"/>
      <c r="E660" s="324"/>
    </row>
    <row r="661" spans="1:5" ht="19.5" customHeight="1" x14ac:dyDescent="0.25">
      <c r="A661" s="324"/>
      <c r="B661" s="324"/>
      <c r="C661" s="1113"/>
      <c r="D661" s="324"/>
      <c r="E661" s="324"/>
    </row>
    <row r="662" spans="1:5" ht="19.5" customHeight="1" x14ac:dyDescent="0.25">
      <c r="A662" s="324"/>
      <c r="B662" s="324"/>
      <c r="C662" s="1113"/>
      <c r="D662" s="324"/>
      <c r="E662" s="324"/>
    </row>
    <row r="663" spans="1:5" ht="19.5" customHeight="1" x14ac:dyDescent="0.25">
      <c r="A663" s="324"/>
      <c r="B663" s="324"/>
      <c r="C663" s="1113"/>
      <c r="D663" s="324"/>
      <c r="E663" s="324"/>
    </row>
    <row r="664" spans="1:5" ht="19.5" customHeight="1" x14ac:dyDescent="0.25">
      <c r="A664" s="324"/>
      <c r="B664" s="324"/>
      <c r="C664" s="1113"/>
      <c r="D664" s="324"/>
      <c r="E664" s="324"/>
    </row>
    <row r="665" spans="1:5" ht="19.5" customHeight="1" x14ac:dyDescent="0.25">
      <c r="A665" s="324"/>
      <c r="B665" s="324"/>
      <c r="C665" s="1113"/>
      <c r="D665" s="324"/>
      <c r="E665" s="324"/>
    </row>
    <row r="666" spans="1:5" ht="19.5" customHeight="1" x14ac:dyDescent="0.25">
      <c r="A666" s="324"/>
      <c r="B666" s="324"/>
      <c r="C666" s="1113"/>
      <c r="D666" s="324"/>
      <c r="E666" s="324"/>
    </row>
    <row r="667" spans="1:5" ht="19.5" customHeight="1" x14ac:dyDescent="0.25">
      <c r="A667" s="324"/>
      <c r="B667" s="324"/>
      <c r="C667" s="1113"/>
      <c r="D667" s="324"/>
      <c r="E667" s="324"/>
    </row>
    <row r="668" spans="1:5" ht="19.5" customHeight="1" x14ac:dyDescent="0.25">
      <c r="A668" s="324"/>
      <c r="B668" s="324"/>
      <c r="C668" s="1113"/>
      <c r="D668" s="324"/>
      <c r="E668" s="324"/>
    </row>
    <row r="669" spans="1:5" ht="19.5" customHeight="1" x14ac:dyDescent="0.25">
      <c r="A669" s="324"/>
      <c r="B669" s="324"/>
      <c r="C669" s="1113"/>
      <c r="D669" s="324"/>
      <c r="E669" s="324"/>
    </row>
    <row r="670" spans="1:5" ht="19.5" customHeight="1" x14ac:dyDescent="0.25">
      <c r="A670" s="324"/>
      <c r="B670" s="324"/>
      <c r="C670" s="1113"/>
      <c r="D670" s="324"/>
      <c r="E670" s="324"/>
    </row>
    <row r="671" spans="1:5" ht="19.5" customHeight="1" x14ac:dyDescent="0.25">
      <c r="A671" s="324"/>
      <c r="B671" s="324"/>
      <c r="C671" s="1113"/>
      <c r="D671" s="324"/>
      <c r="E671" s="324"/>
    </row>
    <row r="672" spans="1:5" ht="19.5" customHeight="1" x14ac:dyDescent="0.25">
      <c r="A672" s="324"/>
      <c r="B672" s="324"/>
      <c r="C672" s="1113"/>
      <c r="D672" s="324"/>
      <c r="E672" s="324"/>
    </row>
    <row r="673" spans="1:5" ht="19.5" customHeight="1" x14ac:dyDescent="0.25">
      <c r="A673" s="324"/>
      <c r="B673" s="324"/>
      <c r="C673" s="1113"/>
      <c r="D673" s="324"/>
      <c r="E673" s="324"/>
    </row>
    <row r="674" spans="1:5" ht="19.5" customHeight="1" x14ac:dyDescent="0.25">
      <c r="A674" s="324"/>
      <c r="B674" s="324"/>
      <c r="C674" s="1113"/>
      <c r="D674" s="324"/>
      <c r="E674" s="324"/>
    </row>
    <row r="675" spans="1:5" ht="19.5" customHeight="1" x14ac:dyDescent="0.25">
      <c r="A675" s="324"/>
      <c r="B675" s="324"/>
      <c r="C675" s="1113"/>
      <c r="D675" s="324"/>
      <c r="E675" s="324"/>
    </row>
    <row r="676" spans="1:5" ht="19.5" customHeight="1" x14ac:dyDescent="0.25">
      <c r="A676" s="324"/>
      <c r="B676" s="324"/>
      <c r="C676" s="1113"/>
      <c r="D676" s="324"/>
      <c r="E676" s="324"/>
    </row>
    <row r="677" spans="1:5" ht="19.5" customHeight="1" x14ac:dyDescent="0.25">
      <c r="A677" s="324"/>
      <c r="B677" s="324"/>
      <c r="C677" s="1113"/>
      <c r="D677" s="324"/>
      <c r="E677" s="324"/>
    </row>
    <row r="678" spans="1:5" ht="19.5" customHeight="1" x14ac:dyDescent="0.25">
      <c r="A678" s="324"/>
      <c r="B678" s="324"/>
      <c r="C678" s="1113"/>
      <c r="D678" s="324"/>
      <c r="E678" s="324"/>
    </row>
    <row r="679" spans="1:5" ht="19.5" customHeight="1" x14ac:dyDescent="0.25">
      <c r="A679" s="324"/>
      <c r="B679" s="324"/>
      <c r="C679" s="1113"/>
      <c r="D679" s="324"/>
      <c r="E679" s="324"/>
    </row>
    <row r="680" spans="1:5" ht="19.5" customHeight="1" x14ac:dyDescent="0.25">
      <c r="A680" s="324"/>
      <c r="B680" s="324"/>
      <c r="C680" s="1113"/>
      <c r="D680" s="324"/>
      <c r="E680" s="324"/>
    </row>
    <row r="681" spans="1:5" ht="19.5" customHeight="1" x14ac:dyDescent="0.25">
      <c r="A681" s="324"/>
      <c r="B681" s="324"/>
      <c r="C681" s="1113"/>
      <c r="D681" s="324"/>
      <c r="E681" s="324"/>
    </row>
    <row r="682" spans="1:5" ht="19.5" customHeight="1" x14ac:dyDescent="0.25">
      <c r="A682" s="324"/>
      <c r="B682" s="324"/>
      <c r="C682" s="1113"/>
      <c r="D682" s="324"/>
      <c r="E682" s="324"/>
    </row>
    <row r="683" spans="1:5" ht="19.5" customHeight="1" x14ac:dyDescent="0.25">
      <c r="A683" s="324"/>
      <c r="B683" s="324"/>
      <c r="C683" s="1113"/>
      <c r="D683" s="324"/>
      <c r="E683" s="324"/>
    </row>
    <row r="684" spans="1:5" ht="19.5" customHeight="1" x14ac:dyDescent="0.25">
      <c r="A684" s="324"/>
      <c r="B684" s="324"/>
      <c r="C684" s="1113"/>
      <c r="D684" s="324"/>
      <c r="E684" s="324"/>
    </row>
    <row r="685" spans="1:5" ht="19.5" customHeight="1" x14ac:dyDescent="0.25">
      <c r="A685" s="324"/>
      <c r="B685" s="324"/>
      <c r="C685" s="1113"/>
      <c r="D685" s="324"/>
      <c r="E685" s="324"/>
    </row>
    <row r="686" spans="1:5" ht="19.5" customHeight="1" x14ac:dyDescent="0.25">
      <c r="A686" s="324"/>
      <c r="B686" s="324"/>
      <c r="C686" s="1113"/>
      <c r="D686" s="324"/>
      <c r="E686" s="324"/>
    </row>
    <row r="687" spans="1:5" ht="19.5" customHeight="1" x14ac:dyDescent="0.25">
      <c r="A687" s="324"/>
      <c r="B687" s="324"/>
      <c r="C687" s="1113"/>
      <c r="D687" s="324"/>
      <c r="E687" s="324"/>
    </row>
    <row r="688" spans="1:5" ht="19.5" customHeight="1" x14ac:dyDescent="0.25">
      <c r="A688" s="324"/>
      <c r="B688" s="324"/>
      <c r="C688" s="1113"/>
      <c r="D688" s="324"/>
      <c r="E688" s="324"/>
    </row>
    <row r="689" spans="1:5" ht="19.5" customHeight="1" x14ac:dyDescent="0.25">
      <c r="A689" s="324"/>
      <c r="B689" s="324"/>
      <c r="C689" s="1113"/>
      <c r="D689" s="324"/>
      <c r="E689" s="324"/>
    </row>
    <row r="690" spans="1:5" ht="19.5" customHeight="1" x14ac:dyDescent="0.25">
      <c r="A690" s="324"/>
      <c r="B690" s="324"/>
      <c r="C690" s="1113"/>
      <c r="D690" s="324"/>
      <c r="E690" s="324"/>
    </row>
    <row r="691" spans="1:5" ht="19.5" customHeight="1" x14ac:dyDescent="0.25">
      <c r="A691" s="324"/>
      <c r="B691" s="324"/>
      <c r="C691" s="1113"/>
      <c r="D691" s="324"/>
      <c r="E691" s="324"/>
    </row>
    <row r="692" spans="1:5" ht="19.5" customHeight="1" x14ac:dyDescent="0.25">
      <c r="A692" s="324"/>
      <c r="B692" s="324"/>
      <c r="C692" s="1113"/>
      <c r="D692" s="324"/>
      <c r="E692" s="324"/>
    </row>
    <row r="693" spans="1:5" ht="19.5" customHeight="1" x14ac:dyDescent="0.25">
      <c r="A693" s="324"/>
      <c r="B693" s="324"/>
      <c r="C693" s="1113"/>
      <c r="D693" s="324"/>
      <c r="E693" s="324"/>
    </row>
    <row r="694" spans="1:5" ht="19.5" customHeight="1" x14ac:dyDescent="0.25">
      <c r="A694" s="324"/>
      <c r="B694" s="324"/>
      <c r="C694" s="1113"/>
      <c r="D694" s="324"/>
      <c r="E694" s="324"/>
    </row>
    <row r="695" spans="1:5" ht="19.5" customHeight="1" x14ac:dyDescent="0.25">
      <c r="A695" s="324"/>
      <c r="B695" s="324"/>
      <c r="C695" s="1113"/>
      <c r="D695" s="324"/>
      <c r="E695" s="324"/>
    </row>
    <row r="696" spans="1:5" ht="19.5" customHeight="1" x14ac:dyDescent="0.25">
      <c r="A696" s="324"/>
      <c r="B696" s="324"/>
      <c r="C696" s="1113"/>
      <c r="D696" s="324"/>
      <c r="E696" s="324"/>
    </row>
    <row r="697" spans="1:5" ht="19.5" customHeight="1" x14ac:dyDescent="0.25">
      <c r="A697" s="324"/>
      <c r="B697" s="324"/>
      <c r="C697" s="1113"/>
      <c r="D697" s="324"/>
      <c r="E697" s="324"/>
    </row>
    <row r="698" spans="1:5" ht="19.5" customHeight="1" x14ac:dyDescent="0.25">
      <c r="A698" s="324"/>
      <c r="B698" s="324"/>
      <c r="C698" s="1113"/>
      <c r="D698" s="324"/>
      <c r="E698" s="324"/>
    </row>
    <row r="699" spans="1:5" ht="19.5" customHeight="1" x14ac:dyDescent="0.25">
      <c r="A699" s="324"/>
      <c r="B699" s="324"/>
      <c r="C699" s="1113"/>
      <c r="D699" s="324"/>
      <c r="E699" s="324"/>
    </row>
    <row r="700" spans="1:5" ht="19.5" customHeight="1" x14ac:dyDescent="0.25">
      <c r="A700" s="324"/>
      <c r="B700" s="324"/>
      <c r="C700" s="1113"/>
      <c r="D700" s="324"/>
      <c r="E700" s="324"/>
    </row>
    <row r="701" spans="1:5" ht="19.5" customHeight="1" x14ac:dyDescent="0.25">
      <c r="A701" s="324"/>
      <c r="B701" s="324"/>
      <c r="C701" s="1113"/>
      <c r="D701" s="324"/>
      <c r="E701" s="324"/>
    </row>
    <row r="702" spans="1:5" ht="19.5" customHeight="1" x14ac:dyDescent="0.25">
      <c r="A702" s="324"/>
      <c r="B702" s="324"/>
      <c r="C702" s="1113"/>
      <c r="D702" s="324"/>
      <c r="E702" s="324"/>
    </row>
    <row r="703" spans="1:5" ht="19.5" customHeight="1" x14ac:dyDescent="0.25">
      <c r="A703" s="324"/>
      <c r="B703" s="324"/>
      <c r="C703" s="1113"/>
      <c r="D703" s="324"/>
      <c r="E703" s="324"/>
    </row>
    <row r="704" spans="1:5" ht="19.5" customHeight="1" x14ac:dyDescent="0.25">
      <c r="A704" s="324"/>
      <c r="B704" s="324"/>
      <c r="C704" s="1113"/>
      <c r="D704" s="324"/>
      <c r="E704" s="324"/>
    </row>
    <row r="705" spans="1:5" ht="19.5" customHeight="1" x14ac:dyDescent="0.25">
      <c r="A705" s="324"/>
      <c r="B705" s="324"/>
      <c r="C705" s="1113"/>
      <c r="D705" s="324"/>
      <c r="E705" s="324"/>
    </row>
    <row r="706" spans="1:5" ht="19.5" customHeight="1" x14ac:dyDescent="0.25">
      <c r="A706" s="324"/>
      <c r="B706" s="324"/>
      <c r="C706" s="1113"/>
      <c r="D706" s="324"/>
      <c r="E706" s="324"/>
    </row>
    <row r="707" spans="1:5" ht="19.5" customHeight="1" x14ac:dyDescent="0.25">
      <c r="A707" s="324"/>
      <c r="B707" s="324"/>
      <c r="C707" s="1113"/>
      <c r="D707" s="324"/>
      <c r="E707" s="324"/>
    </row>
    <row r="708" spans="1:5" ht="19.5" customHeight="1" x14ac:dyDescent="0.25">
      <c r="A708" s="324"/>
      <c r="B708" s="324"/>
      <c r="C708" s="1113"/>
      <c r="D708" s="324"/>
      <c r="E708" s="324"/>
    </row>
    <row r="709" spans="1:5" ht="19.5" customHeight="1" x14ac:dyDescent="0.25">
      <c r="A709" s="324"/>
      <c r="B709" s="324"/>
      <c r="C709" s="1113"/>
      <c r="D709" s="324"/>
      <c r="E709" s="324"/>
    </row>
    <row r="710" spans="1:5" ht="19.5" customHeight="1" x14ac:dyDescent="0.25">
      <c r="A710" s="324"/>
      <c r="B710" s="324"/>
      <c r="C710" s="1113"/>
      <c r="D710" s="324"/>
      <c r="E710" s="324"/>
    </row>
    <row r="711" spans="1:5" ht="19.5" customHeight="1" x14ac:dyDescent="0.25">
      <c r="A711" s="324"/>
      <c r="B711" s="324"/>
      <c r="C711" s="1113"/>
      <c r="D711" s="324"/>
      <c r="E711" s="324"/>
    </row>
    <row r="712" spans="1:5" ht="19.5" customHeight="1" x14ac:dyDescent="0.25">
      <c r="A712" s="324"/>
      <c r="B712" s="324"/>
      <c r="C712" s="1113"/>
      <c r="D712" s="324"/>
      <c r="E712" s="324"/>
    </row>
    <row r="713" spans="1:5" ht="19.5" customHeight="1" x14ac:dyDescent="0.25">
      <c r="A713" s="324"/>
      <c r="B713" s="324"/>
      <c r="C713" s="1113"/>
      <c r="D713" s="324"/>
      <c r="E713" s="324"/>
    </row>
    <row r="714" spans="1:5" ht="19.5" customHeight="1" x14ac:dyDescent="0.25">
      <c r="A714" s="324"/>
      <c r="B714" s="324"/>
      <c r="C714" s="1113"/>
      <c r="D714" s="324"/>
      <c r="E714" s="324"/>
    </row>
    <row r="715" spans="1:5" ht="19.5" customHeight="1" x14ac:dyDescent="0.25">
      <c r="A715" s="324"/>
      <c r="B715" s="324"/>
      <c r="C715" s="1113"/>
      <c r="D715" s="324"/>
      <c r="E715" s="324"/>
    </row>
    <row r="716" spans="1:5" ht="19.5" customHeight="1" x14ac:dyDescent="0.25">
      <c r="A716" s="324"/>
      <c r="B716" s="324"/>
      <c r="C716" s="1113"/>
      <c r="D716" s="324"/>
      <c r="E716" s="324"/>
    </row>
    <row r="717" spans="1:5" ht="19.5" customHeight="1" x14ac:dyDescent="0.25">
      <c r="A717" s="324"/>
      <c r="B717" s="324"/>
      <c r="C717" s="1113"/>
      <c r="D717" s="324"/>
      <c r="E717" s="324"/>
    </row>
    <row r="718" spans="1:5" ht="19.5" customHeight="1" x14ac:dyDescent="0.25">
      <c r="A718" s="324"/>
      <c r="B718" s="324"/>
      <c r="C718" s="1113"/>
      <c r="D718" s="324"/>
      <c r="E718" s="324"/>
    </row>
    <row r="719" spans="1:5" ht="19.5" customHeight="1" x14ac:dyDescent="0.25">
      <c r="A719" s="324"/>
      <c r="B719" s="324"/>
      <c r="C719" s="1113"/>
      <c r="D719" s="324"/>
      <c r="E719" s="324"/>
    </row>
    <row r="720" spans="1:5" ht="19.5" customHeight="1" x14ac:dyDescent="0.25">
      <c r="A720" s="324"/>
      <c r="B720" s="324"/>
      <c r="C720" s="1113"/>
      <c r="D720" s="324"/>
      <c r="E720" s="324"/>
    </row>
    <row r="721" spans="1:5" ht="19.5" customHeight="1" x14ac:dyDescent="0.25">
      <c r="A721" s="324"/>
      <c r="B721" s="324"/>
      <c r="C721" s="1113"/>
      <c r="D721" s="324"/>
      <c r="E721" s="324"/>
    </row>
    <row r="722" spans="1:5" ht="19.5" customHeight="1" x14ac:dyDescent="0.25">
      <c r="A722" s="324"/>
      <c r="B722" s="324"/>
      <c r="C722" s="1113"/>
      <c r="D722" s="324"/>
      <c r="E722" s="324"/>
    </row>
    <row r="723" spans="1:5" ht="19.5" customHeight="1" x14ac:dyDescent="0.25">
      <c r="A723" s="324"/>
      <c r="B723" s="324"/>
      <c r="C723" s="1113"/>
      <c r="D723" s="324"/>
      <c r="E723" s="324"/>
    </row>
    <row r="724" spans="1:5" ht="19.5" customHeight="1" x14ac:dyDescent="0.25">
      <c r="A724" s="324"/>
      <c r="B724" s="324"/>
      <c r="C724" s="1113"/>
      <c r="D724" s="324"/>
      <c r="E724" s="324"/>
    </row>
    <row r="725" spans="1:5" ht="19.5" customHeight="1" x14ac:dyDescent="0.25">
      <c r="A725" s="324"/>
      <c r="B725" s="324"/>
      <c r="C725" s="1113"/>
      <c r="D725" s="324"/>
      <c r="E725" s="324"/>
    </row>
    <row r="726" spans="1:5" ht="19.5" customHeight="1" x14ac:dyDescent="0.25">
      <c r="A726" s="324"/>
      <c r="B726" s="324"/>
      <c r="C726" s="1113"/>
      <c r="D726" s="324"/>
      <c r="E726" s="324"/>
    </row>
    <row r="727" spans="1:5" ht="19.5" customHeight="1" x14ac:dyDescent="0.25">
      <c r="A727" s="324"/>
      <c r="B727" s="324"/>
      <c r="C727" s="1113"/>
      <c r="D727" s="324"/>
      <c r="E727" s="324"/>
    </row>
    <row r="728" spans="1:5" ht="19.5" customHeight="1" x14ac:dyDescent="0.25">
      <c r="A728" s="324"/>
      <c r="B728" s="324"/>
      <c r="C728" s="1113"/>
      <c r="D728" s="324"/>
      <c r="E728" s="324"/>
    </row>
    <row r="729" spans="1:5" ht="19.5" customHeight="1" x14ac:dyDescent="0.25">
      <c r="A729" s="324"/>
      <c r="B729" s="324"/>
      <c r="C729" s="1113"/>
      <c r="D729" s="324"/>
      <c r="E729" s="324"/>
    </row>
    <row r="730" spans="1:5" ht="19.5" customHeight="1" x14ac:dyDescent="0.25">
      <c r="A730" s="324"/>
      <c r="B730" s="324"/>
      <c r="C730" s="1113"/>
      <c r="D730" s="324"/>
      <c r="E730" s="324"/>
    </row>
    <row r="731" spans="1:5" ht="19.5" customHeight="1" x14ac:dyDescent="0.25">
      <c r="A731" s="324"/>
      <c r="B731" s="324"/>
      <c r="C731" s="1113"/>
      <c r="D731" s="324"/>
      <c r="E731" s="324"/>
    </row>
    <row r="732" spans="1:5" ht="19.5" customHeight="1" x14ac:dyDescent="0.25">
      <c r="A732" s="324"/>
      <c r="B732" s="324"/>
      <c r="C732" s="1113"/>
      <c r="D732" s="324"/>
      <c r="E732" s="324"/>
    </row>
    <row r="733" spans="1:5" ht="19.5" customHeight="1" x14ac:dyDescent="0.25">
      <c r="A733" s="324"/>
      <c r="B733" s="324"/>
      <c r="C733" s="1113"/>
      <c r="D733" s="324"/>
      <c r="E733" s="324"/>
    </row>
    <row r="734" spans="1:5" ht="19.5" customHeight="1" x14ac:dyDescent="0.25">
      <c r="A734" s="324"/>
      <c r="B734" s="324"/>
      <c r="C734" s="1113"/>
      <c r="D734" s="324"/>
      <c r="E734" s="324"/>
    </row>
    <row r="735" spans="1:5" ht="19.5" customHeight="1" x14ac:dyDescent="0.25">
      <c r="A735" s="324"/>
      <c r="B735" s="324"/>
      <c r="C735" s="1113"/>
      <c r="D735" s="324"/>
      <c r="E735" s="324"/>
    </row>
    <row r="736" spans="1:5" ht="19.5" customHeight="1" x14ac:dyDescent="0.25">
      <c r="A736" s="324"/>
      <c r="B736" s="324"/>
      <c r="C736" s="1113"/>
      <c r="D736" s="324"/>
      <c r="E736" s="324"/>
    </row>
    <row r="737" spans="1:5" ht="19.5" customHeight="1" x14ac:dyDescent="0.25">
      <c r="A737" s="324"/>
      <c r="B737" s="324"/>
      <c r="C737" s="1113"/>
      <c r="D737" s="324"/>
      <c r="E737" s="324"/>
    </row>
    <row r="738" spans="1:5" ht="19.5" customHeight="1" x14ac:dyDescent="0.25">
      <c r="A738" s="324"/>
      <c r="B738" s="324"/>
      <c r="C738" s="1113"/>
      <c r="D738" s="324"/>
      <c r="E738" s="324"/>
    </row>
    <row r="739" spans="1:5" ht="19.5" customHeight="1" x14ac:dyDescent="0.25">
      <c r="A739" s="324"/>
      <c r="B739" s="324"/>
      <c r="C739" s="1113"/>
      <c r="D739" s="324"/>
      <c r="E739" s="324"/>
    </row>
    <row r="740" spans="1:5" ht="19.5" customHeight="1" x14ac:dyDescent="0.25">
      <c r="A740" s="324"/>
      <c r="B740" s="324"/>
      <c r="C740" s="1113"/>
      <c r="D740" s="324"/>
      <c r="E740" s="324"/>
    </row>
    <row r="741" spans="1:5" ht="19.5" customHeight="1" x14ac:dyDescent="0.25">
      <c r="A741" s="324"/>
      <c r="B741" s="324"/>
      <c r="C741" s="1113"/>
      <c r="D741" s="324"/>
      <c r="E741" s="324"/>
    </row>
    <row r="742" spans="1:5" ht="19.5" customHeight="1" x14ac:dyDescent="0.25">
      <c r="A742" s="324"/>
      <c r="B742" s="324"/>
      <c r="C742" s="1113"/>
      <c r="D742" s="324"/>
      <c r="E742" s="324"/>
    </row>
    <row r="743" spans="1:5" ht="19.5" customHeight="1" x14ac:dyDescent="0.25">
      <c r="A743" s="324"/>
      <c r="B743" s="324"/>
      <c r="C743" s="1113"/>
      <c r="D743" s="324"/>
      <c r="E743" s="324"/>
    </row>
    <row r="744" spans="1:5" ht="19.5" customHeight="1" x14ac:dyDescent="0.25">
      <c r="A744" s="324"/>
      <c r="B744" s="324"/>
      <c r="C744" s="1113"/>
      <c r="D744" s="324"/>
      <c r="E744" s="324"/>
    </row>
    <row r="745" spans="1:5" ht="19.5" customHeight="1" x14ac:dyDescent="0.25">
      <c r="A745" s="324"/>
      <c r="B745" s="324"/>
      <c r="C745" s="1113"/>
      <c r="D745" s="324"/>
      <c r="E745" s="324"/>
    </row>
    <row r="746" spans="1:5" ht="19.5" customHeight="1" x14ac:dyDescent="0.25">
      <c r="A746" s="324"/>
      <c r="B746" s="324"/>
      <c r="C746" s="1113"/>
      <c r="D746" s="324"/>
      <c r="E746" s="324"/>
    </row>
    <row r="747" spans="1:5" ht="19.5" customHeight="1" x14ac:dyDescent="0.25">
      <c r="A747" s="324"/>
      <c r="B747" s="324"/>
      <c r="C747" s="1113"/>
      <c r="D747" s="324"/>
      <c r="E747" s="324"/>
    </row>
    <row r="748" spans="1:5" ht="19.5" customHeight="1" x14ac:dyDescent="0.25">
      <c r="A748" s="324"/>
      <c r="B748" s="324"/>
      <c r="C748" s="1113"/>
      <c r="D748" s="324"/>
      <c r="E748" s="324"/>
    </row>
    <row r="749" spans="1:5" ht="19.5" customHeight="1" x14ac:dyDescent="0.25">
      <c r="A749" s="324"/>
      <c r="B749" s="324"/>
      <c r="C749" s="1113"/>
      <c r="D749" s="324"/>
      <c r="E749" s="324"/>
    </row>
    <row r="750" spans="1:5" ht="19.5" customHeight="1" x14ac:dyDescent="0.25">
      <c r="A750" s="324"/>
      <c r="B750" s="324"/>
      <c r="C750" s="1113"/>
      <c r="D750" s="324"/>
      <c r="E750" s="324"/>
    </row>
    <row r="751" spans="1:5" ht="19.5" customHeight="1" x14ac:dyDescent="0.25">
      <c r="A751" s="324"/>
      <c r="B751" s="324"/>
      <c r="C751" s="1113"/>
      <c r="D751" s="324"/>
      <c r="E751" s="324"/>
    </row>
    <row r="752" spans="1:5" ht="19.5" customHeight="1" x14ac:dyDescent="0.25">
      <c r="A752" s="324"/>
      <c r="B752" s="324"/>
      <c r="C752" s="1113"/>
      <c r="D752" s="324"/>
      <c r="E752" s="324"/>
    </row>
    <row r="753" spans="1:5" ht="19.5" customHeight="1" x14ac:dyDescent="0.25">
      <c r="A753" s="324"/>
      <c r="B753" s="324"/>
      <c r="C753" s="1113"/>
      <c r="D753" s="324"/>
      <c r="E753" s="324"/>
    </row>
    <row r="754" spans="1:5" ht="19.5" customHeight="1" x14ac:dyDescent="0.25">
      <c r="A754" s="324"/>
      <c r="B754" s="324"/>
      <c r="C754" s="1113"/>
      <c r="D754" s="324"/>
      <c r="E754" s="324"/>
    </row>
    <row r="755" spans="1:5" ht="19.5" customHeight="1" x14ac:dyDescent="0.25">
      <c r="A755" s="324"/>
      <c r="B755" s="324"/>
      <c r="C755" s="1113"/>
      <c r="D755" s="324"/>
      <c r="E755" s="324"/>
    </row>
    <row r="756" spans="1:5" ht="19.5" customHeight="1" x14ac:dyDescent="0.25">
      <c r="A756" s="324"/>
      <c r="B756" s="324"/>
      <c r="C756" s="1113"/>
      <c r="D756" s="324"/>
      <c r="E756" s="324"/>
    </row>
    <row r="757" spans="1:5" ht="19.5" customHeight="1" x14ac:dyDescent="0.25">
      <c r="A757" s="324"/>
      <c r="B757" s="324"/>
      <c r="C757" s="1113"/>
      <c r="D757" s="324"/>
      <c r="E757" s="324"/>
    </row>
    <row r="758" spans="1:5" ht="19.5" customHeight="1" x14ac:dyDescent="0.25">
      <c r="A758" s="324"/>
      <c r="B758" s="324"/>
      <c r="C758" s="1113"/>
      <c r="D758" s="324"/>
      <c r="E758" s="324"/>
    </row>
    <row r="759" spans="1:5" ht="19.5" customHeight="1" x14ac:dyDescent="0.25">
      <c r="A759" s="324"/>
      <c r="B759" s="324"/>
      <c r="C759" s="1113"/>
      <c r="D759" s="324"/>
      <c r="E759" s="324"/>
    </row>
    <row r="760" spans="1:5" ht="19.5" customHeight="1" x14ac:dyDescent="0.25">
      <c r="A760" s="324"/>
      <c r="B760" s="324"/>
      <c r="C760" s="1113"/>
      <c r="D760" s="324"/>
      <c r="E760" s="324"/>
    </row>
    <row r="761" spans="1:5" ht="19.5" customHeight="1" x14ac:dyDescent="0.25">
      <c r="A761" s="324"/>
      <c r="B761" s="324"/>
      <c r="C761" s="1113"/>
      <c r="D761" s="324"/>
      <c r="E761" s="324"/>
    </row>
    <row r="762" spans="1:5" ht="19.5" customHeight="1" x14ac:dyDescent="0.25">
      <c r="A762" s="324"/>
      <c r="B762" s="324"/>
      <c r="C762" s="1113"/>
      <c r="D762" s="324"/>
      <c r="E762" s="324"/>
    </row>
    <row r="763" spans="1:5" ht="19.5" customHeight="1" x14ac:dyDescent="0.25">
      <c r="A763" s="324"/>
      <c r="B763" s="324"/>
      <c r="C763" s="1113"/>
      <c r="D763" s="324"/>
      <c r="E763" s="324"/>
    </row>
    <row r="764" spans="1:5" ht="19.5" customHeight="1" x14ac:dyDescent="0.25">
      <c r="A764" s="324"/>
      <c r="B764" s="324"/>
      <c r="C764" s="1113"/>
      <c r="D764" s="324"/>
      <c r="E764" s="324"/>
    </row>
    <row r="765" spans="1:5" ht="19.5" customHeight="1" x14ac:dyDescent="0.25">
      <c r="A765" s="324"/>
      <c r="B765" s="324"/>
      <c r="C765" s="1113"/>
      <c r="D765" s="324"/>
      <c r="E765" s="324"/>
    </row>
    <row r="766" spans="1:5" ht="19.5" customHeight="1" x14ac:dyDescent="0.25">
      <c r="A766" s="324"/>
      <c r="B766" s="324"/>
      <c r="C766" s="1113"/>
      <c r="D766" s="324"/>
      <c r="E766" s="324"/>
    </row>
    <row r="767" spans="1:5" ht="19.5" customHeight="1" x14ac:dyDescent="0.25">
      <c r="A767" s="324"/>
      <c r="B767" s="324"/>
      <c r="C767" s="1113"/>
      <c r="D767" s="324"/>
      <c r="E767" s="324"/>
    </row>
    <row r="768" spans="1:5" ht="19.5" customHeight="1" x14ac:dyDescent="0.25">
      <c r="A768" s="324"/>
      <c r="B768" s="324"/>
      <c r="C768" s="1113"/>
      <c r="D768" s="324"/>
      <c r="E768" s="324"/>
    </row>
    <row r="769" spans="1:5" ht="19.5" customHeight="1" x14ac:dyDescent="0.25">
      <c r="A769" s="324"/>
      <c r="B769" s="324"/>
      <c r="C769" s="1113"/>
      <c r="D769" s="324"/>
      <c r="E769" s="324"/>
    </row>
    <row r="770" spans="1:5" ht="19.5" customHeight="1" x14ac:dyDescent="0.25">
      <c r="A770" s="324"/>
      <c r="B770" s="324"/>
      <c r="C770" s="1113"/>
      <c r="D770" s="324"/>
      <c r="E770" s="324"/>
    </row>
    <row r="771" spans="1:5" ht="19.5" customHeight="1" x14ac:dyDescent="0.25">
      <c r="A771" s="324"/>
      <c r="B771" s="324"/>
      <c r="C771" s="1113"/>
      <c r="D771" s="324"/>
      <c r="E771" s="324"/>
    </row>
    <row r="772" spans="1:5" ht="19.5" customHeight="1" x14ac:dyDescent="0.25">
      <c r="A772" s="324"/>
      <c r="B772" s="324"/>
      <c r="C772" s="1113"/>
      <c r="D772" s="324"/>
      <c r="E772" s="324"/>
    </row>
    <row r="773" spans="1:5" ht="19.5" customHeight="1" x14ac:dyDescent="0.25">
      <c r="A773" s="324"/>
      <c r="B773" s="324"/>
      <c r="C773" s="1113"/>
      <c r="D773" s="324"/>
      <c r="E773" s="324"/>
    </row>
    <row r="774" spans="1:5" ht="19.5" customHeight="1" x14ac:dyDescent="0.25">
      <c r="A774" s="324"/>
      <c r="B774" s="324"/>
      <c r="C774" s="1113"/>
      <c r="D774" s="324"/>
      <c r="E774" s="324"/>
    </row>
    <row r="775" spans="1:5" ht="19.5" customHeight="1" x14ac:dyDescent="0.25">
      <c r="A775" s="324"/>
      <c r="B775" s="324"/>
      <c r="C775" s="1113"/>
      <c r="D775" s="324"/>
      <c r="E775" s="324"/>
    </row>
    <row r="776" spans="1:5" ht="19.5" customHeight="1" x14ac:dyDescent="0.25">
      <c r="A776" s="324"/>
      <c r="B776" s="324"/>
      <c r="C776" s="1113"/>
      <c r="D776" s="324"/>
      <c r="E776" s="324"/>
    </row>
    <row r="777" spans="1:5" ht="19.5" customHeight="1" x14ac:dyDescent="0.25">
      <c r="A777" s="324"/>
      <c r="B777" s="324"/>
      <c r="C777" s="1113"/>
      <c r="D777" s="324"/>
      <c r="E777" s="324"/>
    </row>
    <row r="778" spans="1:5" ht="19.5" customHeight="1" x14ac:dyDescent="0.25">
      <c r="A778" s="324"/>
      <c r="B778" s="324"/>
      <c r="C778" s="1113"/>
      <c r="D778" s="324"/>
      <c r="E778" s="324"/>
    </row>
    <row r="779" spans="1:5" ht="19.5" customHeight="1" x14ac:dyDescent="0.25">
      <c r="A779" s="324"/>
      <c r="B779" s="324"/>
      <c r="C779" s="1113"/>
      <c r="D779" s="324"/>
      <c r="E779" s="324"/>
    </row>
    <row r="780" spans="1:5" ht="19.5" customHeight="1" x14ac:dyDescent="0.25">
      <c r="A780" s="324"/>
      <c r="B780" s="324"/>
      <c r="C780" s="1113"/>
      <c r="D780" s="324"/>
      <c r="E780" s="324"/>
    </row>
    <row r="781" spans="1:5" ht="19.5" customHeight="1" x14ac:dyDescent="0.25">
      <c r="A781" s="324"/>
      <c r="B781" s="324"/>
      <c r="C781" s="1113"/>
      <c r="D781" s="324"/>
      <c r="E781" s="324"/>
    </row>
    <row r="782" spans="1:5" ht="19.5" customHeight="1" x14ac:dyDescent="0.25">
      <c r="A782" s="324"/>
      <c r="B782" s="324"/>
      <c r="C782" s="1113"/>
      <c r="D782" s="324"/>
      <c r="E782" s="324"/>
    </row>
    <row r="783" spans="1:5" ht="19.5" customHeight="1" x14ac:dyDescent="0.25">
      <c r="A783" s="324"/>
      <c r="B783" s="324"/>
      <c r="C783" s="1113"/>
      <c r="D783" s="324"/>
      <c r="E783" s="324"/>
    </row>
    <row r="784" spans="1:5" ht="19.5" customHeight="1" x14ac:dyDescent="0.25">
      <c r="A784" s="324"/>
      <c r="B784" s="324"/>
      <c r="C784" s="1113"/>
      <c r="D784" s="324"/>
      <c r="E784" s="324"/>
    </row>
    <row r="785" spans="1:5" ht="19.5" customHeight="1" x14ac:dyDescent="0.25">
      <c r="A785" s="324"/>
      <c r="B785" s="324"/>
      <c r="C785" s="1113"/>
      <c r="D785" s="324"/>
      <c r="E785" s="324"/>
    </row>
    <row r="786" spans="1:5" ht="19.5" customHeight="1" x14ac:dyDescent="0.25">
      <c r="A786" s="324"/>
      <c r="B786" s="324"/>
      <c r="C786" s="1113"/>
      <c r="D786" s="324"/>
      <c r="E786" s="324"/>
    </row>
    <row r="787" spans="1:5" ht="19.5" customHeight="1" x14ac:dyDescent="0.25">
      <c r="A787" s="324"/>
      <c r="B787" s="324"/>
      <c r="C787" s="1113"/>
      <c r="D787" s="324"/>
      <c r="E787" s="324"/>
    </row>
    <row r="788" spans="1:5" ht="19.5" customHeight="1" x14ac:dyDescent="0.25">
      <c r="A788" s="324"/>
      <c r="C788" s="1113"/>
      <c r="D788" s="324"/>
      <c r="E788" s="324"/>
    </row>
    <row r="789" spans="1:5" ht="19.5" customHeight="1" x14ac:dyDescent="0.25">
      <c r="A789" s="324"/>
      <c r="C789" s="1113"/>
      <c r="D789" s="324"/>
      <c r="E789" s="324"/>
    </row>
    <row r="790" spans="1:5" ht="19.5" customHeight="1" x14ac:dyDescent="0.25">
      <c r="A790" s="324"/>
      <c r="C790" s="1113"/>
      <c r="D790" s="324"/>
      <c r="E790" s="324"/>
    </row>
    <row r="791" spans="1:5" ht="19.5" customHeight="1" x14ac:dyDescent="0.25">
      <c r="A791" s="324"/>
      <c r="C791" s="1113"/>
      <c r="D791" s="324"/>
      <c r="E791" s="324"/>
    </row>
    <row r="792" spans="1:5" ht="19.5" customHeight="1" x14ac:dyDescent="0.25">
      <c r="A792" s="324"/>
      <c r="C792" s="1113"/>
      <c r="D792" s="324"/>
      <c r="E792" s="324"/>
    </row>
    <row r="793" spans="1:5" ht="19.5" customHeight="1" x14ac:dyDescent="0.25">
      <c r="A793" s="324"/>
      <c r="C793" s="1113"/>
      <c r="D793" s="324"/>
      <c r="E793" s="324"/>
    </row>
    <row r="794" spans="1:5" ht="19.5" customHeight="1" x14ac:dyDescent="0.25">
      <c r="A794" s="324"/>
      <c r="C794" s="1113"/>
      <c r="D794" s="324"/>
      <c r="E794" s="324"/>
    </row>
    <row r="795" spans="1:5" ht="19.5" customHeight="1" x14ac:dyDescent="0.25">
      <c r="A795" s="324"/>
      <c r="C795" s="1113"/>
      <c r="D795" s="324"/>
      <c r="E795" s="324"/>
    </row>
    <row r="796" spans="1:5" ht="19.5" customHeight="1" x14ac:dyDescent="0.25"/>
    <row r="797" spans="1:5" ht="19.5" customHeight="1" x14ac:dyDescent="0.25"/>
    <row r="798" spans="1:5" ht="19.5" customHeight="1" x14ac:dyDescent="0.25"/>
    <row r="799" spans="1:5" ht="19.5" customHeight="1" x14ac:dyDescent="0.25"/>
    <row r="800" spans="1:5" ht="19.5" customHeight="1" x14ac:dyDescent="0.25"/>
    <row r="801" ht="19.5" customHeight="1" x14ac:dyDescent="0.25"/>
    <row r="802" ht="19.5" customHeight="1" x14ac:dyDescent="0.25"/>
    <row r="803" ht="33.75" customHeight="1" x14ac:dyDescent="0.25"/>
    <row r="804" ht="56.25" customHeight="1" x14ac:dyDescent="0.25"/>
    <row r="805" ht="19.5" customHeight="1" x14ac:dyDescent="0.25"/>
    <row r="806" ht="19.5" customHeight="1" x14ac:dyDescent="0.25"/>
    <row r="807" ht="19.5" customHeight="1" x14ac:dyDescent="0.25"/>
    <row r="808" ht="19.5" customHeight="1" x14ac:dyDescent="0.25"/>
    <row r="809" ht="19.5" customHeight="1" x14ac:dyDescent="0.25"/>
    <row r="810" ht="19.5" customHeight="1" x14ac:dyDescent="0.25"/>
    <row r="811" ht="19.5" customHeight="1" x14ac:dyDescent="0.25"/>
    <row r="812" ht="19.5" customHeight="1" x14ac:dyDescent="0.25"/>
    <row r="813" ht="19.5" customHeight="1" x14ac:dyDescent="0.25"/>
    <row r="814" ht="19.5" customHeight="1" x14ac:dyDescent="0.25"/>
    <row r="815" ht="19.5" customHeight="1" x14ac:dyDescent="0.25"/>
    <row r="816" ht="19.5" customHeight="1" x14ac:dyDescent="0.25"/>
    <row r="817" ht="19.5" customHeight="1" x14ac:dyDescent="0.25"/>
    <row r="818" ht="19.5" customHeight="1" x14ac:dyDescent="0.25"/>
    <row r="819" ht="19.5" customHeight="1" x14ac:dyDescent="0.25"/>
    <row r="820" ht="19.5" customHeight="1" x14ac:dyDescent="0.25"/>
    <row r="821" ht="19.5" customHeight="1" x14ac:dyDescent="0.25"/>
    <row r="822" ht="19.5" customHeight="1" x14ac:dyDescent="0.25"/>
    <row r="823" ht="19.5" customHeight="1" x14ac:dyDescent="0.25"/>
    <row r="824" ht="19.5" customHeight="1" x14ac:dyDescent="0.25"/>
    <row r="825" ht="19.5" customHeight="1" x14ac:dyDescent="0.25"/>
    <row r="826" ht="19.5" customHeight="1" x14ac:dyDescent="0.25"/>
    <row r="827" ht="19.5" customHeight="1" x14ac:dyDescent="0.25"/>
    <row r="828" ht="19.5" customHeight="1" x14ac:dyDescent="0.25"/>
    <row r="829" ht="19.5" customHeight="1" x14ac:dyDescent="0.25"/>
    <row r="830" ht="19.5" customHeight="1" x14ac:dyDescent="0.25"/>
    <row r="831" ht="19.5" customHeight="1" x14ac:dyDescent="0.25"/>
    <row r="832" ht="19.5" customHeight="1" x14ac:dyDescent="0.25"/>
    <row r="833" ht="19.5" customHeight="1" x14ac:dyDescent="0.25"/>
    <row r="834" ht="19.5" customHeight="1" x14ac:dyDescent="0.25"/>
    <row r="835" ht="19.5" customHeight="1" x14ac:dyDescent="0.25"/>
    <row r="836" ht="19.5" customHeight="1" x14ac:dyDescent="0.25"/>
    <row r="837" ht="19.5" customHeight="1" x14ac:dyDescent="0.25"/>
    <row r="838" ht="19.5" customHeight="1" x14ac:dyDescent="0.25"/>
    <row r="839" ht="19.5" customHeight="1" x14ac:dyDescent="0.25"/>
    <row r="840" ht="19.5" customHeight="1" x14ac:dyDescent="0.25"/>
    <row r="841" ht="19.5" customHeight="1" x14ac:dyDescent="0.25"/>
    <row r="842" ht="19.5" customHeight="1" x14ac:dyDescent="0.25"/>
    <row r="843" ht="19.5" customHeight="1" x14ac:dyDescent="0.25"/>
    <row r="844" ht="19.5" customHeight="1" x14ac:dyDescent="0.25"/>
    <row r="845" ht="19.5" customHeight="1" x14ac:dyDescent="0.25"/>
    <row r="846" ht="19.5" customHeight="1" x14ac:dyDescent="0.25"/>
    <row r="847" ht="19.5" customHeight="1" x14ac:dyDescent="0.25"/>
    <row r="848" ht="19.5" customHeight="1" x14ac:dyDescent="0.25"/>
    <row r="849" ht="19.5" customHeight="1" x14ac:dyDescent="0.25"/>
    <row r="850" ht="19.5" customHeight="1" x14ac:dyDescent="0.25"/>
    <row r="851" ht="19.5" customHeight="1" x14ac:dyDescent="0.25"/>
    <row r="852" ht="19.5" customHeight="1" x14ac:dyDescent="0.25"/>
    <row r="853" ht="19.5" customHeight="1" x14ac:dyDescent="0.25"/>
    <row r="854" ht="19.5" customHeight="1" x14ac:dyDescent="0.25"/>
    <row r="855" ht="19.5" customHeight="1" x14ac:dyDescent="0.25"/>
    <row r="856" ht="19.5" customHeight="1" x14ac:dyDescent="0.25"/>
    <row r="857" ht="19.5" customHeight="1" x14ac:dyDescent="0.25"/>
    <row r="858" ht="19.5" customHeight="1" x14ac:dyDescent="0.25"/>
    <row r="859" ht="19.5" customHeight="1" x14ac:dyDescent="0.25"/>
    <row r="860" ht="19.5" customHeight="1" x14ac:dyDescent="0.25"/>
    <row r="861" ht="19.5" customHeight="1" x14ac:dyDescent="0.25"/>
    <row r="862" ht="19.5" customHeight="1" x14ac:dyDescent="0.25"/>
    <row r="863" ht="19.5" customHeight="1" x14ac:dyDescent="0.25"/>
    <row r="864" ht="19.5" customHeight="1" x14ac:dyDescent="0.25"/>
    <row r="865" ht="19.5" customHeight="1" x14ac:dyDescent="0.25"/>
    <row r="866" ht="19.5" customHeight="1" x14ac:dyDescent="0.25"/>
    <row r="867" ht="19.5" customHeight="1" x14ac:dyDescent="0.25"/>
    <row r="868" ht="19.5" customHeight="1" x14ac:dyDescent="0.25"/>
    <row r="869" ht="19.5" customHeight="1" x14ac:dyDescent="0.25"/>
    <row r="870" ht="19.5" customHeight="1" x14ac:dyDescent="0.25"/>
    <row r="871" ht="19.5" customHeight="1" x14ac:dyDescent="0.25"/>
    <row r="872" ht="19.5" customHeight="1" x14ac:dyDescent="0.25"/>
    <row r="873" ht="19.5" customHeight="1" x14ac:dyDescent="0.25"/>
    <row r="874" ht="19.5" customHeight="1" x14ac:dyDescent="0.25"/>
    <row r="875" ht="19.5" customHeight="1" x14ac:dyDescent="0.25"/>
    <row r="876" ht="19.5" customHeight="1" x14ac:dyDescent="0.25"/>
    <row r="877" ht="19.5" customHeight="1" x14ac:dyDescent="0.25"/>
    <row r="878" ht="19.5" customHeight="1" x14ac:dyDescent="0.25"/>
    <row r="879" ht="19.5" customHeight="1" x14ac:dyDescent="0.25"/>
    <row r="880" ht="19.5" customHeight="1" x14ac:dyDescent="0.25"/>
    <row r="881" ht="19.5" customHeight="1" x14ac:dyDescent="0.25"/>
    <row r="882" ht="19.5" customHeight="1" x14ac:dyDescent="0.25"/>
    <row r="883" ht="19.5" customHeight="1" x14ac:dyDescent="0.25"/>
    <row r="884" ht="19.5" customHeight="1" x14ac:dyDescent="0.25"/>
    <row r="885" ht="19.5" customHeight="1" x14ac:dyDescent="0.25"/>
    <row r="886" ht="19.5" customHeight="1" x14ac:dyDescent="0.25"/>
    <row r="887" ht="19.5" customHeight="1" x14ac:dyDescent="0.25"/>
    <row r="888" ht="19.5" customHeight="1" x14ac:dyDescent="0.25"/>
    <row r="889" ht="19.5" customHeight="1" x14ac:dyDescent="0.25"/>
    <row r="890" ht="19.5" customHeight="1" x14ac:dyDescent="0.25"/>
    <row r="891" ht="19.5" customHeight="1" x14ac:dyDescent="0.25"/>
    <row r="892" ht="19.5" customHeight="1" x14ac:dyDescent="0.25"/>
    <row r="893" ht="19.5" customHeight="1" x14ac:dyDescent="0.25"/>
    <row r="894" ht="19.5" customHeight="1" x14ac:dyDescent="0.25"/>
    <row r="895" ht="19.5" customHeight="1" x14ac:dyDescent="0.25"/>
    <row r="896" ht="19.5" customHeight="1" x14ac:dyDescent="0.25"/>
    <row r="897" ht="19.5" customHeight="1" x14ac:dyDescent="0.25"/>
    <row r="898" ht="19.5" customHeight="1" x14ac:dyDescent="0.25"/>
    <row r="899" ht="19.5" customHeight="1" x14ac:dyDescent="0.25"/>
    <row r="900" ht="19.5" customHeight="1" x14ac:dyDescent="0.25"/>
    <row r="901" ht="19.5" customHeight="1" x14ac:dyDescent="0.25"/>
    <row r="902" ht="19.5" customHeight="1" x14ac:dyDescent="0.25"/>
    <row r="903" ht="19.5" customHeight="1" x14ac:dyDescent="0.25"/>
    <row r="904" ht="19.5" customHeight="1" x14ac:dyDescent="0.25"/>
    <row r="905" ht="19.5" customHeight="1" x14ac:dyDescent="0.25"/>
    <row r="906" ht="19.5" customHeight="1" x14ac:dyDescent="0.25"/>
    <row r="907" ht="19.5" customHeight="1" x14ac:dyDescent="0.25"/>
    <row r="908" ht="19.5" customHeight="1" x14ac:dyDescent="0.25"/>
    <row r="909" ht="19.5" customHeight="1" x14ac:dyDescent="0.25"/>
    <row r="910" ht="19.5" customHeight="1" x14ac:dyDescent="0.25"/>
    <row r="911" ht="19.5" customHeight="1" x14ac:dyDescent="0.25"/>
    <row r="912" ht="19.5" customHeight="1" x14ac:dyDescent="0.25"/>
    <row r="913" ht="19.5" customHeight="1" x14ac:dyDescent="0.25"/>
    <row r="914" ht="19.5" customHeight="1" x14ac:dyDescent="0.25"/>
    <row r="915" ht="19.5" customHeight="1" x14ac:dyDescent="0.25"/>
    <row r="916" ht="19.5" customHeight="1" x14ac:dyDescent="0.25"/>
    <row r="917" ht="19.5" customHeight="1" x14ac:dyDescent="0.25"/>
    <row r="918" ht="19.5" customHeight="1" x14ac:dyDescent="0.25"/>
    <row r="919" ht="19.5" customHeight="1" x14ac:dyDescent="0.25"/>
    <row r="920" ht="19.5" customHeight="1" x14ac:dyDescent="0.25"/>
    <row r="921" ht="19.5" customHeight="1" x14ac:dyDescent="0.25"/>
    <row r="922" ht="19.5" customHeight="1" x14ac:dyDescent="0.25"/>
    <row r="923" ht="19.5" customHeight="1" x14ac:dyDescent="0.25"/>
    <row r="924" ht="19.5" customHeight="1" x14ac:dyDescent="0.25"/>
    <row r="925" ht="19.5" customHeight="1" x14ac:dyDescent="0.25"/>
    <row r="926" ht="19.5" customHeight="1" x14ac:dyDescent="0.25"/>
    <row r="927" ht="19.5" customHeight="1" x14ac:dyDescent="0.25"/>
    <row r="928" ht="19.5" customHeight="1" x14ac:dyDescent="0.25"/>
    <row r="929" ht="19.5" customHeight="1" x14ac:dyDescent="0.25"/>
    <row r="930" ht="19.5" customHeight="1" x14ac:dyDescent="0.25"/>
    <row r="931" ht="19.5" customHeight="1" x14ac:dyDescent="0.25"/>
    <row r="932" ht="19.5" customHeight="1" x14ac:dyDescent="0.25"/>
    <row r="933" ht="19.5" customHeight="1" x14ac:dyDescent="0.25"/>
    <row r="934" ht="19.5" customHeight="1" x14ac:dyDescent="0.25"/>
    <row r="935" ht="19.5" customHeight="1" x14ac:dyDescent="0.25"/>
    <row r="936" ht="19.5" customHeight="1" x14ac:dyDescent="0.25"/>
    <row r="937" ht="19.5" customHeight="1" x14ac:dyDescent="0.25"/>
    <row r="938" ht="19.5" customHeight="1" x14ac:dyDescent="0.25"/>
    <row r="939" ht="19.5" customHeight="1" x14ac:dyDescent="0.25"/>
    <row r="940" ht="19.5" customHeight="1" x14ac:dyDescent="0.25"/>
    <row r="942" ht="15.75" customHeight="1" x14ac:dyDescent="0.25"/>
    <row r="947" ht="47.25" customHeight="1" x14ac:dyDescent="0.25"/>
    <row r="957" ht="15.75" customHeight="1" x14ac:dyDescent="0.25"/>
    <row r="967" ht="15.75" customHeight="1" x14ac:dyDescent="0.25"/>
    <row r="1017" ht="15.75" customHeight="1" x14ac:dyDescent="0.25"/>
    <row r="1043" ht="15.75" customHeight="1" x14ac:dyDescent="0.25"/>
    <row r="1072" ht="15.75" customHeight="1" x14ac:dyDescent="0.25"/>
    <row r="1097" ht="15.75" customHeight="1" x14ac:dyDescent="0.25"/>
    <row r="1122" ht="15.75" customHeight="1" x14ac:dyDescent="0.25"/>
    <row r="1148" ht="15.75" customHeight="1" x14ac:dyDescent="0.25"/>
    <row r="1201" spans="1:5" x14ac:dyDescent="0.25">
      <c r="A1201" s="1104"/>
      <c r="B1201" s="1105"/>
      <c r="C1201" s="1106"/>
      <c r="D1201" s="1104"/>
      <c r="E1201" s="1104"/>
    </row>
    <row r="1202" spans="1:5" x14ac:dyDescent="0.25">
      <c r="A1202" s="1104"/>
      <c r="B1202" s="1105"/>
      <c r="C1202" s="1106"/>
      <c r="D1202" s="1104"/>
      <c r="E1202" s="1104"/>
    </row>
    <row r="1203" spans="1:5" x14ac:dyDescent="0.25">
      <c r="A1203" s="324"/>
      <c r="C1203" s="1113"/>
      <c r="D1203" s="324"/>
      <c r="E1203" s="324"/>
    </row>
    <row r="1204" spans="1:5" x14ac:dyDescent="0.25">
      <c r="A1204" s="324"/>
      <c r="C1204" s="1113"/>
      <c r="D1204" s="324"/>
      <c r="E1204" s="324"/>
    </row>
    <row r="1205" spans="1:5" x14ac:dyDescent="0.25">
      <c r="A1205" s="324"/>
      <c r="C1205" s="1113"/>
      <c r="D1205" s="324"/>
      <c r="E1205" s="324"/>
    </row>
    <row r="1206" spans="1:5" x14ac:dyDescent="0.25">
      <c r="A1206" s="324"/>
      <c r="C1206" s="1113"/>
      <c r="D1206" s="324"/>
      <c r="E1206" s="324"/>
    </row>
  </sheetData>
  <mergeCells count="102">
    <mergeCell ref="A419:E419"/>
    <mergeCell ref="A426:A427"/>
    <mergeCell ref="A434:E434"/>
    <mergeCell ref="A435:A436"/>
    <mergeCell ref="A420:E420"/>
    <mergeCell ref="B421:E421"/>
    <mergeCell ref="D422:E422"/>
    <mergeCell ref="B423:E423"/>
    <mergeCell ref="B424:E424"/>
    <mergeCell ref="B425:E425"/>
    <mergeCell ref="B302:E302"/>
    <mergeCell ref="B303:E303"/>
    <mergeCell ref="A304:A305"/>
    <mergeCell ref="A312:E312"/>
    <mergeCell ref="A313:A314"/>
    <mergeCell ref="A368:E368"/>
    <mergeCell ref="A394:A395"/>
    <mergeCell ref="A381:E381"/>
    <mergeCell ref="B382:E382"/>
    <mergeCell ref="B383:E383"/>
    <mergeCell ref="B384:E384"/>
    <mergeCell ref="A385:A386"/>
    <mergeCell ref="A393:E393"/>
    <mergeCell ref="B376:E376"/>
    <mergeCell ref="A377:E377"/>
    <mergeCell ref="A362:E362"/>
    <mergeCell ref="A363:E363"/>
    <mergeCell ref="B365:E365"/>
    <mergeCell ref="B366:E366"/>
    <mergeCell ref="B367:E367"/>
    <mergeCell ref="A369:E369"/>
    <mergeCell ref="B370:E370"/>
    <mergeCell ref="A371:A372"/>
    <mergeCell ref="A214:E214"/>
    <mergeCell ref="A218:E218"/>
    <mergeCell ref="B219:E219"/>
    <mergeCell ref="B301:E301"/>
    <mergeCell ref="B220:E220"/>
    <mergeCell ref="B221:E221"/>
    <mergeCell ref="A222:A223"/>
    <mergeCell ref="A230:E230"/>
    <mergeCell ref="A231:A232"/>
    <mergeCell ref="A288:E288"/>
    <mergeCell ref="B289:E289"/>
    <mergeCell ref="A290:A291"/>
    <mergeCell ref="B295:E295"/>
    <mergeCell ref="A296:E296"/>
    <mergeCell ref="A300:E300"/>
    <mergeCell ref="A281:E281"/>
    <mergeCell ref="A282:E282"/>
    <mergeCell ref="B284:E284"/>
    <mergeCell ref="B285:E285"/>
    <mergeCell ref="B286:E286"/>
    <mergeCell ref="A287:E287"/>
    <mergeCell ref="A198:E198"/>
    <mergeCell ref="B200:E200"/>
    <mergeCell ref="B201:E201"/>
    <mergeCell ref="B202:E202"/>
    <mergeCell ref="A203:E203"/>
    <mergeCell ref="A204:E206"/>
    <mergeCell ref="B207:E207"/>
    <mergeCell ref="A208:A209"/>
    <mergeCell ref="B213:E213"/>
    <mergeCell ref="A35:E35"/>
    <mergeCell ref="A36:A37"/>
    <mergeCell ref="B61:E61"/>
    <mergeCell ref="B62:E62"/>
    <mergeCell ref="B63:E63"/>
    <mergeCell ref="A64:A65"/>
    <mergeCell ref="A197:E197"/>
    <mergeCell ref="A72:E72"/>
    <mergeCell ref="A73:A74"/>
    <mergeCell ref="B98:E98"/>
    <mergeCell ref="B99:E99"/>
    <mergeCell ref="B100:E100"/>
    <mergeCell ref="A101:A102"/>
    <mergeCell ref="A146:E146"/>
    <mergeCell ref="A147:A148"/>
    <mergeCell ref="A109:E109"/>
    <mergeCell ref="A110:A111"/>
    <mergeCell ref="B135:E135"/>
    <mergeCell ref="B136:E136"/>
    <mergeCell ref="B137:E137"/>
    <mergeCell ref="A138:A139"/>
    <mergeCell ref="B26:E26"/>
    <mergeCell ref="A27:A28"/>
    <mergeCell ref="A8:E8"/>
    <mergeCell ref="A9:E11"/>
    <mergeCell ref="B12:E12"/>
    <mergeCell ref="A13:A14"/>
    <mergeCell ref="B18:E18"/>
    <mergeCell ref="A19:E19"/>
    <mergeCell ref="A22:E22"/>
    <mergeCell ref="A23:E23"/>
    <mergeCell ref="B24:E24"/>
    <mergeCell ref="A1:E1"/>
    <mergeCell ref="A2:E2"/>
    <mergeCell ref="A3:E3"/>
    <mergeCell ref="B5:E5"/>
    <mergeCell ref="B6:E6"/>
    <mergeCell ref="B7:E7"/>
    <mergeCell ref="B25:E25"/>
  </mergeCells>
  <pageMargins left="0.7" right="0.7" top="0.75" bottom="0.75" header="0.3" footer="0.3"/>
  <pageSetup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49"/>
  <sheetViews>
    <sheetView zoomScale="140" zoomScaleNormal="140" workbookViewId="0">
      <selection activeCell="B18" sqref="B18:E18"/>
    </sheetView>
  </sheetViews>
  <sheetFormatPr defaultRowHeight="15" x14ac:dyDescent="0.25"/>
  <cols>
    <col min="1" max="1" width="26.42578125" customWidth="1"/>
    <col min="2" max="2" width="14.28515625" customWidth="1"/>
    <col min="3" max="3" width="15.28515625" customWidth="1"/>
    <col min="4" max="4" width="14.7109375" customWidth="1"/>
    <col min="5" max="5" width="14.28515625" customWidth="1"/>
  </cols>
  <sheetData>
    <row r="1" spans="1:5" ht="21" x14ac:dyDescent="0.35">
      <c r="A1" s="1463" t="s">
        <v>1226</v>
      </c>
      <c r="B1" s="1463"/>
      <c r="C1" s="1463"/>
      <c r="D1" s="1463"/>
      <c r="E1" s="1463"/>
    </row>
    <row r="2" spans="1:5" x14ac:dyDescent="0.25">
      <c r="A2" s="1444" t="s">
        <v>1107</v>
      </c>
      <c r="B2" s="1444"/>
      <c r="C2" s="1444"/>
      <c r="D2" s="1444"/>
      <c r="E2" s="1444"/>
    </row>
    <row r="3" spans="1:5" x14ac:dyDescent="0.25">
      <c r="A3" s="1306" t="s">
        <v>734</v>
      </c>
      <c r="B3" s="1306"/>
      <c r="C3" s="1306"/>
      <c r="D3" s="1306"/>
      <c r="E3" s="1306"/>
    </row>
    <row r="4" spans="1:5" ht="15.75" thickBot="1" x14ac:dyDescent="0.3"/>
    <row r="5" spans="1:5" ht="35.25" customHeight="1" thickBot="1" x14ac:dyDescent="0.3">
      <c r="A5" s="2" t="s">
        <v>0</v>
      </c>
      <c r="B5" s="1230" t="s">
        <v>304</v>
      </c>
      <c r="C5" s="1230"/>
      <c r="D5" s="1230"/>
      <c r="E5" s="1230"/>
    </row>
    <row r="6" spans="1:5" ht="26.25" customHeight="1" thickBot="1" x14ac:dyDescent="0.3">
      <c r="A6" s="2" t="s">
        <v>1</v>
      </c>
      <c r="B6" s="1231" t="s">
        <v>2</v>
      </c>
      <c r="C6" s="1232"/>
      <c r="D6" s="1232"/>
      <c r="E6" s="1233"/>
    </row>
    <row r="7" spans="1:5" ht="37.5" customHeight="1" thickBot="1" x14ac:dyDescent="0.3">
      <c r="A7" s="2" t="s">
        <v>3</v>
      </c>
      <c r="B7" s="1217" t="s">
        <v>729</v>
      </c>
      <c r="C7" s="1218"/>
      <c r="D7" s="1218"/>
      <c r="E7" s="1219"/>
    </row>
    <row r="8" spans="1:5" ht="27.75" customHeight="1" thickBot="1" x14ac:dyDescent="0.3">
      <c r="A8" s="1234" t="s">
        <v>5</v>
      </c>
      <c r="B8" s="1235"/>
      <c r="C8" s="1235"/>
      <c r="D8" s="1235"/>
      <c r="E8" s="1236"/>
    </row>
    <row r="9" spans="1:5" ht="15.75" thickBot="1" x14ac:dyDescent="0.3">
      <c r="A9" s="1423" t="s">
        <v>1108</v>
      </c>
      <c r="B9" s="1424"/>
      <c r="C9" s="1424"/>
      <c r="D9" s="1424"/>
      <c r="E9" s="1425"/>
    </row>
    <row r="10" spans="1:5" ht="15.75" thickBot="1" x14ac:dyDescent="0.3">
      <c r="A10" s="1423"/>
      <c r="B10" s="1424"/>
      <c r="C10" s="1424"/>
      <c r="D10" s="1424"/>
      <c r="E10" s="1425"/>
    </row>
    <row r="11" spans="1:5" ht="15.75" thickBot="1" x14ac:dyDescent="0.3">
      <c r="A11" s="1423"/>
      <c r="B11" s="1424"/>
      <c r="C11" s="1424"/>
      <c r="D11" s="1424"/>
      <c r="E11" s="1425"/>
    </row>
    <row r="12" spans="1:5" ht="44.25" customHeight="1" thickBot="1" x14ac:dyDescent="0.3">
      <c r="A12" s="3" t="s">
        <v>6</v>
      </c>
      <c r="B12" s="1240" t="s">
        <v>330</v>
      </c>
      <c r="C12" s="1241"/>
      <c r="D12" s="1241"/>
      <c r="E12" s="1242"/>
    </row>
    <row r="13" spans="1:5" x14ac:dyDescent="0.25">
      <c r="A13" s="1254" t="s">
        <v>7</v>
      </c>
      <c r="B13" s="280">
        <v>2019</v>
      </c>
      <c r="C13" s="280">
        <v>2020</v>
      </c>
      <c r="D13" s="280">
        <v>2021</v>
      </c>
      <c r="E13" s="280">
        <v>2022</v>
      </c>
    </row>
    <row r="14" spans="1:5" ht="15.75" thickBot="1" x14ac:dyDescent="0.3">
      <c r="A14" s="1462"/>
      <c r="B14" s="277" t="s">
        <v>8</v>
      </c>
      <c r="C14" s="277" t="s">
        <v>9</v>
      </c>
      <c r="D14" s="277" t="s">
        <v>9</v>
      </c>
      <c r="E14" s="277" t="s">
        <v>9</v>
      </c>
    </row>
    <row r="15" spans="1:5" ht="31.5" customHeight="1" thickBot="1" x14ac:dyDescent="0.3">
      <c r="A15" s="113" t="s">
        <v>331</v>
      </c>
      <c r="B15" s="114">
        <v>73700</v>
      </c>
      <c r="C15" s="114">
        <v>74000</v>
      </c>
      <c r="D15" s="114"/>
      <c r="E15" s="91"/>
    </row>
    <row r="16" spans="1:5" ht="33.75" customHeight="1" thickBot="1" x14ac:dyDescent="0.3">
      <c r="A16" s="115" t="s">
        <v>332</v>
      </c>
      <c r="B16" s="114">
        <v>5000</v>
      </c>
      <c r="C16" s="114">
        <v>2000</v>
      </c>
      <c r="D16" s="114">
        <v>5000</v>
      </c>
      <c r="E16" s="114"/>
    </row>
    <row r="17" spans="1:5" ht="36.75" customHeight="1" thickBot="1" x14ac:dyDescent="0.3">
      <c r="A17" s="5" t="s">
        <v>333</v>
      </c>
      <c r="B17" s="114">
        <v>1500</v>
      </c>
      <c r="C17" s="114">
        <v>3000</v>
      </c>
      <c r="D17" s="114">
        <v>3000</v>
      </c>
      <c r="E17" s="114">
        <v>3000</v>
      </c>
    </row>
    <row r="18" spans="1:5" ht="42.75" customHeight="1" thickBot="1" x14ac:dyDescent="0.3">
      <c r="A18" s="6" t="s">
        <v>10</v>
      </c>
      <c r="B18" s="1427" t="s">
        <v>1109</v>
      </c>
      <c r="C18" s="1428"/>
      <c r="D18" s="1428"/>
      <c r="E18" s="1429"/>
    </row>
    <row r="19" spans="1:5" ht="23.25" customHeight="1" thickBot="1" x14ac:dyDescent="0.3">
      <c r="A19" s="1247" t="s">
        <v>11</v>
      </c>
      <c r="B19" s="1249"/>
      <c r="C19" s="1249"/>
      <c r="D19" s="1249"/>
      <c r="E19" s="1250"/>
    </row>
    <row r="20" spans="1:5" ht="34.5" thickBot="1" x14ac:dyDescent="0.3">
      <c r="A20" s="90" t="s">
        <v>334</v>
      </c>
      <c r="B20" s="581">
        <v>40000</v>
      </c>
      <c r="C20" s="62">
        <v>150000</v>
      </c>
      <c r="D20" s="62">
        <v>155000</v>
      </c>
      <c r="E20" s="62">
        <v>160000</v>
      </c>
    </row>
    <row r="21" spans="1:5" ht="23.25" thickBot="1" x14ac:dyDescent="0.3">
      <c r="A21" s="90" t="s">
        <v>1110</v>
      </c>
      <c r="B21" s="581">
        <v>60</v>
      </c>
      <c r="C21" s="62">
        <v>70</v>
      </c>
      <c r="D21" s="62">
        <v>70</v>
      </c>
      <c r="E21" s="62">
        <v>70</v>
      </c>
    </row>
    <row r="22" spans="1:5" ht="34.5" thickBot="1" x14ac:dyDescent="0.3">
      <c r="A22" s="93" t="s">
        <v>335</v>
      </c>
      <c r="B22" s="109">
        <v>2900000</v>
      </c>
      <c r="C22" s="31">
        <v>2900000</v>
      </c>
      <c r="D22" s="31">
        <v>3000000</v>
      </c>
      <c r="E22" s="31">
        <v>3000000</v>
      </c>
    </row>
    <row r="23" spans="1:5" ht="24.75" customHeight="1" thickBot="1" x14ac:dyDescent="0.3">
      <c r="A23" s="1291" t="s">
        <v>12</v>
      </c>
      <c r="B23" s="1292"/>
      <c r="C23" s="1292"/>
      <c r="D23" s="1292"/>
      <c r="E23" s="1293"/>
    </row>
    <row r="24" spans="1:5" ht="29.25" customHeight="1" thickBot="1" x14ac:dyDescent="0.3">
      <c r="A24" s="1220" t="s">
        <v>13</v>
      </c>
      <c r="B24" s="1221"/>
      <c r="C24" s="1221"/>
      <c r="D24" s="1221"/>
      <c r="E24" s="1222"/>
    </row>
    <row r="25" spans="1:5" ht="32.25" customHeight="1" thickBot="1" x14ac:dyDescent="0.3">
      <c r="A25" s="7" t="s">
        <v>14</v>
      </c>
      <c r="B25" s="1284" t="s">
        <v>336</v>
      </c>
      <c r="C25" s="1279"/>
      <c r="D25" s="1279"/>
      <c r="E25" s="1280"/>
    </row>
    <row r="26" spans="1:5" ht="32.25" customHeight="1" thickBot="1" x14ac:dyDescent="0.3">
      <c r="A26" s="5" t="s">
        <v>15</v>
      </c>
      <c r="B26" s="1392" t="s">
        <v>1111</v>
      </c>
      <c r="C26" s="1393"/>
      <c r="D26" s="1393"/>
      <c r="E26" s="1394"/>
    </row>
    <row r="27" spans="1:5" ht="15.75" thickBot="1" x14ac:dyDescent="0.3">
      <c r="A27" s="5" t="s">
        <v>16</v>
      </c>
      <c r="B27" s="1251" t="s">
        <v>337</v>
      </c>
      <c r="C27" s="1252"/>
      <c r="D27" s="1252"/>
      <c r="E27" s="1253"/>
    </row>
    <row r="28" spans="1:5" x14ac:dyDescent="0.25">
      <c r="A28" s="1254"/>
      <c r="B28" s="8">
        <v>2019</v>
      </c>
      <c r="C28" s="8">
        <v>2020</v>
      </c>
      <c r="D28" s="8">
        <v>2021</v>
      </c>
      <c r="E28" s="8">
        <v>2022</v>
      </c>
    </row>
    <row r="29" spans="1:5" ht="15.75" thickBot="1" x14ac:dyDescent="0.3">
      <c r="A29" s="1255"/>
      <c r="B29" s="743" t="s">
        <v>8</v>
      </c>
      <c r="C29" s="743" t="s">
        <v>9</v>
      </c>
      <c r="D29" s="743" t="s">
        <v>9</v>
      </c>
      <c r="E29" s="743" t="s">
        <v>9</v>
      </c>
    </row>
    <row r="30" spans="1:5" ht="15.75" thickBot="1" x14ac:dyDescent="0.3">
      <c r="A30" s="5" t="s">
        <v>17</v>
      </c>
      <c r="B30" s="581">
        <v>40000</v>
      </c>
      <c r="C30" s="62">
        <v>150000</v>
      </c>
      <c r="D30" s="62">
        <v>155000</v>
      </c>
      <c r="E30" s="62">
        <v>160000</v>
      </c>
    </row>
    <row r="31" spans="1:5" ht="21" customHeight="1" thickBot="1" x14ac:dyDescent="0.3">
      <c r="A31" s="5" t="s">
        <v>18</v>
      </c>
      <c r="B31" s="10">
        <f>B60</f>
        <v>184000</v>
      </c>
      <c r="C31" s="10">
        <f t="shared" ref="C31:E31" si="0">C60</f>
        <v>185000</v>
      </c>
      <c r="D31" s="10">
        <f t="shared" si="0"/>
        <v>186000</v>
      </c>
      <c r="E31" s="10">
        <f t="shared" si="0"/>
        <v>186000</v>
      </c>
    </row>
    <row r="32" spans="1:5" ht="15.75" thickBot="1" x14ac:dyDescent="0.3">
      <c r="A32" s="5" t="s">
        <v>19</v>
      </c>
      <c r="B32" s="10">
        <f>B31/B30</f>
        <v>4.5999999999999996</v>
      </c>
      <c r="C32" s="10">
        <f t="shared" ref="C32:E32" si="1">C31/C30</f>
        <v>1.2333333333333334</v>
      </c>
      <c r="D32" s="10">
        <f t="shared" si="1"/>
        <v>1.2</v>
      </c>
      <c r="E32" s="10">
        <f t="shared" si="1"/>
        <v>1.1625000000000001</v>
      </c>
    </row>
    <row r="33" spans="1:5" ht="15.75" thickBot="1" x14ac:dyDescent="0.3">
      <c r="A33" s="5" t="s">
        <v>20</v>
      </c>
      <c r="B33" s="736" t="s">
        <v>21</v>
      </c>
      <c r="C33" s="11">
        <f>C30/B30-1</f>
        <v>2.75</v>
      </c>
      <c r="D33" s="11">
        <f t="shared" ref="D33:E35" si="2">D30/C30-1</f>
        <v>3.3333333333333437E-2</v>
      </c>
      <c r="E33" s="11">
        <f t="shared" si="2"/>
        <v>3.2258064516129004E-2</v>
      </c>
    </row>
    <row r="34" spans="1:5" ht="15.75" thickBot="1" x14ac:dyDescent="0.3">
      <c r="A34" s="5" t="s">
        <v>22</v>
      </c>
      <c r="B34" s="736" t="s">
        <v>21</v>
      </c>
      <c r="C34" s="11">
        <f>C31/B31-1</f>
        <v>5.4347826086955653E-3</v>
      </c>
      <c r="D34" s="11">
        <f t="shared" si="2"/>
        <v>5.4054054054053502E-3</v>
      </c>
      <c r="E34" s="11">
        <f t="shared" si="2"/>
        <v>0</v>
      </c>
    </row>
    <row r="35" spans="1:5" ht="15.75" thickBot="1" x14ac:dyDescent="0.3">
      <c r="A35" s="5" t="s">
        <v>23</v>
      </c>
      <c r="B35" s="736" t="s">
        <v>21</v>
      </c>
      <c r="C35" s="11">
        <f>C32/B32-1</f>
        <v>-0.73188405797101441</v>
      </c>
      <c r="D35" s="11">
        <f t="shared" si="2"/>
        <v>-2.7027027027027084E-2</v>
      </c>
      <c r="E35" s="11">
        <f t="shared" si="2"/>
        <v>-3.1249999999999889E-2</v>
      </c>
    </row>
    <row r="36" spans="1:5" ht="27.75" customHeight="1" thickBot="1" x14ac:dyDescent="0.3">
      <c r="A36" s="1256" t="s">
        <v>160</v>
      </c>
      <c r="B36" s="1257"/>
      <c r="C36" s="1257"/>
      <c r="D36" s="1257"/>
      <c r="E36" s="1258"/>
    </row>
    <row r="37" spans="1:5" x14ac:dyDescent="0.25">
      <c r="A37" s="1254"/>
      <c r="B37" s="8">
        <v>2019</v>
      </c>
      <c r="C37" s="8">
        <v>2020</v>
      </c>
      <c r="D37" s="8">
        <v>2021</v>
      </c>
      <c r="E37" s="8">
        <v>2022</v>
      </c>
    </row>
    <row r="38" spans="1:5" ht="15.75" thickBot="1" x14ac:dyDescent="0.3">
      <c r="A38" s="1255"/>
      <c r="B38" s="743" t="s">
        <v>8</v>
      </c>
      <c r="C38" s="743" t="s">
        <v>9</v>
      </c>
      <c r="D38" s="743" t="s">
        <v>9</v>
      </c>
      <c r="E38" s="743" t="s">
        <v>9</v>
      </c>
    </row>
    <row r="39" spans="1:5" ht="15.75" thickBot="1" x14ac:dyDescent="0.3">
      <c r="A39" s="13" t="s">
        <v>24</v>
      </c>
      <c r="B39" s="31">
        <v>121800</v>
      </c>
      <c r="C39" s="14">
        <f>C40+C41</f>
        <v>120800</v>
      </c>
      <c r="D39" s="14">
        <f t="shared" ref="D39:E39" si="3">D40+D41</f>
        <v>120800</v>
      </c>
      <c r="E39" s="14">
        <f t="shared" si="3"/>
        <v>120800</v>
      </c>
    </row>
    <row r="40" spans="1:5" ht="15.75" thickBot="1" x14ac:dyDescent="0.3">
      <c r="A40" s="26" t="s">
        <v>279</v>
      </c>
      <c r="B40" s="278">
        <v>121800</v>
      </c>
      <c r="C40" s="15">
        <v>120800</v>
      </c>
      <c r="D40" s="15">
        <v>120800</v>
      </c>
      <c r="E40" s="15">
        <v>120800</v>
      </c>
    </row>
    <row r="41" spans="1:5" ht="15.75" thickBot="1" x14ac:dyDescent="0.3">
      <c r="A41" s="26" t="s">
        <v>280</v>
      </c>
      <c r="B41" s="278"/>
      <c r="C41" s="15"/>
      <c r="D41" s="15"/>
      <c r="E41" s="15"/>
    </row>
    <row r="42" spans="1:5" ht="24.75" thickBot="1" x14ac:dyDescent="0.3">
      <c r="A42" s="13" t="s">
        <v>25</v>
      </c>
      <c r="B42" s="31">
        <v>22200</v>
      </c>
      <c r="C42" s="14">
        <f>C43+C44</f>
        <v>20200</v>
      </c>
      <c r="D42" s="14">
        <f t="shared" ref="D42:E42" si="4">D43+D44</f>
        <v>20200</v>
      </c>
      <c r="E42" s="14">
        <f t="shared" si="4"/>
        <v>20200</v>
      </c>
    </row>
    <row r="43" spans="1:5" ht="15.75" thickBot="1" x14ac:dyDescent="0.3">
      <c r="A43" s="26" t="s">
        <v>279</v>
      </c>
      <c r="B43" s="278">
        <v>22200</v>
      </c>
      <c r="C43" s="14">
        <v>20200</v>
      </c>
      <c r="D43" s="14">
        <v>20200</v>
      </c>
      <c r="E43" s="14">
        <v>20200</v>
      </c>
    </row>
    <row r="44" spans="1:5" ht="15.75" thickBot="1" x14ac:dyDescent="0.3">
      <c r="A44" s="26" t="s">
        <v>280</v>
      </c>
      <c r="B44" s="278"/>
      <c r="C44" s="14"/>
      <c r="D44" s="14"/>
      <c r="E44" s="14"/>
    </row>
    <row r="45" spans="1:5" ht="15.75" thickBot="1" x14ac:dyDescent="0.3">
      <c r="A45" s="13" t="s">
        <v>26</v>
      </c>
      <c r="B45" s="278">
        <v>39800</v>
      </c>
      <c r="C45" s="14">
        <f>C46+C47</f>
        <v>43820</v>
      </c>
      <c r="D45" s="14">
        <f t="shared" ref="D45:E45" si="5">D46+D47</f>
        <v>44820</v>
      </c>
      <c r="E45" s="14">
        <f t="shared" si="5"/>
        <v>44820</v>
      </c>
    </row>
    <row r="46" spans="1:5" ht="15.75" thickBot="1" x14ac:dyDescent="0.3">
      <c r="A46" s="26" t="s">
        <v>279</v>
      </c>
      <c r="B46" s="278">
        <v>34800</v>
      </c>
      <c r="C46" s="14">
        <v>38820</v>
      </c>
      <c r="D46" s="31">
        <v>39820</v>
      </c>
      <c r="E46" s="31">
        <v>39820</v>
      </c>
    </row>
    <row r="47" spans="1:5" ht="15.75" thickBot="1" x14ac:dyDescent="0.3">
      <c r="A47" s="26" t="s">
        <v>280</v>
      </c>
      <c r="B47" s="278">
        <v>5000</v>
      </c>
      <c r="C47" s="14">
        <v>5000</v>
      </c>
      <c r="D47" s="14">
        <v>5000</v>
      </c>
      <c r="E47" s="14">
        <v>5000</v>
      </c>
    </row>
    <row r="48" spans="1:5" ht="15.75" thickBot="1" x14ac:dyDescent="0.3">
      <c r="A48" s="13" t="s">
        <v>27</v>
      </c>
      <c r="B48" s="278"/>
      <c r="C48" s="14"/>
      <c r="D48" s="14"/>
      <c r="E48" s="14"/>
    </row>
    <row r="49" spans="1:5" ht="15.75" thickBot="1" x14ac:dyDescent="0.3">
      <c r="A49" s="26" t="s">
        <v>279</v>
      </c>
      <c r="B49" s="278"/>
      <c r="C49" s="14"/>
      <c r="D49" s="14"/>
      <c r="E49" s="14"/>
    </row>
    <row r="50" spans="1:5" ht="15.75" thickBot="1" x14ac:dyDescent="0.3">
      <c r="A50" s="26" t="s">
        <v>280</v>
      </c>
      <c r="B50" s="278"/>
      <c r="C50" s="14"/>
      <c r="D50" s="14"/>
      <c r="E50" s="14"/>
    </row>
    <row r="51" spans="1:5" ht="15.75" thickBot="1" x14ac:dyDescent="0.3">
      <c r="A51" s="13" t="s">
        <v>28</v>
      </c>
      <c r="B51" s="278"/>
      <c r="C51" s="14"/>
      <c r="D51" s="14"/>
      <c r="E51" s="14"/>
    </row>
    <row r="52" spans="1:5" ht="15.75" thickBot="1" x14ac:dyDescent="0.3">
      <c r="A52" s="26" t="s">
        <v>279</v>
      </c>
      <c r="B52" s="278"/>
      <c r="C52" s="14"/>
      <c r="D52" s="14"/>
      <c r="E52" s="14"/>
    </row>
    <row r="53" spans="1:5" ht="15.75" thickBot="1" x14ac:dyDescent="0.3">
      <c r="A53" s="26" t="s">
        <v>280</v>
      </c>
      <c r="B53" s="278"/>
      <c r="C53" s="14"/>
      <c r="D53" s="14"/>
      <c r="E53" s="14"/>
    </row>
    <row r="54" spans="1:5" ht="15.75" thickBot="1" x14ac:dyDescent="0.3">
      <c r="A54" s="13" t="s">
        <v>29</v>
      </c>
      <c r="B54" s="278">
        <v>200</v>
      </c>
      <c r="C54" s="14">
        <f>C55+C56</f>
        <v>180</v>
      </c>
      <c r="D54" s="14">
        <f t="shared" ref="D54:E54" si="6">D55+D56</f>
        <v>180</v>
      </c>
      <c r="E54" s="14">
        <f t="shared" si="6"/>
        <v>180</v>
      </c>
    </row>
    <row r="55" spans="1:5" ht="15.75" thickBot="1" x14ac:dyDescent="0.3">
      <c r="A55" s="26" t="s">
        <v>279</v>
      </c>
      <c r="B55" s="278">
        <v>200</v>
      </c>
      <c r="C55" s="14">
        <v>180</v>
      </c>
      <c r="D55" s="31">
        <v>180</v>
      </c>
      <c r="E55" s="31">
        <v>180</v>
      </c>
    </row>
    <row r="56" spans="1:5" ht="15.75" thickBot="1" x14ac:dyDescent="0.3">
      <c r="A56" s="26" t="s">
        <v>280</v>
      </c>
      <c r="B56" s="15"/>
      <c r="C56" s="14"/>
      <c r="D56" s="14"/>
      <c r="E56" s="14"/>
    </row>
    <row r="57" spans="1:5" ht="24.75" thickBot="1" x14ac:dyDescent="0.3">
      <c r="A57" s="13" t="s">
        <v>30</v>
      </c>
      <c r="B57" s="15">
        <v>0</v>
      </c>
      <c r="C57" s="14">
        <v>0</v>
      </c>
      <c r="D57" s="14">
        <f>C57*1.03*0.99</f>
        <v>0</v>
      </c>
      <c r="E57" s="14">
        <f>D57*1.03*0.99</f>
        <v>0</v>
      </c>
    </row>
    <row r="58" spans="1:5" ht="15.75" thickBot="1" x14ac:dyDescent="0.3">
      <c r="A58" s="26" t="s">
        <v>279</v>
      </c>
      <c r="B58" s="15"/>
      <c r="C58" s="40"/>
      <c r="D58" s="40"/>
      <c r="E58" s="40"/>
    </row>
    <row r="59" spans="1:5" ht="15.75" thickBot="1" x14ac:dyDescent="0.3">
      <c r="A59" s="26" t="s">
        <v>280</v>
      </c>
      <c r="B59" s="15"/>
      <c r="C59" s="97"/>
      <c r="D59" s="40"/>
      <c r="E59" s="40"/>
    </row>
    <row r="60" spans="1:5" ht="15.75" thickBot="1" x14ac:dyDescent="0.3">
      <c r="A60" s="16" t="s">
        <v>31</v>
      </c>
      <c r="B60" s="15">
        <f>B57+B54+B51+B48+B45+B42+B39</f>
        <v>184000</v>
      </c>
      <c r="C60" s="15">
        <f t="shared" ref="C60:E60" si="7">C57+C54+C51+C48+C45+C42+C39</f>
        <v>185000</v>
      </c>
      <c r="D60" s="15">
        <f t="shared" si="7"/>
        <v>186000</v>
      </c>
      <c r="E60" s="15">
        <f t="shared" si="7"/>
        <v>186000</v>
      </c>
    </row>
    <row r="61" spans="1:5" ht="24" customHeight="1" thickBot="1" x14ac:dyDescent="0.3">
      <c r="A61" s="17" t="s">
        <v>32</v>
      </c>
      <c r="B61" s="18">
        <f>IF(B60-B31=0,0,"Error")</f>
        <v>0</v>
      </c>
      <c r="C61" s="18">
        <f>IF(C60-C31=0,0,"Error")</f>
        <v>0</v>
      </c>
      <c r="D61" s="18">
        <f>IF(D60-D31=0,0,"Error")</f>
        <v>0</v>
      </c>
      <c r="E61" s="18">
        <f>IF(E60-E31=0,0,"Error")</f>
        <v>0</v>
      </c>
    </row>
    <row r="62" spans="1:5" ht="15.75" hidden="1" thickBot="1" x14ac:dyDescent="0.3">
      <c r="A62" s="37" t="s">
        <v>327</v>
      </c>
      <c r="B62" s="1278"/>
      <c r="C62" s="1279"/>
      <c r="D62" s="1279"/>
      <c r="E62" s="1280"/>
    </row>
    <row r="63" spans="1:5" ht="26.25" hidden="1" customHeight="1" x14ac:dyDescent="0.25">
      <c r="A63" s="5" t="s">
        <v>15</v>
      </c>
      <c r="B63" s="1247"/>
      <c r="C63" s="1249"/>
      <c r="D63" s="1249"/>
      <c r="E63" s="1250"/>
    </row>
    <row r="64" spans="1:5" ht="15.75" hidden="1" thickBot="1" x14ac:dyDescent="0.3">
      <c r="A64" s="5" t="s">
        <v>16</v>
      </c>
      <c r="B64" s="1251"/>
      <c r="C64" s="1252"/>
      <c r="D64" s="1252"/>
      <c r="E64" s="1253"/>
    </row>
    <row r="65" spans="1:5" x14ac:dyDescent="0.25">
      <c r="A65" s="1254"/>
      <c r="B65" s="8">
        <v>2019</v>
      </c>
      <c r="C65" s="8">
        <v>2019</v>
      </c>
      <c r="D65" s="8">
        <v>2020</v>
      </c>
      <c r="E65" s="8">
        <v>2021</v>
      </c>
    </row>
    <row r="66" spans="1:5" ht="15.75" thickBot="1" x14ac:dyDescent="0.3">
      <c r="A66" s="1255"/>
      <c r="B66" s="743" t="s">
        <v>8</v>
      </c>
      <c r="C66" s="743" t="s">
        <v>9</v>
      </c>
      <c r="D66" s="743" t="s">
        <v>9</v>
      </c>
      <c r="E66" s="743" t="s">
        <v>9</v>
      </c>
    </row>
    <row r="67" spans="1:5" ht="15.75" thickBot="1" x14ac:dyDescent="0.3">
      <c r="A67" s="5" t="s">
        <v>17</v>
      </c>
      <c r="B67" s="5"/>
      <c r="C67" s="5"/>
      <c r="D67" s="5"/>
      <c r="E67" s="5"/>
    </row>
    <row r="68" spans="1:5" ht="15.75" thickBot="1" x14ac:dyDescent="0.3">
      <c r="A68" s="5" t="s">
        <v>18</v>
      </c>
      <c r="B68" s="10">
        <f>B97</f>
        <v>0</v>
      </c>
      <c r="C68" s="10">
        <f t="shared" ref="C68:E68" si="8">C97</f>
        <v>0</v>
      </c>
      <c r="D68" s="10">
        <f t="shared" si="8"/>
        <v>0</v>
      </c>
      <c r="E68" s="10">
        <f t="shared" si="8"/>
        <v>0</v>
      </c>
    </row>
    <row r="69" spans="1:5" ht="15.75" thickBot="1" x14ac:dyDescent="0.3">
      <c r="A69" s="5" t="s">
        <v>19</v>
      </c>
      <c r="B69" s="10" t="e">
        <f>B68/B67</f>
        <v>#DIV/0!</v>
      </c>
      <c r="C69" s="10" t="e">
        <f>C68/C67</f>
        <v>#DIV/0!</v>
      </c>
      <c r="D69" s="10" t="e">
        <f>D68/D67</f>
        <v>#DIV/0!</v>
      </c>
      <c r="E69" s="10" t="e">
        <f>E68/E67</f>
        <v>#DIV/0!</v>
      </c>
    </row>
    <row r="70" spans="1:5" ht="15.75" thickBot="1" x14ac:dyDescent="0.3">
      <c r="A70" s="5" t="s">
        <v>20</v>
      </c>
      <c r="B70" s="736"/>
      <c r="C70" s="11" t="e">
        <f>C67/B67-1</f>
        <v>#DIV/0!</v>
      </c>
      <c r="D70" s="11" t="e">
        <f>D67/C67-1</f>
        <v>#DIV/0!</v>
      </c>
      <c r="E70" s="11" t="e">
        <f>E67/D67-1</f>
        <v>#DIV/0!</v>
      </c>
    </row>
    <row r="71" spans="1:5" ht="15.75" thickBot="1" x14ac:dyDescent="0.3">
      <c r="A71" s="5" t="s">
        <v>22</v>
      </c>
      <c r="B71" s="736"/>
      <c r="C71" s="11" t="e">
        <f>C68/B68-1</f>
        <v>#DIV/0!</v>
      </c>
      <c r="D71" s="11" t="e">
        <f t="shared" ref="D71:E72" si="9">D68/C68-1</f>
        <v>#DIV/0!</v>
      </c>
      <c r="E71" s="11" t="e">
        <f t="shared" si="9"/>
        <v>#DIV/0!</v>
      </c>
    </row>
    <row r="72" spans="1:5" ht="15.75" thickBot="1" x14ac:dyDescent="0.3">
      <c r="A72" s="5" t="s">
        <v>23</v>
      </c>
      <c r="B72" s="736"/>
      <c r="C72" s="11" t="e">
        <f>C69/B69-1</f>
        <v>#DIV/0!</v>
      </c>
      <c r="D72" s="11" t="e">
        <f t="shared" si="9"/>
        <v>#DIV/0!</v>
      </c>
      <c r="E72" s="11" t="e">
        <f t="shared" si="9"/>
        <v>#DIV/0!</v>
      </c>
    </row>
    <row r="73" spans="1:5" ht="24" customHeight="1" thickBot="1" x14ac:dyDescent="0.3">
      <c r="A73" s="1256" t="s">
        <v>212</v>
      </c>
      <c r="B73" s="1257"/>
      <c r="C73" s="1257"/>
      <c r="D73" s="1257"/>
      <c r="E73" s="1258"/>
    </row>
    <row r="74" spans="1:5" x14ac:dyDescent="0.25">
      <c r="A74" s="1254"/>
      <c r="B74" s="8">
        <v>2019</v>
      </c>
      <c r="C74" s="8">
        <v>2020</v>
      </c>
      <c r="D74" s="8">
        <v>2021</v>
      </c>
      <c r="E74" s="8">
        <v>2023</v>
      </c>
    </row>
    <row r="75" spans="1:5" ht="15.75" thickBot="1" x14ac:dyDescent="0.3">
      <c r="A75" s="1255"/>
      <c r="B75" s="743" t="s">
        <v>8</v>
      </c>
      <c r="C75" s="743" t="s">
        <v>9</v>
      </c>
      <c r="D75" s="743" t="s">
        <v>9</v>
      </c>
      <c r="E75" s="743" t="s">
        <v>9</v>
      </c>
    </row>
    <row r="76" spans="1:5" ht="15.75" thickBot="1" x14ac:dyDescent="0.3">
      <c r="A76" s="13" t="s">
        <v>24</v>
      </c>
      <c r="B76" s="14"/>
      <c r="C76" s="14"/>
      <c r="D76" s="14"/>
      <c r="E76" s="14"/>
    </row>
    <row r="77" spans="1:5" ht="15.75" thickBot="1" x14ac:dyDescent="0.3">
      <c r="A77" s="26" t="s">
        <v>279</v>
      </c>
      <c r="B77" s="15"/>
      <c r="C77" s="27"/>
      <c r="D77" s="27"/>
      <c r="E77" s="27"/>
    </row>
    <row r="78" spans="1:5" ht="15.75" thickBot="1" x14ac:dyDescent="0.3">
      <c r="A78" s="26" t="s">
        <v>280</v>
      </c>
      <c r="B78" s="15"/>
      <c r="C78" s="27"/>
      <c r="D78" s="27"/>
      <c r="E78" s="27"/>
    </row>
    <row r="79" spans="1:5" ht="24.75" thickBot="1" x14ac:dyDescent="0.3">
      <c r="A79" s="13" t="s">
        <v>25</v>
      </c>
      <c r="B79" s="14"/>
      <c r="C79" s="14"/>
      <c r="D79" s="14"/>
      <c r="E79" s="14"/>
    </row>
    <row r="80" spans="1:5" ht="15.75" thickBot="1" x14ac:dyDescent="0.3">
      <c r="A80" s="26" t="s">
        <v>279</v>
      </c>
      <c r="B80" s="15"/>
      <c r="C80" s="14"/>
      <c r="D80" s="14"/>
      <c r="E80" s="14"/>
    </row>
    <row r="81" spans="1:5" ht="15.75" thickBot="1" x14ac:dyDescent="0.3">
      <c r="A81" s="26" t="s">
        <v>280</v>
      </c>
      <c r="B81" s="15"/>
      <c r="C81" s="14"/>
      <c r="D81" s="14"/>
      <c r="E81" s="14"/>
    </row>
    <row r="82" spans="1:5" ht="15.75" thickBot="1" x14ac:dyDescent="0.3">
      <c r="A82" s="13" t="s">
        <v>26</v>
      </c>
      <c r="B82" s="15">
        <v>0</v>
      </c>
      <c r="C82" s="14">
        <v>0</v>
      </c>
      <c r="D82" s="14">
        <v>0</v>
      </c>
      <c r="E82" s="14">
        <v>0</v>
      </c>
    </row>
    <row r="83" spans="1:5" ht="15.75" thickBot="1" x14ac:dyDescent="0.3">
      <c r="A83" s="26" t="s">
        <v>279</v>
      </c>
      <c r="B83" s="15"/>
      <c r="C83" s="14"/>
      <c r="D83" s="14"/>
      <c r="E83" s="14"/>
    </row>
    <row r="84" spans="1:5" ht="15.75" thickBot="1" x14ac:dyDescent="0.3">
      <c r="A84" s="26" t="s">
        <v>280</v>
      </c>
      <c r="B84" s="15"/>
      <c r="C84" s="14"/>
      <c r="D84" s="14"/>
      <c r="E84" s="14"/>
    </row>
    <row r="85" spans="1:5" ht="15.75" thickBot="1" x14ac:dyDescent="0.3">
      <c r="A85" s="13" t="s">
        <v>27</v>
      </c>
      <c r="B85" s="15"/>
      <c r="C85" s="14"/>
      <c r="D85" s="14"/>
      <c r="E85" s="14"/>
    </row>
    <row r="86" spans="1:5" ht="15.75" thickBot="1" x14ac:dyDescent="0.3">
      <c r="A86" s="26" t="s">
        <v>279</v>
      </c>
      <c r="B86" s="15"/>
      <c r="C86" s="14"/>
      <c r="D86" s="14"/>
      <c r="E86" s="14"/>
    </row>
    <row r="87" spans="1:5" ht="15.75" thickBot="1" x14ac:dyDescent="0.3">
      <c r="A87" s="26" t="s">
        <v>280</v>
      </c>
      <c r="B87" s="15"/>
      <c r="C87" s="14"/>
      <c r="D87" s="14"/>
      <c r="E87" s="14"/>
    </row>
    <row r="88" spans="1:5" ht="15.75" thickBot="1" x14ac:dyDescent="0.3">
      <c r="A88" s="13" t="s">
        <v>28</v>
      </c>
      <c r="B88" s="15"/>
      <c r="C88" s="14"/>
      <c r="D88" s="14"/>
      <c r="E88" s="14"/>
    </row>
    <row r="89" spans="1:5" ht="15.75" thickBot="1" x14ac:dyDescent="0.3">
      <c r="A89" s="26" t="s">
        <v>279</v>
      </c>
      <c r="B89" s="15"/>
      <c r="C89" s="14"/>
      <c r="D89" s="14"/>
      <c r="E89" s="14"/>
    </row>
    <row r="90" spans="1:5" ht="15.75" thickBot="1" x14ac:dyDescent="0.3">
      <c r="A90" s="26" t="s">
        <v>280</v>
      </c>
      <c r="B90" s="15"/>
      <c r="C90" s="14"/>
      <c r="D90" s="14"/>
      <c r="E90" s="14"/>
    </row>
    <row r="91" spans="1:5" ht="15.75" thickBot="1" x14ac:dyDescent="0.3">
      <c r="A91" s="13" t="s">
        <v>29</v>
      </c>
      <c r="B91" s="15"/>
      <c r="C91" s="14"/>
      <c r="D91" s="14"/>
      <c r="E91" s="14"/>
    </row>
    <row r="92" spans="1:5" ht="15.75" thickBot="1" x14ac:dyDescent="0.3">
      <c r="A92" s="26" t="s">
        <v>279</v>
      </c>
      <c r="B92" s="15"/>
      <c r="C92" s="14"/>
      <c r="D92" s="14"/>
      <c r="E92" s="14"/>
    </row>
    <row r="93" spans="1:5" ht="15.75" thickBot="1" x14ac:dyDescent="0.3">
      <c r="A93" s="26" t="s">
        <v>280</v>
      </c>
      <c r="B93" s="15"/>
      <c r="C93" s="14"/>
      <c r="D93" s="14"/>
      <c r="E93" s="14"/>
    </row>
    <row r="94" spans="1:5" ht="24.75" thickBot="1" x14ac:dyDescent="0.3">
      <c r="A94" s="13" t="s">
        <v>30</v>
      </c>
      <c r="B94" s="15"/>
      <c r="C94" s="14"/>
      <c r="D94" s="14"/>
      <c r="E94" s="14"/>
    </row>
    <row r="95" spans="1:5" ht="15.75" thickBot="1" x14ac:dyDescent="0.3">
      <c r="A95" s="26" t="s">
        <v>279</v>
      </c>
      <c r="B95" s="15"/>
      <c r="C95" s="14"/>
      <c r="D95" s="14"/>
      <c r="E95" s="14"/>
    </row>
    <row r="96" spans="1:5" ht="15.75" thickBot="1" x14ac:dyDescent="0.3">
      <c r="A96" s="26" t="s">
        <v>280</v>
      </c>
      <c r="B96" s="15"/>
      <c r="C96" s="14"/>
      <c r="D96" s="14"/>
      <c r="E96" s="14"/>
    </row>
    <row r="97" spans="1:5" ht="15.75" thickBot="1" x14ac:dyDescent="0.3">
      <c r="A97" s="35" t="s">
        <v>53</v>
      </c>
      <c r="B97" s="15">
        <f>B94+B91+B88+B85+B82+B79+B76</f>
        <v>0</v>
      </c>
      <c r="C97" s="15">
        <f t="shared" ref="C97:E97" si="10">C94+C91+C88+C85+C82+C79+C76</f>
        <v>0</v>
      </c>
      <c r="D97" s="15">
        <f t="shared" si="10"/>
        <v>0</v>
      </c>
      <c r="E97" s="15">
        <f t="shared" si="10"/>
        <v>0</v>
      </c>
    </row>
    <row r="98" spans="1:5" ht="15.75" thickBot="1" x14ac:dyDescent="0.3">
      <c r="A98" s="17" t="s">
        <v>32</v>
      </c>
      <c r="B98" s="18">
        <f>IF(B97-B68=0,0,"Error")</f>
        <v>0</v>
      </c>
      <c r="C98" s="18">
        <f>IF(C97-C68=0,0,"Error")</f>
        <v>0</v>
      </c>
      <c r="D98" s="18">
        <f>IF(D97-D68=0,0,"Error")</f>
        <v>0</v>
      </c>
      <c r="E98" s="18">
        <f>IF(E97-E68=0,0,"Error")</f>
        <v>0</v>
      </c>
    </row>
    <row r="99" spans="1:5" ht="15.75" thickBot="1" x14ac:dyDescent="0.3">
      <c r="A99" s="37" t="s">
        <v>328</v>
      </c>
      <c r="B99" s="1278"/>
      <c r="C99" s="1279"/>
      <c r="D99" s="1279"/>
      <c r="E99" s="1280"/>
    </row>
    <row r="100" spans="1:5" ht="15.75" thickBot="1" x14ac:dyDescent="0.3">
      <c r="A100" s="5" t="s">
        <v>15</v>
      </c>
      <c r="B100" s="1247"/>
      <c r="C100" s="1249"/>
      <c r="D100" s="1249"/>
      <c r="E100" s="1250"/>
    </row>
    <row r="101" spans="1:5" ht="15.75" thickBot="1" x14ac:dyDescent="0.3">
      <c r="A101" s="5" t="s">
        <v>16</v>
      </c>
      <c r="B101" s="1251"/>
      <c r="C101" s="1252"/>
      <c r="D101" s="1252"/>
      <c r="E101" s="1253"/>
    </row>
    <row r="102" spans="1:5" x14ac:dyDescent="0.25">
      <c r="A102" s="1254"/>
      <c r="B102" s="8">
        <v>2019</v>
      </c>
      <c r="C102" s="8">
        <v>2019</v>
      </c>
      <c r="D102" s="8">
        <v>2020</v>
      </c>
      <c r="E102" s="8">
        <v>2021</v>
      </c>
    </row>
    <row r="103" spans="1:5" ht="15.75" thickBot="1" x14ac:dyDescent="0.3">
      <c r="A103" s="1255"/>
      <c r="B103" s="743" t="s">
        <v>8</v>
      </c>
      <c r="C103" s="743" t="s">
        <v>9</v>
      </c>
      <c r="D103" s="743" t="s">
        <v>9</v>
      </c>
      <c r="E103" s="743" t="s">
        <v>9</v>
      </c>
    </row>
    <row r="104" spans="1:5" ht="15.75" thickBot="1" x14ac:dyDescent="0.3">
      <c r="A104" s="5" t="s">
        <v>17</v>
      </c>
      <c r="B104" s="41"/>
      <c r="C104" s="41"/>
      <c r="D104" s="41"/>
      <c r="E104" s="41"/>
    </row>
    <row r="105" spans="1:5" ht="15.75" thickBot="1" x14ac:dyDescent="0.3">
      <c r="A105" s="5" t="s">
        <v>18</v>
      </c>
      <c r="B105" s="10">
        <f>B134</f>
        <v>0</v>
      </c>
      <c r="C105" s="10">
        <f t="shared" ref="C105:E105" si="11">C134</f>
        <v>0</v>
      </c>
      <c r="D105" s="10">
        <f t="shared" si="11"/>
        <v>0</v>
      </c>
      <c r="E105" s="10">
        <f t="shared" si="11"/>
        <v>0</v>
      </c>
    </row>
    <row r="106" spans="1:5" ht="15.75" thickBot="1" x14ac:dyDescent="0.3">
      <c r="A106" s="5" t="s">
        <v>19</v>
      </c>
      <c r="B106" s="10" t="e">
        <f>B105/B104</f>
        <v>#DIV/0!</v>
      </c>
      <c r="C106" s="10" t="e">
        <f>C105/C104</f>
        <v>#DIV/0!</v>
      </c>
      <c r="D106" s="10" t="e">
        <f>D105/D104</f>
        <v>#DIV/0!</v>
      </c>
      <c r="E106" s="10" t="e">
        <f>E105/E104</f>
        <v>#DIV/0!</v>
      </c>
    </row>
    <row r="107" spans="1:5" ht="15.75" thickBot="1" x14ac:dyDescent="0.3">
      <c r="A107" s="5" t="s">
        <v>20</v>
      </c>
      <c r="B107" s="736"/>
      <c r="C107" s="11" t="e">
        <f>C104/B104-1</f>
        <v>#DIV/0!</v>
      </c>
      <c r="D107" s="11" t="e">
        <f>D104/C104-1</f>
        <v>#DIV/0!</v>
      </c>
      <c r="E107" s="11" t="e">
        <f>E104/D104-1</f>
        <v>#DIV/0!</v>
      </c>
    </row>
    <row r="108" spans="1:5" ht="15.75" thickBot="1" x14ac:dyDescent="0.3">
      <c r="A108" s="5" t="s">
        <v>22</v>
      </c>
      <c r="B108" s="736"/>
      <c r="C108" s="11" t="e">
        <f>C105/B105-1</f>
        <v>#DIV/0!</v>
      </c>
      <c r="D108" s="11" t="e">
        <f t="shared" ref="D108:E109" si="12">D105/C105-1</f>
        <v>#DIV/0!</v>
      </c>
      <c r="E108" s="11" t="e">
        <f t="shared" si="12"/>
        <v>#DIV/0!</v>
      </c>
    </row>
    <row r="109" spans="1:5" ht="15.75" thickBot="1" x14ac:dyDescent="0.3">
      <c r="A109" s="5" t="s">
        <v>23</v>
      </c>
      <c r="B109" s="736"/>
      <c r="C109" s="11" t="e">
        <f>C106/B106-1</f>
        <v>#DIV/0!</v>
      </c>
      <c r="D109" s="11" t="e">
        <f t="shared" si="12"/>
        <v>#DIV/0!</v>
      </c>
      <c r="E109" s="11" t="e">
        <f t="shared" si="12"/>
        <v>#DIV/0!</v>
      </c>
    </row>
    <row r="110" spans="1:5" ht="15.75" customHeight="1" thickBot="1" x14ac:dyDescent="0.3">
      <c r="A110" s="1256" t="s">
        <v>212</v>
      </c>
      <c r="B110" s="1257"/>
      <c r="C110" s="1257"/>
      <c r="D110" s="1257"/>
      <c r="E110" s="1258"/>
    </row>
    <row r="111" spans="1:5" x14ac:dyDescent="0.25">
      <c r="A111" s="1254"/>
      <c r="B111" s="8">
        <v>2018</v>
      </c>
      <c r="C111" s="8">
        <v>2020</v>
      </c>
      <c r="D111" s="8">
        <v>2021</v>
      </c>
      <c r="E111" s="8">
        <v>2022</v>
      </c>
    </row>
    <row r="112" spans="1:5" ht="15.75" thickBot="1" x14ac:dyDescent="0.3">
      <c r="A112" s="1255"/>
      <c r="B112" s="743" t="s">
        <v>8</v>
      </c>
      <c r="C112" s="743" t="s">
        <v>9</v>
      </c>
      <c r="D112" s="743" t="s">
        <v>9</v>
      </c>
      <c r="E112" s="743" t="s">
        <v>9</v>
      </c>
    </row>
    <row r="113" spans="1:5" ht="15.75" thickBot="1" x14ac:dyDescent="0.3">
      <c r="A113" s="13" t="s">
        <v>24</v>
      </c>
      <c r="B113" s="14"/>
      <c r="C113" s="14"/>
      <c r="D113" s="14"/>
      <c r="E113" s="14"/>
    </row>
    <row r="114" spans="1:5" ht="15.75" thickBot="1" x14ac:dyDescent="0.3">
      <c r="A114" s="26" t="s">
        <v>279</v>
      </c>
      <c r="B114" s="15"/>
      <c r="C114" s="27"/>
      <c r="D114" s="27"/>
      <c r="E114" s="27"/>
    </row>
    <row r="115" spans="1:5" ht="15.75" thickBot="1" x14ac:dyDescent="0.3">
      <c r="A115" s="26" t="s">
        <v>280</v>
      </c>
      <c r="B115" s="15"/>
      <c r="C115" s="27"/>
      <c r="D115" s="27"/>
      <c r="E115" s="27"/>
    </row>
    <row r="116" spans="1:5" ht="24.75" thickBot="1" x14ac:dyDescent="0.3">
      <c r="A116" s="13" t="s">
        <v>25</v>
      </c>
      <c r="B116" s="14"/>
      <c r="C116" s="14"/>
      <c r="D116" s="14"/>
      <c r="E116" s="14"/>
    </row>
    <row r="117" spans="1:5" ht="15.75" thickBot="1" x14ac:dyDescent="0.3">
      <c r="A117" s="26" t="s">
        <v>279</v>
      </c>
      <c r="B117" s="15"/>
      <c r="C117" s="14"/>
      <c r="D117" s="14"/>
      <c r="E117" s="14"/>
    </row>
    <row r="118" spans="1:5" ht="15.75" thickBot="1" x14ac:dyDescent="0.3">
      <c r="A118" s="26" t="s">
        <v>280</v>
      </c>
      <c r="B118" s="15"/>
      <c r="C118" s="14"/>
      <c r="D118" s="14"/>
      <c r="E118" s="14"/>
    </row>
    <row r="119" spans="1:5" ht="15.75" thickBot="1" x14ac:dyDescent="0.3">
      <c r="A119" s="13" t="s">
        <v>26</v>
      </c>
      <c r="B119" s="42">
        <v>0</v>
      </c>
      <c r="C119" s="43">
        <v>0</v>
      </c>
      <c r="D119" s="43">
        <v>0</v>
      </c>
      <c r="E119" s="43">
        <v>0</v>
      </c>
    </row>
    <row r="120" spans="1:5" ht="15.75" thickBot="1" x14ac:dyDescent="0.3">
      <c r="A120" s="26" t="s">
        <v>279</v>
      </c>
      <c r="B120" s="15"/>
      <c r="C120" s="14"/>
      <c r="D120" s="14"/>
      <c r="E120" s="14"/>
    </row>
    <row r="121" spans="1:5" ht="15.75" thickBot="1" x14ac:dyDescent="0.3">
      <c r="A121" s="26" t="s">
        <v>280</v>
      </c>
      <c r="B121" s="15"/>
      <c r="C121" s="14"/>
      <c r="D121" s="14"/>
      <c r="E121" s="14"/>
    </row>
    <row r="122" spans="1:5" ht="15.75" thickBot="1" x14ac:dyDescent="0.3">
      <c r="A122" s="13" t="s">
        <v>27</v>
      </c>
      <c r="B122" s="15"/>
      <c r="C122" s="14"/>
      <c r="D122" s="14"/>
      <c r="E122" s="14"/>
    </row>
    <row r="123" spans="1:5" ht="15.75" thickBot="1" x14ac:dyDescent="0.3">
      <c r="A123" s="26" t="s">
        <v>279</v>
      </c>
      <c r="B123" s="15"/>
      <c r="C123" s="14"/>
      <c r="D123" s="14"/>
      <c r="E123" s="14"/>
    </row>
    <row r="124" spans="1:5" ht="15.75" thickBot="1" x14ac:dyDescent="0.3">
      <c r="A124" s="26" t="s">
        <v>280</v>
      </c>
      <c r="B124" s="15"/>
      <c r="C124" s="14"/>
      <c r="D124" s="14"/>
      <c r="E124" s="14"/>
    </row>
    <row r="125" spans="1:5" ht="15.75" thickBot="1" x14ac:dyDescent="0.3">
      <c r="A125" s="13" t="s">
        <v>28</v>
      </c>
      <c r="B125" s="15"/>
      <c r="C125" s="14"/>
      <c r="D125" s="14"/>
      <c r="E125" s="14"/>
    </row>
    <row r="126" spans="1:5" ht="15.75" thickBot="1" x14ac:dyDescent="0.3">
      <c r="A126" s="26" t="s">
        <v>279</v>
      </c>
      <c r="B126" s="15"/>
      <c r="C126" s="14"/>
      <c r="D126" s="14"/>
      <c r="E126" s="14"/>
    </row>
    <row r="127" spans="1:5" ht="15.75" thickBot="1" x14ac:dyDescent="0.3">
      <c r="A127" s="26" t="s">
        <v>280</v>
      </c>
      <c r="B127" s="15"/>
      <c r="C127" s="14"/>
      <c r="D127" s="14"/>
      <c r="E127" s="14"/>
    </row>
    <row r="128" spans="1:5" ht="15.75" thickBot="1" x14ac:dyDescent="0.3">
      <c r="A128" s="13" t="s">
        <v>29</v>
      </c>
      <c r="B128" s="15">
        <v>0</v>
      </c>
      <c r="C128" s="14">
        <v>0</v>
      </c>
      <c r="D128" s="14">
        <v>0</v>
      </c>
      <c r="E128" s="14">
        <v>0</v>
      </c>
    </row>
    <row r="129" spans="1:5" ht="15.75" thickBot="1" x14ac:dyDescent="0.3">
      <c r="A129" s="26" t="s">
        <v>279</v>
      </c>
      <c r="B129" s="15"/>
      <c r="C129" s="14"/>
      <c r="D129" s="14"/>
      <c r="E129" s="14"/>
    </row>
    <row r="130" spans="1:5" ht="15.75" thickBot="1" x14ac:dyDescent="0.3">
      <c r="A130" s="26" t="s">
        <v>280</v>
      </c>
      <c r="B130" s="15"/>
      <c r="C130" s="14"/>
      <c r="D130" s="14"/>
      <c r="E130" s="14"/>
    </row>
    <row r="131" spans="1:5" ht="24.75" thickBot="1" x14ac:dyDescent="0.3">
      <c r="A131" s="13" t="s">
        <v>30</v>
      </c>
      <c r="B131" s="15"/>
      <c r="C131" s="14"/>
      <c r="D131" s="14"/>
      <c r="E131" s="14"/>
    </row>
    <row r="132" spans="1:5" ht="15.75" thickBot="1" x14ac:dyDescent="0.3">
      <c r="A132" s="26" t="s">
        <v>279</v>
      </c>
      <c r="B132" s="15"/>
      <c r="C132" s="14"/>
      <c r="D132" s="14"/>
      <c r="E132" s="14"/>
    </row>
    <row r="133" spans="1:5" ht="15.75" thickBot="1" x14ac:dyDescent="0.3">
      <c r="A133" s="26" t="s">
        <v>280</v>
      </c>
      <c r="B133" s="15"/>
      <c r="C133" s="14"/>
      <c r="D133" s="14"/>
      <c r="E133" s="14"/>
    </row>
    <row r="134" spans="1:5" ht="15.75" thickBot="1" x14ac:dyDescent="0.3">
      <c r="A134" s="35" t="s">
        <v>53</v>
      </c>
      <c r="B134" s="15">
        <f>B131+B128+B125+B122+B119+B116+B113</f>
        <v>0</v>
      </c>
      <c r="C134" s="15">
        <f t="shared" ref="C134:E134" si="13">C131+C128+C125+C122+C119+C116+C113</f>
        <v>0</v>
      </c>
      <c r="D134" s="15">
        <f t="shared" si="13"/>
        <v>0</v>
      </c>
      <c r="E134" s="15">
        <f t="shared" si="13"/>
        <v>0</v>
      </c>
    </row>
    <row r="135" spans="1:5" ht="15.75" thickBot="1" x14ac:dyDescent="0.3">
      <c r="A135" s="17" t="s">
        <v>32</v>
      </c>
      <c r="B135" s="18">
        <f>IF(B134-B105=0,0,"Error")</f>
        <v>0</v>
      </c>
      <c r="C135" s="18">
        <f>IF(C134-C105=0,0,"Error")</f>
        <v>0</v>
      </c>
      <c r="D135" s="18">
        <f>IF(D134-D105=0,0,"Error")</f>
        <v>0</v>
      </c>
      <c r="E135" s="18">
        <f>IF(E134-E105=0,0,"Error")</f>
        <v>0</v>
      </c>
    </row>
    <row r="136" spans="1:5" ht="15.75" thickBot="1" x14ac:dyDescent="0.3">
      <c r="A136" s="1220" t="s">
        <v>39</v>
      </c>
      <c r="B136" s="1221"/>
      <c r="C136" s="1221"/>
      <c r="D136" s="1221"/>
      <c r="E136" s="1222"/>
    </row>
    <row r="137" spans="1:5" ht="15.75" thickBot="1" x14ac:dyDescent="0.3">
      <c r="A137" s="1220" t="s">
        <v>1227</v>
      </c>
      <c r="B137" s="1221"/>
      <c r="C137" s="1221"/>
      <c r="D137" s="1221"/>
      <c r="E137" s="1222"/>
    </row>
    <row r="138" spans="1:5" ht="27.75" customHeight="1" thickBot="1" x14ac:dyDescent="0.3">
      <c r="A138" s="7" t="s">
        <v>56</v>
      </c>
      <c r="B138" s="1271" t="s">
        <v>1112</v>
      </c>
      <c r="C138" s="1432"/>
      <c r="D138" s="1272"/>
      <c r="E138" s="1273"/>
    </row>
    <row r="139" spans="1:5" ht="32.25" customHeight="1" thickBot="1" x14ac:dyDescent="0.3">
      <c r="A139" s="7" t="s">
        <v>82</v>
      </c>
      <c r="B139" s="7" t="s">
        <v>338</v>
      </c>
      <c r="C139" s="100" t="s">
        <v>289</v>
      </c>
      <c r="D139" s="1376" t="s">
        <v>141</v>
      </c>
      <c r="E139" s="1377"/>
    </row>
    <row r="140" spans="1:5" ht="15.75" thickBot="1" x14ac:dyDescent="0.3">
      <c r="A140" s="110"/>
      <c r="B140" s="1243"/>
      <c r="C140" s="1277"/>
      <c r="D140" s="1245"/>
      <c r="E140" s="1246"/>
    </row>
    <row r="141" spans="1:5" ht="15.75" thickBot="1" x14ac:dyDescent="0.3">
      <c r="A141" s="5" t="s">
        <v>15</v>
      </c>
      <c r="B141" s="1271" t="s">
        <v>1112</v>
      </c>
      <c r="C141" s="1432"/>
      <c r="D141" s="1272"/>
      <c r="E141" s="1273"/>
    </row>
    <row r="142" spans="1:5" ht="15.75" thickBot="1" x14ac:dyDescent="0.3">
      <c r="A142" s="5" t="s">
        <v>16</v>
      </c>
      <c r="B142" s="1251" t="s">
        <v>339</v>
      </c>
      <c r="C142" s="1252"/>
      <c r="D142" s="1252"/>
      <c r="E142" s="1253"/>
    </row>
    <row r="143" spans="1:5" x14ac:dyDescent="0.25">
      <c r="A143" s="1254"/>
      <c r="B143" s="8">
        <v>2019</v>
      </c>
      <c r="C143" s="8">
        <v>2020</v>
      </c>
      <c r="D143" s="8">
        <v>2021</v>
      </c>
      <c r="E143" s="8">
        <v>2022</v>
      </c>
    </row>
    <row r="144" spans="1:5" ht="15.75" thickBot="1" x14ac:dyDescent="0.3">
      <c r="A144" s="1255"/>
      <c r="B144" s="743" t="s">
        <v>8</v>
      </c>
      <c r="C144" s="743" t="s">
        <v>9</v>
      </c>
      <c r="D144" s="743" t="s">
        <v>9</v>
      </c>
      <c r="E144" s="743" t="s">
        <v>9</v>
      </c>
    </row>
    <row r="145" spans="1:5" ht="15.75" thickBot="1" x14ac:dyDescent="0.3">
      <c r="A145" s="5" t="s">
        <v>17</v>
      </c>
      <c r="B145" s="10">
        <v>1</v>
      </c>
      <c r="C145" s="10">
        <v>1</v>
      </c>
      <c r="D145" s="10"/>
      <c r="E145" s="10"/>
    </row>
    <row r="146" spans="1:5" ht="15.75" thickBot="1" x14ac:dyDescent="0.3">
      <c r="A146" s="5" t="s">
        <v>18</v>
      </c>
      <c r="B146" s="10">
        <v>73700</v>
      </c>
      <c r="C146" s="10">
        <v>74000</v>
      </c>
      <c r="D146" s="10"/>
      <c r="E146" s="10">
        <f t="shared" ref="E146" si="14">E164</f>
        <v>0</v>
      </c>
    </row>
    <row r="147" spans="1:5" ht="15.75" thickBot="1" x14ac:dyDescent="0.3">
      <c r="A147" s="5" t="s">
        <v>19</v>
      </c>
      <c r="B147" s="10">
        <f>B146/B145</f>
        <v>73700</v>
      </c>
      <c r="C147" s="10">
        <f t="shared" ref="C147:E147" si="15">C146/C145</f>
        <v>74000</v>
      </c>
      <c r="D147" s="10" t="e">
        <f t="shared" si="15"/>
        <v>#DIV/0!</v>
      </c>
      <c r="E147" s="10" t="e">
        <f t="shared" si="15"/>
        <v>#DIV/0!</v>
      </c>
    </row>
    <row r="148" spans="1:5" ht="15.75" thickBot="1" x14ac:dyDescent="0.3">
      <c r="A148" s="5" t="s">
        <v>20</v>
      </c>
      <c r="B148" s="736" t="s">
        <v>21</v>
      </c>
      <c r="C148" s="11">
        <f>C145/B145-1</f>
        <v>0</v>
      </c>
      <c r="D148" s="11">
        <f t="shared" ref="D148:E150" si="16">D145/C145-1</f>
        <v>-1</v>
      </c>
      <c r="E148" s="11" t="e">
        <f t="shared" si="16"/>
        <v>#DIV/0!</v>
      </c>
    </row>
    <row r="149" spans="1:5" ht="15.75" thickBot="1" x14ac:dyDescent="0.3">
      <c r="A149" s="5" t="s">
        <v>22</v>
      </c>
      <c r="B149" s="736" t="s">
        <v>21</v>
      </c>
      <c r="C149" s="11">
        <f>C146/B146-1</f>
        <v>4.070556309362372E-3</v>
      </c>
      <c r="D149" s="11">
        <f t="shared" si="16"/>
        <v>-1</v>
      </c>
      <c r="E149" s="11" t="e">
        <f t="shared" si="16"/>
        <v>#DIV/0!</v>
      </c>
    </row>
    <row r="150" spans="1:5" ht="15.75" thickBot="1" x14ac:dyDescent="0.3">
      <c r="A150" s="5" t="s">
        <v>23</v>
      </c>
      <c r="B150" s="736" t="s">
        <v>21</v>
      </c>
      <c r="C150" s="11">
        <f>C147/B147-1</f>
        <v>4.070556309362372E-3</v>
      </c>
      <c r="D150" s="11" t="e">
        <f t="shared" si="16"/>
        <v>#DIV/0!</v>
      </c>
      <c r="E150" s="11" t="e">
        <f t="shared" si="16"/>
        <v>#DIV/0!</v>
      </c>
    </row>
    <row r="151" spans="1:5" ht="15.75" thickBot="1" x14ac:dyDescent="0.3">
      <c r="A151" s="1256" t="s">
        <v>163</v>
      </c>
      <c r="B151" s="1257"/>
      <c r="C151" s="1257"/>
      <c r="D151" s="1257"/>
      <c r="E151" s="1258"/>
    </row>
    <row r="152" spans="1:5" x14ac:dyDescent="0.25">
      <c r="A152" s="1254"/>
      <c r="B152" s="8">
        <v>2019</v>
      </c>
      <c r="C152" s="8">
        <v>2020</v>
      </c>
      <c r="D152" s="8">
        <v>2021</v>
      </c>
      <c r="E152" s="8">
        <v>2022</v>
      </c>
    </row>
    <row r="153" spans="1:5" ht="15.75" thickBot="1" x14ac:dyDescent="0.3">
      <c r="A153" s="1255"/>
      <c r="B153" s="743" t="s">
        <v>8</v>
      </c>
      <c r="C153" s="743" t="s">
        <v>9</v>
      </c>
      <c r="D153" s="743" t="s">
        <v>9</v>
      </c>
      <c r="E153" s="743" t="s">
        <v>9</v>
      </c>
    </row>
    <row r="154" spans="1:5" ht="15.75" thickBot="1" x14ac:dyDescent="0.3">
      <c r="A154" s="13" t="s">
        <v>42</v>
      </c>
      <c r="B154" s="14">
        <f>B155+B156+B157+B158</f>
        <v>0</v>
      </c>
      <c r="C154" s="14">
        <f t="shared" ref="C154:E154" si="17">C155+C156+C157+C158</f>
        <v>0</v>
      </c>
      <c r="D154" s="14">
        <f t="shared" si="17"/>
        <v>0</v>
      </c>
      <c r="E154" s="14">
        <f t="shared" si="17"/>
        <v>0</v>
      </c>
    </row>
    <row r="155" spans="1:5" ht="15.75" thickBot="1" x14ac:dyDescent="0.3">
      <c r="A155" s="26" t="s">
        <v>279</v>
      </c>
      <c r="B155" s="14"/>
      <c r="C155" s="14"/>
      <c r="D155" s="14"/>
      <c r="E155" s="14"/>
    </row>
    <row r="156" spans="1:5" ht="15.75" thickBot="1" x14ac:dyDescent="0.3">
      <c r="A156" s="26" t="s">
        <v>294</v>
      </c>
      <c r="B156" s="14"/>
      <c r="C156" s="14"/>
      <c r="D156" s="14"/>
      <c r="E156" s="14"/>
    </row>
    <row r="157" spans="1:5" ht="15.75" thickBot="1" x14ac:dyDescent="0.3">
      <c r="A157" s="26" t="s">
        <v>295</v>
      </c>
      <c r="B157" s="14"/>
      <c r="C157" s="14"/>
      <c r="D157" s="14"/>
      <c r="E157" s="14"/>
    </row>
    <row r="158" spans="1:5" ht="15.75" thickBot="1" x14ac:dyDescent="0.3">
      <c r="A158" s="26" t="s">
        <v>296</v>
      </c>
      <c r="B158" s="14"/>
      <c r="C158" s="14"/>
      <c r="D158" s="14"/>
      <c r="E158" s="14"/>
    </row>
    <row r="159" spans="1:5" ht="15.75" thickBot="1" x14ac:dyDescent="0.3">
      <c r="A159" s="13" t="s">
        <v>43</v>
      </c>
      <c r="B159" s="15">
        <v>73700</v>
      </c>
      <c r="C159" s="15">
        <v>74000</v>
      </c>
      <c r="D159" s="15"/>
      <c r="E159" s="15">
        <f t="shared" ref="E159" si="18">E160+E161+E162+E163</f>
        <v>0</v>
      </c>
    </row>
    <row r="160" spans="1:5" ht="15.75" thickBot="1" x14ac:dyDescent="0.3">
      <c r="A160" s="26" t="s">
        <v>279</v>
      </c>
      <c r="B160" s="15">
        <v>73700</v>
      </c>
      <c r="C160" s="14">
        <v>74000</v>
      </c>
      <c r="D160" s="14"/>
      <c r="E160" s="14"/>
    </row>
    <row r="161" spans="1:5" ht="15.75" thickBot="1" x14ac:dyDescent="0.3">
      <c r="A161" s="26" t="s">
        <v>294</v>
      </c>
      <c r="B161" s="15"/>
      <c r="C161" s="14"/>
      <c r="D161" s="14"/>
      <c r="E161" s="14"/>
    </row>
    <row r="162" spans="1:5" ht="15.75" thickBot="1" x14ac:dyDescent="0.3">
      <c r="A162" s="26" t="s">
        <v>295</v>
      </c>
      <c r="B162" s="15"/>
      <c r="C162" s="14"/>
      <c r="D162" s="14"/>
      <c r="E162" s="14"/>
    </row>
    <row r="163" spans="1:5" ht="15.75" thickBot="1" x14ac:dyDescent="0.3">
      <c r="A163" s="26" t="s">
        <v>296</v>
      </c>
      <c r="B163" s="15"/>
      <c r="C163" s="14"/>
      <c r="D163" s="14"/>
      <c r="E163" s="14"/>
    </row>
    <row r="164" spans="1:5" ht="15.75" thickBot="1" x14ac:dyDescent="0.3">
      <c r="A164" s="101" t="s">
        <v>31</v>
      </c>
      <c r="B164" s="15">
        <f>B154+B159</f>
        <v>73700</v>
      </c>
      <c r="C164" s="15">
        <f t="shared" ref="C164:E164" si="19">C154+C159</f>
        <v>74000</v>
      </c>
      <c r="D164" s="15">
        <f t="shared" si="19"/>
        <v>0</v>
      </c>
      <c r="E164" s="15">
        <f t="shared" si="19"/>
        <v>0</v>
      </c>
    </row>
    <row r="165" spans="1:5" ht="23.25" thickBot="1" x14ac:dyDescent="0.3">
      <c r="A165" s="7" t="s">
        <v>33</v>
      </c>
      <c r="B165" s="7" t="s">
        <v>340</v>
      </c>
      <c r="C165" s="100" t="s">
        <v>289</v>
      </c>
      <c r="D165" s="1245" t="s">
        <v>1113</v>
      </c>
      <c r="E165" s="1246"/>
    </row>
    <row r="166" spans="1:5" ht="23.25" customHeight="1" thickBot="1" x14ac:dyDescent="0.3">
      <c r="A166" s="5" t="s">
        <v>15</v>
      </c>
      <c r="B166" s="1247" t="s">
        <v>341</v>
      </c>
      <c r="C166" s="1249"/>
      <c r="D166" s="1249"/>
      <c r="E166" s="1250"/>
    </row>
    <row r="167" spans="1:5" ht="24" customHeight="1" thickBot="1" x14ac:dyDescent="0.3">
      <c r="A167" s="5" t="s">
        <v>16</v>
      </c>
      <c r="B167" s="1251" t="s">
        <v>342</v>
      </c>
      <c r="C167" s="1252"/>
      <c r="D167" s="1252"/>
      <c r="E167" s="1253"/>
    </row>
    <row r="168" spans="1:5" x14ac:dyDescent="0.25">
      <c r="A168" s="1254"/>
      <c r="B168" s="8">
        <v>2019</v>
      </c>
      <c r="C168" s="8">
        <v>2020</v>
      </c>
      <c r="D168" s="8">
        <v>2021</v>
      </c>
      <c r="E168" s="8">
        <v>2022</v>
      </c>
    </row>
    <row r="169" spans="1:5" ht="15.75" thickBot="1" x14ac:dyDescent="0.3">
      <c r="A169" s="1255"/>
      <c r="B169" s="743" t="s">
        <v>8</v>
      </c>
      <c r="C169" s="743" t="s">
        <v>9</v>
      </c>
      <c r="D169" s="743" t="s">
        <v>9</v>
      </c>
      <c r="E169" s="743" t="s">
        <v>9</v>
      </c>
    </row>
    <row r="170" spans="1:5" ht="15.75" thickBot="1" x14ac:dyDescent="0.3">
      <c r="A170" s="5" t="s">
        <v>17</v>
      </c>
      <c r="B170" s="736">
        <v>93</v>
      </c>
      <c r="C170" s="736">
        <v>59</v>
      </c>
      <c r="D170" s="736">
        <v>0</v>
      </c>
      <c r="E170" s="736">
        <v>75</v>
      </c>
    </row>
    <row r="171" spans="1:5" ht="15.75" thickBot="1" x14ac:dyDescent="0.3">
      <c r="A171" s="5" t="s">
        <v>18</v>
      </c>
      <c r="B171" s="10">
        <v>6300</v>
      </c>
      <c r="C171" s="10">
        <v>4000</v>
      </c>
      <c r="D171" s="10">
        <v>0</v>
      </c>
      <c r="E171" s="10">
        <v>5000</v>
      </c>
    </row>
    <row r="172" spans="1:5" ht="15.75" thickBot="1" x14ac:dyDescent="0.3">
      <c r="A172" s="5" t="s">
        <v>19</v>
      </c>
      <c r="B172" s="10">
        <f>B171/B170</f>
        <v>67.741935483870961</v>
      </c>
      <c r="C172" s="10">
        <f t="shared" ref="C172:D172" si="20">C171/C170</f>
        <v>67.79661016949153</v>
      </c>
      <c r="D172" s="10" t="e">
        <f t="shared" si="20"/>
        <v>#DIV/0!</v>
      </c>
      <c r="E172" s="10">
        <f>E171/E170</f>
        <v>66.666666666666671</v>
      </c>
    </row>
    <row r="173" spans="1:5" ht="15.75" thickBot="1" x14ac:dyDescent="0.3">
      <c r="A173" s="5" t="s">
        <v>20</v>
      </c>
      <c r="B173" s="736" t="s">
        <v>21</v>
      </c>
      <c r="C173" s="11">
        <f>C170/B170-1</f>
        <v>-0.36559139784946237</v>
      </c>
      <c r="D173" s="11">
        <f>D170/C170-1</f>
        <v>-1</v>
      </c>
      <c r="E173" s="11" t="e">
        <f>E170/D170-1</f>
        <v>#DIV/0!</v>
      </c>
    </row>
    <row r="174" spans="1:5" ht="15.75" thickBot="1" x14ac:dyDescent="0.3">
      <c r="A174" s="5" t="s">
        <v>22</v>
      </c>
      <c r="B174" s="736" t="s">
        <v>21</v>
      </c>
      <c r="C174" s="11">
        <f>C171/B171-1</f>
        <v>-0.36507936507936511</v>
      </c>
      <c r="D174" s="11">
        <f t="shared" ref="D174:E175" si="21">D171/C171-1</f>
        <v>-1</v>
      </c>
      <c r="E174" s="11" t="e">
        <f t="shared" si="21"/>
        <v>#DIV/0!</v>
      </c>
    </row>
    <row r="175" spans="1:5" ht="15.75" thickBot="1" x14ac:dyDescent="0.3">
      <c r="A175" s="5" t="s">
        <v>23</v>
      </c>
      <c r="B175" s="736" t="s">
        <v>21</v>
      </c>
      <c r="C175" s="11">
        <f>C172/B172-1</f>
        <v>8.0710250201798672E-4</v>
      </c>
      <c r="D175" s="11" t="e">
        <f t="shared" si="21"/>
        <v>#DIV/0!</v>
      </c>
      <c r="E175" s="11" t="e">
        <f t="shared" si="21"/>
        <v>#DIV/0!</v>
      </c>
    </row>
    <row r="176" spans="1:5" ht="15.75" thickBot="1" x14ac:dyDescent="0.3">
      <c r="A176" s="1256" t="s">
        <v>215</v>
      </c>
      <c r="B176" s="1257"/>
      <c r="C176" s="1257"/>
      <c r="D176" s="1257"/>
      <c r="E176" s="1258"/>
    </row>
    <row r="177" spans="1:5" x14ac:dyDescent="0.25">
      <c r="A177" s="1254"/>
      <c r="B177" s="8">
        <v>2019</v>
      </c>
      <c r="C177" s="8">
        <v>2020</v>
      </c>
      <c r="D177" s="8">
        <v>2021</v>
      </c>
      <c r="E177" s="8">
        <v>2022</v>
      </c>
    </row>
    <row r="178" spans="1:5" ht="15.75" thickBot="1" x14ac:dyDescent="0.3">
      <c r="A178" s="1255"/>
      <c r="B178" s="743" t="s">
        <v>8</v>
      </c>
      <c r="C178" s="743" t="s">
        <v>9</v>
      </c>
      <c r="D178" s="743" t="s">
        <v>9</v>
      </c>
      <c r="E178" s="743" t="s">
        <v>9</v>
      </c>
    </row>
    <row r="179" spans="1:5" ht="15.75" thickBot="1" x14ac:dyDescent="0.3">
      <c r="A179" s="13" t="s">
        <v>42</v>
      </c>
      <c r="B179" s="14">
        <f>B180+B181+B182+B183</f>
        <v>0</v>
      </c>
      <c r="C179" s="14">
        <f t="shared" ref="C179:E179" si="22">C180+C181+C182+C183</f>
        <v>0</v>
      </c>
      <c r="D179" s="14">
        <f t="shared" si="22"/>
        <v>0</v>
      </c>
      <c r="E179" s="14">
        <f t="shared" si="22"/>
        <v>0</v>
      </c>
    </row>
    <row r="180" spans="1:5" ht="15.75" thickBot="1" x14ac:dyDescent="0.3">
      <c r="A180" s="26" t="s">
        <v>279</v>
      </c>
      <c r="B180" s="14"/>
      <c r="C180" s="14"/>
      <c r="D180" s="14"/>
      <c r="E180" s="14"/>
    </row>
    <row r="181" spans="1:5" ht="15.75" thickBot="1" x14ac:dyDescent="0.3">
      <c r="A181" s="26" t="s">
        <v>294</v>
      </c>
      <c r="B181" s="14"/>
      <c r="C181" s="14"/>
      <c r="D181" s="14"/>
      <c r="E181" s="14"/>
    </row>
    <row r="182" spans="1:5" ht="15.75" thickBot="1" x14ac:dyDescent="0.3">
      <c r="A182" s="26" t="s">
        <v>295</v>
      </c>
      <c r="B182" s="14"/>
      <c r="C182" s="14"/>
      <c r="D182" s="14"/>
      <c r="E182" s="14"/>
    </row>
    <row r="183" spans="1:5" ht="15.75" thickBot="1" x14ac:dyDescent="0.3">
      <c r="A183" s="26" t="s">
        <v>296</v>
      </c>
      <c r="B183" s="14"/>
      <c r="C183" s="14"/>
      <c r="D183" s="14"/>
      <c r="E183" s="14"/>
    </row>
    <row r="184" spans="1:5" ht="15.75" thickBot="1" x14ac:dyDescent="0.3">
      <c r="A184" s="13" t="s">
        <v>43</v>
      </c>
      <c r="B184" s="15">
        <v>6300</v>
      </c>
      <c r="C184" s="15">
        <f t="shared" ref="C184:E184" si="23">C185+C186+C187+C188</f>
        <v>4000</v>
      </c>
      <c r="D184" s="15">
        <f t="shared" si="23"/>
        <v>0</v>
      </c>
      <c r="E184" s="15">
        <f t="shared" si="23"/>
        <v>5000</v>
      </c>
    </row>
    <row r="185" spans="1:5" ht="15.75" thickBot="1" x14ac:dyDescent="0.3">
      <c r="A185" s="26" t="s">
        <v>279</v>
      </c>
      <c r="B185" s="15">
        <v>6300</v>
      </c>
      <c r="C185" s="31">
        <v>4000</v>
      </c>
      <c r="D185" s="14"/>
      <c r="E185" s="14">
        <v>5000</v>
      </c>
    </row>
    <row r="186" spans="1:5" ht="15.75" thickBot="1" x14ac:dyDescent="0.3">
      <c r="A186" s="26" t="s">
        <v>294</v>
      </c>
      <c r="B186" s="15"/>
      <c r="C186" s="14"/>
      <c r="D186" s="14"/>
      <c r="E186" s="14"/>
    </row>
    <row r="187" spans="1:5" ht="15.75" thickBot="1" x14ac:dyDescent="0.3">
      <c r="A187" s="26" t="s">
        <v>295</v>
      </c>
      <c r="B187" s="15"/>
      <c r="C187" s="14"/>
      <c r="D187" s="14"/>
      <c r="E187" s="14"/>
    </row>
    <row r="188" spans="1:5" ht="15.75" thickBot="1" x14ac:dyDescent="0.3">
      <c r="A188" s="26" t="s">
        <v>296</v>
      </c>
      <c r="B188" s="15"/>
      <c r="C188" s="14"/>
      <c r="D188" s="14"/>
      <c r="E188" s="14"/>
    </row>
    <row r="189" spans="1:5" ht="15.75" thickBot="1" x14ac:dyDescent="0.3">
      <c r="A189" s="101" t="s">
        <v>298</v>
      </c>
      <c r="B189" s="15">
        <f>B179+B184</f>
        <v>6300</v>
      </c>
      <c r="C189" s="15">
        <f t="shared" ref="C189:E189" si="24">C179+C184</f>
        <v>4000</v>
      </c>
      <c r="D189" s="15">
        <f t="shared" si="24"/>
        <v>0</v>
      </c>
      <c r="E189" s="15">
        <f t="shared" si="24"/>
        <v>5000</v>
      </c>
    </row>
    <row r="190" spans="1:5" ht="23.25" thickBot="1" x14ac:dyDescent="0.3">
      <c r="A190" s="7" t="s">
        <v>35</v>
      </c>
      <c r="B190" s="117" t="s">
        <v>343</v>
      </c>
      <c r="C190" s="102" t="s">
        <v>289</v>
      </c>
      <c r="D190" s="1278" t="s">
        <v>1114</v>
      </c>
      <c r="E190" s="1280"/>
    </row>
    <row r="191" spans="1:5" ht="15.75" thickBot="1" x14ac:dyDescent="0.3">
      <c r="A191" s="5" t="s">
        <v>15</v>
      </c>
      <c r="B191" s="1247" t="s">
        <v>1115</v>
      </c>
      <c r="C191" s="1249"/>
      <c r="D191" s="1249"/>
      <c r="E191" s="1250"/>
    </row>
    <row r="192" spans="1:5" ht="15.75" thickBot="1" x14ac:dyDescent="0.3">
      <c r="A192" s="5" t="s">
        <v>16</v>
      </c>
      <c r="B192" s="1389" t="s">
        <v>344</v>
      </c>
      <c r="C192" s="1252"/>
      <c r="D192" s="1252"/>
      <c r="E192" s="1253"/>
    </row>
    <row r="193" spans="1:5" x14ac:dyDescent="0.25">
      <c r="A193" s="1254"/>
      <c r="B193" s="8">
        <v>2019</v>
      </c>
      <c r="C193" s="8">
        <v>2020</v>
      </c>
      <c r="D193" s="8">
        <v>2021</v>
      </c>
      <c r="E193" s="8">
        <v>2022</v>
      </c>
    </row>
    <row r="194" spans="1:5" ht="15.75" thickBot="1" x14ac:dyDescent="0.3">
      <c r="A194" s="1255"/>
      <c r="B194" s="743" t="s">
        <v>8</v>
      </c>
      <c r="C194" s="743" t="s">
        <v>9</v>
      </c>
      <c r="D194" s="743" t="s">
        <v>9</v>
      </c>
      <c r="E194" s="743" t="s">
        <v>9</v>
      </c>
    </row>
    <row r="195" spans="1:5" ht="15.75" thickBot="1" x14ac:dyDescent="0.3">
      <c r="A195" s="5" t="s">
        <v>17</v>
      </c>
      <c r="B195" s="736">
        <v>1</v>
      </c>
      <c r="C195" s="736">
        <v>1</v>
      </c>
      <c r="D195" s="736">
        <v>1</v>
      </c>
      <c r="E195" s="736">
        <v>1</v>
      </c>
    </row>
    <row r="196" spans="1:5" ht="15.75" thickBot="1" x14ac:dyDescent="0.3">
      <c r="A196" s="5" t="s">
        <v>18</v>
      </c>
      <c r="B196" s="10">
        <v>5000</v>
      </c>
      <c r="C196" s="10">
        <v>2000</v>
      </c>
      <c r="D196" s="10">
        <v>5000</v>
      </c>
      <c r="E196" s="10">
        <v>0</v>
      </c>
    </row>
    <row r="197" spans="1:5" ht="15.75" thickBot="1" x14ac:dyDescent="0.3">
      <c r="A197" s="5" t="s">
        <v>19</v>
      </c>
      <c r="B197" s="10">
        <v>5000</v>
      </c>
      <c r="C197" s="10">
        <v>2000</v>
      </c>
      <c r="D197" s="10">
        <f t="shared" ref="D197" si="25">D196/D195</f>
        <v>5000</v>
      </c>
      <c r="E197" s="10">
        <v>0</v>
      </c>
    </row>
    <row r="198" spans="1:5" ht="15.75" thickBot="1" x14ac:dyDescent="0.3">
      <c r="A198" s="5" t="s">
        <v>20</v>
      </c>
      <c r="B198" s="736" t="s">
        <v>21</v>
      </c>
      <c r="C198" s="11">
        <f>C195/B195-1</f>
        <v>0</v>
      </c>
      <c r="D198" s="11">
        <f t="shared" ref="D198:E200" si="26">D195/C195-1</f>
        <v>0</v>
      </c>
      <c r="E198" s="11">
        <f t="shared" si="26"/>
        <v>0</v>
      </c>
    </row>
    <row r="199" spans="1:5" ht="15.75" thickBot="1" x14ac:dyDescent="0.3">
      <c r="A199" s="5" t="s">
        <v>22</v>
      </c>
      <c r="B199" s="736" t="s">
        <v>21</v>
      </c>
      <c r="C199" s="11">
        <f>C196/B196-1</f>
        <v>-0.6</v>
      </c>
      <c r="D199" s="11">
        <f t="shared" si="26"/>
        <v>1.5</v>
      </c>
      <c r="E199" s="11">
        <f t="shared" si="26"/>
        <v>-1</v>
      </c>
    </row>
    <row r="200" spans="1:5" ht="15.75" thickBot="1" x14ac:dyDescent="0.3">
      <c r="A200" s="5" t="s">
        <v>23</v>
      </c>
      <c r="B200" s="736" t="s">
        <v>21</v>
      </c>
      <c r="C200" s="11">
        <f>C197/B197-1</f>
        <v>-0.6</v>
      </c>
      <c r="D200" s="11">
        <f t="shared" si="26"/>
        <v>1.5</v>
      </c>
      <c r="E200" s="11">
        <f t="shared" si="26"/>
        <v>-1</v>
      </c>
    </row>
    <row r="201" spans="1:5" ht="22.5" customHeight="1" thickBot="1" x14ac:dyDescent="0.3">
      <c r="A201" s="1256" t="s">
        <v>213</v>
      </c>
      <c r="B201" s="1257"/>
      <c r="C201" s="1257"/>
      <c r="D201" s="1257"/>
      <c r="E201" s="1258"/>
    </row>
    <row r="202" spans="1:5" x14ac:dyDescent="0.25">
      <c r="A202" s="1254"/>
      <c r="B202" s="8">
        <v>2019</v>
      </c>
      <c r="C202" s="8">
        <v>2020</v>
      </c>
      <c r="D202" s="8">
        <v>2021</v>
      </c>
      <c r="E202" s="8">
        <v>2022</v>
      </c>
    </row>
    <row r="203" spans="1:5" ht="15.75" thickBot="1" x14ac:dyDescent="0.3">
      <c r="A203" s="1255"/>
      <c r="B203" s="743" t="s">
        <v>8</v>
      </c>
      <c r="C203" s="743" t="s">
        <v>9</v>
      </c>
      <c r="D203" s="743" t="s">
        <v>9</v>
      </c>
      <c r="E203" s="743" t="s">
        <v>9</v>
      </c>
    </row>
    <row r="204" spans="1:5" ht="15.75" thickBot="1" x14ac:dyDescent="0.3">
      <c r="A204" s="13" t="s">
        <v>42</v>
      </c>
      <c r="B204" s="14">
        <f>B205+B206+B207+B208</f>
        <v>0</v>
      </c>
      <c r="C204" s="14">
        <f t="shared" ref="C204:E204" si="27">C205+C206+C207+C208</f>
        <v>0</v>
      </c>
      <c r="D204" s="14">
        <f t="shared" si="27"/>
        <v>0</v>
      </c>
      <c r="E204" s="14">
        <f t="shared" si="27"/>
        <v>0</v>
      </c>
    </row>
    <row r="205" spans="1:5" ht="15.75" thickBot="1" x14ac:dyDescent="0.3">
      <c r="A205" s="26" t="s">
        <v>279</v>
      </c>
      <c r="B205" s="14"/>
      <c r="C205" s="14"/>
      <c r="D205" s="14"/>
      <c r="E205" s="14"/>
    </row>
    <row r="206" spans="1:5" ht="15.75" thickBot="1" x14ac:dyDescent="0.3">
      <c r="A206" s="26" t="s">
        <v>294</v>
      </c>
      <c r="B206" s="14"/>
      <c r="C206" s="14"/>
      <c r="D206" s="14"/>
      <c r="E206" s="14"/>
    </row>
    <row r="207" spans="1:5" ht="15.75" thickBot="1" x14ac:dyDescent="0.3">
      <c r="A207" s="26" t="s">
        <v>295</v>
      </c>
      <c r="B207" s="14"/>
      <c r="C207" s="14"/>
      <c r="D207" s="14"/>
      <c r="E207" s="14"/>
    </row>
    <row r="208" spans="1:5" ht="15.75" thickBot="1" x14ac:dyDescent="0.3">
      <c r="A208" s="26" t="s">
        <v>296</v>
      </c>
      <c r="B208" s="14"/>
      <c r="C208" s="14"/>
      <c r="D208" s="14"/>
      <c r="E208" s="14"/>
    </row>
    <row r="209" spans="1:5" ht="15.75" thickBot="1" x14ac:dyDescent="0.3">
      <c r="A209" s="13" t="s">
        <v>43</v>
      </c>
      <c r="B209" s="15">
        <v>5000</v>
      </c>
      <c r="C209" s="15">
        <f t="shared" ref="C209:D209" si="28">C210+C211+C212+C213</f>
        <v>2000</v>
      </c>
      <c r="D209" s="15">
        <f t="shared" si="28"/>
        <v>5000</v>
      </c>
      <c r="E209" s="15"/>
    </row>
    <row r="210" spans="1:5" ht="15.75" thickBot="1" x14ac:dyDescent="0.3">
      <c r="A210" s="26" t="s">
        <v>279</v>
      </c>
      <c r="B210" s="15">
        <v>5000</v>
      </c>
      <c r="C210" s="15">
        <v>2000</v>
      </c>
      <c r="D210" s="15">
        <v>5000</v>
      </c>
      <c r="E210" s="15"/>
    </row>
    <row r="211" spans="1:5" ht="15.75" thickBot="1" x14ac:dyDescent="0.3">
      <c r="A211" s="26" t="s">
        <v>294</v>
      </c>
      <c r="B211" s="15"/>
      <c r="C211" s="15"/>
      <c r="D211" s="15"/>
      <c r="E211" s="15"/>
    </row>
    <row r="212" spans="1:5" ht="15.75" thickBot="1" x14ac:dyDescent="0.3">
      <c r="A212" s="26" t="s">
        <v>295</v>
      </c>
      <c r="B212" s="15"/>
      <c r="C212" s="15"/>
      <c r="D212" s="15"/>
      <c r="E212" s="15"/>
    </row>
    <row r="213" spans="1:5" ht="15.75" thickBot="1" x14ac:dyDescent="0.3">
      <c r="A213" s="26" t="s">
        <v>296</v>
      </c>
      <c r="B213" s="15"/>
      <c r="C213" s="15"/>
      <c r="D213" s="15"/>
      <c r="E213" s="15"/>
    </row>
    <row r="214" spans="1:5" ht="15.75" thickBot="1" x14ac:dyDescent="0.3">
      <c r="A214" s="16" t="s">
        <v>36</v>
      </c>
      <c r="B214" s="15">
        <v>5000</v>
      </c>
      <c r="C214" s="15">
        <f t="shared" ref="C214:D214" si="29">C204+C209</f>
        <v>2000</v>
      </c>
      <c r="D214" s="15">
        <f t="shared" si="29"/>
        <v>5000</v>
      </c>
      <c r="E214" s="15"/>
    </row>
    <row r="215" spans="1:5" ht="15.75" thickBot="1" x14ac:dyDescent="0.3">
      <c r="A215" s="20"/>
      <c r="B215" s="21"/>
      <c r="C215" s="21"/>
      <c r="D215" s="21"/>
      <c r="E215" s="21"/>
    </row>
    <row r="216" spans="1:5" ht="36.75" thickBot="1" x14ac:dyDescent="0.3">
      <c r="A216" s="6" t="s">
        <v>57</v>
      </c>
      <c r="B216" s="22">
        <f>+B196+B146+B68+B31+B171+B105</f>
        <v>269000</v>
      </c>
      <c r="C216" s="22">
        <v>265000</v>
      </c>
      <c r="D216" s="22">
        <v>191000</v>
      </c>
      <c r="E216" s="22">
        <v>191000</v>
      </c>
    </row>
    <row r="217" spans="1:5" ht="30" customHeight="1" thickBot="1" x14ac:dyDescent="0.3">
      <c r="A217" s="6" t="s">
        <v>58</v>
      </c>
      <c r="B217" s="22">
        <v>265000</v>
      </c>
      <c r="C217" s="22">
        <v>265000</v>
      </c>
      <c r="D217" s="22">
        <v>191000</v>
      </c>
      <c r="E217" s="22">
        <v>191000</v>
      </c>
    </row>
    <row r="218" spans="1:5" ht="15.75" thickBot="1" x14ac:dyDescent="0.3">
      <c r="A218" s="13" t="s">
        <v>24</v>
      </c>
      <c r="B218" s="36">
        <f>B219+B220</f>
        <v>121800</v>
      </c>
      <c r="C218" s="36">
        <f t="shared" ref="C218:E218" si="30">C219+C220</f>
        <v>120800</v>
      </c>
      <c r="D218" s="36">
        <f t="shared" si="30"/>
        <v>120800</v>
      </c>
      <c r="E218" s="36">
        <f t="shared" si="30"/>
        <v>120800</v>
      </c>
    </row>
    <row r="219" spans="1:5" ht="15.75" thickBot="1" x14ac:dyDescent="0.3">
      <c r="A219" s="26" t="s">
        <v>279</v>
      </c>
      <c r="B219" s="15">
        <f t="shared" ref="B219:E220" si="31">B40+B77+B114</f>
        <v>121800</v>
      </c>
      <c r="C219" s="15">
        <f t="shared" si="31"/>
        <v>120800</v>
      </c>
      <c r="D219" s="15">
        <f t="shared" si="31"/>
        <v>120800</v>
      </c>
      <c r="E219" s="15">
        <f t="shared" si="31"/>
        <v>120800</v>
      </c>
    </row>
    <row r="220" spans="1:5" ht="15.75" thickBot="1" x14ac:dyDescent="0.3">
      <c r="A220" s="26" t="s">
        <v>302</v>
      </c>
      <c r="B220" s="15">
        <f t="shared" si="31"/>
        <v>0</v>
      </c>
      <c r="C220" s="15">
        <f t="shared" si="31"/>
        <v>0</v>
      </c>
      <c r="D220" s="15">
        <f t="shared" si="31"/>
        <v>0</v>
      </c>
      <c r="E220" s="15">
        <f t="shared" si="31"/>
        <v>0</v>
      </c>
    </row>
    <row r="221" spans="1:5" ht="24.75" thickBot="1" x14ac:dyDescent="0.3">
      <c r="A221" s="13" t="s">
        <v>25</v>
      </c>
      <c r="B221" s="36">
        <f>B222+B223</f>
        <v>22200</v>
      </c>
      <c r="C221" s="36">
        <f t="shared" ref="C221:E221" si="32">C222+C223</f>
        <v>20200</v>
      </c>
      <c r="D221" s="36">
        <f t="shared" si="32"/>
        <v>20200</v>
      </c>
      <c r="E221" s="36">
        <f t="shared" si="32"/>
        <v>20200</v>
      </c>
    </row>
    <row r="222" spans="1:5" ht="15.75" thickBot="1" x14ac:dyDescent="0.3">
      <c r="A222" s="26" t="s">
        <v>279</v>
      </c>
      <c r="B222" s="14">
        <f>B43+B80+B117</f>
        <v>22200</v>
      </c>
      <c r="C222" s="14">
        <f>C43+C80+C117</f>
        <v>20200</v>
      </c>
      <c r="D222" s="14">
        <f>D43+D80+D117</f>
        <v>20200</v>
      </c>
      <c r="E222" s="14">
        <f>E43+E80+E117</f>
        <v>20200</v>
      </c>
    </row>
    <row r="223" spans="1:5" ht="15.75" thickBot="1" x14ac:dyDescent="0.3">
      <c r="A223" s="26" t="s">
        <v>302</v>
      </c>
      <c r="B223" s="15">
        <f>B44+B81+B115</f>
        <v>0</v>
      </c>
      <c r="C223" s="15">
        <f>C44+C81+C115</f>
        <v>0</v>
      </c>
      <c r="D223" s="15">
        <f>D44+D81+D115</f>
        <v>0</v>
      </c>
      <c r="E223" s="15">
        <f>E44+E81+E115</f>
        <v>0</v>
      </c>
    </row>
    <row r="224" spans="1:5" ht="15.75" thickBot="1" x14ac:dyDescent="0.3">
      <c r="A224" s="13" t="s">
        <v>26</v>
      </c>
      <c r="B224" s="36">
        <f>B225+B226</f>
        <v>39800</v>
      </c>
      <c r="C224" s="36">
        <f t="shared" ref="C224:E224" si="33">C225+C226</f>
        <v>43820</v>
      </c>
      <c r="D224" s="36">
        <f t="shared" si="33"/>
        <v>44820</v>
      </c>
      <c r="E224" s="36">
        <f t="shared" si="33"/>
        <v>44820</v>
      </c>
    </row>
    <row r="225" spans="1:5" ht="15.75" thickBot="1" x14ac:dyDescent="0.3">
      <c r="A225" s="26" t="s">
        <v>279</v>
      </c>
      <c r="B225" s="15">
        <f t="shared" ref="B225:E226" si="34">B46+B83+B120</f>
        <v>34800</v>
      </c>
      <c r="C225" s="15">
        <f t="shared" si="34"/>
        <v>38820</v>
      </c>
      <c r="D225" s="15">
        <f t="shared" si="34"/>
        <v>39820</v>
      </c>
      <c r="E225" s="15">
        <f t="shared" si="34"/>
        <v>39820</v>
      </c>
    </row>
    <row r="226" spans="1:5" ht="15.75" thickBot="1" x14ac:dyDescent="0.3">
      <c r="A226" s="26" t="s">
        <v>302</v>
      </c>
      <c r="B226" s="15">
        <f t="shared" si="34"/>
        <v>5000</v>
      </c>
      <c r="C226" s="15">
        <f t="shared" si="34"/>
        <v>5000</v>
      </c>
      <c r="D226" s="15">
        <f t="shared" si="34"/>
        <v>5000</v>
      </c>
      <c r="E226" s="15">
        <f t="shared" si="34"/>
        <v>5000</v>
      </c>
    </row>
    <row r="227" spans="1:5" ht="15.75" thickBot="1" x14ac:dyDescent="0.3">
      <c r="A227" s="13" t="s">
        <v>27</v>
      </c>
      <c r="B227" s="36">
        <f>B228+B229</f>
        <v>0</v>
      </c>
      <c r="C227" s="36">
        <f t="shared" ref="C227:E227" si="35">C228+C229</f>
        <v>0</v>
      </c>
      <c r="D227" s="36">
        <f t="shared" si="35"/>
        <v>0</v>
      </c>
      <c r="E227" s="36">
        <f t="shared" si="35"/>
        <v>0</v>
      </c>
    </row>
    <row r="228" spans="1:5" ht="15.75" thickBot="1" x14ac:dyDescent="0.3">
      <c r="A228" s="26" t="s">
        <v>279</v>
      </c>
      <c r="B228" s="14">
        <f t="shared" ref="B228:E229" si="36">B49+B86+B123</f>
        <v>0</v>
      </c>
      <c r="C228" s="14">
        <f t="shared" si="36"/>
        <v>0</v>
      </c>
      <c r="D228" s="14">
        <f t="shared" si="36"/>
        <v>0</v>
      </c>
      <c r="E228" s="14">
        <f t="shared" si="36"/>
        <v>0</v>
      </c>
    </row>
    <row r="229" spans="1:5" ht="15.75" thickBot="1" x14ac:dyDescent="0.3">
      <c r="A229" s="26" t="s">
        <v>302</v>
      </c>
      <c r="B229" s="15">
        <f t="shared" si="36"/>
        <v>0</v>
      </c>
      <c r="C229" s="15">
        <f t="shared" si="36"/>
        <v>0</v>
      </c>
      <c r="D229" s="15">
        <f t="shared" si="36"/>
        <v>0</v>
      </c>
      <c r="E229" s="15">
        <f t="shared" si="36"/>
        <v>0</v>
      </c>
    </row>
    <row r="230" spans="1:5" ht="15.75" thickBot="1" x14ac:dyDescent="0.3">
      <c r="A230" s="13" t="s">
        <v>28</v>
      </c>
      <c r="B230" s="36">
        <f>B231+B232</f>
        <v>0</v>
      </c>
      <c r="C230" s="36">
        <f t="shared" ref="C230:E230" si="37">C231+C232</f>
        <v>0</v>
      </c>
      <c r="D230" s="36">
        <f t="shared" si="37"/>
        <v>0</v>
      </c>
      <c r="E230" s="36">
        <f t="shared" si="37"/>
        <v>0</v>
      </c>
    </row>
    <row r="231" spans="1:5" ht="15.75" thickBot="1" x14ac:dyDescent="0.3">
      <c r="A231" s="26" t="s">
        <v>279</v>
      </c>
      <c r="B231" s="14">
        <f t="shared" ref="B231:E232" si="38">B52+B89+B126</f>
        <v>0</v>
      </c>
      <c r="C231" s="14">
        <f t="shared" si="38"/>
        <v>0</v>
      </c>
      <c r="D231" s="14">
        <f t="shared" si="38"/>
        <v>0</v>
      </c>
      <c r="E231" s="14">
        <f t="shared" si="38"/>
        <v>0</v>
      </c>
    </row>
    <row r="232" spans="1:5" ht="15.75" thickBot="1" x14ac:dyDescent="0.3">
      <c r="A232" s="26" t="s">
        <v>302</v>
      </c>
      <c r="B232" s="15">
        <f t="shared" si="38"/>
        <v>0</v>
      </c>
      <c r="C232" s="15">
        <f t="shared" si="38"/>
        <v>0</v>
      </c>
      <c r="D232" s="15">
        <f t="shared" si="38"/>
        <v>0</v>
      </c>
      <c r="E232" s="15">
        <f t="shared" si="38"/>
        <v>0</v>
      </c>
    </row>
    <row r="233" spans="1:5" ht="15.75" thickBot="1" x14ac:dyDescent="0.3">
      <c r="A233" s="13" t="s">
        <v>29</v>
      </c>
      <c r="B233" s="36">
        <f>B234+B235</f>
        <v>200</v>
      </c>
      <c r="C233" s="36">
        <f>C234+C235</f>
        <v>180</v>
      </c>
      <c r="D233" s="36">
        <f t="shared" ref="D233:E233" si="39">D234+D235</f>
        <v>180</v>
      </c>
      <c r="E233" s="36">
        <f t="shared" si="39"/>
        <v>180</v>
      </c>
    </row>
    <row r="234" spans="1:5" ht="15.75" thickBot="1" x14ac:dyDescent="0.3">
      <c r="A234" s="26" t="s">
        <v>279</v>
      </c>
      <c r="B234" s="14">
        <f t="shared" ref="B234:E235" si="40">B55+B92+B129</f>
        <v>200</v>
      </c>
      <c r="C234" s="14">
        <f t="shared" si="40"/>
        <v>180</v>
      </c>
      <c r="D234" s="14">
        <f t="shared" si="40"/>
        <v>180</v>
      </c>
      <c r="E234" s="14">
        <f t="shared" si="40"/>
        <v>180</v>
      </c>
    </row>
    <row r="235" spans="1:5" ht="15.75" thickBot="1" x14ac:dyDescent="0.3">
      <c r="A235" s="26" t="s">
        <v>302</v>
      </c>
      <c r="B235" s="15">
        <f t="shared" si="40"/>
        <v>0</v>
      </c>
      <c r="C235" s="15">
        <f t="shared" si="40"/>
        <v>0</v>
      </c>
      <c r="D235" s="15">
        <f t="shared" si="40"/>
        <v>0</v>
      </c>
      <c r="E235" s="15">
        <f t="shared" si="40"/>
        <v>0</v>
      </c>
    </row>
    <row r="236" spans="1:5" ht="24.75" thickBot="1" x14ac:dyDescent="0.3">
      <c r="A236" s="13" t="s">
        <v>30</v>
      </c>
      <c r="B236" s="36">
        <f>B94+B57</f>
        <v>0</v>
      </c>
      <c r="C236" s="36">
        <f>C94+C57</f>
        <v>0</v>
      </c>
      <c r="D236" s="36">
        <f>D94+D57</f>
        <v>0</v>
      </c>
      <c r="E236" s="36">
        <f>E94+E57</f>
        <v>0</v>
      </c>
    </row>
    <row r="237" spans="1:5" ht="15.75" thickBot="1" x14ac:dyDescent="0.3">
      <c r="A237" s="26" t="s">
        <v>279</v>
      </c>
      <c r="B237" s="14">
        <f t="shared" ref="B237:E238" si="41">B58+B95+B132</f>
        <v>0</v>
      </c>
      <c r="C237" s="14">
        <f t="shared" si="41"/>
        <v>0</v>
      </c>
      <c r="D237" s="14">
        <f t="shared" si="41"/>
        <v>0</v>
      </c>
      <c r="E237" s="14">
        <f t="shared" si="41"/>
        <v>0</v>
      </c>
    </row>
    <row r="238" spans="1:5" ht="15.75" thickBot="1" x14ac:dyDescent="0.3">
      <c r="A238" s="26" t="s">
        <v>302</v>
      </c>
      <c r="B238" s="15">
        <f t="shared" si="41"/>
        <v>0</v>
      </c>
      <c r="C238" s="15">
        <f t="shared" si="41"/>
        <v>0</v>
      </c>
      <c r="D238" s="15">
        <f t="shared" si="41"/>
        <v>0</v>
      </c>
      <c r="E238" s="15">
        <f t="shared" si="41"/>
        <v>0</v>
      </c>
    </row>
    <row r="239" spans="1:5" ht="15.75" thickBot="1" x14ac:dyDescent="0.3">
      <c r="A239" s="13" t="s">
        <v>59</v>
      </c>
      <c r="B239" s="36">
        <f>B240+B241+B242+B243</f>
        <v>0</v>
      </c>
      <c r="C239" s="36">
        <f t="shared" ref="C239:E239" si="42">C240+C241+C242+C243</f>
        <v>0</v>
      </c>
      <c r="D239" s="36">
        <f t="shared" si="42"/>
        <v>0</v>
      </c>
      <c r="E239" s="36">
        <f t="shared" si="42"/>
        <v>0</v>
      </c>
    </row>
    <row r="240" spans="1:5" ht="15.75" thickBot="1" x14ac:dyDescent="0.3">
      <c r="A240" s="26" t="s">
        <v>279</v>
      </c>
      <c r="B240" s="14">
        <f>B155+B180+B205</f>
        <v>0</v>
      </c>
      <c r="C240" s="14">
        <f t="shared" ref="C240:E240" si="43">C155+C180+C205</f>
        <v>0</v>
      </c>
      <c r="D240" s="14">
        <f t="shared" si="43"/>
        <v>0</v>
      </c>
      <c r="E240" s="14">
        <f t="shared" si="43"/>
        <v>0</v>
      </c>
    </row>
    <row r="241" spans="1:5" ht="15.75" thickBot="1" x14ac:dyDescent="0.3">
      <c r="A241" s="26" t="s">
        <v>303</v>
      </c>
      <c r="B241" s="14">
        <f>B156+B181+B206</f>
        <v>0</v>
      </c>
      <c r="C241" s="14">
        <f t="shared" ref="C241:E241" si="44">C156+C181+C206</f>
        <v>0</v>
      </c>
      <c r="D241" s="14">
        <f t="shared" si="44"/>
        <v>0</v>
      </c>
      <c r="E241" s="14">
        <f t="shared" si="44"/>
        <v>0</v>
      </c>
    </row>
    <row r="242" spans="1:5" ht="15.75" thickBot="1" x14ac:dyDescent="0.3">
      <c r="A242" s="26" t="s">
        <v>295</v>
      </c>
      <c r="B242" s="14">
        <f>B157+B182+B207</f>
        <v>0</v>
      </c>
      <c r="C242" s="14">
        <f t="shared" ref="C242:E242" si="45">C157+C182+C207</f>
        <v>0</v>
      </c>
      <c r="D242" s="14">
        <f t="shared" si="45"/>
        <v>0</v>
      </c>
      <c r="E242" s="14">
        <f t="shared" si="45"/>
        <v>0</v>
      </c>
    </row>
    <row r="243" spans="1:5" ht="15.75" thickBot="1" x14ac:dyDescent="0.3">
      <c r="A243" s="26" t="s">
        <v>296</v>
      </c>
      <c r="B243" s="14">
        <f>B158+B183+B208</f>
        <v>0</v>
      </c>
      <c r="C243" s="14">
        <f t="shared" ref="C243:E243" si="46">C158+C183+C208</f>
        <v>0</v>
      </c>
      <c r="D243" s="14">
        <f t="shared" si="46"/>
        <v>0</v>
      </c>
      <c r="E243" s="14">
        <f t="shared" si="46"/>
        <v>0</v>
      </c>
    </row>
    <row r="244" spans="1:5" ht="15.75" thickBot="1" x14ac:dyDescent="0.3">
      <c r="A244" s="13" t="s">
        <v>60</v>
      </c>
      <c r="B244" s="36">
        <f>B245+B246+B247+B248</f>
        <v>85000</v>
      </c>
      <c r="C244" s="36">
        <f>C245+C246+C247+C248</f>
        <v>80000</v>
      </c>
      <c r="D244" s="36">
        <f t="shared" ref="D244:E244" si="47">D245+D246+D247+D248</f>
        <v>5000</v>
      </c>
      <c r="E244" s="36">
        <f t="shared" si="47"/>
        <v>5000</v>
      </c>
    </row>
    <row r="245" spans="1:5" ht="15.75" thickBot="1" x14ac:dyDescent="0.3">
      <c r="A245" s="26" t="s">
        <v>279</v>
      </c>
      <c r="B245" s="14">
        <f>B160+B185++B210</f>
        <v>85000</v>
      </c>
      <c r="C245" s="14">
        <f t="shared" ref="C245:E245" si="48">C160+C185++C210</f>
        <v>80000</v>
      </c>
      <c r="D245" s="14">
        <f t="shared" si="48"/>
        <v>5000</v>
      </c>
      <c r="E245" s="14">
        <f t="shared" si="48"/>
        <v>5000</v>
      </c>
    </row>
    <row r="246" spans="1:5" ht="15.75" thickBot="1" x14ac:dyDescent="0.3">
      <c r="A246" s="26" t="s">
        <v>303</v>
      </c>
      <c r="B246" s="14">
        <f>B161+B186+B211</f>
        <v>0</v>
      </c>
      <c r="C246" s="14">
        <f t="shared" ref="C246:E246" si="49">C161+C186+C211</f>
        <v>0</v>
      </c>
      <c r="D246" s="14">
        <f t="shared" si="49"/>
        <v>0</v>
      </c>
      <c r="E246" s="14">
        <f t="shared" si="49"/>
        <v>0</v>
      </c>
    </row>
    <row r="247" spans="1:5" ht="15.75" thickBot="1" x14ac:dyDescent="0.3">
      <c r="A247" s="26" t="s">
        <v>295</v>
      </c>
      <c r="B247" s="14">
        <f>B162+B187+B212</f>
        <v>0</v>
      </c>
      <c r="C247" s="14">
        <f t="shared" ref="C247:E247" si="50">C162+C187+C212</f>
        <v>0</v>
      </c>
      <c r="D247" s="14">
        <f t="shared" si="50"/>
        <v>0</v>
      </c>
      <c r="E247" s="14">
        <f t="shared" si="50"/>
        <v>0</v>
      </c>
    </row>
    <row r="248" spans="1:5" ht="15.75" thickBot="1" x14ac:dyDescent="0.3">
      <c r="A248" s="26" t="s">
        <v>296</v>
      </c>
      <c r="B248" s="14">
        <f>B163+B188+B213</f>
        <v>0</v>
      </c>
      <c r="C248" s="14">
        <f t="shared" ref="C248:E248" si="51">C163+C188+C213</f>
        <v>0</v>
      </c>
      <c r="D248" s="14">
        <f t="shared" si="51"/>
        <v>0</v>
      </c>
      <c r="E248" s="14">
        <f t="shared" si="51"/>
        <v>0</v>
      </c>
    </row>
    <row r="249" spans="1:5" ht="15.75" thickBot="1" x14ac:dyDescent="0.3">
      <c r="A249" s="17" t="s">
        <v>32</v>
      </c>
      <c r="B249" s="18" t="str">
        <f>IF(B217-B216=0,0,"Error")</f>
        <v>Error</v>
      </c>
      <c r="C249" s="18">
        <f>IF(C217-C216=0,0,"Error")</f>
        <v>0</v>
      </c>
      <c r="D249" s="18">
        <f>IF(D217-D216=0,0,"Error")</f>
        <v>0</v>
      </c>
      <c r="E249" s="18">
        <f>IF(E217-E216=0,0,"Error")</f>
        <v>0</v>
      </c>
    </row>
  </sheetData>
  <mergeCells count="54">
    <mergeCell ref="B7:E7"/>
    <mergeCell ref="A1:E1"/>
    <mergeCell ref="A2:E2"/>
    <mergeCell ref="A3:E3"/>
    <mergeCell ref="B5:E5"/>
    <mergeCell ref="B6:E6"/>
    <mergeCell ref="A28:A29"/>
    <mergeCell ref="A8:E8"/>
    <mergeCell ref="A9:E11"/>
    <mergeCell ref="B12:E12"/>
    <mergeCell ref="A13:A14"/>
    <mergeCell ref="B18:E18"/>
    <mergeCell ref="A19:E19"/>
    <mergeCell ref="A23:E23"/>
    <mergeCell ref="A24:E24"/>
    <mergeCell ref="B25:E25"/>
    <mergeCell ref="B26:E26"/>
    <mergeCell ref="B27:E27"/>
    <mergeCell ref="A102:A103"/>
    <mergeCell ref="A36:E36"/>
    <mergeCell ref="A37:A38"/>
    <mergeCell ref="B62:E62"/>
    <mergeCell ref="B63:E63"/>
    <mergeCell ref="B64:E64"/>
    <mergeCell ref="A65:A66"/>
    <mergeCell ref="A73:E73"/>
    <mergeCell ref="A74:A75"/>
    <mergeCell ref="B99:E99"/>
    <mergeCell ref="B100:E100"/>
    <mergeCell ref="B101:E101"/>
    <mergeCell ref="A152:A153"/>
    <mergeCell ref="A110:E110"/>
    <mergeCell ref="A111:A112"/>
    <mergeCell ref="A136:E136"/>
    <mergeCell ref="A137:E137"/>
    <mergeCell ref="B138:E138"/>
    <mergeCell ref="D139:E139"/>
    <mergeCell ref="B140:E140"/>
    <mergeCell ref="B141:E141"/>
    <mergeCell ref="B142:E142"/>
    <mergeCell ref="A143:A144"/>
    <mergeCell ref="A151:E151"/>
    <mergeCell ref="A202:A203"/>
    <mergeCell ref="D165:E165"/>
    <mergeCell ref="B166:E166"/>
    <mergeCell ref="B167:E167"/>
    <mergeCell ref="A168:A169"/>
    <mergeCell ref="A176:E176"/>
    <mergeCell ref="A177:A178"/>
    <mergeCell ref="D190:E190"/>
    <mergeCell ref="B191:E191"/>
    <mergeCell ref="B192:E192"/>
    <mergeCell ref="A193:A194"/>
    <mergeCell ref="A201:E20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424"/>
  <sheetViews>
    <sheetView topLeftCell="A420" zoomScale="80" zoomScaleNormal="80" workbookViewId="0">
      <selection activeCell="F272" sqref="F1:U1048576"/>
    </sheetView>
  </sheetViews>
  <sheetFormatPr defaultRowHeight="21" x14ac:dyDescent="0.35"/>
  <cols>
    <col min="1" max="1" width="56.85546875" style="1135" customWidth="1"/>
    <col min="2" max="2" width="22.42578125" style="1135" customWidth="1"/>
    <col min="3" max="3" width="19.28515625" style="1135" customWidth="1"/>
    <col min="4" max="4" width="34.5703125" style="1135" customWidth="1"/>
    <col min="5" max="5" width="35.5703125" style="1135" customWidth="1"/>
    <col min="6" max="15" width="9.140625" style="49"/>
    <col min="16" max="16" width="9.140625" style="49" customWidth="1"/>
    <col min="17" max="26" width="9.140625" style="49"/>
  </cols>
  <sheetData>
    <row r="1" spans="1:5" ht="26.25" x14ac:dyDescent="0.4">
      <c r="A1" s="1472" t="s">
        <v>1731</v>
      </c>
      <c r="B1" s="1472"/>
      <c r="C1" s="1472"/>
      <c r="D1" s="1472"/>
      <c r="E1" s="1472"/>
    </row>
    <row r="2" spans="1:5" ht="30" customHeight="1" x14ac:dyDescent="0.4">
      <c r="A2" s="2357" t="s">
        <v>750</v>
      </c>
      <c r="B2" s="2357"/>
      <c r="C2" s="2357"/>
      <c r="D2" s="2357"/>
      <c r="E2" s="2357"/>
    </row>
    <row r="3" spans="1:5" ht="32.25" customHeight="1" x14ac:dyDescent="0.35">
      <c r="A3" s="1544" t="s">
        <v>731</v>
      </c>
      <c r="B3" s="1544"/>
      <c r="C3" s="1544"/>
      <c r="D3" s="1544"/>
      <c r="E3" s="1544"/>
    </row>
    <row r="4" spans="1:5" ht="21.75" thickBot="1" x14ac:dyDescent="0.4"/>
    <row r="5" spans="1:5" ht="53.25" customHeight="1" thickBot="1" x14ac:dyDescent="0.3">
      <c r="A5" s="1136" t="s">
        <v>0</v>
      </c>
      <c r="B5" s="1499" t="s">
        <v>1686</v>
      </c>
      <c r="C5" s="1545"/>
      <c r="D5" s="1545"/>
      <c r="E5" s="1546"/>
    </row>
    <row r="6" spans="1:5" ht="53.25" customHeight="1" thickBot="1" x14ac:dyDescent="0.3">
      <c r="A6" s="1136" t="s">
        <v>1</v>
      </c>
      <c r="B6" s="1547" t="s">
        <v>1687</v>
      </c>
      <c r="C6" s="1548"/>
      <c r="D6" s="1548"/>
      <c r="E6" s="1549"/>
    </row>
    <row r="7" spans="1:5" ht="53.25" customHeight="1" thickBot="1" x14ac:dyDescent="0.3">
      <c r="A7" s="1136" t="s">
        <v>3</v>
      </c>
      <c r="B7" s="1476" t="s">
        <v>729</v>
      </c>
      <c r="C7" s="1477"/>
      <c r="D7" s="1477"/>
      <c r="E7" s="1478"/>
    </row>
    <row r="8" spans="1:5" ht="53.25" customHeight="1" thickBot="1" x14ac:dyDescent="0.4">
      <c r="A8" s="1550" t="s">
        <v>5</v>
      </c>
      <c r="B8" s="1551"/>
      <c r="C8" s="1551"/>
      <c r="D8" s="1551"/>
      <c r="E8" s="1552"/>
    </row>
    <row r="9" spans="1:5" ht="53.25" customHeight="1" x14ac:dyDescent="0.25">
      <c r="A9" s="1532" t="s">
        <v>1688</v>
      </c>
      <c r="B9" s="1533"/>
      <c r="C9" s="1533"/>
      <c r="D9" s="1533"/>
      <c r="E9" s="1534"/>
    </row>
    <row r="10" spans="1:5" ht="53.25" customHeight="1" x14ac:dyDescent="0.25">
      <c r="A10" s="1535"/>
      <c r="B10" s="1536"/>
      <c r="C10" s="1536"/>
      <c r="D10" s="1536"/>
      <c r="E10" s="1537"/>
    </row>
    <row r="11" spans="1:5" ht="135.75" customHeight="1" thickBot="1" x14ac:dyDescent="0.3">
      <c r="A11" s="1538"/>
      <c r="B11" s="1539"/>
      <c r="C11" s="1539"/>
      <c r="D11" s="1539"/>
      <c r="E11" s="1540"/>
    </row>
    <row r="12" spans="1:5" ht="72" customHeight="1" thickBot="1" x14ac:dyDescent="0.3">
      <c r="A12" s="1137" t="s">
        <v>6</v>
      </c>
      <c r="B12" s="1541" t="s">
        <v>1689</v>
      </c>
      <c r="C12" s="1542"/>
      <c r="D12" s="1542"/>
      <c r="E12" s="1543"/>
    </row>
    <row r="13" spans="1:5" ht="53.25" customHeight="1" x14ac:dyDescent="0.25">
      <c r="A13" s="1464" t="s">
        <v>7</v>
      </c>
      <c r="B13" s="1138">
        <v>2019</v>
      </c>
      <c r="C13" s="1138">
        <v>2020</v>
      </c>
      <c r="D13" s="1138">
        <v>2021</v>
      </c>
      <c r="E13" s="1138">
        <v>2022</v>
      </c>
    </row>
    <row r="14" spans="1:5" ht="53.25" customHeight="1" thickBot="1" x14ac:dyDescent="0.3">
      <c r="A14" s="1465"/>
      <c r="B14" s="1139" t="s">
        <v>8</v>
      </c>
      <c r="C14" s="1139" t="s">
        <v>9</v>
      </c>
      <c r="D14" s="1139" t="s">
        <v>9</v>
      </c>
      <c r="E14" s="1139" t="s">
        <v>9</v>
      </c>
    </row>
    <row r="15" spans="1:5" ht="141" customHeight="1" thickBot="1" x14ac:dyDescent="0.3">
      <c r="A15" s="1140" t="s">
        <v>1690</v>
      </c>
      <c r="B15" s="1141" t="s">
        <v>68</v>
      </c>
      <c r="C15" s="1141" t="s">
        <v>135</v>
      </c>
      <c r="D15" s="1141" t="s">
        <v>135</v>
      </c>
      <c r="E15" s="1141" t="s">
        <v>135</v>
      </c>
    </row>
    <row r="16" spans="1:5" ht="121.5" customHeight="1" thickBot="1" x14ac:dyDescent="0.3">
      <c r="A16" s="1142" t="s">
        <v>1691</v>
      </c>
      <c r="B16" s="1141" t="s">
        <v>68</v>
      </c>
      <c r="C16" s="1141" t="s">
        <v>135</v>
      </c>
      <c r="D16" s="1141" t="s">
        <v>135</v>
      </c>
      <c r="E16" s="1141" t="s">
        <v>135</v>
      </c>
    </row>
    <row r="17" spans="1:5" ht="72" customHeight="1" thickBot="1" x14ac:dyDescent="0.3">
      <c r="A17" s="1143" t="s">
        <v>10</v>
      </c>
      <c r="B17" s="1518" t="s">
        <v>1692</v>
      </c>
      <c r="C17" s="1519"/>
      <c r="D17" s="1519"/>
      <c r="E17" s="1520"/>
    </row>
    <row r="18" spans="1:5" ht="53.25" customHeight="1" thickBot="1" x14ac:dyDescent="0.3">
      <c r="A18" s="1476" t="s">
        <v>11</v>
      </c>
      <c r="B18" s="1477"/>
      <c r="C18" s="1477"/>
      <c r="D18" s="1477"/>
      <c r="E18" s="1478"/>
    </row>
    <row r="19" spans="1:5" ht="53.25" customHeight="1" thickBot="1" x14ac:dyDescent="0.3">
      <c r="A19" s="1144" t="s">
        <v>1693</v>
      </c>
      <c r="B19" s="1144"/>
      <c r="C19" s="1144" t="s">
        <v>135</v>
      </c>
      <c r="D19" s="1144" t="s">
        <v>135</v>
      </c>
      <c r="E19" s="1144" t="s">
        <v>135</v>
      </c>
    </row>
    <row r="20" spans="1:5" ht="92.25" customHeight="1" thickBot="1" x14ac:dyDescent="0.3">
      <c r="A20" s="1144" t="s">
        <v>1694</v>
      </c>
      <c r="B20" s="1144"/>
      <c r="C20" s="1144" t="s">
        <v>135</v>
      </c>
      <c r="D20" s="1144" t="s">
        <v>135</v>
      </c>
      <c r="E20" s="1144" t="s">
        <v>135</v>
      </c>
    </row>
    <row r="21" spans="1:5" ht="101.25" customHeight="1" thickBot="1" x14ac:dyDescent="0.3">
      <c r="A21" s="1144" t="s">
        <v>1695</v>
      </c>
      <c r="B21" s="1144"/>
      <c r="C21" s="1144" t="s">
        <v>135</v>
      </c>
      <c r="D21" s="1144" t="s">
        <v>135</v>
      </c>
      <c r="E21" s="1144" t="s">
        <v>135</v>
      </c>
    </row>
    <row r="22" spans="1:5" ht="102" customHeight="1" thickBot="1" x14ac:dyDescent="0.3">
      <c r="A22" s="1144" t="s">
        <v>1696</v>
      </c>
      <c r="B22" s="1144"/>
      <c r="C22" s="1144" t="s">
        <v>135</v>
      </c>
      <c r="D22" s="1144" t="s">
        <v>135</v>
      </c>
      <c r="E22" s="1144" t="s">
        <v>135</v>
      </c>
    </row>
    <row r="23" spans="1:5" ht="79.5" customHeight="1" thickBot="1" x14ac:dyDescent="0.3">
      <c r="A23" s="1144" t="s">
        <v>1697</v>
      </c>
      <c r="B23" s="1144"/>
      <c r="C23" s="1144" t="s">
        <v>135</v>
      </c>
      <c r="D23" s="1144" t="s">
        <v>135</v>
      </c>
      <c r="E23" s="1144" t="s">
        <v>135</v>
      </c>
    </row>
    <row r="24" spans="1:5" ht="53.25" customHeight="1" thickBot="1" x14ac:dyDescent="0.3">
      <c r="A24" s="1482" t="s">
        <v>12</v>
      </c>
      <c r="B24" s="1483"/>
      <c r="C24" s="1483"/>
      <c r="D24" s="1483"/>
      <c r="E24" s="1484"/>
    </row>
    <row r="25" spans="1:5" ht="53.25" customHeight="1" thickBot="1" x14ac:dyDescent="0.3">
      <c r="A25" s="1482" t="s">
        <v>13</v>
      </c>
      <c r="B25" s="1483"/>
      <c r="C25" s="1483"/>
      <c r="D25" s="1483"/>
      <c r="E25" s="1484"/>
    </row>
    <row r="26" spans="1:5" ht="53.25" customHeight="1" thickBot="1" x14ac:dyDescent="0.3">
      <c r="A26" s="1145" t="s">
        <v>14</v>
      </c>
      <c r="B26" s="1518" t="s">
        <v>1698</v>
      </c>
      <c r="C26" s="1527"/>
      <c r="D26" s="1527"/>
      <c r="E26" s="1528"/>
    </row>
    <row r="27" spans="1:5" ht="103.5" customHeight="1" thickBot="1" x14ac:dyDescent="0.3">
      <c r="A27" s="1142" t="s">
        <v>15</v>
      </c>
      <c r="B27" s="1529" t="s">
        <v>1699</v>
      </c>
      <c r="C27" s="1530"/>
      <c r="D27" s="1530"/>
      <c r="E27" s="1531"/>
    </row>
    <row r="28" spans="1:5" ht="53.25" customHeight="1" thickBot="1" x14ac:dyDescent="0.3">
      <c r="A28" s="1142" t="s">
        <v>16</v>
      </c>
      <c r="B28" s="1479" t="s">
        <v>1700</v>
      </c>
      <c r="C28" s="1480"/>
      <c r="D28" s="1480"/>
      <c r="E28" s="1481"/>
    </row>
    <row r="29" spans="1:5" ht="53.25" customHeight="1" x14ac:dyDescent="0.25">
      <c r="A29" s="1464"/>
      <c r="B29" s="1146">
        <v>2019</v>
      </c>
      <c r="C29" s="1146">
        <v>2020</v>
      </c>
      <c r="D29" s="1146">
        <v>2021</v>
      </c>
      <c r="E29" s="1146">
        <v>2022</v>
      </c>
    </row>
    <row r="30" spans="1:5" ht="53.25" customHeight="1" thickBot="1" x14ac:dyDescent="0.3">
      <c r="A30" s="1465"/>
      <c r="B30" s="1147" t="s">
        <v>8</v>
      </c>
      <c r="C30" s="1147" t="s">
        <v>9</v>
      </c>
      <c r="D30" s="1147" t="s">
        <v>9</v>
      </c>
      <c r="E30" s="1147" t="s">
        <v>9</v>
      </c>
    </row>
    <row r="31" spans="1:5" ht="53.25" customHeight="1" thickBot="1" x14ac:dyDescent="0.3">
      <c r="A31" s="1142" t="s">
        <v>17</v>
      </c>
      <c r="B31" s="1148">
        <v>25</v>
      </c>
      <c r="C31" s="1148">
        <v>25</v>
      </c>
      <c r="D31" s="1148">
        <v>25</v>
      </c>
      <c r="E31" s="1148">
        <v>25</v>
      </c>
    </row>
    <row r="32" spans="1:5" ht="53.25" customHeight="1" thickBot="1" x14ac:dyDescent="0.3">
      <c r="A32" s="1142" t="s">
        <v>18</v>
      </c>
      <c r="B32" s="1148">
        <f>B61</f>
        <v>73600</v>
      </c>
      <c r="C32" s="1148">
        <f t="shared" ref="C32:E32" si="0">C61</f>
        <v>73600</v>
      </c>
      <c r="D32" s="1148">
        <f t="shared" si="0"/>
        <v>74600</v>
      </c>
      <c r="E32" s="1148">
        <f t="shared" si="0"/>
        <v>75100</v>
      </c>
    </row>
    <row r="33" spans="1:5" ht="53.25" customHeight="1" thickBot="1" x14ac:dyDescent="0.3">
      <c r="A33" s="1142" t="s">
        <v>19</v>
      </c>
      <c r="B33" s="1148">
        <f>B32/B31</f>
        <v>2944</v>
      </c>
      <c r="C33" s="1148">
        <f t="shared" ref="C33:E33" si="1">C32/C31</f>
        <v>2944</v>
      </c>
      <c r="D33" s="1148">
        <f t="shared" si="1"/>
        <v>2984</v>
      </c>
      <c r="E33" s="1148">
        <f t="shared" si="1"/>
        <v>3004</v>
      </c>
    </row>
    <row r="34" spans="1:5" ht="53.25" customHeight="1" thickBot="1" x14ac:dyDescent="0.3">
      <c r="A34" s="1142" t="s">
        <v>20</v>
      </c>
      <c r="B34" s="1149" t="s">
        <v>21</v>
      </c>
      <c r="C34" s="1150">
        <f>C31/B31-1</f>
        <v>0</v>
      </c>
      <c r="D34" s="1150">
        <f t="shared" ref="D34:E36" si="2">D31/C31-1</f>
        <v>0</v>
      </c>
      <c r="E34" s="1150">
        <f t="shared" si="2"/>
        <v>0</v>
      </c>
    </row>
    <row r="35" spans="1:5" ht="53.25" customHeight="1" thickBot="1" x14ac:dyDescent="0.3">
      <c r="A35" s="1142" t="s">
        <v>22</v>
      </c>
      <c r="B35" s="1149" t="s">
        <v>21</v>
      </c>
      <c r="C35" s="1150">
        <f>C32/B32-1</f>
        <v>0</v>
      </c>
      <c r="D35" s="1150">
        <f t="shared" si="2"/>
        <v>1.3586956521739024E-2</v>
      </c>
      <c r="E35" s="1150">
        <f t="shared" si="2"/>
        <v>6.7024128686326012E-3</v>
      </c>
    </row>
    <row r="36" spans="1:5" ht="53.25" customHeight="1" thickBot="1" x14ac:dyDescent="0.3">
      <c r="A36" s="1142" t="s">
        <v>23</v>
      </c>
      <c r="B36" s="1149" t="s">
        <v>21</v>
      </c>
      <c r="C36" s="1150">
        <f>C33/B33-1</f>
        <v>0</v>
      </c>
      <c r="D36" s="1150">
        <f t="shared" si="2"/>
        <v>1.3586956521739024E-2</v>
      </c>
      <c r="E36" s="1150">
        <f t="shared" si="2"/>
        <v>6.7024128686326012E-3</v>
      </c>
    </row>
    <row r="37" spans="1:5" ht="53.25" customHeight="1" thickBot="1" x14ac:dyDescent="0.3">
      <c r="A37" s="1466" t="s">
        <v>1719</v>
      </c>
      <c r="B37" s="1467"/>
      <c r="C37" s="1467"/>
      <c r="D37" s="1467"/>
      <c r="E37" s="1468"/>
    </row>
    <row r="38" spans="1:5" ht="53.25" customHeight="1" x14ac:dyDescent="0.25">
      <c r="A38" s="1464"/>
      <c r="B38" s="1146">
        <v>2019</v>
      </c>
      <c r="C38" s="1146">
        <v>2020</v>
      </c>
      <c r="D38" s="1146">
        <v>2021</v>
      </c>
      <c r="E38" s="1146">
        <v>2022</v>
      </c>
    </row>
    <row r="39" spans="1:5" ht="21.75" thickBot="1" x14ac:dyDescent="0.3">
      <c r="A39" s="1465"/>
      <c r="B39" s="1147" t="s">
        <v>8</v>
      </c>
      <c r="C39" s="1147" t="s">
        <v>9</v>
      </c>
      <c r="D39" s="1147" t="s">
        <v>9</v>
      </c>
      <c r="E39" s="1147" t="s">
        <v>9</v>
      </c>
    </row>
    <row r="40" spans="1:5" ht="53.25" customHeight="1" thickBot="1" x14ac:dyDescent="0.3">
      <c r="A40" s="1151" t="s">
        <v>24</v>
      </c>
      <c r="B40" s="1152">
        <v>30000</v>
      </c>
      <c r="C40" s="1152">
        <f t="shared" ref="C40:D40" si="3">SUM(C41:C42)</f>
        <v>30000</v>
      </c>
      <c r="D40" s="1152">
        <f t="shared" si="3"/>
        <v>30000</v>
      </c>
      <c r="E40" s="1152">
        <v>30000</v>
      </c>
    </row>
    <row r="41" spans="1:5" ht="21.75" thickBot="1" x14ac:dyDescent="0.3">
      <c r="A41" s="1153" t="s">
        <v>279</v>
      </c>
      <c r="B41" s="1154">
        <v>30000</v>
      </c>
      <c r="C41" s="1155">
        <v>30000</v>
      </c>
      <c r="D41" s="1155">
        <v>30000</v>
      </c>
      <c r="E41" s="1155">
        <v>30000</v>
      </c>
    </row>
    <row r="42" spans="1:5" ht="21.75" thickBot="1" x14ac:dyDescent="0.3">
      <c r="A42" s="1153" t="s">
        <v>280</v>
      </c>
      <c r="B42" s="1154"/>
      <c r="C42" s="1154"/>
      <c r="D42" s="1154"/>
      <c r="E42" s="1154"/>
    </row>
    <row r="43" spans="1:5" ht="53.25" customHeight="1" thickBot="1" x14ac:dyDescent="0.3">
      <c r="A43" s="1151" t="s">
        <v>25</v>
      </c>
      <c r="B43" s="1152">
        <v>4500</v>
      </c>
      <c r="C43" s="1152">
        <f t="shared" ref="C43:D43" si="4">SUM(C44:C45)</f>
        <v>4500</v>
      </c>
      <c r="D43" s="1152">
        <f t="shared" si="4"/>
        <v>4500</v>
      </c>
      <c r="E43" s="1152">
        <v>4500</v>
      </c>
    </row>
    <row r="44" spans="1:5" ht="21.75" thickBot="1" x14ac:dyDescent="0.3">
      <c r="A44" s="1153" t="s">
        <v>279</v>
      </c>
      <c r="B44" s="1156">
        <v>4500</v>
      </c>
      <c r="C44" s="1152">
        <v>4500</v>
      </c>
      <c r="D44" s="1152">
        <v>4500</v>
      </c>
      <c r="E44" s="1152">
        <v>4500</v>
      </c>
    </row>
    <row r="45" spans="1:5" ht="21.75" thickBot="1" x14ac:dyDescent="0.3">
      <c r="A45" s="1153" t="s">
        <v>280</v>
      </c>
      <c r="B45" s="1156"/>
      <c r="C45" s="1152"/>
      <c r="D45" s="1152"/>
      <c r="E45" s="1152"/>
    </row>
    <row r="46" spans="1:5" ht="53.25" customHeight="1" thickBot="1" x14ac:dyDescent="0.3">
      <c r="A46" s="1151" t="s">
        <v>26</v>
      </c>
      <c r="B46" s="1156">
        <f>SUM(B47:B48)</f>
        <v>9100</v>
      </c>
      <c r="C46" s="1156">
        <f t="shared" ref="C46:E46" si="5">SUM(C47:C48)</f>
        <v>9100</v>
      </c>
      <c r="D46" s="1156">
        <f t="shared" si="5"/>
        <v>10100</v>
      </c>
      <c r="E46" s="1156">
        <f t="shared" si="5"/>
        <v>10600</v>
      </c>
    </row>
    <row r="47" spans="1:5" ht="21.75" thickBot="1" x14ac:dyDescent="0.3">
      <c r="A47" s="1153" t="s">
        <v>279</v>
      </c>
      <c r="B47" s="1156">
        <v>8050</v>
      </c>
      <c r="C47" s="1152">
        <v>8050</v>
      </c>
      <c r="D47" s="1152">
        <v>9050</v>
      </c>
      <c r="E47" s="1152">
        <v>9550</v>
      </c>
    </row>
    <row r="48" spans="1:5" ht="21.75" thickBot="1" x14ac:dyDescent="0.3">
      <c r="A48" s="1153" t="s">
        <v>280</v>
      </c>
      <c r="B48" s="1156">
        <v>1050</v>
      </c>
      <c r="C48" s="1152">
        <v>1050</v>
      </c>
      <c r="D48" s="1152">
        <v>1050</v>
      </c>
      <c r="E48" s="1152">
        <v>1050</v>
      </c>
    </row>
    <row r="49" spans="1:5" ht="53.25" customHeight="1" thickBot="1" x14ac:dyDescent="0.3">
      <c r="A49" s="1151" t="s">
        <v>27</v>
      </c>
      <c r="B49" s="1156">
        <f>SUM(B50:B51)</f>
        <v>0</v>
      </c>
      <c r="C49" s="1156">
        <f t="shared" ref="C49:E49" si="6">SUM(C50:C51)</f>
        <v>0</v>
      </c>
      <c r="D49" s="1156">
        <f t="shared" si="6"/>
        <v>0</v>
      </c>
      <c r="E49" s="1156">
        <f t="shared" si="6"/>
        <v>0</v>
      </c>
    </row>
    <row r="50" spans="1:5" ht="21.75" thickBot="1" x14ac:dyDescent="0.3">
      <c r="A50" s="1153" t="s">
        <v>279</v>
      </c>
      <c r="B50" s="1156"/>
      <c r="C50" s="1152"/>
      <c r="D50" s="1152"/>
      <c r="E50" s="1152"/>
    </row>
    <row r="51" spans="1:5" ht="21.75" thickBot="1" x14ac:dyDescent="0.3">
      <c r="A51" s="1153" t="s">
        <v>280</v>
      </c>
      <c r="B51" s="1156"/>
      <c r="C51" s="1152"/>
      <c r="D51" s="1152"/>
      <c r="E51" s="1152"/>
    </row>
    <row r="52" spans="1:5" ht="53.25" customHeight="1" thickBot="1" x14ac:dyDescent="0.3">
      <c r="A52" s="1151" t="s">
        <v>28</v>
      </c>
      <c r="B52" s="1156">
        <f>SUM(B53:B54)</f>
        <v>0</v>
      </c>
      <c r="C52" s="1156">
        <f t="shared" ref="C52:E52" si="7">SUM(C53:C54)</f>
        <v>0</v>
      </c>
      <c r="D52" s="1156">
        <f t="shared" si="7"/>
        <v>0</v>
      </c>
      <c r="E52" s="1156">
        <f t="shared" si="7"/>
        <v>0</v>
      </c>
    </row>
    <row r="53" spans="1:5" ht="21.75" thickBot="1" x14ac:dyDescent="0.3">
      <c r="A53" s="1153" t="s">
        <v>279</v>
      </c>
      <c r="B53" s="1156"/>
      <c r="C53" s="1152"/>
      <c r="D53" s="1152"/>
      <c r="E53" s="1152"/>
    </row>
    <row r="54" spans="1:5" ht="21.75" thickBot="1" x14ac:dyDescent="0.3">
      <c r="A54" s="1153" t="s">
        <v>280</v>
      </c>
      <c r="B54" s="1156"/>
      <c r="C54" s="1152"/>
      <c r="D54" s="1152"/>
      <c r="E54" s="1152"/>
    </row>
    <row r="55" spans="1:5" ht="53.25" customHeight="1" thickBot="1" x14ac:dyDescent="0.3">
      <c r="A55" s="1151" t="s">
        <v>29</v>
      </c>
      <c r="B55" s="1152">
        <f>SUM(B56:B57)</f>
        <v>0</v>
      </c>
      <c r="C55" s="1152">
        <f>SUM(C56:C57)</f>
        <v>0</v>
      </c>
      <c r="D55" s="1152">
        <f t="shared" ref="D55:E55" si="8">SUM(D56:D57)</f>
        <v>0</v>
      </c>
      <c r="E55" s="1152">
        <f t="shared" si="8"/>
        <v>0</v>
      </c>
    </row>
    <row r="56" spans="1:5" ht="21.75" thickBot="1" x14ac:dyDescent="0.3">
      <c r="A56" s="1153" t="s">
        <v>279</v>
      </c>
      <c r="B56" s="1156"/>
      <c r="C56" s="1152"/>
      <c r="D56" s="1152"/>
      <c r="E56" s="1152"/>
    </row>
    <row r="57" spans="1:5" ht="21.75" thickBot="1" x14ac:dyDescent="0.3">
      <c r="A57" s="1153" t="s">
        <v>280</v>
      </c>
      <c r="B57" s="1156"/>
      <c r="C57" s="1152"/>
      <c r="D57" s="1152"/>
      <c r="E57" s="1152"/>
    </row>
    <row r="58" spans="1:5" ht="53.25" customHeight="1" thickBot="1" x14ac:dyDescent="0.3">
      <c r="A58" s="1151" t="s">
        <v>30</v>
      </c>
      <c r="B58" s="1152">
        <v>30000</v>
      </c>
      <c r="C58" s="1152">
        <f>SUM(C59:C60)</f>
        <v>30000</v>
      </c>
      <c r="D58" s="1152">
        <f t="shared" ref="D58:E58" si="9">SUM(D59:D60)</f>
        <v>30000</v>
      </c>
      <c r="E58" s="1152">
        <f t="shared" si="9"/>
        <v>30000</v>
      </c>
    </row>
    <row r="59" spans="1:5" ht="21.75" thickBot="1" x14ac:dyDescent="0.3">
      <c r="A59" s="1153" t="s">
        <v>279</v>
      </c>
      <c r="B59" s="1152">
        <v>30000</v>
      </c>
      <c r="C59" s="1157">
        <v>30000</v>
      </c>
      <c r="D59" s="1157">
        <v>30000</v>
      </c>
      <c r="E59" s="1157">
        <v>30000</v>
      </c>
    </row>
    <row r="60" spans="1:5" ht="19.5" customHeight="1" thickBot="1" x14ac:dyDescent="0.3">
      <c r="A60" s="1153" t="s">
        <v>280</v>
      </c>
      <c r="B60" s="1158"/>
      <c r="C60" s="1159"/>
      <c r="D60" s="1157"/>
      <c r="E60" s="1157"/>
    </row>
    <row r="61" spans="1:5" ht="38.25" customHeight="1" thickBot="1" x14ac:dyDescent="0.3">
      <c r="A61" s="1160" t="s">
        <v>31</v>
      </c>
      <c r="B61" s="1156">
        <f>B58+B55+B52+B49+B46+B43+B40</f>
        <v>73600</v>
      </c>
      <c r="C61" s="1156">
        <f>C58+C55+C52+C49+C46+C43+C40</f>
        <v>73600</v>
      </c>
      <c r="D61" s="1156">
        <f t="shared" ref="D61:E61" si="10">D58+D55+D52+D49+D46+D43+D40</f>
        <v>74600</v>
      </c>
      <c r="E61" s="1156">
        <f t="shared" si="10"/>
        <v>75100</v>
      </c>
    </row>
    <row r="62" spans="1:5" ht="53.25" customHeight="1" thickBot="1" x14ac:dyDescent="0.3">
      <c r="A62" s="1161" t="s">
        <v>32</v>
      </c>
      <c r="B62" s="1162">
        <f>IF(B61-B32=0,0,"Error")</f>
        <v>0</v>
      </c>
      <c r="C62" s="1162">
        <f>IF(C61-C32=0,0,"Error")</f>
        <v>0</v>
      </c>
      <c r="D62" s="1162">
        <f>IF(D61-D32=0,0,"Error")</f>
        <v>0</v>
      </c>
      <c r="E62" s="1162">
        <f>IF(E61-E32=0,0,"Error")</f>
        <v>0</v>
      </c>
    </row>
    <row r="63" spans="1:5" ht="60" customHeight="1" thickBot="1" x14ac:dyDescent="0.3">
      <c r="A63" s="1163" t="s">
        <v>1720</v>
      </c>
      <c r="B63" s="1521" t="s">
        <v>1701</v>
      </c>
      <c r="C63" s="1522"/>
      <c r="D63" s="1522"/>
      <c r="E63" s="1523"/>
    </row>
    <row r="64" spans="1:5" ht="221.25" customHeight="1" thickBot="1" x14ac:dyDescent="0.3">
      <c r="A64" s="1142" t="s">
        <v>15</v>
      </c>
      <c r="B64" s="1524" t="s">
        <v>1702</v>
      </c>
      <c r="C64" s="1525"/>
      <c r="D64" s="1525"/>
      <c r="E64" s="1526"/>
    </row>
    <row r="65" spans="1:5" ht="57.75" customHeight="1" thickBot="1" x14ac:dyDescent="0.3">
      <c r="A65" s="1142" t="s">
        <v>16</v>
      </c>
      <c r="B65" s="1524" t="s">
        <v>1703</v>
      </c>
      <c r="C65" s="1525"/>
      <c r="D65" s="1525"/>
      <c r="E65" s="1526"/>
    </row>
    <row r="66" spans="1:5" ht="53.25" customHeight="1" x14ac:dyDescent="0.25">
      <c r="A66" s="1464"/>
      <c r="B66" s="1146">
        <v>2019</v>
      </c>
      <c r="C66" s="1146">
        <v>2020</v>
      </c>
      <c r="D66" s="1146">
        <v>2021</v>
      </c>
      <c r="E66" s="1146">
        <v>2022</v>
      </c>
    </row>
    <row r="67" spans="1:5" ht="53.25" customHeight="1" thickBot="1" x14ac:dyDescent="0.3">
      <c r="A67" s="1465"/>
      <c r="B67" s="1147" t="s">
        <v>8</v>
      </c>
      <c r="C67" s="1147" t="s">
        <v>9</v>
      </c>
      <c r="D67" s="1147" t="s">
        <v>9</v>
      </c>
      <c r="E67" s="1147" t="s">
        <v>9</v>
      </c>
    </row>
    <row r="68" spans="1:5" ht="53.25" customHeight="1" thickBot="1" x14ac:dyDescent="0.3">
      <c r="A68" s="1142" t="s">
        <v>17</v>
      </c>
      <c r="B68" s="1149">
        <v>15</v>
      </c>
      <c r="C68" s="1149">
        <v>15</v>
      </c>
      <c r="D68" s="1149">
        <v>15</v>
      </c>
      <c r="E68" s="1149">
        <v>15</v>
      </c>
    </row>
    <row r="69" spans="1:5" ht="53.25" customHeight="1" thickBot="1" x14ac:dyDescent="0.3">
      <c r="A69" s="1142" t="s">
        <v>18</v>
      </c>
      <c r="B69" s="1148">
        <f t="shared" ref="B69:E69" si="11">B98</f>
        <v>5400</v>
      </c>
      <c r="C69" s="1148">
        <f t="shared" si="11"/>
        <v>6400</v>
      </c>
      <c r="D69" s="1148">
        <f t="shared" si="11"/>
        <v>6400</v>
      </c>
      <c r="E69" s="1148">
        <f t="shared" si="11"/>
        <v>6400</v>
      </c>
    </row>
    <row r="70" spans="1:5" ht="53.25" customHeight="1" thickBot="1" x14ac:dyDescent="0.3">
      <c r="A70" s="1142" t="s">
        <v>19</v>
      </c>
      <c r="B70" s="1148">
        <f>B69/B68</f>
        <v>360</v>
      </c>
      <c r="C70" s="1148">
        <f>C69/C68</f>
        <v>426.66666666666669</v>
      </c>
      <c r="D70" s="1148">
        <f>D69/D68</f>
        <v>426.66666666666669</v>
      </c>
      <c r="E70" s="1148">
        <f>E69/E68</f>
        <v>426.66666666666669</v>
      </c>
    </row>
    <row r="71" spans="1:5" ht="53.25" customHeight="1" thickBot="1" x14ac:dyDescent="0.3">
      <c r="A71" s="1142" t="s">
        <v>20</v>
      </c>
      <c r="B71" s="1149"/>
      <c r="C71" s="1150">
        <f>C68/B68-1</f>
        <v>0</v>
      </c>
      <c r="D71" s="1150">
        <f>D68/C68-1</f>
        <v>0</v>
      </c>
      <c r="E71" s="1150">
        <f>E68/D68-1</f>
        <v>0</v>
      </c>
    </row>
    <row r="72" spans="1:5" ht="53.25" customHeight="1" thickBot="1" x14ac:dyDescent="0.3">
      <c r="A72" s="1142" t="s">
        <v>22</v>
      </c>
      <c r="B72" s="1149"/>
      <c r="C72" s="1150">
        <f>C69/B69-1</f>
        <v>0.18518518518518512</v>
      </c>
      <c r="D72" s="1150">
        <f t="shared" ref="D72:E73" si="12">D69/C69-1</f>
        <v>0</v>
      </c>
      <c r="E72" s="1150">
        <f t="shared" si="12"/>
        <v>0</v>
      </c>
    </row>
    <row r="73" spans="1:5" ht="53.25" customHeight="1" thickBot="1" x14ac:dyDescent="0.3">
      <c r="A73" s="1142" t="s">
        <v>23</v>
      </c>
      <c r="B73" s="1149"/>
      <c r="C73" s="1150">
        <f>C70/B70-1</f>
        <v>0.18518518518518534</v>
      </c>
      <c r="D73" s="1150">
        <f t="shared" si="12"/>
        <v>0</v>
      </c>
      <c r="E73" s="1150">
        <f t="shared" si="12"/>
        <v>0</v>
      </c>
    </row>
    <row r="74" spans="1:5" ht="53.25" customHeight="1" thickBot="1" x14ac:dyDescent="0.3">
      <c r="A74" s="1466" t="s">
        <v>1721</v>
      </c>
      <c r="B74" s="1467"/>
      <c r="C74" s="1467"/>
      <c r="D74" s="1467"/>
      <c r="E74" s="1468"/>
    </row>
    <row r="75" spans="1:5" ht="53.25" customHeight="1" x14ac:dyDescent="0.25">
      <c r="A75" s="1464"/>
      <c r="B75" s="1146">
        <v>2018</v>
      </c>
      <c r="C75" s="1146">
        <v>2019</v>
      </c>
      <c r="D75" s="1146">
        <v>2020</v>
      </c>
      <c r="E75" s="1146">
        <v>2021</v>
      </c>
    </row>
    <row r="76" spans="1:5" ht="53.25" customHeight="1" thickBot="1" x14ac:dyDescent="0.3">
      <c r="A76" s="1465"/>
      <c r="B76" s="1147" t="s">
        <v>8</v>
      </c>
      <c r="C76" s="1147" t="s">
        <v>9</v>
      </c>
      <c r="D76" s="1147" t="s">
        <v>9</v>
      </c>
      <c r="E76" s="1147" t="s">
        <v>9</v>
      </c>
    </row>
    <row r="77" spans="1:5" ht="53.25" customHeight="1" thickBot="1" x14ac:dyDescent="0.3">
      <c r="A77" s="1151" t="s">
        <v>24</v>
      </c>
      <c r="B77" s="1152">
        <v>0</v>
      </c>
      <c r="C77" s="1152">
        <v>0</v>
      </c>
      <c r="D77" s="1152">
        <v>0</v>
      </c>
      <c r="E77" s="1152">
        <v>0</v>
      </c>
    </row>
    <row r="78" spans="1:5" ht="53.25" customHeight="1" thickBot="1" x14ac:dyDescent="0.3">
      <c r="A78" s="1153" t="s">
        <v>279</v>
      </c>
      <c r="B78" s="1152">
        <v>0</v>
      </c>
      <c r="C78" s="1152">
        <v>0</v>
      </c>
      <c r="D78" s="1152">
        <v>0</v>
      </c>
      <c r="E78" s="1152">
        <v>0</v>
      </c>
    </row>
    <row r="79" spans="1:5" ht="53.25" customHeight="1" thickBot="1" x14ac:dyDescent="0.3">
      <c r="A79" s="1153" t="s">
        <v>280</v>
      </c>
      <c r="B79" s="1152">
        <v>0</v>
      </c>
      <c r="C79" s="1152">
        <v>0</v>
      </c>
      <c r="D79" s="1152">
        <v>0</v>
      </c>
      <c r="E79" s="1152">
        <v>0</v>
      </c>
    </row>
    <row r="80" spans="1:5" ht="53.25" customHeight="1" thickBot="1" x14ac:dyDescent="0.3">
      <c r="A80" s="1151" t="s">
        <v>25</v>
      </c>
      <c r="B80" s="1152">
        <v>0</v>
      </c>
      <c r="C80" s="1152">
        <v>0</v>
      </c>
      <c r="D80" s="1152">
        <v>0</v>
      </c>
      <c r="E80" s="1152">
        <v>0</v>
      </c>
    </row>
    <row r="81" spans="1:5" ht="53.25" customHeight="1" thickBot="1" x14ac:dyDescent="0.3">
      <c r="A81" s="1153" t="s">
        <v>279</v>
      </c>
      <c r="B81" s="1152">
        <v>0</v>
      </c>
      <c r="C81" s="1152">
        <v>0</v>
      </c>
      <c r="D81" s="1152">
        <v>0</v>
      </c>
      <c r="E81" s="1152">
        <v>0</v>
      </c>
    </row>
    <row r="82" spans="1:5" ht="53.25" customHeight="1" thickBot="1" x14ac:dyDescent="0.3">
      <c r="A82" s="1153" t="s">
        <v>280</v>
      </c>
      <c r="B82" s="1152">
        <v>0</v>
      </c>
      <c r="C82" s="1152">
        <v>0</v>
      </c>
      <c r="D82" s="1152">
        <v>0</v>
      </c>
      <c r="E82" s="1152">
        <v>0</v>
      </c>
    </row>
    <row r="83" spans="1:5" ht="53.25" customHeight="1" thickBot="1" x14ac:dyDescent="0.3">
      <c r="A83" s="1151" t="s">
        <v>26</v>
      </c>
      <c r="B83" s="1156">
        <v>4000</v>
      </c>
      <c r="C83" s="1152">
        <v>4000</v>
      </c>
      <c r="D83" s="1156">
        <v>4000</v>
      </c>
      <c r="E83" s="1152">
        <v>4000</v>
      </c>
    </row>
    <row r="84" spans="1:5" ht="53.25" customHeight="1" thickBot="1" x14ac:dyDescent="0.3">
      <c r="A84" s="1153" t="s">
        <v>279</v>
      </c>
      <c r="B84" s="1156">
        <v>4000</v>
      </c>
      <c r="C84" s="1152">
        <v>4000</v>
      </c>
      <c r="D84" s="1156">
        <v>4000</v>
      </c>
      <c r="E84" s="1152">
        <v>4000</v>
      </c>
    </row>
    <row r="85" spans="1:5" ht="53.25" customHeight="1" thickBot="1" x14ac:dyDescent="0.3">
      <c r="A85" s="1153" t="s">
        <v>280</v>
      </c>
      <c r="B85" s="1152">
        <v>0</v>
      </c>
      <c r="C85" s="1152">
        <v>0</v>
      </c>
      <c r="D85" s="1152">
        <v>0</v>
      </c>
      <c r="E85" s="1152">
        <v>0</v>
      </c>
    </row>
    <row r="86" spans="1:5" ht="53.25" customHeight="1" thickBot="1" x14ac:dyDescent="0.3">
      <c r="A86" s="1151" t="s">
        <v>27</v>
      </c>
      <c r="B86" s="1152">
        <v>0</v>
      </c>
      <c r="C86" s="1152">
        <v>0</v>
      </c>
      <c r="D86" s="1152">
        <v>0</v>
      </c>
      <c r="E86" s="1152">
        <v>0</v>
      </c>
    </row>
    <row r="87" spans="1:5" ht="53.25" customHeight="1" thickBot="1" x14ac:dyDescent="0.3">
      <c r="A87" s="1153" t="s">
        <v>279</v>
      </c>
      <c r="B87" s="1152">
        <v>0</v>
      </c>
      <c r="C87" s="1152">
        <v>0</v>
      </c>
      <c r="D87" s="1152">
        <v>0</v>
      </c>
      <c r="E87" s="1152">
        <v>0</v>
      </c>
    </row>
    <row r="88" spans="1:5" ht="53.25" customHeight="1" thickBot="1" x14ac:dyDescent="0.3">
      <c r="A88" s="1153" t="s">
        <v>280</v>
      </c>
      <c r="B88" s="1152">
        <v>0</v>
      </c>
      <c r="C88" s="1152">
        <v>0</v>
      </c>
      <c r="D88" s="1152">
        <v>0</v>
      </c>
      <c r="E88" s="1152">
        <v>0</v>
      </c>
    </row>
    <row r="89" spans="1:5" ht="53.25" customHeight="1" thickBot="1" x14ac:dyDescent="0.3">
      <c r="A89" s="1151" t="s">
        <v>28</v>
      </c>
      <c r="B89" s="1156">
        <v>1000</v>
      </c>
      <c r="C89" s="1152">
        <v>1000</v>
      </c>
      <c r="D89" s="1156">
        <v>1000</v>
      </c>
      <c r="E89" s="1156">
        <v>1000</v>
      </c>
    </row>
    <row r="90" spans="1:5" ht="53.25" customHeight="1" thickBot="1" x14ac:dyDescent="0.3">
      <c r="A90" s="1153" t="s">
        <v>279</v>
      </c>
      <c r="B90" s="1156">
        <v>1000</v>
      </c>
      <c r="C90" s="1152">
        <v>1000</v>
      </c>
      <c r="D90" s="1156">
        <v>1000</v>
      </c>
      <c r="E90" s="1156">
        <v>1000</v>
      </c>
    </row>
    <row r="91" spans="1:5" ht="53.25" customHeight="1" thickBot="1" x14ac:dyDescent="0.3">
      <c r="A91" s="1153" t="s">
        <v>280</v>
      </c>
      <c r="B91" s="1152">
        <v>0</v>
      </c>
      <c r="C91" s="1152">
        <v>0</v>
      </c>
      <c r="D91" s="1152">
        <v>0</v>
      </c>
      <c r="E91" s="1152">
        <v>0</v>
      </c>
    </row>
    <row r="92" spans="1:5" ht="53.25" customHeight="1" thickBot="1" x14ac:dyDescent="0.3">
      <c r="A92" s="1151" t="s">
        <v>29</v>
      </c>
      <c r="B92" s="1156">
        <v>400</v>
      </c>
      <c r="C92" s="1152">
        <v>400</v>
      </c>
      <c r="D92" s="1156">
        <v>400</v>
      </c>
      <c r="E92" s="1152">
        <v>400</v>
      </c>
    </row>
    <row r="93" spans="1:5" ht="53.25" customHeight="1" thickBot="1" x14ac:dyDescent="0.3">
      <c r="A93" s="1153" t="s">
        <v>279</v>
      </c>
      <c r="B93" s="1156">
        <v>400</v>
      </c>
      <c r="C93" s="1152">
        <v>400</v>
      </c>
      <c r="D93" s="1156">
        <v>400</v>
      </c>
      <c r="E93" s="1152">
        <v>400</v>
      </c>
    </row>
    <row r="94" spans="1:5" ht="53.25" customHeight="1" thickBot="1" x14ac:dyDescent="0.3">
      <c r="A94" s="1153" t="s">
        <v>280</v>
      </c>
      <c r="B94" s="1152">
        <v>0</v>
      </c>
      <c r="C94" s="1152">
        <v>0</v>
      </c>
      <c r="D94" s="1152">
        <v>0</v>
      </c>
      <c r="E94" s="1152">
        <v>0</v>
      </c>
    </row>
    <row r="95" spans="1:5" ht="53.25" customHeight="1" thickBot="1" x14ac:dyDescent="0.3">
      <c r="A95" s="1151" t="s">
        <v>30</v>
      </c>
      <c r="B95" s="1152">
        <v>0</v>
      </c>
      <c r="C95" s="1152">
        <v>0</v>
      </c>
      <c r="D95" s="1152">
        <v>0</v>
      </c>
      <c r="E95" s="1152">
        <v>0</v>
      </c>
    </row>
    <row r="96" spans="1:5" ht="53.25" customHeight="1" thickBot="1" x14ac:dyDescent="0.3">
      <c r="A96" s="1153" t="s">
        <v>279</v>
      </c>
      <c r="B96" s="1152">
        <v>0</v>
      </c>
      <c r="C96" s="1152">
        <v>0</v>
      </c>
      <c r="D96" s="1152">
        <v>0</v>
      </c>
      <c r="E96" s="1152">
        <v>0</v>
      </c>
    </row>
    <row r="97" spans="1:26" ht="53.25" customHeight="1" thickBot="1" x14ac:dyDescent="0.3">
      <c r="A97" s="1153" t="s">
        <v>280</v>
      </c>
      <c r="B97" s="1152">
        <v>0</v>
      </c>
      <c r="C97" s="1152">
        <v>0</v>
      </c>
      <c r="D97" s="1152">
        <v>0</v>
      </c>
      <c r="E97" s="1152">
        <v>0</v>
      </c>
    </row>
    <row r="98" spans="1:26" ht="53.25" customHeight="1" thickBot="1" x14ac:dyDescent="0.3">
      <c r="A98" s="1164" t="s">
        <v>53</v>
      </c>
      <c r="B98" s="1156">
        <v>5400</v>
      </c>
      <c r="C98" s="1156">
        <v>6400</v>
      </c>
      <c r="D98" s="1156">
        <v>6400</v>
      </c>
      <c r="E98" s="1156">
        <v>6400</v>
      </c>
    </row>
    <row r="99" spans="1:26" ht="53.25" customHeight="1" thickBot="1" x14ac:dyDescent="0.3">
      <c r="A99" s="1161" t="s">
        <v>32</v>
      </c>
      <c r="B99" s="1162">
        <f>IF(B98-B69=0,0,"Error")</f>
        <v>0</v>
      </c>
      <c r="C99" s="1162">
        <f>IF(C98-C69=0,0,"Error")</f>
        <v>0</v>
      </c>
      <c r="D99" s="1162">
        <f>IF(D98-D69=0,0,"Error")</f>
        <v>0</v>
      </c>
      <c r="E99" s="1162">
        <f>IF(E98-E69=0,0,"Error")</f>
        <v>0</v>
      </c>
    </row>
    <row r="100" spans="1:26" ht="138" customHeight="1" thickBot="1" x14ac:dyDescent="0.3">
      <c r="A100" s="1143" t="s">
        <v>49</v>
      </c>
      <c r="B100" s="1518" t="s">
        <v>1704</v>
      </c>
      <c r="C100" s="1519"/>
      <c r="D100" s="1519"/>
      <c r="E100" s="1520"/>
    </row>
    <row r="101" spans="1:26" ht="53.25" customHeight="1" thickBot="1" x14ac:dyDescent="0.3">
      <c r="A101" s="1476" t="s">
        <v>11</v>
      </c>
      <c r="B101" s="1477"/>
      <c r="C101" s="1477"/>
      <c r="D101" s="1477"/>
      <c r="E101" s="1478"/>
    </row>
    <row r="102" spans="1:26" ht="139.5" customHeight="1" thickBot="1" x14ac:dyDescent="0.3">
      <c r="A102" s="1165" t="s">
        <v>1705</v>
      </c>
      <c r="B102" s="1144"/>
      <c r="C102" s="1144"/>
      <c r="D102" s="1144"/>
      <c r="E102" s="1144"/>
    </row>
    <row r="103" spans="1:26" ht="53.25" customHeight="1" thickBot="1" x14ac:dyDescent="0.3">
      <c r="A103" s="1165" t="s">
        <v>1728</v>
      </c>
      <c r="B103" s="1144"/>
      <c r="C103" s="1144"/>
      <c r="D103" s="1144"/>
      <c r="E103" s="1144"/>
    </row>
    <row r="104" spans="1:26" ht="69" customHeight="1" thickBot="1" x14ac:dyDescent="0.4">
      <c r="A104" s="1201" t="s">
        <v>1706</v>
      </c>
      <c r="B104" s="1144"/>
      <c r="C104" s="1144"/>
      <c r="D104" s="1144"/>
      <c r="E104" s="1144"/>
    </row>
    <row r="105" spans="1:26" ht="53.25" customHeight="1" thickBot="1" x14ac:dyDescent="0.3">
      <c r="A105" s="1482" t="s">
        <v>51</v>
      </c>
      <c r="B105" s="1483"/>
      <c r="C105" s="1483"/>
      <c r="D105" s="1483"/>
      <c r="E105" s="1484"/>
    </row>
    <row r="106" spans="1:26" ht="53.25" customHeight="1" thickBot="1" x14ac:dyDescent="0.3">
      <c r="A106" s="1482" t="s">
        <v>13</v>
      </c>
      <c r="B106" s="1483"/>
      <c r="C106" s="1483"/>
      <c r="D106" s="1483"/>
      <c r="E106" s="1484"/>
    </row>
    <row r="107" spans="1:26" s="818" customFormat="1" ht="21.75" thickBot="1" x14ac:dyDescent="0.3">
      <c r="A107" s="1166" t="s">
        <v>1752</v>
      </c>
      <c r="B107" s="1515" t="s">
        <v>1707</v>
      </c>
      <c r="C107" s="1516"/>
      <c r="D107" s="1516"/>
      <c r="E107" s="1517"/>
      <c r="F107" s="49"/>
      <c r="G107" s="49"/>
      <c r="H107" s="49"/>
      <c r="I107" s="49"/>
      <c r="J107" s="49"/>
      <c r="K107" s="49"/>
      <c r="L107" s="49"/>
      <c r="M107" s="49"/>
      <c r="N107" s="49"/>
      <c r="O107" s="49"/>
      <c r="P107" s="49"/>
      <c r="Q107" s="49"/>
      <c r="R107" s="49"/>
      <c r="S107" s="49"/>
      <c r="T107" s="49"/>
      <c r="U107" s="49"/>
      <c r="V107" s="49"/>
      <c r="W107" s="49"/>
      <c r="X107" s="49"/>
      <c r="Y107" s="49"/>
      <c r="Z107" s="49"/>
    </row>
    <row r="108" spans="1:26" s="818" customFormat="1" ht="118.5" customHeight="1" thickBot="1" x14ac:dyDescent="0.3">
      <c r="A108" s="1167" t="s">
        <v>15</v>
      </c>
      <c r="B108" s="1512" t="s">
        <v>1708</v>
      </c>
      <c r="C108" s="1513"/>
      <c r="D108" s="1513"/>
      <c r="E108" s="1514"/>
      <c r="F108" s="49"/>
      <c r="G108" s="49"/>
      <c r="H108" s="49"/>
      <c r="I108" s="49"/>
      <c r="J108" s="49"/>
      <c r="K108" s="49"/>
      <c r="L108" s="49"/>
      <c r="M108" s="49"/>
      <c r="N108" s="49"/>
      <c r="O108" s="49"/>
      <c r="P108" s="49"/>
      <c r="Q108" s="49"/>
      <c r="R108" s="49"/>
      <c r="S108" s="49"/>
      <c r="T108" s="49"/>
      <c r="U108" s="49"/>
      <c r="V108" s="49"/>
      <c r="W108" s="49"/>
      <c r="X108" s="49"/>
      <c r="Y108" s="49"/>
      <c r="Z108" s="49"/>
    </row>
    <row r="109" spans="1:26" s="818" customFormat="1" ht="30.75" customHeight="1" thickBot="1" x14ac:dyDescent="0.3">
      <c r="A109" s="1167" t="s">
        <v>16</v>
      </c>
      <c r="B109" s="1515" t="s">
        <v>1729</v>
      </c>
      <c r="C109" s="1516"/>
      <c r="D109" s="1516"/>
      <c r="E109" s="1517"/>
      <c r="F109" s="49"/>
      <c r="G109" s="49"/>
      <c r="H109" s="49"/>
      <c r="I109" s="49"/>
      <c r="J109" s="49"/>
      <c r="K109" s="49"/>
      <c r="L109" s="49"/>
      <c r="M109" s="49"/>
      <c r="N109" s="49"/>
      <c r="O109" s="49"/>
      <c r="P109" s="49"/>
      <c r="Q109" s="49"/>
      <c r="R109" s="49"/>
      <c r="S109" s="49"/>
      <c r="T109" s="49"/>
      <c r="U109" s="49"/>
      <c r="V109" s="49"/>
      <c r="W109" s="49"/>
      <c r="X109" s="49"/>
      <c r="Y109" s="49"/>
      <c r="Z109" s="49"/>
    </row>
    <row r="110" spans="1:26" s="818" customFormat="1" ht="53.25" customHeight="1" x14ac:dyDescent="0.25">
      <c r="A110" s="1507"/>
      <c r="B110" s="1168">
        <v>2019</v>
      </c>
      <c r="C110" s="1168">
        <v>2020</v>
      </c>
      <c r="D110" s="1168">
        <v>2021</v>
      </c>
      <c r="E110" s="1168">
        <v>2022</v>
      </c>
      <c r="F110" s="49"/>
      <c r="G110" s="49"/>
      <c r="H110" s="49"/>
      <c r="I110" s="49"/>
      <c r="J110" s="49"/>
      <c r="K110" s="49"/>
      <c r="L110" s="49"/>
      <c r="M110" s="49"/>
      <c r="N110" s="49"/>
      <c r="O110" s="49"/>
      <c r="P110" s="49"/>
      <c r="Q110" s="49"/>
      <c r="R110" s="49"/>
      <c r="S110" s="49"/>
      <c r="T110" s="49"/>
      <c r="U110" s="49"/>
      <c r="V110" s="49"/>
      <c r="W110" s="49"/>
      <c r="X110" s="49"/>
      <c r="Y110" s="49"/>
      <c r="Z110" s="49"/>
    </row>
    <row r="111" spans="1:26" s="818" customFormat="1" ht="53.25" customHeight="1" thickBot="1" x14ac:dyDescent="0.3">
      <c r="A111" s="1508"/>
      <c r="B111" s="1169" t="s">
        <v>8</v>
      </c>
      <c r="C111" s="1169" t="s">
        <v>9</v>
      </c>
      <c r="D111" s="1169" t="s">
        <v>9</v>
      </c>
      <c r="E111" s="1169" t="s">
        <v>9</v>
      </c>
      <c r="F111" s="49"/>
      <c r="G111" s="49"/>
      <c r="H111" s="49"/>
      <c r="I111" s="49"/>
      <c r="J111" s="49"/>
      <c r="K111" s="49"/>
      <c r="L111" s="49"/>
      <c r="M111" s="49"/>
      <c r="N111" s="49"/>
      <c r="O111" s="49"/>
      <c r="P111" s="49"/>
      <c r="Q111" s="49"/>
      <c r="R111" s="49"/>
      <c r="S111" s="49"/>
      <c r="T111" s="49"/>
      <c r="U111" s="49"/>
      <c r="V111" s="49"/>
      <c r="W111" s="49"/>
      <c r="X111" s="49"/>
      <c r="Y111" s="49"/>
      <c r="Z111" s="49"/>
    </row>
    <row r="112" spans="1:26" s="818" customFormat="1" ht="53.25" customHeight="1" thickBot="1" x14ac:dyDescent="0.3">
      <c r="A112" s="1167" t="s">
        <v>17</v>
      </c>
      <c r="B112" s="1148">
        <v>40</v>
      </c>
      <c r="C112" s="1148">
        <v>40</v>
      </c>
      <c r="D112" s="1148">
        <v>40</v>
      </c>
      <c r="E112" s="1148">
        <v>40</v>
      </c>
      <c r="F112" s="49"/>
      <c r="G112" s="49"/>
      <c r="H112" s="49"/>
      <c r="I112" s="49"/>
      <c r="J112" s="49"/>
      <c r="K112" s="49"/>
      <c r="L112" s="49"/>
      <c r="M112" s="49"/>
      <c r="N112" s="49"/>
      <c r="O112" s="49"/>
      <c r="P112" s="49"/>
      <c r="Q112" s="49"/>
      <c r="R112" s="49"/>
      <c r="S112" s="49"/>
      <c r="T112" s="49"/>
      <c r="U112" s="49"/>
      <c r="V112" s="49"/>
      <c r="W112" s="49"/>
      <c r="X112" s="49"/>
      <c r="Y112" s="49"/>
      <c r="Z112" s="49"/>
    </row>
    <row r="113" spans="1:26" s="818" customFormat="1" ht="53.25" customHeight="1" thickBot="1" x14ac:dyDescent="0.3">
      <c r="A113" s="1167" t="s">
        <v>18</v>
      </c>
      <c r="B113" s="1170">
        <f t="shared" ref="B113:E113" si="13">B142</f>
        <v>25000</v>
      </c>
      <c r="C113" s="1170">
        <f t="shared" si="13"/>
        <v>25000</v>
      </c>
      <c r="D113" s="1170">
        <f t="shared" si="13"/>
        <v>25000</v>
      </c>
      <c r="E113" s="1170">
        <f t="shared" si="13"/>
        <v>25000</v>
      </c>
      <c r="F113" s="49"/>
      <c r="G113" s="49"/>
      <c r="H113" s="49"/>
      <c r="I113" s="49"/>
      <c r="J113" s="49"/>
      <c r="K113" s="49"/>
      <c r="L113" s="49"/>
      <c r="M113" s="49"/>
      <c r="N113" s="49"/>
      <c r="O113" s="49"/>
      <c r="P113" s="49"/>
      <c r="Q113" s="49"/>
      <c r="R113" s="49"/>
      <c r="S113" s="49"/>
      <c r="T113" s="49"/>
      <c r="U113" s="49"/>
      <c r="V113" s="49"/>
      <c r="W113" s="49"/>
      <c r="X113" s="49"/>
      <c r="Y113" s="49"/>
      <c r="Z113" s="49"/>
    </row>
    <row r="114" spans="1:26" s="818" customFormat="1" ht="53.25" customHeight="1" thickBot="1" x14ac:dyDescent="0.3">
      <c r="A114" s="1167" t="s">
        <v>19</v>
      </c>
      <c r="B114" s="1170">
        <f>B113/B112</f>
        <v>625</v>
      </c>
      <c r="C114" s="1170">
        <f>C113/C112</f>
        <v>625</v>
      </c>
      <c r="D114" s="1170">
        <f>D113/D112</f>
        <v>625</v>
      </c>
      <c r="E114" s="1170">
        <f>E113/E112</f>
        <v>625</v>
      </c>
      <c r="F114" s="49"/>
      <c r="G114" s="49"/>
      <c r="H114" s="49"/>
      <c r="I114" s="49"/>
      <c r="J114" s="49"/>
      <c r="K114" s="49"/>
      <c r="L114" s="49"/>
      <c r="M114" s="49"/>
      <c r="N114" s="49"/>
      <c r="O114" s="49"/>
      <c r="P114" s="49"/>
      <c r="Q114" s="49"/>
      <c r="R114" s="49"/>
      <c r="S114" s="49"/>
      <c r="T114" s="49"/>
      <c r="U114" s="49"/>
      <c r="V114" s="49"/>
      <c r="W114" s="49"/>
      <c r="X114" s="49"/>
      <c r="Y114" s="49"/>
      <c r="Z114" s="49"/>
    </row>
    <row r="115" spans="1:26" s="818" customFormat="1" ht="53.25" customHeight="1" thickBot="1" x14ac:dyDescent="0.3">
      <c r="A115" s="1167" t="s">
        <v>20</v>
      </c>
      <c r="B115" s="1171"/>
      <c r="C115" s="1172">
        <f>C112/B112-1</f>
        <v>0</v>
      </c>
      <c r="D115" s="1172">
        <f>D112/C112-1</f>
        <v>0</v>
      </c>
      <c r="E115" s="1172">
        <f>E112/D112-1</f>
        <v>0</v>
      </c>
      <c r="F115" s="49"/>
      <c r="G115" s="49"/>
      <c r="H115" s="49"/>
      <c r="I115" s="49"/>
      <c r="J115" s="49"/>
      <c r="K115" s="49"/>
      <c r="L115" s="49"/>
      <c r="M115" s="49"/>
      <c r="N115" s="49"/>
      <c r="O115" s="49"/>
      <c r="P115" s="49"/>
      <c r="Q115" s="49"/>
      <c r="R115" s="49"/>
      <c r="S115" s="49"/>
      <c r="T115" s="49"/>
      <c r="U115" s="49"/>
      <c r="V115" s="49"/>
      <c r="W115" s="49"/>
      <c r="X115" s="49"/>
      <c r="Y115" s="49"/>
      <c r="Z115" s="49"/>
    </row>
    <row r="116" spans="1:26" s="818" customFormat="1" ht="53.25" customHeight="1" thickBot="1" x14ac:dyDescent="0.3">
      <c r="A116" s="1167" t="s">
        <v>22</v>
      </c>
      <c r="B116" s="1171"/>
      <c r="C116" s="1172">
        <f>C113/B113-1</f>
        <v>0</v>
      </c>
      <c r="D116" s="1172">
        <f t="shared" ref="D116:E117" si="14">D113/C113-1</f>
        <v>0</v>
      </c>
      <c r="E116" s="1172">
        <f t="shared" si="14"/>
        <v>0</v>
      </c>
      <c r="F116" s="49"/>
      <c r="G116" s="49"/>
      <c r="H116" s="49"/>
      <c r="I116" s="49"/>
      <c r="J116" s="49"/>
      <c r="K116" s="49"/>
      <c r="L116" s="49"/>
      <c r="M116" s="49"/>
      <c r="N116" s="49"/>
      <c r="O116" s="49"/>
      <c r="P116" s="49"/>
      <c r="Q116" s="49"/>
      <c r="R116" s="49"/>
      <c r="S116" s="49"/>
      <c r="T116" s="49"/>
      <c r="U116" s="49"/>
      <c r="V116" s="49"/>
      <c r="W116" s="49"/>
      <c r="X116" s="49"/>
      <c r="Y116" s="49"/>
      <c r="Z116" s="49"/>
    </row>
    <row r="117" spans="1:26" s="818" customFormat="1" ht="53.25" customHeight="1" thickBot="1" x14ac:dyDescent="0.3">
      <c r="A117" s="1167" t="s">
        <v>23</v>
      </c>
      <c r="B117" s="1171"/>
      <c r="C117" s="1172">
        <f>C114/B114-1</f>
        <v>0</v>
      </c>
      <c r="D117" s="1172">
        <f t="shared" si="14"/>
        <v>0</v>
      </c>
      <c r="E117" s="1172">
        <f t="shared" si="14"/>
        <v>0</v>
      </c>
      <c r="F117" s="49"/>
      <c r="G117" s="49"/>
      <c r="H117" s="49"/>
      <c r="I117" s="49"/>
      <c r="J117" s="49"/>
      <c r="K117" s="49"/>
      <c r="L117" s="49"/>
      <c r="M117" s="49"/>
      <c r="N117" s="49"/>
      <c r="O117" s="49"/>
      <c r="P117" s="49"/>
      <c r="Q117" s="49"/>
      <c r="R117" s="49"/>
      <c r="S117" s="49"/>
      <c r="T117" s="49"/>
      <c r="U117" s="49"/>
      <c r="V117" s="49"/>
      <c r="W117" s="49"/>
      <c r="X117" s="49"/>
      <c r="Y117" s="49"/>
      <c r="Z117" s="49"/>
    </row>
    <row r="118" spans="1:26" s="818" customFormat="1" ht="53.25" customHeight="1" thickBot="1" x14ac:dyDescent="0.3">
      <c r="A118" s="1509" t="s">
        <v>1721</v>
      </c>
      <c r="B118" s="1510"/>
      <c r="C118" s="1510"/>
      <c r="D118" s="1510"/>
      <c r="E118" s="1511"/>
      <c r="F118" s="49"/>
      <c r="G118" s="49"/>
      <c r="H118" s="49"/>
      <c r="I118" s="49"/>
      <c r="J118" s="49"/>
      <c r="K118" s="49"/>
      <c r="L118" s="49"/>
      <c r="M118" s="49"/>
      <c r="N118" s="49"/>
      <c r="O118" s="49"/>
      <c r="P118" s="49"/>
      <c r="Q118" s="49"/>
      <c r="R118" s="49"/>
      <c r="S118" s="49"/>
      <c r="T118" s="49"/>
      <c r="U118" s="49"/>
      <c r="V118" s="49"/>
      <c r="W118" s="49"/>
      <c r="X118" s="49"/>
      <c r="Y118" s="49"/>
      <c r="Z118" s="49"/>
    </row>
    <row r="119" spans="1:26" s="818" customFormat="1" ht="53.25" customHeight="1" x14ac:dyDescent="0.25">
      <c r="A119" s="1507"/>
      <c r="B119" s="1168">
        <v>2019</v>
      </c>
      <c r="C119" s="1168">
        <v>2020</v>
      </c>
      <c r="D119" s="1168">
        <v>2021</v>
      </c>
      <c r="E119" s="1168">
        <v>2022</v>
      </c>
      <c r="F119" s="49"/>
      <c r="G119" s="49"/>
      <c r="H119" s="49"/>
      <c r="I119" s="49"/>
      <c r="J119" s="49"/>
      <c r="K119" s="49"/>
      <c r="L119" s="49"/>
      <c r="M119" s="49"/>
      <c r="N119" s="49"/>
      <c r="O119" s="49"/>
      <c r="P119" s="49"/>
      <c r="Q119" s="49"/>
      <c r="R119" s="49"/>
      <c r="S119" s="49"/>
      <c r="T119" s="49"/>
      <c r="U119" s="49"/>
      <c r="V119" s="49"/>
      <c r="W119" s="49"/>
      <c r="X119" s="49"/>
      <c r="Y119" s="49"/>
      <c r="Z119" s="49"/>
    </row>
    <row r="120" spans="1:26" s="818" customFormat="1" ht="53.25" customHeight="1" thickBot="1" x14ac:dyDescent="0.3">
      <c r="A120" s="1508"/>
      <c r="B120" s="1169" t="s">
        <v>8</v>
      </c>
      <c r="C120" s="1169" t="s">
        <v>9</v>
      </c>
      <c r="D120" s="1169" t="s">
        <v>9</v>
      </c>
      <c r="E120" s="1169" t="s">
        <v>9</v>
      </c>
      <c r="F120" s="49"/>
      <c r="G120" s="49"/>
      <c r="H120" s="49"/>
      <c r="I120" s="49"/>
      <c r="J120" s="49"/>
      <c r="K120" s="49"/>
      <c r="L120" s="49"/>
      <c r="M120" s="49"/>
      <c r="N120" s="49"/>
      <c r="O120" s="49"/>
      <c r="P120" s="49"/>
      <c r="Q120" s="49"/>
      <c r="R120" s="49"/>
      <c r="S120" s="49"/>
      <c r="T120" s="49"/>
      <c r="U120" s="49"/>
      <c r="V120" s="49"/>
      <c r="W120" s="49"/>
      <c r="X120" s="49"/>
      <c r="Y120" s="49"/>
      <c r="Z120" s="49"/>
    </row>
    <row r="121" spans="1:26" s="818" customFormat="1" ht="53.25" customHeight="1" thickBot="1" x14ac:dyDescent="0.3">
      <c r="A121" s="1173" t="s">
        <v>24</v>
      </c>
      <c r="B121" s="1174">
        <v>0</v>
      </c>
      <c r="C121" s="1174">
        <v>0</v>
      </c>
      <c r="D121" s="1174">
        <v>0</v>
      </c>
      <c r="E121" s="1174">
        <v>0</v>
      </c>
      <c r="F121" s="49"/>
      <c r="G121" s="49"/>
      <c r="H121" s="49"/>
      <c r="I121" s="49"/>
      <c r="J121" s="49"/>
      <c r="K121" s="49"/>
      <c r="L121" s="49"/>
      <c r="M121" s="49"/>
      <c r="N121" s="49"/>
      <c r="O121" s="49"/>
      <c r="P121" s="49"/>
      <c r="Q121" s="49"/>
      <c r="R121" s="49"/>
      <c r="S121" s="49"/>
      <c r="T121" s="49"/>
      <c r="U121" s="49"/>
      <c r="V121" s="49"/>
      <c r="W121" s="49"/>
      <c r="X121" s="49"/>
      <c r="Y121" s="49"/>
      <c r="Z121" s="49"/>
    </row>
    <row r="122" spans="1:26" s="818" customFormat="1" ht="53.25" customHeight="1" thickBot="1" x14ac:dyDescent="0.3">
      <c r="A122" s="1175" t="s">
        <v>279</v>
      </c>
      <c r="B122" s="1174">
        <v>0</v>
      </c>
      <c r="C122" s="1174">
        <v>0</v>
      </c>
      <c r="D122" s="1174">
        <v>0</v>
      </c>
      <c r="E122" s="1174">
        <v>0</v>
      </c>
      <c r="F122" s="49"/>
      <c r="G122" s="49"/>
      <c r="H122" s="49"/>
      <c r="I122" s="49"/>
      <c r="J122" s="49"/>
      <c r="K122" s="49"/>
      <c r="L122" s="49"/>
      <c r="M122" s="49"/>
      <c r="N122" s="49"/>
      <c r="O122" s="49"/>
      <c r="P122" s="49"/>
      <c r="Q122" s="49"/>
      <c r="R122" s="49"/>
      <c r="S122" s="49"/>
      <c r="T122" s="49"/>
      <c r="U122" s="49"/>
      <c r="V122" s="49"/>
      <c r="W122" s="49"/>
      <c r="X122" s="49"/>
      <c r="Y122" s="49"/>
      <c r="Z122" s="49"/>
    </row>
    <row r="123" spans="1:26" s="818" customFormat="1" ht="53.25" customHeight="1" thickBot="1" x14ac:dyDescent="0.3">
      <c r="A123" s="1175" t="s">
        <v>280</v>
      </c>
      <c r="B123" s="1174">
        <v>0</v>
      </c>
      <c r="C123" s="1174">
        <v>0</v>
      </c>
      <c r="D123" s="1174">
        <v>0</v>
      </c>
      <c r="E123" s="1174">
        <v>0</v>
      </c>
      <c r="F123" s="49"/>
      <c r="G123" s="49"/>
      <c r="H123" s="49"/>
      <c r="I123" s="49"/>
      <c r="J123" s="49"/>
      <c r="K123" s="49"/>
      <c r="L123" s="49"/>
      <c r="M123" s="49"/>
      <c r="N123" s="49"/>
      <c r="O123" s="49"/>
      <c r="P123" s="49"/>
      <c r="Q123" s="49"/>
      <c r="R123" s="49"/>
      <c r="S123" s="49"/>
      <c r="T123" s="49"/>
      <c r="U123" s="49"/>
      <c r="V123" s="49"/>
      <c r="W123" s="49"/>
      <c r="X123" s="49"/>
      <c r="Y123" s="49"/>
      <c r="Z123" s="49"/>
    </row>
    <row r="124" spans="1:26" s="818" customFormat="1" ht="53.25" customHeight="1" thickBot="1" x14ac:dyDescent="0.3">
      <c r="A124" s="1173" t="s">
        <v>25</v>
      </c>
      <c r="B124" s="1174">
        <v>0</v>
      </c>
      <c r="C124" s="1174">
        <v>0</v>
      </c>
      <c r="D124" s="1174">
        <v>0</v>
      </c>
      <c r="E124" s="1174">
        <v>0</v>
      </c>
      <c r="F124" s="49"/>
      <c r="G124" s="49"/>
      <c r="H124" s="49"/>
      <c r="I124" s="49"/>
      <c r="J124" s="49"/>
      <c r="K124" s="49"/>
      <c r="L124" s="49"/>
      <c r="M124" s="49"/>
      <c r="N124" s="49"/>
      <c r="O124" s="49"/>
      <c r="P124" s="49"/>
      <c r="Q124" s="49"/>
      <c r="R124" s="49"/>
      <c r="S124" s="49"/>
      <c r="T124" s="49"/>
      <c r="U124" s="49"/>
      <c r="V124" s="49"/>
      <c r="W124" s="49"/>
      <c r="X124" s="49"/>
      <c r="Y124" s="49"/>
      <c r="Z124" s="49"/>
    </row>
    <row r="125" spans="1:26" s="818" customFormat="1" ht="53.25" customHeight="1" thickBot="1" x14ac:dyDescent="0.3">
      <c r="A125" s="1175" t="s">
        <v>279</v>
      </c>
      <c r="B125" s="1174">
        <v>0</v>
      </c>
      <c r="C125" s="1174">
        <v>0</v>
      </c>
      <c r="D125" s="1174">
        <v>0</v>
      </c>
      <c r="E125" s="1174">
        <v>0</v>
      </c>
      <c r="F125" s="49"/>
      <c r="G125" s="49"/>
      <c r="H125" s="49"/>
      <c r="I125" s="49"/>
      <c r="J125" s="49"/>
      <c r="K125" s="49"/>
      <c r="L125" s="49"/>
      <c r="M125" s="49"/>
      <c r="N125" s="49"/>
      <c r="O125" s="49"/>
      <c r="P125" s="49"/>
      <c r="Q125" s="49"/>
      <c r="R125" s="49"/>
      <c r="S125" s="49"/>
      <c r="T125" s="49"/>
      <c r="U125" s="49"/>
      <c r="V125" s="49"/>
      <c r="W125" s="49"/>
      <c r="X125" s="49"/>
      <c r="Y125" s="49"/>
      <c r="Z125" s="49"/>
    </row>
    <row r="126" spans="1:26" s="818" customFormat="1" ht="53.25" customHeight="1" thickBot="1" x14ac:dyDescent="0.3">
      <c r="A126" s="1175" t="s">
        <v>280</v>
      </c>
      <c r="B126" s="1174">
        <v>0</v>
      </c>
      <c r="C126" s="1174">
        <v>0</v>
      </c>
      <c r="D126" s="1174">
        <v>0</v>
      </c>
      <c r="E126" s="1174">
        <v>0</v>
      </c>
      <c r="F126" s="49"/>
      <c r="G126" s="49"/>
      <c r="H126" s="49"/>
      <c r="I126" s="49"/>
      <c r="J126" s="49"/>
      <c r="K126" s="49"/>
      <c r="L126" s="49"/>
      <c r="M126" s="49"/>
      <c r="N126" s="49"/>
      <c r="O126" s="49"/>
      <c r="P126" s="49"/>
      <c r="Q126" s="49"/>
      <c r="R126" s="49"/>
      <c r="S126" s="49"/>
      <c r="T126" s="49"/>
      <c r="U126" s="49"/>
      <c r="V126" s="49"/>
      <c r="W126" s="49"/>
      <c r="X126" s="49"/>
      <c r="Y126" s="49"/>
      <c r="Z126" s="49"/>
    </row>
    <row r="127" spans="1:26" s="818" customFormat="1" ht="53.25" customHeight="1" thickBot="1" x14ac:dyDescent="0.3">
      <c r="A127" s="1173" t="s">
        <v>26</v>
      </c>
      <c r="B127" s="1176">
        <v>25000</v>
      </c>
      <c r="C127" s="1174">
        <v>25000</v>
      </c>
      <c r="D127" s="1176">
        <v>25000</v>
      </c>
      <c r="E127" s="1174">
        <v>25000</v>
      </c>
      <c r="F127" s="49"/>
      <c r="G127" s="49"/>
      <c r="H127" s="49"/>
      <c r="I127" s="49"/>
      <c r="J127" s="49"/>
      <c r="K127" s="49"/>
      <c r="L127" s="49"/>
      <c r="M127" s="49"/>
      <c r="N127" s="49"/>
      <c r="O127" s="49"/>
      <c r="P127" s="49"/>
      <c r="Q127" s="49"/>
      <c r="R127" s="49"/>
      <c r="S127" s="49"/>
      <c r="T127" s="49"/>
      <c r="U127" s="49"/>
      <c r="V127" s="49"/>
      <c r="W127" s="49"/>
      <c r="X127" s="49"/>
      <c r="Y127" s="49"/>
      <c r="Z127" s="49"/>
    </row>
    <row r="128" spans="1:26" s="818" customFormat="1" ht="53.25" customHeight="1" thickBot="1" x14ac:dyDescent="0.3">
      <c r="A128" s="1175" t="s">
        <v>279</v>
      </c>
      <c r="B128" s="1176">
        <v>25000</v>
      </c>
      <c r="C128" s="1174">
        <v>25000</v>
      </c>
      <c r="D128" s="1176">
        <v>25000</v>
      </c>
      <c r="E128" s="1174">
        <v>25000</v>
      </c>
      <c r="F128" s="49"/>
      <c r="G128" s="49"/>
      <c r="H128" s="49"/>
      <c r="I128" s="49"/>
      <c r="J128" s="49"/>
      <c r="K128" s="49"/>
      <c r="L128" s="49"/>
      <c r="M128" s="49"/>
      <c r="N128" s="49"/>
      <c r="O128" s="49"/>
      <c r="P128" s="49"/>
      <c r="Q128" s="49"/>
      <c r="R128" s="49"/>
      <c r="S128" s="49"/>
      <c r="T128" s="49"/>
      <c r="U128" s="49"/>
      <c r="V128" s="49"/>
      <c r="W128" s="49"/>
      <c r="X128" s="49"/>
      <c r="Y128" s="49"/>
      <c r="Z128" s="49"/>
    </row>
    <row r="129" spans="1:26" s="818" customFormat="1" ht="53.25" customHeight="1" thickBot="1" x14ac:dyDescent="0.3">
      <c r="A129" s="1175" t="s">
        <v>280</v>
      </c>
      <c r="B129" s="1176">
        <v>0</v>
      </c>
      <c r="C129" s="1174">
        <v>0</v>
      </c>
      <c r="D129" s="1174">
        <v>0</v>
      </c>
      <c r="E129" s="1174">
        <v>0</v>
      </c>
      <c r="F129" s="49"/>
      <c r="G129" s="49"/>
      <c r="H129" s="49"/>
      <c r="I129" s="49"/>
      <c r="J129" s="49"/>
      <c r="K129" s="49"/>
      <c r="L129" s="49"/>
      <c r="M129" s="49"/>
      <c r="N129" s="49"/>
      <c r="O129" s="49"/>
      <c r="P129" s="49"/>
      <c r="Q129" s="49"/>
      <c r="R129" s="49"/>
      <c r="S129" s="49"/>
      <c r="T129" s="49"/>
      <c r="U129" s="49"/>
      <c r="V129" s="49"/>
      <c r="W129" s="49"/>
      <c r="X129" s="49"/>
      <c r="Y129" s="49"/>
      <c r="Z129" s="49"/>
    </row>
    <row r="130" spans="1:26" s="818" customFormat="1" ht="53.25" customHeight="1" thickBot="1" x14ac:dyDescent="0.3">
      <c r="A130" s="1173" t="s">
        <v>27</v>
      </c>
      <c r="B130" s="1176">
        <v>0</v>
      </c>
      <c r="C130" s="1174">
        <v>0</v>
      </c>
      <c r="D130" s="1174">
        <v>0</v>
      </c>
      <c r="E130" s="1174">
        <v>0</v>
      </c>
      <c r="F130" s="49"/>
      <c r="G130" s="49"/>
      <c r="H130" s="49"/>
      <c r="I130" s="49"/>
      <c r="J130" s="49"/>
      <c r="K130" s="49"/>
      <c r="L130" s="49"/>
      <c r="M130" s="49"/>
      <c r="N130" s="49"/>
      <c r="O130" s="49"/>
      <c r="P130" s="49"/>
      <c r="Q130" s="49"/>
      <c r="R130" s="49"/>
      <c r="S130" s="49"/>
      <c r="T130" s="49"/>
      <c r="U130" s="49"/>
      <c r="V130" s="49"/>
      <c r="W130" s="49"/>
      <c r="X130" s="49"/>
      <c r="Y130" s="49"/>
      <c r="Z130" s="49"/>
    </row>
    <row r="131" spans="1:26" s="818" customFormat="1" ht="53.25" customHeight="1" thickBot="1" x14ac:dyDescent="0.3">
      <c r="A131" s="1175" t="s">
        <v>279</v>
      </c>
      <c r="B131" s="1176">
        <v>0</v>
      </c>
      <c r="C131" s="1174">
        <v>0</v>
      </c>
      <c r="D131" s="1174">
        <v>0</v>
      </c>
      <c r="E131" s="1174">
        <v>0</v>
      </c>
      <c r="F131" s="49"/>
      <c r="G131" s="49"/>
      <c r="H131" s="49"/>
      <c r="I131" s="49"/>
      <c r="J131" s="49"/>
      <c r="K131" s="49"/>
      <c r="L131" s="49"/>
      <c r="M131" s="49"/>
      <c r="N131" s="49"/>
      <c r="O131" s="49"/>
      <c r="P131" s="49"/>
      <c r="Q131" s="49"/>
      <c r="R131" s="49"/>
      <c r="S131" s="49"/>
      <c r="T131" s="49"/>
      <c r="U131" s="49"/>
      <c r="V131" s="49"/>
      <c r="W131" s="49"/>
      <c r="X131" s="49"/>
      <c r="Y131" s="49"/>
      <c r="Z131" s="49"/>
    </row>
    <row r="132" spans="1:26" s="818" customFormat="1" ht="53.25" customHeight="1" thickBot="1" x14ac:dyDescent="0.3">
      <c r="A132" s="1175" t="s">
        <v>280</v>
      </c>
      <c r="B132" s="1176">
        <v>0</v>
      </c>
      <c r="C132" s="1174">
        <v>0</v>
      </c>
      <c r="D132" s="1174">
        <v>0</v>
      </c>
      <c r="E132" s="1174">
        <v>0</v>
      </c>
      <c r="F132" s="49"/>
      <c r="G132" s="49"/>
      <c r="H132" s="49"/>
      <c r="I132" s="49"/>
      <c r="J132" s="49"/>
      <c r="K132" s="49"/>
      <c r="L132" s="49"/>
      <c r="M132" s="49"/>
      <c r="N132" s="49"/>
      <c r="O132" s="49"/>
      <c r="P132" s="49"/>
      <c r="Q132" s="49"/>
      <c r="R132" s="49"/>
      <c r="S132" s="49"/>
      <c r="T132" s="49"/>
      <c r="U132" s="49"/>
      <c r="V132" s="49"/>
      <c r="W132" s="49"/>
      <c r="X132" s="49"/>
      <c r="Y132" s="49"/>
      <c r="Z132" s="49"/>
    </row>
    <row r="133" spans="1:26" s="818" customFormat="1" ht="53.25" customHeight="1" thickBot="1" x14ac:dyDescent="0.3">
      <c r="A133" s="1173" t="s">
        <v>28</v>
      </c>
      <c r="B133" s="1176">
        <v>0</v>
      </c>
      <c r="C133" s="1174">
        <v>0</v>
      </c>
      <c r="D133" s="1174">
        <v>0</v>
      </c>
      <c r="E133" s="1174">
        <v>0</v>
      </c>
      <c r="F133" s="49"/>
      <c r="G133" s="49"/>
      <c r="H133" s="49"/>
      <c r="I133" s="49"/>
      <c r="J133" s="49"/>
      <c r="K133" s="49"/>
      <c r="L133" s="49"/>
      <c r="M133" s="49"/>
      <c r="N133" s="49"/>
      <c r="O133" s="49"/>
      <c r="P133" s="49"/>
      <c r="Q133" s="49"/>
      <c r="R133" s="49"/>
      <c r="S133" s="49"/>
      <c r="T133" s="49"/>
      <c r="U133" s="49"/>
      <c r="V133" s="49"/>
      <c r="W133" s="49"/>
      <c r="X133" s="49"/>
      <c r="Y133" s="49"/>
      <c r="Z133" s="49"/>
    </row>
    <row r="134" spans="1:26" s="818" customFormat="1" ht="53.25" customHeight="1" thickBot="1" x14ac:dyDescent="0.3">
      <c r="A134" s="1175" t="s">
        <v>279</v>
      </c>
      <c r="B134" s="1176">
        <v>0</v>
      </c>
      <c r="C134" s="1174">
        <v>0</v>
      </c>
      <c r="D134" s="1174">
        <v>0</v>
      </c>
      <c r="E134" s="1174">
        <v>0</v>
      </c>
      <c r="F134" s="49"/>
      <c r="G134" s="49"/>
      <c r="H134" s="49"/>
      <c r="I134" s="49"/>
      <c r="J134" s="49"/>
      <c r="K134" s="49"/>
      <c r="L134" s="49"/>
      <c r="M134" s="49"/>
      <c r="N134" s="49"/>
      <c r="O134" s="49"/>
      <c r="P134" s="49"/>
      <c r="Q134" s="49"/>
      <c r="R134" s="49"/>
      <c r="S134" s="49"/>
      <c r="T134" s="49"/>
      <c r="U134" s="49"/>
      <c r="V134" s="49"/>
      <c r="W134" s="49"/>
      <c r="X134" s="49"/>
      <c r="Y134" s="49"/>
      <c r="Z134" s="49"/>
    </row>
    <row r="135" spans="1:26" s="818" customFormat="1" ht="53.25" customHeight="1" thickBot="1" x14ac:dyDescent="0.3">
      <c r="A135" s="1175" t="s">
        <v>280</v>
      </c>
      <c r="B135" s="1176">
        <v>0</v>
      </c>
      <c r="C135" s="1174">
        <v>0</v>
      </c>
      <c r="D135" s="1174">
        <v>0</v>
      </c>
      <c r="E135" s="1174">
        <v>0</v>
      </c>
      <c r="F135" s="49"/>
      <c r="G135" s="49"/>
      <c r="H135" s="49"/>
      <c r="I135" s="49"/>
      <c r="J135" s="49"/>
      <c r="K135" s="49"/>
      <c r="L135" s="49"/>
      <c r="M135" s="49"/>
      <c r="N135" s="49"/>
      <c r="O135" s="49"/>
      <c r="P135" s="49"/>
      <c r="Q135" s="49"/>
      <c r="R135" s="49"/>
      <c r="S135" s="49"/>
      <c r="T135" s="49"/>
      <c r="U135" s="49"/>
      <c r="V135" s="49"/>
      <c r="W135" s="49"/>
      <c r="X135" s="49"/>
      <c r="Y135" s="49"/>
      <c r="Z135" s="49"/>
    </row>
    <row r="136" spans="1:26" s="818" customFormat="1" ht="53.25" customHeight="1" thickBot="1" x14ac:dyDescent="0.3">
      <c r="A136" s="1173" t="s">
        <v>29</v>
      </c>
      <c r="B136" s="1176">
        <v>0</v>
      </c>
      <c r="C136" s="1174">
        <v>0</v>
      </c>
      <c r="D136" s="1174">
        <v>0</v>
      </c>
      <c r="E136" s="1174">
        <v>0</v>
      </c>
      <c r="F136" s="49"/>
      <c r="G136" s="49"/>
      <c r="H136" s="49"/>
      <c r="I136" s="49"/>
      <c r="J136" s="49"/>
      <c r="K136" s="49"/>
      <c r="L136" s="49"/>
      <c r="M136" s="49"/>
      <c r="N136" s="49"/>
      <c r="O136" s="49"/>
      <c r="P136" s="49"/>
      <c r="Q136" s="49"/>
      <c r="R136" s="49"/>
      <c r="S136" s="49"/>
      <c r="T136" s="49"/>
      <c r="U136" s="49"/>
      <c r="V136" s="49"/>
      <c r="W136" s="49"/>
      <c r="X136" s="49"/>
      <c r="Y136" s="49"/>
      <c r="Z136" s="49"/>
    </row>
    <row r="137" spans="1:26" s="818" customFormat="1" ht="53.25" customHeight="1" thickBot="1" x14ac:dyDescent="0.3">
      <c r="A137" s="1175" t="s">
        <v>279</v>
      </c>
      <c r="B137" s="1176">
        <v>0</v>
      </c>
      <c r="C137" s="1174">
        <v>0</v>
      </c>
      <c r="D137" s="1174">
        <v>0</v>
      </c>
      <c r="E137" s="1174">
        <v>0</v>
      </c>
      <c r="F137" s="49"/>
      <c r="G137" s="49"/>
      <c r="H137" s="49"/>
      <c r="I137" s="49"/>
      <c r="J137" s="49"/>
      <c r="K137" s="49"/>
      <c r="L137" s="49"/>
      <c r="M137" s="49"/>
      <c r="N137" s="49"/>
      <c r="O137" s="49"/>
      <c r="P137" s="49"/>
      <c r="Q137" s="49"/>
      <c r="R137" s="49"/>
      <c r="S137" s="49"/>
      <c r="T137" s="49"/>
      <c r="U137" s="49"/>
      <c r="V137" s="49"/>
      <c r="W137" s="49"/>
      <c r="X137" s="49"/>
      <c r="Y137" s="49"/>
      <c r="Z137" s="49"/>
    </row>
    <row r="138" spans="1:26" s="818" customFormat="1" ht="53.25" customHeight="1" thickBot="1" x14ac:dyDescent="0.3">
      <c r="A138" s="1175" t="s">
        <v>280</v>
      </c>
      <c r="B138" s="1176">
        <v>0</v>
      </c>
      <c r="C138" s="1174">
        <v>0</v>
      </c>
      <c r="D138" s="1174">
        <v>0</v>
      </c>
      <c r="E138" s="1174">
        <v>0</v>
      </c>
      <c r="F138" s="49"/>
      <c r="G138" s="49"/>
      <c r="H138" s="49"/>
      <c r="I138" s="49"/>
      <c r="J138" s="49"/>
      <c r="K138" s="49"/>
      <c r="L138" s="49"/>
      <c r="M138" s="49"/>
      <c r="N138" s="49"/>
      <c r="O138" s="49"/>
      <c r="P138" s="49"/>
      <c r="Q138" s="49"/>
      <c r="R138" s="49"/>
      <c r="S138" s="49"/>
      <c r="T138" s="49"/>
      <c r="U138" s="49"/>
      <c r="V138" s="49"/>
      <c r="W138" s="49"/>
      <c r="X138" s="49"/>
      <c r="Y138" s="49"/>
      <c r="Z138" s="49"/>
    </row>
    <row r="139" spans="1:26" s="818" customFormat="1" ht="53.25" customHeight="1" thickBot="1" x14ac:dyDescent="0.3">
      <c r="A139" s="1173" t="s">
        <v>30</v>
      </c>
      <c r="B139" s="1176">
        <v>0</v>
      </c>
      <c r="C139" s="1174">
        <v>0</v>
      </c>
      <c r="D139" s="1174">
        <v>0</v>
      </c>
      <c r="E139" s="1174">
        <v>0</v>
      </c>
      <c r="F139" s="49"/>
      <c r="G139" s="49"/>
      <c r="H139" s="49"/>
      <c r="I139" s="49"/>
      <c r="J139" s="49"/>
      <c r="K139" s="49"/>
      <c r="L139" s="49"/>
      <c r="M139" s="49"/>
      <c r="N139" s="49"/>
      <c r="O139" s="49"/>
      <c r="P139" s="49"/>
      <c r="Q139" s="49"/>
      <c r="R139" s="49"/>
      <c r="S139" s="49"/>
      <c r="T139" s="49"/>
      <c r="U139" s="49"/>
      <c r="V139" s="49"/>
      <c r="W139" s="49"/>
      <c r="X139" s="49"/>
      <c r="Y139" s="49"/>
      <c r="Z139" s="49"/>
    </row>
    <row r="140" spans="1:26" s="818" customFormat="1" ht="53.25" customHeight="1" thickBot="1" x14ac:dyDescent="0.3">
      <c r="A140" s="1175" t="s">
        <v>279</v>
      </c>
      <c r="B140" s="1176">
        <v>0</v>
      </c>
      <c r="C140" s="1174">
        <v>0</v>
      </c>
      <c r="D140" s="1174">
        <v>0</v>
      </c>
      <c r="E140" s="1174">
        <v>0</v>
      </c>
      <c r="F140" s="49"/>
      <c r="G140" s="49"/>
      <c r="H140" s="49"/>
      <c r="I140" s="49"/>
      <c r="J140" s="49"/>
      <c r="K140" s="49"/>
      <c r="L140" s="49"/>
      <c r="M140" s="49"/>
      <c r="N140" s="49"/>
      <c r="O140" s="49"/>
      <c r="P140" s="49"/>
      <c r="Q140" s="49"/>
      <c r="R140" s="49"/>
      <c r="S140" s="49"/>
      <c r="T140" s="49"/>
      <c r="U140" s="49"/>
      <c r="V140" s="49"/>
      <c r="W140" s="49"/>
      <c r="X140" s="49"/>
      <c r="Y140" s="49"/>
      <c r="Z140" s="49"/>
    </row>
    <row r="141" spans="1:26" s="818" customFormat="1" ht="53.25" customHeight="1" thickBot="1" x14ac:dyDescent="0.3">
      <c r="A141" s="1175" t="s">
        <v>280</v>
      </c>
      <c r="B141" s="1176">
        <v>0</v>
      </c>
      <c r="C141" s="1174">
        <v>0</v>
      </c>
      <c r="D141" s="1174">
        <v>0</v>
      </c>
      <c r="E141" s="1174">
        <v>0</v>
      </c>
      <c r="F141" s="49"/>
      <c r="G141" s="49"/>
      <c r="H141" s="49"/>
      <c r="I141" s="49"/>
      <c r="J141" s="49"/>
      <c r="K141" s="49"/>
      <c r="L141" s="49"/>
      <c r="M141" s="49"/>
      <c r="N141" s="49"/>
      <c r="O141" s="49"/>
      <c r="P141" s="49"/>
      <c r="Q141" s="49"/>
      <c r="R141" s="49"/>
      <c r="S141" s="49"/>
      <c r="T141" s="49"/>
      <c r="U141" s="49"/>
      <c r="V141" s="49"/>
      <c r="W141" s="49"/>
      <c r="X141" s="49"/>
      <c r="Y141" s="49"/>
      <c r="Z141" s="49"/>
    </row>
    <row r="142" spans="1:26" s="818" customFormat="1" ht="53.25" customHeight="1" thickBot="1" x14ac:dyDescent="0.3">
      <c r="A142" s="1177" t="s">
        <v>53</v>
      </c>
      <c r="B142" s="1176">
        <v>25000</v>
      </c>
      <c r="C142" s="1176">
        <v>25000</v>
      </c>
      <c r="D142" s="1176">
        <v>25000</v>
      </c>
      <c r="E142" s="1176">
        <v>25000</v>
      </c>
      <c r="F142" s="49"/>
      <c r="G142" s="49"/>
      <c r="H142" s="49"/>
      <c r="I142" s="49"/>
      <c r="J142" s="49"/>
      <c r="K142" s="49"/>
      <c r="L142" s="49"/>
      <c r="M142" s="49"/>
      <c r="N142" s="49"/>
      <c r="O142" s="49"/>
      <c r="P142" s="49"/>
      <c r="Q142" s="49"/>
      <c r="R142" s="49"/>
      <c r="S142" s="49"/>
      <c r="T142" s="49"/>
      <c r="U142" s="49"/>
      <c r="V142" s="49"/>
      <c r="W142" s="49"/>
      <c r="X142" s="49"/>
      <c r="Y142" s="49"/>
      <c r="Z142" s="49"/>
    </row>
    <row r="143" spans="1:26" s="818" customFormat="1" ht="53.25" customHeight="1" thickBot="1" x14ac:dyDescent="0.3">
      <c r="A143" s="1178" t="s">
        <v>32</v>
      </c>
      <c r="B143" s="1179">
        <f>IF(B142-B113=0,0,"Error")</f>
        <v>0</v>
      </c>
      <c r="C143" s="1179">
        <f>IF(C142-C113=0,0,"Error")</f>
        <v>0</v>
      </c>
      <c r="D143" s="1179">
        <f>IF(D142-D113=0,0,"Error")</f>
        <v>0</v>
      </c>
      <c r="E143" s="1179">
        <f>IF(E142-E113=0,0,"Error")</f>
        <v>0</v>
      </c>
      <c r="F143" s="49"/>
      <c r="G143" s="49"/>
      <c r="H143" s="49"/>
      <c r="I143" s="49"/>
      <c r="J143" s="49"/>
      <c r="K143" s="49"/>
      <c r="L143" s="49"/>
      <c r="M143" s="49"/>
      <c r="N143" s="49"/>
      <c r="O143" s="49"/>
      <c r="P143" s="49"/>
      <c r="Q143" s="49"/>
      <c r="R143" s="49"/>
      <c r="S143" s="49"/>
      <c r="T143" s="49"/>
      <c r="U143" s="49"/>
      <c r="V143" s="49"/>
      <c r="W143" s="49"/>
      <c r="X143" s="49"/>
      <c r="Y143" s="49"/>
      <c r="Z143" s="49"/>
    </row>
    <row r="144" spans="1:26" s="818" customFormat="1" ht="53.25" customHeight="1" thickBot="1" x14ac:dyDescent="0.3">
      <c r="A144" s="1166" t="s">
        <v>1722</v>
      </c>
      <c r="B144" s="1504" t="s">
        <v>1709</v>
      </c>
      <c r="C144" s="1505"/>
      <c r="D144" s="1505"/>
      <c r="E144" s="1506"/>
      <c r="F144" s="49"/>
      <c r="G144" s="49"/>
      <c r="H144" s="49"/>
      <c r="I144" s="49"/>
      <c r="J144" s="49"/>
      <c r="K144" s="49"/>
      <c r="L144" s="49"/>
      <c r="M144" s="49"/>
      <c r="N144" s="49"/>
      <c r="O144" s="49"/>
      <c r="P144" s="49"/>
      <c r="Q144" s="49"/>
      <c r="R144" s="49"/>
      <c r="S144" s="49"/>
      <c r="T144" s="49"/>
      <c r="U144" s="49"/>
      <c r="V144" s="49"/>
      <c r="W144" s="49"/>
      <c r="X144" s="49"/>
      <c r="Y144" s="49"/>
      <c r="Z144" s="49"/>
    </row>
    <row r="145" spans="1:26" s="72" customFormat="1" ht="53.25" customHeight="1" thickBot="1" x14ac:dyDescent="0.3">
      <c r="A145" s="1167" t="s">
        <v>15</v>
      </c>
      <c r="B145" s="1504" t="s">
        <v>1710</v>
      </c>
      <c r="C145" s="1505"/>
      <c r="D145" s="1505"/>
      <c r="E145" s="1506"/>
      <c r="F145" s="49"/>
      <c r="G145" s="49"/>
      <c r="H145" s="49"/>
      <c r="I145" s="49"/>
      <c r="J145" s="49"/>
      <c r="K145" s="49"/>
      <c r="L145" s="49"/>
      <c r="M145" s="49"/>
      <c r="N145" s="49"/>
      <c r="O145" s="49"/>
      <c r="P145" s="49"/>
      <c r="Q145" s="49"/>
      <c r="R145" s="49"/>
      <c r="S145" s="49"/>
      <c r="T145" s="49"/>
      <c r="U145" s="49"/>
      <c r="V145" s="49"/>
      <c r="W145" s="49"/>
      <c r="X145" s="49"/>
      <c r="Y145" s="49"/>
      <c r="Z145" s="49"/>
    </row>
    <row r="146" spans="1:26" s="72" customFormat="1" ht="53.25" customHeight="1" thickBot="1" x14ac:dyDescent="0.3">
      <c r="A146" s="1167" t="s">
        <v>16</v>
      </c>
      <c r="B146" s="1504" t="s">
        <v>1711</v>
      </c>
      <c r="C146" s="1505"/>
      <c r="D146" s="1505"/>
      <c r="E146" s="1506"/>
      <c r="F146" s="49"/>
      <c r="G146" s="49"/>
      <c r="H146" s="49"/>
      <c r="I146" s="49"/>
      <c r="J146" s="49"/>
      <c r="K146" s="49"/>
      <c r="L146" s="49"/>
      <c r="M146" s="49"/>
      <c r="N146" s="49"/>
      <c r="O146" s="49"/>
      <c r="P146" s="49"/>
      <c r="Q146" s="49"/>
      <c r="R146" s="49"/>
      <c r="S146" s="49"/>
      <c r="T146" s="49"/>
      <c r="U146" s="49"/>
      <c r="V146" s="49"/>
      <c r="W146" s="49"/>
      <c r="X146" s="49"/>
      <c r="Y146" s="49"/>
      <c r="Z146" s="49"/>
    </row>
    <row r="147" spans="1:26" s="72" customFormat="1" ht="53.25" customHeight="1" x14ac:dyDescent="0.25">
      <c r="A147" s="1507"/>
      <c r="B147" s="1168">
        <v>2019</v>
      </c>
      <c r="C147" s="1168">
        <v>2020</v>
      </c>
      <c r="D147" s="1168">
        <v>2021</v>
      </c>
      <c r="E147" s="1168">
        <v>2022</v>
      </c>
      <c r="F147" s="49"/>
      <c r="G147" s="49"/>
      <c r="H147" s="49"/>
      <c r="I147" s="49"/>
      <c r="J147" s="49"/>
      <c r="K147" s="49"/>
      <c r="L147" s="49"/>
      <c r="M147" s="49"/>
      <c r="N147" s="49"/>
      <c r="O147" s="49"/>
      <c r="P147" s="49"/>
      <c r="Q147" s="49"/>
      <c r="R147" s="49"/>
      <c r="S147" s="49"/>
      <c r="T147" s="49"/>
      <c r="U147" s="49"/>
      <c r="V147" s="49"/>
      <c r="W147" s="49"/>
      <c r="X147" s="49"/>
      <c r="Y147" s="49"/>
      <c r="Z147" s="49"/>
    </row>
    <row r="148" spans="1:26" s="72" customFormat="1" ht="53.25" customHeight="1" thickBot="1" x14ac:dyDescent="0.3">
      <c r="A148" s="1508"/>
      <c r="B148" s="1169" t="s">
        <v>8</v>
      </c>
      <c r="C148" s="1169" t="s">
        <v>9</v>
      </c>
      <c r="D148" s="1169" t="s">
        <v>9</v>
      </c>
      <c r="E148" s="1169" t="s">
        <v>9</v>
      </c>
      <c r="F148" s="49"/>
      <c r="G148" s="49"/>
      <c r="H148" s="49"/>
      <c r="I148" s="49"/>
      <c r="J148" s="49"/>
      <c r="K148" s="49"/>
      <c r="L148" s="49"/>
      <c r="M148" s="49"/>
      <c r="N148" s="49"/>
      <c r="O148" s="49"/>
      <c r="P148" s="49"/>
      <c r="Q148" s="49"/>
      <c r="R148" s="49"/>
      <c r="S148" s="49"/>
      <c r="T148" s="49"/>
      <c r="U148" s="49"/>
      <c r="V148" s="49"/>
      <c r="W148" s="49"/>
      <c r="X148" s="49"/>
      <c r="Y148" s="49"/>
      <c r="Z148" s="49"/>
    </row>
    <row r="149" spans="1:26" s="72" customFormat="1" ht="53.25" customHeight="1" thickBot="1" x14ac:dyDescent="0.3">
      <c r="A149" s="1167" t="s">
        <v>17</v>
      </c>
      <c r="B149" s="1170">
        <v>4</v>
      </c>
      <c r="C149" s="1170">
        <v>4</v>
      </c>
      <c r="D149" s="1170">
        <v>4</v>
      </c>
      <c r="E149" s="1170">
        <v>4</v>
      </c>
      <c r="F149" s="49"/>
      <c r="G149" s="49"/>
      <c r="H149" s="49"/>
      <c r="I149" s="49"/>
      <c r="J149" s="49"/>
      <c r="K149" s="49"/>
      <c r="L149" s="49"/>
      <c r="M149" s="49"/>
      <c r="N149" s="49"/>
      <c r="O149" s="49"/>
      <c r="P149" s="49"/>
      <c r="Q149" s="49"/>
      <c r="R149" s="49"/>
      <c r="S149" s="49"/>
      <c r="T149" s="49"/>
      <c r="U149" s="49"/>
      <c r="V149" s="49"/>
      <c r="W149" s="49"/>
      <c r="X149" s="49"/>
      <c r="Y149" s="49"/>
      <c r="Z149" s="49"/>
    </row>
    <row r="150" spans="1:26" s="72" customFormat="1" ht="53.25" customHeight="1" thickBot="1" x14ac:dyDescent="0.3">
      <c r="A150" s="1167" t="s">
        <v>18</v>
      </c>
      <c r="B150" s="1170">
        <f>B179</f>
        <v>5000</v>
      </c>
      <c r="C150" s="1170">
        <f t="shared" ref="C150:E150" si="15">C179</f>
        <v>5000</v>
      </c>
      <c r="D150" s="1170">
        <f t="shared" si="15"/>
        <v>5000</v>
      </c>
      <c r="E150" s="1170">
        <f t="shared" si="15"/>
        <v>5000</v>
      </c>
      <c r="F150" s="49"/>
      <c r="G150" s="49"/>
      <c r="H150" s="49"/>
      <c r="I150" s="49"/>
      <c r="J150" s="49"/>
      <c r="K150" s="49"/>
      <c r="L150" s="49"/>
      <c r="M150" s="49"/>
      <c r="N150" s="49"/>
      <c r="O150" s="49"/>
      <c r="P150" s="49"/>
      <c r="Q150" s="49"/>
      <c r="R150" s="49"/>
      <c r="S150" s="49"/>
      <c r="T150" s="49"/>
      <c r="U150" s="49"/>
      <c r="V150" s="49"/>
      <c r="W150" s="49"/>
      <c r="X150" s="49"/>
      <c r="Y150" s="49"/>
      <c r="Z150" s="49"/>
    </row>
    <row r="151" spans="1:26" s="72" customFormat="1" ht="53.25" customHeight="1" thickBot="1" x14ac:dyDescent="0.3">
      <c r="A151" s="1167" t="s">
        <v>19</v>
      </c>
      <c r="B151" s="1170">
        <f>B150/B149</f>
        <v>1250</v>
      </c>
      <c r="C151" s="1170">
        <f>C150/C149</f>
        <v>1250</v>
      </c>
      <c r="D151" s="1170">
        <f>D150/D149</f>
        <v>1250</v>
      </c>
      <c r="E151" s="1170">
        <f>E150/E149</f>
        <v>1250</v>
      </c>
      <c r="F151" s="49"/>
      <c r="G151" s="49"/>
      <c r="H151" s="49"/>
      <c r="I151" s="49"/>
      <c r="J151" s="49"/>
      <c r="K151" s="49"/>
      <c r="L151" s="49"/>
      <c r="M151" s="49"/>
      <c r="N151" s="49"/>
      <c r="O151" s="49"/>
      <c r="P151" s="49"/>
      <c r="Q151" s="49"/>
      <c r="R151" s="49"/>
      <c r="S151" s="49"/>
      <c r="T151" s="49"/>
      <c r="U151" s="49"/>
      <c r="V151" s="49"/>
      <c r="W151" s="49"/>
      <c r="X151" s="49"/>
      <c r="Y151" s="49"/>
      <c r="Z151" s="49"/>
    </row>
    <row r="152" spans="1:26" s="72" customFormat="1" ht="53.25" customHeight="1" thickBot="1" x14ac:dyDescent="0.3">
      <c r="A152" s="1167" t="s">
        <v>20</v>
      </c>
      <c r="B152" s="1171"/>
      <c r="C152" s="1172">
        <f>C149/B149-1</f>
        <v>0</v>
      </c>
      <c r="D152" s="1172">
        <f>D149/C149-1</f>
        <v>0</v>
      </c>
      <c r="E152" s="1172">
        <f>E149/D149-1</f>
        <v>0</v>
      </c>
      <c r="F152" s="49"/>
      <c r="G152" s="49"/>
      <c r="H152" s="49"/>
      <c r="I152" s="49"/>
      <c r="J152" s="49"/>
      <c r="K152" s="49"/>
      <c r="L152" s="49"/>
      <c r="M152" s="49"/>
      <c r="N152" s="49"/>
      <c r="O152" s="49"/>
      <c r="P152" s="49"/>
      <c r="Q152" s="49"/>
      <c r="R152" s="49"/>
      <c r="S152" s="49"/>
      <c r="T152" s="49"/>
      <c r="U152" s="49"/>
      <c r="V152" s="49"/>
      <c r="W152" s="49"/>
      <c r="X152" s="49"/>
      <c r="Y152" s="49"/>
      <c r="Z152" s="49"/>
    </row>
    <row r="153" spans="1:26" s="72" customFormat="1" ht="53.25" customHeight="1" thickBot="1" x14ac:dyDescent="0.3">
      <c r="A153" s="1167" t="s">
        <v>22</v>
      </c>
      <c r="B153" s="1171"/>
      <c r="C153" s="1172">
        <f>C150/B150-1</f>
        <v>0</v>
      </c>
      <c r="D153" s="1172">
        <f t="shared" ref="D153:E154" si="16">D150/C150-1</f>
        <v>0</v>
      </c>
      <c r="E153" s="1172">
        <f t="shared" si="16"/>
        <v>0</v>
      </c>
      <c r="F153" s="49"/>
      <c r="G153" s="49"/>
      <c r="H153" s="49"/>
      <c r="I153" s="49"/>
      <c r="J153" s="49"/>
      <c r="K153" s="49"/>
      <c r="L153" s="49"/>
      <c r="M153" s="49"/>
      <c r="N153" s="49"/>
      <c r="O153" s="49"/>
      <c r="P153" s="49"/>
      <c r="Q153" s="49"/>
      <c r="R153" s="49"/>
      <c r="S153" s="49"/>
      <c r="T153" s="49"/>
      <c r="U153" s="49"/>
      <c r="V153" s="49"/>
      <c r="W153" s="49"/>
      <c r="X153" s="49"/>
      <c r="Y153" s="49"/>
      <c r="Z153" s="49"/>
    </row>
    <row r="154" spans="1:26" s="72" customFormat="1" ht="53.25" customHeight="1" thickBot="1" x14ac:dyDescent="0.3">
      <c r="A154" s="1167" t="s">
        <v>23</v>
      </c>
      <c r="B154" s="1171"/>
      <c r="C154" s="1172">
        <f>C151/B151-1</f>
        <v>0</v>
      </c>
      <c r="D154" s="1172">
        <f t="shared" si="16"/>
        <v>0</v>
      </c>
      <c r="E154" s="1172">
        <f t="shared" si="16"/>
        <v>0</v>
      </c>
      <c r="F154" s="49"/>
      <c r="G154" s="49"/>
      <c r="H154" s="49"/>
      <c r="I154" s="49"/>
      <c r="J154" s="49"/>
      <c r="K154" s="49"/>
      <c r="L154" s="49"/>
      <c r="M154" s="49"/>
      <c r="N154" s="49"/>
      <c r="O154" s="49"/>
      <c r="P154" s="49"/>
      <c r="Q154" s="49"/>
      <c r="R154" s="49"/>
      <c r="S154" s="49"/>
      <c r="T154" s="49"/>
      <c r="U154" s="49"/>
      <c r="V154" s="49"/>
      <c r="W154" s="49"/>
      <c r="X154" s="49"/>
      <c r="Y154" s="49"/>
      <c r="Z154" s="49"/>
    </row>
    <row r="155" spans="1:26" s="72" customFormat="1" ht="53.25" customHeight="1" thickBot="1" x14ac:dyDescent="0.3">
      <c r="A155" s="1509" t="s">
        <v>1721</v>
      </c>
      <c r="B155" s="1510"/>
      <c r="C155" s="1510"/>
      <c r="D155" s="1510"/>
      <c r="E155" s="1511"/>
      <c r="F155" s="49"/>
      <c r="G155" s="49"/>
      <c r="H155" s="49"/>
      <c r="I155" s="49"/>
      <c r="J155" s="49"/>
      <c r="K155" s="49"/>
      <c r="L155" s="49"/>
      <c r="M155" s="49"/>
      <c r="N155" s="49"/>
      <c r="O155" s="49"/>
      <c r="P155" s="49"/>
      <c r="Q155" s="49"/>
      <c r="R155" s="49"/>
      <c r="S155" s="49"/>
      <c r="T155" s="49"/>
      <c r="U155" s="49"/>
      <c r="V155" s="49"/>
      <c r="W155" s="49"/>
      <c r="X155" s="49"/>
      <c r="Y155" s="49"/>
      <c r="Z155" s="49"/>
    </row>
    <row r="156" spans="1:26" s="72" customFormat="1" ht="53.25" customHeight="1" x14ac:dyDescent="0.25">
      <c r="A156" s="1507"/>
      <c r="B156" s="1168">
        <v>2019</v>
      </c>
      <c r="C156" s="1168">
        <v>2020</v>
      </c>
      <c r="D156" s="1168">
        <v>2021</v>
      </c>
      <c r="E156" s="1168">
        <v>2022</v>
      </c>
      <c r="F156" s="49"/>
      <c r="G156" s="49"/>
      <c r="H156" s="49"/>
      <c r="I156" s="49"/>
      <c r="J156" s="49"/>
      <c r="K156" s="49"/>
      <c r="L156" s="49"/>
      <c r="M156" s="49"/>
      <c r="N156" s="49"/>
      <c r="O156" s="49"/>
      <c r="P156" s="49"/>
      <c r="Q156" s="49"/>
      <c r="R156" s="49"/>
      <c r="S156" s="49"/>
      <c r="T156" s="49"/>
      <c r="U156" s="49"/>
      <c r="V156" s="49"/>
      <c r="W156" s="49"/>
      <c r="X156" s="49"/>
      <c r="Y156" s="49"/>
      <c r="Z156" s="49"/>
    </row>
    <row r="157" spans="1:26" s="72" customFormat="1" ht="53.25" customHeight="1" thickBot="1" x14ac:dyDescent="0.3">
      <c r="A157" s="1508"/>
      <c r="B157" s="1169" t="s">
        <v>8</v>
      </c>
      <c r="C157" s="1169" t="s">
        <v>9</v>
      </c>
      <c r="D157" s="1169" t="s">
        <v>9</v>
      </c>
      <c r="E157" s="1169" t="s">
        <v>9</v>
      </c>
      <c r="F157" s="49"/>
      <c r="G157" s="49"/>
      <c r="H157" s="49"/>
      <c r="I157" s="49"/>
      <c r="J157" s="49"/>
      <c r="K157" s="49"/>
      <c r="L157" s="49"/>
      <c r="M157" s="49"/>
      <c r="N157" s="49"/>
      <c r="O157" s="49"/>
      <c r="P157" s="49"/>
      <c r="Q157" s="49"/>
      <c r="R157" s="49"/>
      <c r="S157" s="49"/>
      <c r="T157" s="49"/>
      <c r="U157" s="49"/>
      <c r="V157" s="49"/>
      <c r="W157" s="49"/>
      <c r="X157" s="49"/>
      <c r="Y157" s="49"/>
      <c r="Z157" s="49"/>
    </row>
    <row r="158" spans="1:26" s="72" customFormat="1" ht="53.25" customHeight="1" thickBot="1" x14ac:dyDescent="0.3">
      <c r="A158" s="1173" t="s">
        <v>24</v>
      </c>
      <c r="B158" s="1174">
        <v>0</v>
      </c>
      <c r="C158" s="1174">
        <v>0</v>
      </c>
      <c r="D158" s="1174">
        <v>0</v>
      </c>
      <c r="E158" s="1174">
        <v>0</v>
      </c>
      <c r="F158" s="49"/>
      <c r="G158" s="49"/>
      <c r="H158" s="49"/>
      <c r="I158" s="49"/>
      <c r="J158" s="49"/>
      <c r="K158" s="49"/>
      <c r="L158" s="49"/>
      <c r="M158" s="49"/>
      <c r="N158" s="49"/>
      <c r="O158" s="49"/>
      <c r="P158" s="49"/>
      <c r="Q158" s="49"/>
      <c r="R158" s="49"/>
      <c r="S158" s="49"/>
      <c r="T158" s="49"/>
      <c r="U158" s="49"/>
      <c r="V158" s="49"/>
      <c r="W158" s="49"/>
      <c r="X158" s="49"/>
      <c r="Y158" s="49"/>
      <c r="Z158" s="49"/>
    </row>
    <row r="159" spans="1:26" s="72" customFormat="1" ht="53.25" customHeight="1" thickBot="1" x14ac:dyDescent="0.3">
      <c r="A159" s="1175" t="s">
        <v>279</v>
      </c>
      <c r="B159" s="1174">
        <v>0</v>
      </c>
      <c r="C159" s="1174">
        <v>0</v>
      </c>
      <c r="D159" s="1174">
        <v>0</v>
      </c>
      <c r="E159" s="1174">
        <v>0</v>
      </c>
      <c r="F159" s="49"/>
      <c r="G159" s="49"/>
      <c r="H159" s="49"/>
      <c r="I159" s="49"/>
      <c r="J159" s="49"/>
      <c r="K159" s="49"/>
      <c r="L159" s="49"/>
      <c r="M159" s="49"/>
      <c r="N159" s="49"/>
      <c r="O159" s="49"/>
      <c r="P159" s="49"/>
      <c r="Q159" s="49"/>
      <c r="R159" s="49"/>
      <c r="S159" s="49"/>
      <c r="T159" s="49"/>
      <c r="U159" s="49"/>
      <c r="V159" s="49"/>
      <c r="W159" s="49"/>
      <c r="X159" s="49"/>
      <c r="Y159" s="49"/>
      <c r="Z159" s="49"/>
    </row>
    <row r="160" spans="1:26" s="72" customFormat="1" ht="53.25" customHeight="1" thickBot="1" x14ac:dyDescent="0.3">
      <c r="A160" s="1175" t="s">
        <v>280</v>
      </c>
      <c r="B160" s="1174">
        <v>0</v>
      </c>
      <c r="C160" s="1174">
        <v>0</v>
      </c>
      <c r="D160" s="1174">
        <v>0</v>
      </c>
      <c r="E160" s="1174">
        <v>0</v>
      </c>
      <c r="F160" s="49"/>
      <c r="G160" s="49"/>
      <c r="H160" s="49"/>
      <c r="I160" s="49"/>
      <c r="J160" s="49"/>
      <c r="K160" s="49"/>
      <c r="L160" s="49"/>
      <c r="M160" s="49"/>
      <c r="N160" s="49"/>
      <c r="O160" s="49"/>
      <c r="P160" s="49"/>
      <c r="Q160" s="49"/>
      <c r="R160" s="49"/>
      <c r="S160" s="49"/>
      <c r="T160" s="49"/>
      <c r="U160" s="49"/>
      <c r="V160" s="49"/>
      <c r="W160" s="49"/>
      <c r="X160" s="49"/>
      <c r="Y160" s="49"/>
      <c r="Z160" s="49"/>
    </row>
    <row r="161" spans="1:26" s="72" customFormat="1" ht="53.25" customHeight="1" thickBot="1" x14ac:dyDescent="0.3">
      <c r="A161" s="1173" t="s">
        <v>25</v>
      </c>
      <c r="B161" s="1174">
        <v>0</v>
      </c>
      <c r="C161" s="1174">
        <v>0</v>
      </c>
      <c r="D161" s="1174">
        <v>0</v>
      </c>
      <c r="E161" s="1174">
        <v>0</v>
      </c>
      <c r="F161" s="49"/>
      <c r="G161" s="49"/>
      <c r="H161" s="49"/>
      <c r="I161" s="49"/>
      <c r="J161" s="49"/>
      <c r="K161" s="49"/>
      <c r="L161" s="49"/>
      <c r="M161" s="49"/>
      <c r="N161" s="49"/>
      <c r="O161" s="49"/>
      <c r="P161" s="49"/>
      <c r="Q161" s="49"/>
      <c r="R161" s="49"/>
      <c r="S161" s="49"/>
      <c r="T161" s="49"/>
      <c r="U161" s="49"/>
      <c r="V161" s="49"/>
      <c r="W161" s="49"/>
      <c r="X161" s="49"/>
      <c r="Y161" s="49"/>
      <c r="Z161" s="49"/>
    </row>
    <row r="162" spans="1:26" s="72" customFormat="1" ht="53.25" customHeight="1" thickBot="1" x14ac:dyDescent="0.3">
      <c r="A162" s="1175" t="s">
        <v>279</v>
      </c>
      <c r="B162" s="1174">
        <v>0</v>
      </c>
      <c r="C162" s="1174">
        <v>0</v>
      </c>
      <c r="D162" s="1174">
        <v>0</v>
      </c>
      <c r="E162" s="1174">
        <v>0</v>
      </c>
      <c r="F162" s="49"/>
      <c r="G162" s="49"/>
      <c r="H162" s="49"/>
      <c r="I162" s="49"/>
      <c r="J162" s="49"/>
      <c r="K162" s="49"/>
      <c r="L162" s="49"/>
      <c r="M162" s="49"/>
      <c r="N162" s="49"/>
      <c r="O162" s="49"/>
      <c r="P162" s="49"/>
      <c r="Q162" s="49"/>
      <c r="R162" s="49"/>
      <c r="S162" s="49"/>
      <c r="T162" s="49"/>
      <c r="U162" s="49"/>
      <c r="V162" s="49"/>
      <c r="W162" s="49"/>
      <c r="X162" s="49"/>
      <c r="Y162" s="49"/>
      <c r="Z162" s="49"/>
    </row>
    <row r="163" spans="1:26" s="72" customFormat="1" ht="53.25" customHeight="1" thickBot="1" x14ac:dyDescent="0.3">
      <c r="A163" s="1175" t="s">
        <v>280</v>
      </c>
      <c r="B163" s="1174">
        <v>0</v>
      </c>
      <c r="C163" s="1174">
        <v>0</v>
      </c>
      <c r="D163" s="1174">
        <v>0</v>
      </c>
      <c r="E163" s="1174">
        <v>0</v>
      </c>
      <c r="F163" s="49"/>
      <c r="G163" s="49"/>
      <c r="H163" s="49"/>
      <c r="I163" s="49"/>
      <c r="J163" s="49"/>
      <c r="K163" s="49"/>
      <c r="L163" s="49"/>
      <c r="M163" s="49"/>
      <c r="N163" s="49"/>
      <c r="O163" s="49"/>
      <c r="P163" s="49"/>
      <c r="Q163" s="49"/>
      <c r="R163" s="49"/>
      <c r="S163" s="49"/>
      <c r="T163" s="49"/>
      <c r="U163" s="49"/>
      <c r="V163" s="49"/>
      <c r="W163" s="49"/>
      <c r="X163" s="49"/>
      <c r="Y163" s="49"/>
      <c r="Z163" s="49"/>
    </row>
    <row r="164" spans="1:26" s="72" customFormat="1" ht="53.25" customHeight="1" thickBot="1" x14ac:dyDescent="0.3">
      <c r="A164" s="1173" t="s">
        <v>26</v>
      </c>
      <c r="B164" s="1176">
        <v>5000</v>
      </c>
      <c r="C164" s="1174">
        <v>5000</v>
      </c>
      <c r="D164" s="1176">
        <v>5000</v>
      </c>
      <c r="E164" s="1174">
        <v>5000</v>
      </c>
      <c r="F164" s="49"/>
      <c r="G164" s="49"/>
      <c r="H164" s="49"/>
      <c r="I164" s="49"/>
      <c r="J164" s="49"/>
      <c r="K164" s="49"/>
      <c r="L164" s="49"/>
      <c r="M164" s="49"/>
      <c r="N164" s="49"/>
      <c r="O164" s="49"/>
      <c r="P164" s="49"/>
      <c r="Q164" s="49"/>
      <c r="R164" s="49"/>
      <c r="S164" s="49"/>
      <c r="T164" s="49"/>
      <c r="U164" s="49"/>
      <c r="V164" s="49"/>
      <c r="W164" s="49"/>
      <c r="X164" s="49"/>
      <c r="Y164" s="49"/>
      <c r="Z164" s="49"/>
    </row>
    <row r="165" spans="1:26" s="72" customFormat="1" ht="53.25" customHeight="1" thickBot="1" x14ac:dyDescent="0.3">
      <c r="A165" s="1175" t="s">
        <v>279</v>
      </c>
      <c r="B165" s="1174">
        <v>0</v>
      </c>
      <c r="C165" s="1174">
        <v>0</v>
      </c>
      <c r="D165" s="1174">
        <v>0</v>
      </c>
      <c r="E165" s="1174">
        <v>0</v>
      </c>
      <c r="F165" s="49"/>
      <c r="G165" s="49"/>
      <c r="H165" s="49"/>
      <c r="I165" s="49"/>
      <c r="J165" s="49"/>
      <c r="K165" s="49"/>
      <c r="L165" s="49"/>
      <c r="M165" s="49"/>
      <c r="N165" s="49"/>
      <c r="O165" s="49"/>
      <c r="P165" s="49"/>
      <c r="Q165" s="49"/>
      <c r="R165" s="49"/>
      <c r="S165" s="49"/>
      <c r="T165" s="49"/>
      <c r="U165" s="49"/>
      <c r="V165" s="49"/>
      <c r="W165" s="49"/>
      <c r="X165" s="49"/>
      <c r="Y165" s="49"/>
      <c r="Z165" s="49"/>
    </row>
    <row r="166" spans="1:26" s="72" customFormat="1" ht="53.25" customHeight="1" thickBot="1" x14ac:dyDescent="0.3">
      <c r="A166" s="1175" t="s">
        <v>280</v>
      </c>
      <c r="B166" s="1174">
        <v>0</v>
      </c>
      <c r="C166" s="1174">
        <v>0</v>
      </c>
      <c r="D166" s="1174">
        <v>0</v>
      </c>
      <c r="E166" s="1174">
        <v>0</v>
      </c>
      <c r="F166" s="49"/>
      <c r="G166" s="49"/>
      <c r="H166" s="49"/>
      <c r="I166" s="49"/>
      <c r="J166" s="49"/>
      <c r="K166" s="49"/>
      <c r="L166" s="49"/>
      <c r="M166" s="49"/>
      <c r="N166" s="49"/>
      <c r="O166" s="49"/>
      <c r="P166" s="49"/>
      <c r="Q166" s="49"/>
      <c r="R166" s="49"/>
      <c r="S166" s="49"/>
      <c r="T166" s="49"/>
      <c r="U166" s="49"/>
      <c r="V166" s="49"/>
      <c r="W166" s="49"/>
      <c r="X166" s="49"/>
      <c r="Y166" s="49"/>
      <c r="Z166" s="49"/>
    </row>
    <row r="167" spans="1:26" s="72" customFormat="1" ht="53.25" customHeight="1" thickBot="1" x14ac:dyDescent="0.3">
      <c r="A167" s="1173" t="s">
        <v>27</v>
      </c>
      <c r="B167" s="1174">
        <v>0</v>
      </c>
      <c r="C167" s="1174">
        <v>0</v>
      </c>
      <c r="D167" s="1174">
        <v>0</v>
      </c>
      <c r="E167" s="1174">
        <v>0</v>
      </c>
      <c r="F167" s="49"/>
      <c r="G167" s="49"/>
      <c r="H167" s="49"/>
      <c r="I167" s="49"/>
      <c r="J167" s="49"/>
      <c r="K167" s="49"/>
      <c r="L167" s="49"/>
      <c r="M167" s="49"/>
      <c r="N167" s="49"/>
      <c r="O167" s="49"/>
      <c r="P167" s="49"/>
      <c r="Q167" s="49"/>
      <c r="R167" s="49"/>
      <c r="S167" s="49"/>
      <c r="T167" s="49"/>
      <c r="U167" s="49"/>
      <c r="V167" s="49"/>
      <c r="W167" s="49"/>
      <c r="X167" s="49"/>
      <c r="Y167" s="49"/>
      <c r="Z167" s="49"/>
    </row>
    <row r="168" spans="1:26" s="72" customFormat="1" ht="53.25" customHeight="1" thickBot="1" x14ac:dyDescent="0.3">
      <c r="A168" s="1175" t="s">
        <v>279</v>
      </c>
      <c r="B168" s="1174">
        <v>0</v>
      </c>
      <c r="C168" s="1174">
        <v>0</v>
      </c>
      <c r="D168" s="1174">
        <v>0</v>
      </c>
      <c r="E168" s="1174">
        <v>0</v>
      </c>
      <c r="F168" s="49"/>
      <c r="G168" s="49"/>
      <c r="H168" s="49"/>
      <c r="I168" s="49"/>
      <c r="J168" s="49"/>
      <c r="K168" s="49"/>
      <c r="L168" s="49"/>
      <c r="M168" s="49"/>
      <c r="N168" s="49"/>
      <c r="O168" s="49"/>
      <c r="P168" s="49"/>
      <c r="Q168" s="49"/>
      <c r="R168" s="49"/>
      <c r="S168" s="49"/>
      <c r="T168" s="49"/>
      <c r="U168" s="49"/>
      <c r="V168" s="49"/>
      <c r="W168" s="49"/>
      <c r="X168" s="49"/>
      <c r="Y168" s="49"/>
      <c r="Z168" s="49"/>
    </row>
    <row r="169" spans="1:26" s="72" customFormat="1" ht="53.25" customHeight="1" thickBot="1" x14ac:dyDescent="0.3">
      <c r="A169" s="1175" t="s">
        <v>280</v>
      </c>
      <c r="B169" s="1174">
        <v>0</v>
      </c>
      <c r="C169" s="1174">
        <v>0</v>
      </c>
      <c r="D169" s="1174">
        <v>0</v>
      </c>
      <c r="E169" s="1174">
        <v>0</v>
      </c>
      <c r="F169" s="49"/>
      <c r="G169" s="49"/>
      <c r="H169" s="49"/>
      <c r="I169" s="49"/>
      <c r="J169" s="49"/>
      <c r="K169" s="49"/>
      <c r="L169" s="49"/>
      <c r="M169" s="49"/>
      <c r="N169" s="49"/>
      <c r="O169" s="49"/>
      <c r="P169" s="49"/>
      <c r="Q169" s="49"/>
      <c r="R169" s="49"/>
      <c r="S169" s="49"/>
      <c r="T169" s="49"/>
      <c r="U169" s="49"/>
      <c r="V169" s="49"/>
      <c r="W169" s="49"/>
      <c r="X169" s="49"/>
      <c r="Y169" s="49"/>
      <c r="Z169" s="49"/>
    </row>
    <row r="170" spans="1:26" s="72" customFormat="1" ht="53.25" customHeight="1" thickBot="1" x14ac:dyDescent="0.3">
      <c r="A170" s="1173" t="s">
        <v>28</v>
      </c>
      <c r="B170" s="1174">
        <v>0</v>
      </c>
      <c r="C170" s="1174">
        <v>0</v>
      </c>
      <c r="D170" s="1174">
        <v>0</v>
      </c>
      <c r="E170" s="1174">
        <v>0</v>
      </c>
      <c r="F170" s="49"/>
      <c r="G170" s="49"/>
      <c r="H170" s="49"/>
      <c r="I170" s="49"/>
      <c r="J170" s="49"/>
      <c r="K170" s="49"/>
      <c r="L170" s="49"/>
      <c r="M170" s="49"/>
      <c r="N170" s="49"/>
      <c r="O170" s="49"/>
      <c r="P170" s="49"/>
      <c r="Q170" s="49"/>
      <c r="R170" s="49"/>
      <c r="S170" s="49"/>
      <c r="T170" s="49"/>
      <c r="U170" s="49"/>
      <c r="V170" s="49"/>
      <c r="W170" s="49"/>
      <c r="X170" s="49"/>
      <c r="Y170" s="49"/>
      <c r="Z170" s="49"/>
    </row>
    <row r="171" spans="1:26" s="72" customFormat="1" ht="53.25" customHeight="1" thickBot="1" x14ac:dyDescent="0.3">
      <c r="A171" s="1175" t="s">
        <v>279</v>
      </c>
      <c r="B171" s="1174">
        <v>0</v>
      </c>
      <c r="C171" s="1174">
        <v>0</v>
      </c>
      <c r="D171" s="1174">
        <v>0</v>
      </c>
      <c r="E171" s="1174">
        <v>0</v>
      </c>
      <c r="F171" s="49"/>
      <c r="G171" s="49"/>
      <c r="H171" s="49"/>
      <c r="I171" s="49"/>
      <c r="J171" s="49"/>
      <c r="K171" s="49"/>
      <c r="L171" s="49"/>
      <c r="M171" s="49"/>
      <c r="N171" s="49"/>
      <c r="O171" s="49"/>
      <c r="P171" s="49"/>
      <c r="Q171" s="49"/>
      <c r="R171" s="49"/>
      <c r="S171" s="49"/>
      <c r="T171" s="49"/>
      <c r="U171" s="49"/>
      <c r="V171" s="49"/>
      <c r="W171" s="49"/>
      <c r="X171" s="49"/>
      <c r="Y171" s="49"/>
      <c r="Z171" s="49"/>
    </row>
    <row r="172" spans="1:26" s="72" customFormat="1" ht="53.25" customHeight="1" thickBot="1" x14ac:dyDescent="0.3">
      <c r="A172" s="1175" t="s">
        <v>280</v>
      </c>
      <c r="B172" s="1174">
        <v>0</v>
      </c>
      <c r="C172" s="1174">
        <v>0</v>
      </c>
      <c r="D172" s="1174">
        <v>0</v>
      </c>
      <c r="E172" s="1174">
        <v>0</v>
      </c>
      <c r="F172" s="49"/>
      <c r="G172" s="49"/>
      <c r="H172" s="49"/>
      <c r="I172" s="49"/>
      <c r="J172" s="49"/>
      <c r="K172" s="49"/>
      <c r="L172" s="49"/>
      <c r="M172" s="49"/>
      <c r="N172" s="49"/>
      <c r="O172" s="49"/>
      <c r="P172" s="49"/>
      <c r="Q172" s="49"/>
      <c r="R172" s="49"/>
      <c r="S172" s="49"/>
      <c r="T172" s="49"/>
      <c r="U172" s="49"/>
      <c r="V172" s="49"/>
      <c r="W172" s="49"/>
      <c r="X172" s="49"/>
      <c r="Y172" s="49"/>
      <c r="Z172" s="49"/>
    </row>
    <row r="173" spans="1:26" s="72" customFormat="1" ht="53.25" customHeight="1" thickBot="1" x14ac:dyDescent="0.3">
      <c r="A173" s="1173" t="s">
        <v>29</v>
      </c>
      <c r="B173" s="1174">
        <v>0</v>
      </c>
      <c r="C173" s="1174">
        <v>0</v>
      </c>
      <c r="D173" s="1174">
        <v>0</v>
      </c>
      <c r="E173" s="1174">
        <v>0</v>
      </c>
      <c r="F173" s="49"/>
      <c r="G173" s="49"/>
      <c r="H173" s="49"/>
      <c r="I173" s="49"/>
      <c r="J173" s="49"/>
      <c r="K173" s="49"/>
      <c r="L173" s="49"/>
      <c r="M173" s="49"/>
      <c r="N173" s="49"/>
      <c r="O173" s="49"/>
      <c r="P173" s="49"/>
      <c r="Q173" s="49"/>
      <c r="R173" s="49"/>
      <c r="S173" s="49"/>
      <c r="T173" s="49"/>
      <c r="U173" s="49"/>
      <c r="V173" s="49"/>
      <c r="W173" s="49"/>
      <c r="X173" s="49"/>
      <c r="Y173" s="49"/>
      <c r="Z173" s="49"/>
    </row>
    <row r="174" spans="1:26" s="72" customFormat="1" ht="53.25" customHeight="1" thickBot="1" x14ac:dyDescent="0.3">
      <c r="A174" s="1175" t="s">
        <v>279</v>
      </c>
      <c r="B174" s="1174">
        <v>0</v>
      </c>
      <c r="C174" s="1174">
        <v>0</v>
      </c>
      <c r="D174" s="1174">
        <v>0</v>
      </c>
      <c r="E174" s="1174">
        <v>0</v>
      </c>
      <c r="F174" s="49"/>
      <c r="G174" s="49"/>
      <c r="H174" s="49"/>
      <c r="I174" s="49"/>
      <c r="J174" s="49"/>
      <c r="K174" s="49"/>
      <c r="L174" s="49"/>
      <c r="M174" s="49"/>
      <c r="N174" s="49"/>
      <c r="O174" s="49"/>
      <c r="P174" s="49"/>
      <c r="Q174" s="49"/>
      <c r="R174" s="49"/>
      <c r="S174" s="49"/>
      <c r="T174" s="49"/>
      <c r="U174" s="49"/>
      <c r="V174" s="49"/>
      <c r="W174" s="49"/>
      <c r="X174" s="49"/>
      <c r="Y174" s="49"/>
      <c r="Z174" s="49"/>
    </row>
    <row r="175" spans="1:26" s="72" customFormat="1" ht="53.25" customHeight="1" thickBot="1" x14ac:dyDescent="0.3">
      <c r="A175" s="1175" t="s">
        <v>280</v>
      </c>
      <c r="B175" s="1174">
        <v>0</v>
      </c>
      <c r="C175" s="1174">
        <v>0</v>
      </c>
      <c r="D175" s="1174">
        <v>0</v>
      </c>
      <c r="E175" s="1174">
        <v>0</v>
      </c>
      <c r="F175" s="49"/>
      <c r="G175" s="49"/>
      <c r="H175" s="49"/>
      <c r="I175" s="49"/>
      <c r="J175" s="49"/>
      <c r="K175" s="49"/>
      <c r="L175" s="49"/>
      <c r="M175" s="49"/>
      <c r="N175" s="49"/>
      <c r="O175" s="49"/>
      <c r="P175" s="49"/>
      <c r="Q175" s="49"/>
      <c r="R175" s="49"/>
      <c r="S175" s="49"/>
      <c r="T175" s="49"/>
      <c r="U175" s="49"/>
      <c r="V175" s="49"/>
      <c r="W175" s="49"/>
      <c r="X175" s="49"/>
      <c r="Y175" s="49"/>
      <c r="Z175" s="49"/>
    </row>
    <row r="176" spans="1:26" s="72" customFormat="1" ht="53.25" customHeight="1" thickBot="1" x14ac:dyDescent="0.3">
      <c r="A176" s="1173" t="s">
        <v>30</v>
      </c>
      <c r="B176" s="1174">
        <v>0</v>
      </c>
      <c r="C176" s="1174">
        <v>0</v>
      </c>
      <c r="D176" s="1174">
        <v>0</v>
      </c>
      <c r="E176" s="1174">
        <v>0</v>
      </c>
      <c r="F176" s="49"/>
      <c r="G176" s="49"/>
      <c r="H176" s="49"/>
      <c r="I176" s="49"/>
      <c r="J176" s="49"/>
      <c r="K176" s="49"/>
      <c r="L176" s="49"/>
      <c r="M176" s="49"/>
      <c r="N176" s="49"/>
      <c r="O176" s="49"/>
      <c r="P176" s="49"/>
      <c r="Q176" s="49"/>
      <c r="R176" s="49"/>
      <c r="S176" s="49"/>
      <c r="T176" s="49"/>
      <c r="U176" s="49"/>
      <c r="V176" s="49"/>
      <c r="W176" s="49"/>
      <c r="X176" s="49"/>
      <c r="Y176" s="49"/>
      <c r="Z176" s="49"/>
    </row>
    <row r="177" spans="1:26" s="72" customFormat="1" ht="53.25" customHeight="1" thickBot="1" x14ac:dyDescent="0.3">
      <c r="A177" s="1175" t="s">
        <v>279</v>
      </c>
      <c r="B177" s="1174">
        <v>0</v>
      </c>
      <c r="C177" s="1174">
        <v>0</v>
      </c>
      <c r="D177" s="1174">
        <v>0</v>
      </c>
      <c r="E177" s="1174">
        <v>0</v>
      </c>
      <c r="F177" s="49"/>
      <c r="G177" s="49"/>
      <c r="H177" s="49"/>
      <c r="I177" s="49"/>
      <c r="J177" s="49"/>
      <c r="K177" s="49"/>
      <c r="L177" s="49"/>
      <c r="M177" s="49"/>
      <c r="N177" s="49"/>
      <c r="O177" s="49"/>
      <c r="P177" s="49"/>
      <c r="Q177" s="49"/>
      <c r="R177" s="49"/>
      <c r="S177" s="49"/>
      <c r="T177" s="49"/>
      <c r="U177" s="49"/>
      <c r="V177" s="49"/>
      <c r="W177" s="49"/>
      <c r="X177" s="49"/>
      <c r="Y177" s="49"/>
      <c r="Z177" s="49"/>
    </row>
    <row r="178" spans="1:26" s="72" customFormat="1" ht="53.25" customHeight="1" thickBot="1" x14ac:dyDescent="0.3">
      <c r="A178" s="1175" t="s">
        <v>280</v>
      </c>
      <c r="B178" s="1174">
        <v>0</v>
      </c>
      <c r="C178" s="1174">
        <v>0</v>
      </c>
      <c r="D178" s="1174">
        <v>0</v>
      </c>
      <c r="E178" s="1174">
        <v>0</v>
      </c>
      <c r="F178" s="49"/>
      <c r="G178" s="49"/>
      <c r="H178" s="49"/>
      <c r="I178" s="49"/>
      <c r="J178" s="49"/>
      <c r="K178" s="49"/>
      <c r="L178" s="49"/>
      <c r="M178" s="49"/>
      <c r="N178" s="49"/>
      <c r="O178" s="49"/>
      <c r="P178" s="49"/>
      <c r="Q178" s="49"/>
      <c r="R178" s="49"/>
      <c r="S178" s="49"/>
      <c r="T178" s="49"/>
      <c r="U178" s="49"/>
      <c r="V178" s="49"/>
      <c r="W178" s="49"/>
      <c r="X178" s="49"/>
      <c r="Y178" s="49"/>
      <c r="Z178" s="49"/>
    </row>
    <row r="179" spans="1:26" s="72" customFormat="1" ht="53.25" customHeight="1" thickBot="1" x14ac:dyDescent="0.3">
      <c r="A179" s="1177" t="s">
        <v>53</v>
      </c>
      <c r="B179" s="1176">
        <v>5000</v>
      </c>
      <c r="C179" s="1176">
        <v>5000</v>
      </c>
      <c r="D179" s="1176">
        <v>5000</v>
      </c>
      <c r="E179" s="1176">
        <v>5000</v>
      </c>
      <c r="F179" s="49"/>
      <c r="G179" s="49"/>
      <c r="H179" s="49"/>
      <c r="I179" s="49"/>
      <c r="J179" s="49"/>
      <c r="K179" s="49"/>
      <c r="L179" s="49"/>
      <c r="M179" s="49"/>
      <c r="N179" s="49"/>
      <c r="O179" s="49"/>
      <c r="P179" s="49"/>
      <c r="Q179" s="49"/>
      <c r="R179" s="49"/>
      <c r="S179" s="49"/>
      <c r="T179" s="49"/>
      <c r="U179" s="49"/>
      <c r="V179" s="49"/>
      <c r="W179" s="49"/>
      <c r="X179" s="49"/>
      <c r="Y179" s="49"/>
      <c r="Z179" s="49"/>
    </row>
    <row r="180" spans="1:26" s="72" customFormat="1" ht="53.25" customHeight="1" thickBot="1" x14ac:dyDescent="0.3">
      <c r="A180" s="1178" t="s">
        <v>32</v>
      </c>
      <c r="B180" s="1179">
        <f>IF(B179-B150=0,0,"Error")</f>
        <v>0</v>
      </c>
      <c r="C180" s="1179">
        <f>IF(C179-C150=0,0,"Error")</f>
        <v>0</v>
      </c>
      <c r="D180" s="1179">
        <f>IF(D179-D150=0,0,"Error")</f>
        <v>0</v>
      </c>
      <c r="E180" s="1179">
        <f>IF(E179-E150=0,0,"Error")</f>
        <v>0</v>
      </c>
      <c r="F180" s="49"/>
      <c r="G180" s="49"/>
      <c r="H180" s="49"/>
      <c r="I180" s="49"/>
      <c r="J180" s="49"/>
      <c r="K180" s="49"/>
      <c r="L180" s="49"/>
      <c r="M180" s="49"/>
      <c r="N180" s="49"/>
      <c r="O180" s="49"/>
      <c r="P180" s="49"/>
      <c r="Q180" s="49"/>
      <c r="R180" s="49"/>
      <c r="S180" s="49"/>
      <c r="T180" s="49"/>
      <c r="U180" s="49"/>
      <c r="V180" s="49"/>
      <c r="W180" s="49"/>
      <c r="X180" s="49"/>
      <c r="Y180" s="49"/>
      <c r="Z180" s="49"/>
    </row>
    <row r="181" spans="1:26" ht="53.25" customHeight="1" thickBot="1" x14ac:dyDescent="0.3">
      <c r="A181" s="1482" t="s">
        <v>39</v>
      </c>
      <c r="B181" s="1483"/>
      <c r="C181" s="1483"/>
      <c r="D181" s="1483"/>
      <c r="E181" s="1484"/>
    </row>
    <row r="182" spans="1:26" ht="53.25" customHeight="1" thickBot="1" x14ac:dyDescent="0.3">
      <c r="A182" s="1482" t="s">
        <v>40</v>
      </c>
      <c r="B182" s="1483"/>
      <c r="C182" s="1483"/>
      <c r="D182" s="1483"/>
      <c r="E182" s="1484"/>
    </row>
    <row r="183" spans="1:26" ht="53.25" customHeight="1" thickBot="1" x14ac:dyDescent="0.3">
      <c r="A183" s="1145" t="s">
        <v>56</v>
      </c>
      <c r="B183" s="1500" t="s">
        <v>1712</v>
      </c>
      <c r="C183" s="1501"/>
      <c r="D183" s="1502"/>
      <c r="E183" s="1503"/>
    </row>
    <row r="184" spans="1:26" ht="87" customHeight="1" thickBot="1" x14ac:dyDescent="0.3">
      <c r="A184" s="1145" t="s">
        <v>82</v>
      </c>
      <c r="B184" s="1180" t="s">
        <v>1713</v>
      </c>
      <c r="C184" s="1181" t="s">
        <v>289</v>
      </c>
      <c r="D184" s="1474"/>
      <c r="E184" s="1475"/>
    </row>
    <row r="185" spans="1:26" ht="53.25" customHeight="1" thickBot="1" x14ac:dyDescent="0.3">
      <c r="A185" s="1142" t="s">
        <v>15</v>
      </c>
      <c r="B185" s="1476" t="s">
        <v>1714</v>
      </c>
      <c r="C185" s="1477"/>
      <c r="D185" s="1477"/>
      <c r="E185" s="1478"/>
    </row>
    <row r="186" spans="1:26" ht="53.25" customHeight="1" thickBot="1" x14ac:dyDescent="0.3">
      <c r="A186" s="1142" t="s">
        <v>16</v>
      </c>
      <c r="B186" s="1479" t="s">
        <v>52</v>
      </c>
      <c r="C186" s="1480"/>
      <c r="D186" s="1480"/>
      <c r="E186" s="1481"/>
    </row>
    <row r="187" spans="1:26" ht="53.25" customHeight="1" x14ac:dyDescent="0.25">
      <c r="A187" s="1464"/>
      <c r="B187" s="1146">
        <v>2019</v>
      </c>
      <c r="C187" s="1146">
        <v>2020</v>
      </c>
      <c r="D187" s="1146">
        <v>2021</v>
      </c>
      <c r="E187" s="1146">
        <v>2022</v>
      </c>
    </row>
    <row r="188" spans="1:26" ht="53.25" customHeight="1" thickBot="1" x14ac:dyDescent="0.3">
      <c r="A188" s="1465"/>
      <c r="B188" s="1147" t="s">
        <v>8</v>
      </c>
      <c r="C188" s="1147" t="s">
        <v>9</v>
      </c>
      <c r="D188" s="1147" t="s">
        <v>9</v>
      </c>
      <c r="E188" s="1147" t="s">
        <v>9</v>
      </c>
    </row>
    <row r="189" spans="1:26" ht="53.25" customHeight="1" thickBot="1" x14ac:dyDescent="0.3">
      <c r="A189" s="1142" t="s">
        <v>17</v>
      </c>
      <c r="B189" s="1148">
        <v>75</v>
      </c>
      <c r="C189" s="1148">
        <v>10</v>
      </c>
      <c r="D189" s="1148">
        <v>10</v>
      </c>
      <c r="E189" s="1148">
        <v>10</v>
      </c>
    </row>
    <row r="190" spans="1:26" ht="53.25" customHeight="1" thickBot="1" x14ac:dyDescent="0.3">
      <c r="A190" s="1142" t="s">
        <v>18</v>
      </c>
      <c r="B190" s="1148">
        <f>B208</f>
        <v>300</v>
      </c>
      <c r="C190" s="1148">
        <v>100</v>
      </c>
      <c r="D190" s="1148">
        <v>100</v>
      </c>
      <c r="E190" s="1148">
        <v>100</v>
      </c>
    </row>
    <row r="191" spans="1:26" ht="53.25" customHeight="1" thickBot="1" x14ac:dyDescent="0.3">
      <c r="A191" s="1142" t="s">
        <v>19</v>
      </c>
      <c r="B191" s="1148">
        <f>B190/B189</f>
        <v>4</v>
      </c>
      <c r="C191" s="1148">
        <f t="shared" ref="C191:E191" si="17">C190/C189</f>
        <v>10</v>
      </c>
      <c r="D191" s="1148">
        <f t="shared" si="17"/>
        <v>10</v>
      </c>
      <c r="E191" s="1148">
        <f t="shared" si="17"/>
        <v>10</v>
      </c>
    </row>
    <row r="192" spans="1:26" ht="53.25" customHeight="1" thickBot="1" x14ac:dyDescent="0.3">
      <c r="A192" s="1142" t="s">
        <v>20</v>
      </c>
      <c r="B192" s="1149" t="s">
        <v>21</v>
      </c>
      <c r="C192" s="1150">
        <f>C189/B189-1</f>
        <v>-0.8666666666666667</v>
      </c>
      <c r="D192" s="1150">
        <f t="shared" ref="D192:E194" si="18">D189/C189-1</f>
        <v>0</v>
      </c>
      <c r="E192" s="1150">
        <f t="shared" si="18"/>
        <v>0</v>
      </c>
    </row>
    <row r="193" spans="1:5" ht="53.25" customHeight="1" thickBot="1" x14ac:dyDescent="0.3">
      <c r="A193" s="1142" t="s">
        <v>22</v>
      </c>
      <c r="B193" s="1149" t="s">
        <v>21</v>
      </c>
      <c r="C193" s="1150">
        <f>C190/B190-1</f>
        <v>-0.66666666666666674</v>
      </c>
      <c r="D193" s="1150">
        <f t="shared" si="18"/>
        <v>0</v>
      </c>
      <c r="E193" s="1150">
        <f t="shared" si="18"/>
        <v>0</v>
      </c>
    </row>
    <row r="194" spans="1:5" ht="53.25" customHeight="1" thickBot="1" x14ac:dyDescent="0.3">
      <c r="A194" s="1142" t="s">
        <v>23</v>
      </c>
      <c r="B194" s="1149" t="s">
        <v>21</v>
      </c>
      <c r="C194" s="1150">
        <f>C191/B191-1</f>
        <v>1.5</v>
      </c>
      <c r="D194" s="1150">
        <f t="shared" si="18"/>
        <v>0</v>
      </c>
      <c r="E194" s="1150">
        <f t="shared" si="18"/>
        <v>0</v>
      </c>
    </row>
    <row r="195" spans="1:5" ht="53.25" customHeight="1" thickBot="1" x14ac:dyDescent="0.3">
      <c r="A195" s="1466" t="s">
        <v>1723</v>
      </c>
      <c r="B195" s="1467"/>
      <c r="C195" s="1467"/>
      <c r="D195" s="1467"/>
      <c r="E195" s="1468"/>
    </row>
    <row r="196" spans="1:5" ht="53.25" customHeight="1" x14ac:dyDescent="0.25">
      <c r="A196" s="1464"/>
      <c r="B196" s="1146">
        <v>2019</v>
      </c>
      <c r="C196" s="1146">
        <v>2020</v>
      </c>
      <c r="D196" s="1146">
        <v>2021</v>
      </c>
      <c r="E196" s="1146">
        <v>2022</v>
      </c>
    </row>
    <row r="197" spans="1:5" ht="53.25" customHeight="1" thickBot="1" x14ac:dyDescent="0.3">
      <c r="A197" s="1465"/>
      <c r="B197" s="1147" t="s">
        <v>8</v>
      </c>
      <c r="C197" s="1147" t="s">
        <v>9</v>
      </c>
      <c r="D197" s="1147" t="s">
        <v>9</v>
      </c>
      <c r="E197" s="1147" t="s">
        <v>9</v>
      </c>
    </row>
    <row r="198" spans="1:5" ht="53.25" customHeight="1" thickBot="1" x14ac:dyDescent="0.3">
      <c r="A198" s="1151" t="s">
        <v>42</v>
      </c>
      <c r="B198" s="1152">
        <f>B199+B200+B201+B202</f>
        <v>0</v>
      </c>
      <c r="C198" s="1152">
        <f t="shared" ref="C198:E198" si="19">C199+C200+C201+C202</f>
        <v>0</v>
      </c>
      <c r="D198" s="1152">
        <f t="shared" si="19"/>
        <v>0</v>
      </c>
      <c r="E198" s="1152">
        <f t="shared" si="19"/>
        <v>0</v>
      </c>
    </row>
    <row r="199" spans="1:5" ht="53.25" customHeight="1" thickBot="1" x14ac:dyDescent="0.3">
      <c r="A199" s="1153" t="s">
        <v>279</v>
      </c>
      <c r="B199" s="1152"/>
      <c r="C199" s="1152"/>
      <c r="D199" s="1152"/>
      <c r="E199" s="1152"/>
    </row>
    <row r="200" spans="1:5" ht="53.25" customHeight="1" thickBot="1" x14ac:dyDescent="0.3">
      <c r="A200" s="1153" t="s">
        <v>294</v>
      </c>
      <c r="B200" s="1152"/>
      <c r="C200" s="1152"/>
      <c r="D200" s="1152"/>
      <c r="E200" s="1152"/>
    </row>
    <row r="201" spans="1:5" ht="53.25" customHeight="1" thickBot="1" x14ac:dyDescent="0.3">
      <c r="A201" s="1153" t="s">
        <v>295</v>
      </c>
      <c r="B201" s="1152"/>
      <c r="C201" s="1152"/>
      <c r="D201" s="1152"/>
      <c r="E201" s="1152"/>
    </row>
    <row r="202" spans="1:5" ht="53.25" customHeight="1" thickBot="1" x14ac:dyDescent="0.3">
      <c r="A202" s="1153" t="s">
        <v>296</v>
      </c>
      <c r="B202" s="1152"/>
      <c r="C202" s="1152"/>
      <c r="D202" s="1152"/>
      <c r="E202" s="1152"/>
    </row>
    <row r="203" spans="1:5" ht="53.25" customHeight="1" thickBot="1" x14ac:dyDescent="0.3">
      <c r="A203" s="1151" t="s">
        <v>43</v>
      </c>
      <c r="B203" s="1156">
        <f>B204+B205+B206+B207</f>
        <v>300</v>
      </c>
      <c r="C203" s="1156">
        <f t="shared" ref="C203:E203" si="20">C204+C205+C206+C207</f>
        <v>100</v>
      </c>
      <c r="D203" s="1156">
        <f t="shared" si="20"/>
        <v>100</v>
      </c>
      <c r="E203" s="1156">
        <f t="shared" si="20"/>
        <v>100</v>
      </c>
    </row>
    <row r="204" spans="1:5" ht="53.25" customHeight="1" thickBot="1" x14ac:dyDescent="0.3">
      <c r="A204" s="1153" t="s">
        <v>279</v>
      </c>
      <c r="B204" s="1152">
        <v>300</v>
      </c>
      <c r="C204" s="1183">
        <v>100</v>
      </c>
      <c r="D204" s="1183">
        <v>100</v>
      </c>
      <c r="E204" s="1183">
        <v>100</v>
      </c>
    </row>
    <row r="205" spans="1:5" ht="53.25" customHeight="1" thickBot="1" x14ac:dyDescent="0.3">
      <c r="A205" s="1153" t="s">
        <v>294</v>
      </c>
      <c r="B205" s="1156"/>
      <c r="C205" s="1152"/>
      <c r="D205" s="1152"/>
      <c r="E205" s="1152"/>
    </row>
    <row r="206" spans="1:5" ht="53.25" customHeight="1" thickBot="1" x14ac:dyDescent="0.3">
      <c r="A206" s="1153" t="s">
        <v>295</v>
      </c>
      <c r="B206" s="1156"/>
      <c r="C206" s="1152"/>
      <c r="D206" s="1152"/>
      <c r="E206" s="1152"/>
    </row>
    <row r="207" spans="1:5" ht="53.25" customHeight="1" thickBot="1" x14ac:dyDescent="0.3">
      <c r="A207" s="1153" t="s">
        <v>296</v>
      </c>
      <c r="B207" s="1156"/>
      <c r="C207" s="1152"/>
      <c r="D207" s="1152"/>
      <c r="E207" s="1152"/>
    </row>
    <row r="208" spans="1:5" ht="53.25" customHeight="1" thickBot="1" x14ac:dyDescent="0.3">
      <c r="A208" s="1184" t="s">
        <v>31</v>
      </c>
      <c r="B208" s="1156">
        <f>B198+B203</f>
        <v>300</v>
      </c>
      <c r="C208" s="1156">
        <f t="shared" ref="C208:E208" si="21">C198+C203</f>
        <v>100</v>
      </c>
      <c r="D208" s="1156">
        <f t="shared" si="21"/>
        <v>100</v>
      </c>
      <c r="E208" s="1156">
        <f t="shared" si="21"/>
        <v>100</v>
      </c>
    </row>
    <row r="209" spans="1:5" ht="86.25" customHeight="1" thickBot="1" x14ac:dyDescent="0.3">
      <c r="A209" s="1145" t="s">
        <v>33</v>
      </c>
      <c r="B209" s="1185" t="s">
        <v>1715</v>
      </c>
      <c r="C209" s="1181" t="s">
        <v>289</v>
      </c>
      <c r="D209" s="1474"/>
      <c r="E209" s="1475"/>
    </row>
    <row r="210" spans="1:5" ht="52.5" customHeight="1" thickBot="1" x14ac:dyDescent="0.3">
      <c r="A210" s="1142" t="s">
        <v>15</v>
      </c>
      <c r="B210" s="1469" t="s">
        <v>1716</v>
      </c>
      <c r="C210" s="1470"/>
      <c r="D210" s="1470"/>
      <c r="E210" s="1471"/>
    </row>
    <row r="211" spans="1:5" ht="53.25" customHeight="1" thickBot="1" x14ac:dyDescent="0.3">
      <c r="A211" s="1142" t="s">
        <v>16</v>
      </c>
      <c r="B211" s="1476" t="s">
        <v>52</v>
      </c>
      <c r="C211" s="1477"/>
      <c r="D211" s="1477"/>
      <c r="E211" s="1478"/>
    </row>
    <row r="212" spans="1:5" ht="53.25" customHeight="1" x14ac:dyDescent="0.25">
      <c r="A212" s="1464"/>
      <c r="B212" s="1146">
        <v>2019</v>
      </c>
      <c r="C212" s="1146">
        <v>2020</v>
      </c>
      <c r="D212" s="1146">
        <v>2021</v>
      </c>
      <c r="E212" s="1146">
        <v>2022</v>
      </c>
    </row>
    <row r="213" spans="1:5" ht="53.25" customHeight="1" thickBot="1" x14ac:dyDescent="0.3">
      <c r="A213" s="1465"/>
      <c r="B213" s="1147" t="s">
        <v>8</v>
      </c>
      <c r="C213" s="1147" t="s">
        <v>9</v>
      </c>
      <c r="D213" s="1147" t="s">
        <v>9</v>
      </c>
      <c r="E213" s="1147" t="s">
        <v>9</v>
      </c>
    </row>
    <row r="214" spans="1:5" ht="53.25" customHeight="1" thickBot="1" x14ac:dyDescent="0.3">
      <c r="A214" s="1142" t="s">
        <v>17</v>
      </c>
      <c r="B214" s="1149">
        <v>1</v>
      </c>
      <c r="C214" s="1149">
        <v>0</v>
      </c>
      <c r="D214" s="1149">
        <v>0</v>
      </c>
      <c r="E214" s="1149">
        <v>0</v>
      </c>
    </row>
    <row r="215" spans="1:5" ht="53.25" customHeight="1" thickBot="1" x14ac:dyDescent="0.3">
      <c r="A215" s="1142" t="s">
        <v>18</v>
      </c>
      <c r="B215" s="1148">
        <v>300</v>
      </c>
      <c r="C215" s="1148">
        <f>C233</f>
        <v>0</v>
      </c>
      <c r="D215" s="1148">
        <f t="shared" ref="D215:E215" si="22">D233</f>
        <v>0</v>
      </c>
      <c r="E215" s="1148">
        <f t="shared" si="22"/>
        <v>0</v>
      </c>
    </row>
    <row r="216" spans="1:5" ht="53.25" customHeight="1" thickBot="1" x14ac:dyDescent="0.3">
      <c r="A216" s="1142" t="s">
        <v>19</v>
      </c>
      <c r="B216" s="1148">
        <f>B215/B214</f>
        <v>300</v>
      </c>
      <c r="C216" s="1148" t="e">
        <f t="shared" ref="C216:E216" si="23">C215/C214</f>
        <v>#DIV/0!</v>
      </c>
      <c r="D216" s="1148" t="e">
        <f t="shared" si="23"/>
        <v>#DIV/0!</v>
      </c>
      <c r="E216" s="1148" t="e">
        <f t="shared" si="23"/>
        <v>#DIV/0!</v>
      </c>
    </row>
    <row r="217" spans="1:5" ht="53.25" customHeight="1" thickBot="1" x14ac:dyDescent="0.3">
      <c r="A217" s="1142" t="s">
        <v>20</v>
      </c>
      <c r="B217" s="1149" t="s">
        <v>21</v>
      </c>
      <c r="C217" s="1150">
        <f>C214/B214-1</f>
        <v>-1</v>
      </c>
      <c r="D217" s="1150" t="e">
        <f t="shared" ref="D217:E219" si="24">D214/C214-1</f>
        <v>#DIV/0!</v>
      </c>
      <c r="E217" s="1150" t="e">
        <f t="shared" si="24"/>
        <v>#DIV/0!</v>
      </c>
    </row>
    <row r="218" spans="1:5" ht="53.25" customHeight="1" thickBot="1" x14ac:dyDescent="0.3">
      <c r="A218" s="1142" t="s">
        <v>22</v>
      </c>
      <c r="B218" s="1149" t="s">
        <v>21</v>
      </c>
      <c r="C218" s="1150">
        <f>C215/B215-1</f>
        <v>-1</v>
      </c>
      <c r="D218" s="1150" t="e">
        <f t="shared" si="24"/>
        <v>#DIV/0!</v>
      </c>
      <c r="E218" s="1150" t="e">
        <f t="shared" si="24"/>
        <v>#DIV/0!</v>
      </c>
    </row>
    <row r="219" spans="1:5" ht="53.25" customHeight="1" thickBot="1" x14ac:dyDescent="0.3">
      <c r="A219" s="1142" t="s">
        <v>23</v>
      </c>
      <c r="B219" s="1149" t="s">
        <v>21</v>
      </c>
      <c r="C219" s="1150" t="e">
        <f>C216/B216-1</f>
        <v>#DIV/0!</v>
      </c>
      <c r="D219" s="1150" t="e">
        <f t="shared" si="24"/>
        <v>#DIV/0!</v>
      </c>
      <c r="E219" s="1150" t="e">
        <f t="shared" si="24"/>
        <v>#DIV/0!</v>
      </c>
    </row>
    <row r="220" spans="1:5" ht="53.25" customHeight="1" thickBot="1" x14ac:dyDescent="0.3">
      <c r="A220" s="1466" t="s">
        <v>1724</v>
      </c>
      <c r="B220" s="1467"/>
      <c r="C220" s="1467"/>
      <c r="D220" s="1467"/>
      <c r="E220" s="1468"/>
    </row>
    <row r="221" spans="1:5" ht="53.25" customHeight="1" x14ac:dyDescent="0.25">
      <c r="A221" s="1464"/>
      <c r="B221" s="1146">
        <v>2019</v>
      </c>
      <c r="C221" s="1146">
        <v>2020</v>
      </c>
      <c r="D221" s="1146">
        <v>2021</v>
      </c>
      <c r="E221" s="1146">
        <v>2022</v>
      </c>
    </row>
    <row r="222" spans="1:5" ht="53.25" customHeight="1" thickBot="1" x14ac:dyDescent="0.3">
      <c r="A222" s="1465"/>
      <c r="B222" s="1147" t="s">
        <v>8</v>
      </c>
      <c r="C222" s="1147" t="s">
        <v>9</v>
      </c>
      <c r="D222" s="1147" t="s">
        <v>9</v>
      </c>
      <c r="E222" s="1147" t="s">
        <v>9</v>
      </c>
    </row>
    <row r="223" spans="1:5" ht="53.25" customHeight="1" thickBot="1" x14ac:dyDescent="0.3">
      <c r="A223" s="1151" t="s">
        <v>42</v>
      </c>
      <c r="B223" s="1152">
        <f>B224+B225+B226+B227</f>
        <v>0</v>
      </c>
      <c r="C223" s="1152">
        <f t="shared" ref="C223:E223" si="25">C224+C225+C226+C227</f>
        <v>0</v>
      </c>
      <c r="D223" s="1152">
        <f t="shared" si="25"/>
        <v>0</v>
      </c>
      <c r="E223" s="1152">
        <f t="shared" si="25"/>
        <v>0</v>
      </c>
    </row>
    <row r="224" spans="1:5" ht="53.25" customHeight="1" thickBot="1" x14ac:dyDescent="0.3">
      <c r="A224" s="1153" t="s">
        <v>279</v>
      </c>
      <c r="B224" s="1152">
        <v>0</v>
      </c>
      <c r="C224" s="1152">
        <v>0</v>
      </c>
      <c r="D224" s="1152">
        <v>0</v>
      </c>
      <c r="E224" s="1152">
        <v>0</v>
      </c>
    </row>
    <row r="225" spans="1:5" ht="53.25" customHeight="1" thickBot="1" x14ac:dyDescent="0.3">
      <c r="A225" s="1153" t="s">
        <v>294</v>
      </c>
      <c r="B225" s="1152">
        <v>0</v>
      </c>
      <c r="C225" s="1152">
        <v>0</v>
      </c>
      <c r="D225" s="1152">
        <v>0</v>
      </c>
      <c r="E225" s="1152">
        <v>0</v>
      </c>
    </row>
    <row r="226" spans="1:5" ht="53.25" customHeight="1" thickBot="1" x14ac:dyDescent="0.3">
      <c r="A226" s="1153" t="s">
        <v>295</v>
      </c>
      <c r="B226" s="1152">
        <v>0</v>
      </c>
      <c r="C226" s="1152">
        <v>0</v>
      </c>
      <c r="D226" s="1152">
        <v>0</v>
      </c>
      <c r="E226" s="1152">
        <v>0</v>
      </c>
    </row>
    <row r="227" spans="1:5" ht="53.25" customHeight="1" thickBot="1" x14ac:dyDescent="0.3">
      <c r="A227" s="1153" t="s">
        <v>296</v>
      </c>
      <c r="B227" s="1152">
        <v>0</v>
      </c>
      <c r="C227" s="1152">
        <v>0</v>
      </c>
      <c r="D227" s="1152">
        <v>0</v>
      </c>
      <c r="E227" s="1152">
        <v>0</v>
      </c>
    </row>
    <row r="228" spans="1:5" ht="53.25" customHeight="1" thickBot="1" x14ac:dyDescent="0.3">
      <c r="A228" s="1151" t="s">
        <v>43</v>
      </c>
      <c r="B228" s="1156">
        <f>B229+B230+B231+B232</f>
        <v>300</v>
      </c>
      <c r="C228" s="1156">
        <f t="shared" ref="C228:E228" si="26">C229+C230+C231+C232</f>
        <v>0</v>
      </c>
      <c r="D228" s="1156">
        <f t="shared" si="26"/>
        <v>0</v>
      </c>
      <c r="E228" s="1156">
        <f t="shared" si="26"/>
        <v>0</v>
      </c>
    </row>
    <row r="229" spans="1:5" ht="53.25" customHeight="1" thickBot="1" x14ac:dyDescent="0.3">
      <c r="A229" s="1153" t="s">
        <v>279</v>
      </c>
      <c r="B229" s="1156">
        <v>300</v>
      </c>
      <c r="C229" s="1183">
        <v>0</v>
      </c>
      <c r="D229" s="1183">
        <v>0</v>
      </c>
      <c r="E229" s="1183">
        <v>0</v>
      </c>
    </row>
    <row r="230" spans="1:5" ht="53.25" customHeight="1" thickBot="1" x14ac:dyDescent="0.3">
      <c r="A230" s="1153" t="s">
        <v>294</v>
      </c>
      <c r="B230" s="1152">
        <v>0</v>
      </c>
      <c r="C230" s="1152">
        <v>0</v>
      </c>
      <c r="D230" s="1152">
        <v>0</v>
      </c>
      <c r="E230" s="1152">
        <v>0</v>
      </c>
    </row>
    <row r="231" spans="1:5" ht="53.25" customHeight="1" thickBot="1" x14ac:dyDescent="0.3">
      <c r="A231" s="1153" t="s">
        <v>295</v>
      </c>
      <c r="B231" s="1152">
        <v>0</v>
      </c>
      <c r="C231" s="1152">
        <v>0</v>
      </c>
      <c r="D231" s="1152">
        <v>0</v>
      </c>
      <c r="E231" s="1152">
        <v>0</v>
      </c>
    </row>
    <row r="232" spans="1:5" ht="53.25" customHeight="1" thickBot="1" x14ac:dyDescent="0.3">
      <c r="A232" s="1153" t="s">
        <v>296</v>
      </c>
      <c r="B232" s="1152">
        <v>0</v>
      </c>
      <c r="C232" s="1152">
        <v>0</v>
      </c>
      <c r="D232" s="1152">
        <v>0</v>
      </c>
      <c r="E232" s="1152">
        <v>0</v>
      </c>
    </row>
    <row r="233" spans="1:5" ht="53.25" customHeight="1" thickBot="1" x14ac:dyDescent="0.3">
      <c r="A233" s="1184" t="s">
        <v>298</v>
      </c>
      <c r="B233" s="1156">
        <f>B223+B228</f>
        <v>300</v>
      </c>
      <c r="C233" s="1156">
        <f t="shared" ref="C233:E233" si="27">C223+C228</f>
        <v>0</v>
      </c>
      <c r="D233" s="1156">
        <f t="shared" si="27"/>
        <v>0</v>
      </c>
      <c r="E233" s="1156">
        <f t="shared" si="27"/>
        <v>0</v>
      </c>
    </row>
    <row r="234" spans="1:5" ht="128.25" customHeight="1" thickBot="1" x14ac:dyDescent="0.3">
      <c r="A234" s="1145" t="s">
        <v>74</v>
      </c>
      <c r="B234" s="1189"/>
      <c r="C234" s="1186" t="s">
        <v>289</v>
      </c>
      <c r="D234" s="1187"/>
      <c r="E234" s="1188"/>
    </row>
    <row r="235" spans="1:5" ht="85.5" customHeight="1" thickBot="1" x14ac:dyDescent="0.3">
      <c r="A235" s="1142" t="s">
        <v>15</v>
      </c>
      <c r="B235" s="1190" t="s">
        <v>1717</v>
      </c>
      <c r="C235" s="1191" t="s">
        <v>289</v>
      </c>
      <c r="D235" s="1192"/>
      <c r="E235" s="1193"/>
    </row>
    <row r="236" spans="1:5" ht="53.25" customHeight="1" thickBot="1" x14ac:dyDescent="0.3">
      <c r="A236" s="1142" t="s">
        <v>16</v>
      </c>
      <c r="B236" s="1479"/>
      <c r="C236" s="1480"/>
      <c r="D236" s="1480"/>
      <c r="E236" s="1481"/>
    </row>
    <row r="237" spans="1:5" ht="53.25" customHeight="1" x14ac:dyDescent="0.25">
      <c r="A237" s="1464"/>
      <c r="B237" s="1146">
        <v>2019</v>
      </c>
      <c r="C237" s="1146">
        <v>2020</v>
      </c>
      <c r="D237" s="1146">
        <v>2021</v>
      </c>
      <c r="E237" s="1146">
        <v>2022</v>
      </c>
    </row>
    <row r="238" spans="1:5" ht="53.25" customHeight="1" thickBot="1" x14ac:dyDescent="0.3">
      <c r="A238" s="1465"/>
      <c r="B238" s="1147" t="s">
        <v>8</v>
      </c>
      <c r="C238" s="1147" t="s">
        <v>9</v>
      </c>
      <c r="D238" s="1147" t="s">
        <v>9</v>
      </c>
      <c r="E238" s="1147" t="s">
        <v>9</v>
      </c>
    </row>
    <row r="239" spans="1:5" ht="53.25" customHeight="1" thickBot="1" x14ac:dyDescent="0.3">
      <c r="A239" s="1142" t="s">
        <v>17</v>
      </c>
      <c r="B239" s="1149">
        <v>1</v>
      </c>
      <c r="C239" s="1142"/>
      <c r="D239" s="1142"/>
      <c r="E239" s="1142"/>
    </row>
    <row r="240" spans="1:5" ht="53.25" customHeight="1" thickBot="1" x14ac:dyDescent="0.3">
      <c r="A240" s="1142" t="s">
        <v>18</v>
      </c>
      <c r="B240" s="1148">
        <v>300</v>
      </c>
      <c r="C240" s="1148">
        <f t="shared" ref="C240:E240" si="28">C258</f>
        <v>0</v>
      </c>
      <c r="D240" s="1148">
        <f t="shared" si="28"/>
        <v>0</v>
      </c>
      <c r="E240" s="1148">
        <f t="shared" si="28"/>
        <v>0</v>
      </c>
    </row>
    <row r="241" spans="1:5" ht="53.25" customHeight="1" thickBot="1" x14ac:dyDescent="0.3">
      <c r="A241" s="1142" t="s">
        <v>19</v>
      </c>
      <c r="B241" s="1148">
        <f>B240/B239</f>
        <v>300</v>
      </c>
      <c r="C241" s="1148" t="e">
        <f t="shared" ref="C241:E241" si="29">C240/C239</f>
        <v>#DIV/0!</v>
      </c>
      <c r="D241" s="1148" t="e">
        <f t="shared" si="29"/>
        <v>#DIV/0!</v>
      </c>
      <c r="E241" s="1148" t="e">
        <f t="shared" si="29"/>
        <v>#DIV/0!</v>
      </c>
    </row>
    <row r="242" spans="1:5" ht="53.25" customHeight="1" thickBot="1" x14ac:dyDescent="0.3">
      <c r="A242" s="1142" t="s">
        <v>20</v>
      </c>
      <c r="B242" s="1149" t="s">
        <v>21</v>
      </c>
      <c r="C242" s="1150">
        <f>C239/B239-1</f>
        <v>-1</v>
      </c>
      <c r="D242" s="1150" t="e">
        <f t="shared" ref="D242:E244" si="30">D239/C239-1</f>
        <v>#DIV/0!</v>
      </c>
      <c r="E242" s="1150" t="e">
        <f t="shared" si="30"/>
        <v>#DIV/0!</v>
      </c>
    </row>
    <row r="243" spans="1:5" ht="53.25" customHeight="1" thickBot="1" x14ac:dyDescent="0.3">
      <c r="A243" s="1142" t="s">
        <v>22</v>
      </c>
      <c r="B243" s="1149" t="s">
        <v>21</v>
      </c>
      <c r="C243" s="1150">
        <f>C240/B240-1</f>
        <v>-1</v>
      </c>
      <c r="D243" s="1150" t="e">
        <f t="shared" si="30"/>
        <v>#DIV/0!</v>
      </c>
      <c r="E243" s="1150" t="e">
        <f t="shared" si="30"/>
        <v>#DIV/0!</v>
      </c>
    </row>
    <row r="244" spans="1:5" ht="53.25" customHeight="1" thickBot="1" x14ac:dyDescent="0.3">
      <c r="A244" s="1142" t="s">
        <v>23</v>
      </c>
      <c r="B244" s="1149" t="s">
        <v>21</v>
      </c>
      <c r="C244" s="1150" t="e">
        <f>C241/B241-1</f>
        <v>#DIV/0!</v>
      </c>
      <c r="D244" s="1150" t="e">
        <f t="shared" si="30"/>
        <v>#DIV/0!</v>
      </c>
      <c r="E244" s="1150" t="e">
        <f t="shared" si="30"/>
        <v>#DIV/0!</v>
      </c>
    </row>
    <row r="245" spans="1:5" ht="53.25" customHeight="1" thickBot="1" x14ac:dyDescent="0.3">
      <c r="A245" s="1466" t="s">
        <v>1725</v>
      </c>
      <c r="B245" s="1467"/>
      <c r="C245" s="1467"/>
      <c r="D245" s="1467"/>
      <c r="E245" s="1468"/>
    </row>
    <row r="246" spans="1:5" ht="53.25" customHeight="1" x14ac:dyDescent="0.25">
      <c r="A246" s="1464"/>
      <c r="B246" s="1146">
        <v>2019</v>
      </c>
      <c r="C246" s="1146">
        <v>2020</v>
      </c>
      <c r="D246" s="1146">
        <v>2021</v>
      </c>
      <c r="E246" s="1146">
        <v>2022</v>
      </c>
    </row>
    <row r="247" spans="1:5" ht="53.25" customHeight="1" thickBot="1" x14ac:dyDescent="0.3">
      <c r="A247" s="1465"/>
      <c r="B247" s="1147" t="s">
        <v>8</v>
      </c>
      <c r="C247" s="1147" t="s">
        <v>9</v>
      </c>
      <c r="D247" s="1147" t="s">
        <v>9</v>
      </c>
      <c r="E247" s="1147" t="s">
        <v>9</v>
      </c>
    </row>
    <row r="248" spans="1:5" ht="53.25" customHeight="1" thickBot="1" x14ac:dyDescent="0.3">
      <c r="A248" s="1151" t="s">
        <v>42</v>
      </c>
      <c r="B248" s="1152">
        <f>B249+B250+B251+B252</f>
        <v>0</v>
      </c>
      <c r="C248" s="1152">
        <f t="shared" ref="C248:E248" si="31">C249+C250+C251+C252</f>
        <v>0</v>
      </c>
      <c r="D248" s="1152">
        <f t="shared" si="31"/>
        <v>0</v>
      </c>
      <c r="E248" s="1152">
        <f t="shared" si="31"/>
        <v>0</v>
      </c>
    </row>
    <row r="249" spans="1:5" ht="53.25" customHeight="1" thickBot="1" x14ac:dyDescent="0.3">
      <c r="A249" s="1153" t="s">
        <v>279</v>
      </c>
      <c r="B249" s="1152">
        <v>0</v>
      </c>
      <c r="C249" s="1152"/>
      <c r="D249" s="1152"/>
      <c r="E249" s="1152"/>
    </row>
    <row r="250" spans="1:5" ht="53.25" customHeight="1" thickBot="1" x14ac:dyDescent="0.3">
      <c r="A250" s="1153" t="s">
        <v>294</v>
      </c>
      <c r="B250" s="1152"/>
      <c r="C250" s="1152"/>
      <c r="D250" s="1152"/>
      <c r="E250" s="1152"/>
    </row>
    <row r="251" spans="1:5" ht="53.25" customHeight="1" thickBot="1" x14ac:dyDescent="0.3">
      <c r="A251" s="1153" t="s">
        <v>295</v>
      </c>
      <c r="B251" s="1152"/>
      <c r="C251" s="1152"/>
      <c r="D251" s="1152"/>
      <c r="E251" s="1152"/>
    </row>
    <row r="252" spans="1:5" ht="53.25" customHeight="1" thickBot="1" x14ac:dyDescent="0.3">
      <c r="A252" s="1153" t="s">
        <v>296</v>
      </c>
      <c r="B252" s="1152"/>
      <c r="C252" s="1152"/>
      <c r="D252" s="1152"/>
      <c r="E252" s="1152"/>
    </row>
    <row r="253" spans="1:5" ht="53.25" customHeight="1" thickBot="1" x14ac:dyDescent="0.3">
      <c r="A253" s="1151" t="s">
        <v>43</v>
      </c>
      <c r="B253" s="1156">
        <f>B254+B255+B256+B257</f>
        <v>300</v>
      </c>
      <c r="C253" s="1156">
        <f t="shared" ref="C253:E253" si="32">C254+C255+C256+C257</f>
        <v>0</v>
      </c>
      <c r="D253" s="1156">
        <f t="shared" si="32"/>
        <v>0</v>
      </c>
      <c r="E253" s="1156">
        <f t="shared" si="32"/>
        <v>0</v>
      </c>
    </row>
    <row r="254" spans="1:5" ht="53.25" customHeight="1" thickBot="1" x14ac:dyDescent="0.3">
      <c r="A254" s="1153" t="s">
        <v>279</v>
      </c>
      <c r="B254" s="1156">
        <v>300</v>
      </c>
      <c r="C254" s="1152"/>
      <c r="D254" s="1152"/>
      <c r="E254" s="1152"/>
    </row>
    <row r="255" spans="1:5" ht="53.25" customHeight="1" thickBot="1" x14ac:dyDescent="0.3">
      <c r="A255" s="1153" t="s">
        <v>294</v>
      </c>
      <c r="B255" s="1156"/>
      <c r="C255" s="1152"/>
      <c r="D255" s="1152"/>
      <c r="E255" s="1152"/>
    </row>
    <row r="256" spans="1:5" ht="53.25" customHeight="1" thickBot="1" x14ac:dyDescent="0.3">
      <c r="A256" s="1153" t="s">
        <v>295</v>
      </c>
      <c r="B256" s="1156"/>
      <c r="C256" s="1152"/>
      <c r="D256" s="1152"/>
      <c r="E256" s="1152"/>
    </row>
    <row r="257" spans="1:5" ht="53.25" customHeight="1" thickBot="1" x14ac:dyDescent="0.3">
      <c r="A257" s="1153" t="s">
        <v>296</v>
      </c>
      <c r="B257" s="1156"/>
      <c r="C257" s="1152"/>
      <c r="D257" s="1152"/>
      <c r="E257" s="1152"/>
    </row>
    <row r="258" spans="1:5" ht="53.25" customHeight="1" thickBot="1" x14ac:dyDescent="0.3">
      <c r="A258" s="1160" t="s">
        <v>319</v>
      </c>
      <c r="B258" s="1156">
        <f>B248+B253</f>
        <v>300</v>
      </c>
      <c r="C258" s="1156">
        <f t="shared" ref="C258:E258" si="33">C248+C253</f>
        <v>0</v>
      </c>
      <c r="D258" s="1156">
        <f t="shared" si="33"/>
        <v>0</v>
      </c>
      <c r="E258" s="1156">
        <f t="shared" si="33"/>
        <v>0</v>
      </c>
    </row>
    <row r="259" spans="1:5" ht="53.25" customHeight="1" thickBot="1" x14ac:dyDescent="0.3">
      <c r="A259" s="1194" t="s">
        <v>45</v>
      </c>
      <c r="B259" s="1473"/>
      <c r="C259" s="1474"/>
      <c r="D259" s="1474"/>
      <c r="E259" s="1475"/>
    </row>
    <row r="260" spans="1:5" ht="83.25" customHeight="1" thickBot="1" x14ac:dyDescent="0.3">
      <c r="A260" s="1145" t="s">
        <v>171</v>
      </c>
      <c r="B260" s="1195" t="s">
        <v>1718</v>
      </c>
      <c r="C260" s="1196" t="s">
        <v>289</v>
      </c>
      <c r="D260" s="1187"/>
      <c r="E260" s="1188"/>
    </row>
    <row r="261" spans="1:5" ht="53.25" customHeight="1" thickBot="1" x14ac:dyDescent="0.3">
      <c r="A261" s="1142" t="s">
        <v>15</v>
      </c>
      <c r="B261" s="1476" t="s">
        <v>206</v>
      </c>
      <c r="C261" s="1498"/>
      <c r="D261" s="1477"/>
      <c r="E261" s="1478"/>
    </row>
    <row r="262" spans="1:5" ht="53.25" customHeight="1" thickBot="1" x14ac:dyDescent="0.3">
      <c r="A262" s="1142" t="s">
        <v>16</v>
      </c>
      <c r="B262" s="1499" t="s">
        <v>52</v>
      </c>
      <c r="C262" s="1480"/>
      <c r="D262" s="1480"/>
      <c r="E262" s="1481"/>
    </row>
    <row r="263" spans="1:5" ht="53.25" customHeight="1" x14ac:dyDescent="0.25">
      <c r="A263" s="1464"/>
      <c r="B263" s="1146">
        <v>2019</v>
      </c>
      <c r="C263" s="1146">
        <v>2020</v>
      </c>
      <c r="D263" s="1146">
        <v>2021</v>
      </c>
      <c r="E263" s="1146">
        <v>2022</v>
      </c>
    </row>
    <row r="264" spans="1:5" ht="53.25" customHeight="1" thickBot="1" x14ac:dyDescent="0.3">
      <c r="A264" s="1465"/>
      <c r="B264" s="1147" t="s">
        <v>8</v>
      </c>
      <c r="C264" s="1147" t="s">
        <v>9</v>
      </c>
      <c r="D264" s="1147" t="s">
        <v>9</v>
      </c>
      <c r="E264" s="1147" t="s">
        <v>9</v>
      </c>
    </row>
    <row r="265" spans="1:5" ht="53.25" customHeight="1" thickBot="1" x14ac:dyDescent="0.3">
      <c r="A265" s="1142" t="s">
        <v>17</v>
      </c>
      <c r="B265" s="1148">
        <v>20</v>
      </c>
      <c r="C265" s="1149">
        <v>10</v>
      </c>
      <c r="D265" s="1149">
        <v>10</v>
      </c>
      <c r="E265" s="1149">
        <v>10</v>
      </c>
    </row>
    <row r="266" spans="1:5" ht="53.25" customHeight="1" thickBot="1" x14ac:dyDescent="0.3">
      <c r="A266" s="1142" t="s">
        <v>18</v>
      </c>
      <c r="B266" s="1148">
        <v>1100</v>
      </c>
      <c r="C266" s="1148">
        <v>900</v>
      </c>
      <c r="D266" s="1148">
        <v>900</v>
      </c>
      <c r="E266" s="1148">
        <v>900</v>
      </c>
    </row>
    <row r="267" spans="1:5" ht="53.25" customHeight="1" thickBot="1" x14ac:dyDescent="0.3">
      <c r="A267" s="1142" t="s">
        <v>19</v>
      </c>
      <c r="B267" s="1148">
        <f>B266/B265</f>
        <v>55</v>
      </c>
      <c r="C267" s="1148">
        <f t="shared" ref="C267:E267" si="34">C266/C265</f>
        <v>90</v>
      </c>
      <c r="D267" s="1148">
        <f t="shared" si="34"/>
        <v>90</v>
      </c>
      <c r="E267" s="1148">
        <f t="shared" si="34"/>
        <v>90</v>
      </c>
    </row>
    <row r="268" spans="1:5" ht="53.25" customHeight="1" thickBot="1" x14ac:dyDescent="0.3">
      <c r="A268" s="1142" t="s">
        <v>20</v>
      </c>
      <c r="B268" s="1149" t="s">
        <v>21</v>
      </c>
      <c r="C268" s="1150">
        <f>C265/B265-1</f>
        <v>-0.5</v>
      </c>
      <c r="D268" s="1150">
        <f t="shared" ref="D268:E270" si="35">D265/C265-1</f>
        <v>0</v>
      </c>
      <c r="E268" s="1150">
        <f t="shared" si="35"/>
        <v>0</v>
      </c>
    </row>
    <row r="269" spans="1:5" ht="53.25" customHeight="1" thickBot="1" x14ac:dyDescent="0.3">
      <c r="A269" s="1142" t="s">
        <v>22</v>
      </c>
      <c r="B269" s="1149" t="s">
        <v>21</v>
      </c>
      <c r="C269" s="1150">
        <f>C266/B266-1</f>
        <v>-0.18181818181818177</v>
      </c>
      <c r="D269" s="1150">
        <f t="shared" si="35"/>
        <v>0</v>
      </c>
      <c r="E269" s="1150">
        <f t="shared" si="35"/>
        <v>0</v>
      </c>
    </row>
    <row r="270" spans="1:5" ht="53.25" customHeight="1" thickBot="1" x14ac:dyDescent="0.3">
      <c r="A270" s="1142" t="s">
        <v>23</v>
      </c>
      <c r="B270" s="1149" t="s">
        <v>21</v>
      </c>
      <c r="C270" s="1150">
        <f>C267/B267-1</f>
        <v>0.63636363636363646</v>
      </c>
      <c r="D270" s="1150">
        <f t="shared" si="35"/>
        <v>0</v>
      </c>
      <c r="E270" s="1150">
        <f t="shared" si="35"/>
        <v>0</v>
      </c>
    </row>
    <row r="271" spans="1:5" ht="53.25" customHeight="1" thickBot="1" x14ac:dyDescent="0.3">
      <c r="A271" s="1466" t="s">
        <v>1726</v>
      </c>
      <c r="B271" s="1467"/>
      <c r="C271" s="1467"/>
      <c r="D271" s="1467"/>
      <c r="E271" s="1468"/>
    </row>
    <row r="272" spans="1:5" ht="53.25" customHeight="1" x14ac:dyDescent="0.25">
      <c r="A272" s="1464"/>
      <c r="B272" s="1146">
        <v>2019</v>
      </c>
      <c r="C272" s="1146">
        <v>2020</v>
      </c>
      <c r="D272" s="1146">
        <v>2021</v>
      </c>
      <c r="E272" s="1146">
        <v>2022</v>
      </c>
    </row>
    <row r="273" spans="1:5" ht="53.25" customHeight="1" thickBot="1" x14ac:dyDescent="0.3">
      <c r="A273" s="1465"/>
      <c r="B273" s="1147" t="s">
        <v>8</v>
      </c>
      <c r="C273" s="1147" t="s">
        <v>9</v>
      </c>
      <c r="D273" s="1147" t="s">
        <v>9</v>
      </c>
      <c r="E273" s="1147" t="s">
        <v>9</v>
      </c>
    </row>
    <row r="274" spans="1:5" ht="53.25" customHeight="1" thickBot="1" x14ac:dyDescent="0.3">
      <c r="A274" s="1151" t="s">
        <v>42</v>
      </c>
      <c r="B274" s="1152">
        <f>B275+B276+B277+B278</f>
        <v>0</v>
      </c>
      <c r="C274" s="1152">
        <f t="shared" ref="C274:E274" si="36">C275+C276+C277+C278</f>
        <v>0</v>
      </c>
      <c r="D274" s="1152">
        <f t="shared" si="36"/>
        <v>0</v>
      </c>
      <c r="E274" s="1152">
        <f t="shared" si="36"/>
        <v>0</v>
      </c>
    </row>
    <row r="275" spans="1:5" ht="53.25" customHeight="1" thickBot="1" x14ac:dyDescent="0.3">
      <c r="A275" s="1153" t="s">
        <v>279</v>
      </c>
      <c r="B275" s="1156">
        <v>0</v>
      </c>
      <c r="C275" s="1156">
        <v>0</v>
      </c>
      <c r="D275" s="1156">
        <v>0</v>
      </c>
      <c r="E275" s="1156">
        <v>0</v>
      </c>
    </row>
    <row r="276" spans="1:5" ht="53.25" customHeight="1" thickBot="1" x14ac:dyDescent="0.3">
      <c r="A276" s="1153" t="s">
        <v>294</v>
      </c>
      <c r="B276" s="1156">
        <v>0</v>
      </c>
      <c r="C276" s="1156">
        <v>0</v>
      </c>
      <c r="D276" s="1156">
        <v>0</v>
      </c>
      <c r="E276" s="1156">
        <v>0</v>
      </c>
    </row>
    <row r="277" spans="1:5" ht="53.25" customHeight="1" thickBot="1" x14ac:dyDescent="0.3">
      <c r="A277" s="1153" t="s">
        <v>295</v>
      </c>
      <c r="B277" s="1156">
        <v>0</v>
      </c>
      <c r="C277" s="1156">
        <v>0</v>
      </c>
      <c r="D277" s="1156">
        <v>0</v>
      </c>
      <c r="E277" s="1156">
        <v>0</v>
      </c>
    </row>
    <row r="278" spans="1:5" ht="53.25" customHeight="1" thickBot="1" x14ac:dyDescent="0.3">
      <c r="A278" s="1153" t="s">
        <v>296</v>
      </c>
      <c r="B278" s="1156">
        <v>0</v>
      </c>
      <c r="C278" s="1156">
        <v>0</v>
      </c>
      <c r="D278" s="1156">
        <v>0</v>
      </c>
      <c r="E278" s="1156">
        <v>0</v>
      </c>
    </row>
    <row r="279" spans="1:5" ht="53.25" customHeight="1" thickBot="1" x14ac:dyDescent="0.3">
      <c r="A279" s="1151" t="s">
        <v>43</v>
      </c>
      <c r="B279" s="1156">
        <f>B280+B281+B282+B283</f>
        <v>1100</v>
      </c>
      <c r="C279" s="1156">
        <f t="shared" ref="C279:E279" si="37">C280+C281+C282+C283</f>
        <v>900</v>
      </c>
      <c r="D279" s="1156">
        <f t="shared" si="37"/>
        <v>900</v>
      </c>
      <c r="E279" s="1156">
        <f t="shared" si="37"/>
        <v>900</v>
      </c>
    </row>
    <row r="280" spans="1:5" ht="53.25" customHeight="1" thickBot="1" x14ac:dyDescent="0.3">
      <c r="A280" s="1153" t="s">
        <v>279</v>
      </c>
      <c r="B280" s="1156">
        <v>1100</v>
      </c>
      <c r="C280" s="1156">
        <v>900</v>
      </c>
      <c r="D280" s="1156">
        <v>900</v>
      </c>
      <c r="E280" s="1156">
        <v>900</v>
      </c>
    </row>
    <row r="281" spans="1:5" ht="53.25" customHeight="1" thickBot="1" x14ac:dyDescent="0.3">
      <c r="A281" s="1153" t="s">
        <v>294</v>
      </c>
      <c r="B281" s="1156">
        <v>0</v>
      </c>
      <c r="C281" s="1156">
        <v>0</v>
      </c>
      <c r="D281" s="1156">
        <v>0</v>
      </c>
      <c r="E281" s="1156">
        <v>0</v>
      </c>
    </row>
    <row r="282" spans="1:5" ht="53.25" customHeight="1" thickBot="1" x14ac:dyDescent="0.3">
      <c r="A282" s="1153" t="s">
        <v>295</v>
      </c>
      <c r="B282" s="1156">
        <v>0</v>
      </c>
      <c r="C282" s="1156">
        <v>0</v>
      </c>
      <c r="D282" s="1156">
        <v>0</v>
      </c>
      <c r="E282" s="1156">
        <v>0</v>
      </c>
    </row>
    <row r="283" spans="1:5" ht="53.25" customHeight="1" thickBot="1" x14ac:dyDescent="0.3">
      <c r="A283" s="1153" t="s">
        <v>296</v>
      </c>
      <c r="B283" s="1156">
        <v>0</v>
      </c>
      <c r="C283" s="1156">
        <v>0</v>
      </c>
      <c r="D283" s="1156">
        <v>0</v>
      </c>
      <c r="E283" s="1156">
        <v>0</v>
      </c>
    </row>
    <row r="284" spans="1:5" ht="53.25" customHeight="1" thickBot="1" x14ac:dyDescent="0.3">
      <c r="A284" s="1160" t="s">
        <v>53</v>
      </c>
      <c r="B284" s="1156">
        <f>B274+B279</f>
        <v>1100</v>
      </c>
      <c r="C284" s="1156">
        <f t="shared" ref="C284:E284" si="38">C274+C279</f>
        <v>900</v>
      </c>
      <c r="D284" s="1156">
        <f t="shared" si="38"/>
        <v>900</v>
      </c>
      <c r="E284" s="1156">
        <f t="shared" si="38"/>
        <v>900</v>
      </c>
    </row>
    <row r="285" spans="1:5" ht="53.25" hidden="1" customHeight="1" thickBot="1" x14ac:dyDescent="0.3">
      <c r="A285" s="1482" t="s">
        <v>46</v>
      </c>
      <c r="B285" s="1483"/>
      <c r="C285" s="1483"/>
      <c r="D285" s="1483"/>
      <c r="E285" s="1484"/>
    </row>
    <row r="286" spans="1:5" ht="53.25" hidden="1" customHeight="1" thickBot="1" x14ac:dyDescent="0.3">
      <c r="A286" s="1482" t="s">
        <v>47</v>
      </c>
      <c r="B286" s="1483"/>
      <c r="C286" s="1483"/>
      <c r="D286" s="1483"/>
      <c r="E286" s="1484"/>
    </row>
    <row r="287" spans="1:5" ht="53.25" hidden="1" customHeight="1" thickBot="1" x14ac:dyDescent="0.3">
      <c r="A287" s="1145" t="s">
        <v>56</v>
      </c>
      <c r="B287" s="1485"/>
      <c r="C287" s="1486"/>
      <c r="D287" s="1486"/>
      <c r="E287" s="1487"/>
    </row>
    <row r="288" spans="1:5" ht="96" hidden="1" customHeight="1" thickBot="1" x14ac:dyDescent="0.3">
      <c r="A288" s="1145" t="s">
        <v>82</v>
      </c>
      <c r="B288" s="1145"/>
      <c r="C288" s="1181" t="s">
        <v>289</v>
      </c>
      <c r="D288" s="1474"/>
      <c r="E288" s="1475"/>
    </row>
    <row r="289" spans="1:5" ht="53.25" hidden="1" customHeight="1" thickBot="1" x14ac:dyDescent="0.3">
      <c r="A289" s="1182"/>
      <c r="B289" s="1473"/>
      <c r="C289" s="1497"/>
      <c r="D289" s="1474"/>
      <c r="E289" s="1475"/>
    </row>
    <row r="290" spans="1:5" ht="53.25" hidden="1" customHeight="1" thickBot="1" x14ac:dyDescent="0.3">
      <c r="A290" s="1142" t="s">
        <v>15</v>
      </c>
      <c r="B290" s="1476"/>
      <c r="C290" s="1477"/>
      <c r="D290" s="1477"/>
      <c r="E290" s="1478"/>
    </row>
    <row r="291" spans="1:5" ht="53.25" hidden="1" customHeight="1" thickBot="1" x14ac:dyDescent="0.3">
      <c r="A291" s="1142" t="s">
        <v>16</v>
      </c>
      <c r="B291" s="1479"/>
      <c r="C291" s="1480"/>
      <c r="D291" s="1480"/>
      <c r="E291" s="1481"/>
    </row>
    <row r="292" spans="1:5" ht="53.25" hidden="1" customHeight="1" x14ac:dyDescent="0.25">
      <c r="A292" s="1464"/>
      <c r="B292" s="1146">
        <v>2019</v>
      </c>
      <c r="C292" s="1146">
        <v>2020</v>
      </c>
      <c r="D292" s="1146">
        <v>2021</v>
      </c>
      <c r="E292" s="1146">
        <v>2022</v>
      </c>
    </row>
    <row r="293" spans="1:5" ht="53.25" hidden="1" customHeight="1" thickBot="1" x14ac:dyDescent="0.3">
      <c r="A293" s="1465"/>
      <c r="B293" s="1147" t="s">
        <v>8</v>
      </c>
      <c r="C293" s="1147" t="s">
        <v>9</v>
      </c>
      <c r="D293" s="1147" t="s">
        <v>9</v>
      </c>
      <c r="E293" s="1147" t="s">
        <v>9</v>
      </c>
    </row>
    <row r="294" spans="1:5" ht="53.25" hidden="1" customHeight="1" thickBot="1" x14ac:dyDescent="0.3">
      <c r="A294" s="1142" t="s">
        <v>17</v>
      </c>
      <c r="B294" s="1148"/>
      <c r="C294" s="1148"/>
      <c r="D294" s="1148"/>
      <c r="E294" s="1148"/>
    </row>
    <row r="295" spans="1:5" ht="53.25" hidden="1" customHeight="1" thickBot="1" x14ac:dyDescent="0.3">
      <c r="A295" s="1142" t="s">
        <v>18</v>
      </c>
      <c r="B295" s="1148">
        <f>B358-B320</f>
        <v>0</v>
      </c>
      <c r="C295" s="1148">
        <f t="shared" ref="C295:D295" si="39">C358-C320</f>
        <v>0</v>
      </c>
      <c r="D295" s="1148">
        <f t="shared" si="39"/>
        <v>0</v>
      </c>
      <c r="E295" s="1148">
        <f>E313</f>
        <v>0</v>
      </c>
    </row>
    <row r="296" spans="1:5" ht="53.25" hidden="1" customHeight="1" thickBot="1" x14ac:dyDescent="0.3">
      <c r="A296" s="1142" t="s">
        <v>19</v>
      </c>
      <c r="B296" s="1148" t="e">
        <f>B295/B294</f>
        <v>#DIV/0!</v>
      </c>
      <c r="C296" s="1148" t="e">
        <f t="shared" ref="C296:E296" si="40">C295/C294</f>
        <v>#DIV/0!</v>
      </c>
      <c r="D296" s="1148" t="e">
        <f t="shared" si="40"/>
        <v>#DIV/0!</v>
      </c>
      <c r="E296" s="1148" t="e">
        <f t="shared" si="40"/>
        <v>#DIV/0!</v>
      </c>
    </row>
    <row r="297" spans="1:5" ht="53.25" hidden="1" customHeight="1" thickBot="1" x14ac:dyDescent="0.3">
      <c r="A297" s="1142" t="s">
        <v>20</v>
      </c>
      <c r="B297" s="1149" t="s">
        <v>21</v>
      </c>
      <c r="C297" s="1150" t="e">
        <f>C294/B294-1</f>
        <v>#DIV/0!</v>
      </c>
      <c r="D297" s="1150" t="e">
        <f t="shared" ref="D297:E299" si="41">D294/C294-1</f>
        <v>#DIV/0!</v>
      </c>
      <c r="E297" s="1150" t="e">
        <f t="shared" si="41"/>
        <v>#DIV/0!</v>
      </c>
    </row>
    <row r="298" spans="1:5" ht="53.25" hidden="1" customHeight="1" thickBot="1" x14ac:dyDescent="0.3">
      <c r="A298" s="1142" t="s">
        <v>22</v>
      </c>
      <c r="B298" s="1149" t="s">
        <v>21</v>
      </c>
      <c r="C298" s="1150" t="e">
        <f>C295/B295-1</f>
        <v>#DIV/0!</v>
      </c>
      <c r="D298" s="1150" t="e">
        <f t="shared" si="41"/>
        <v>#DIV/0!</v>
      </c>
      <c r="E298" s="1150" t="e">
        <f t="shared" si="41"/>
        <v>#DIV/0!</v>
      </c>
    </row>
    <row r="299" spans="1:5" ht="53.25" hidden="1" customHeight="1" thickBot="1" x14ac:dyDescent="0.3">
      <c r="A299" s="1142" t="s">
        <v>23</v>
      </c>
      <c r="B299" s="1149" t="s">
        <v>21</v>
      </c>
      <c r="C299" s="1150" t="e">
        <f>C296/B296-1</f>
        <v>#DIV/0!</v>
      </c>
      <c r="D299" s="1150" t="e">
        <f t="shared" si="41"/>
        <v>#DIV/0!</v>
      </c>
      <c r="E299" s="1150" t="e">
        <f t="shared" si="41"/>
        <v>#DIV/0!</v>
      </c>
    </row>
    <row r="300" spans="1:5" ht="53.25" hidden="1" customHeight="1" thickBot="1" x14ac:dyDescent="0.3">
      <c r="A300" s="1466" t="s">
        <v>1723</v>
      </c>
      <c r="B300" s="1467"/>
      <c r="C300" s="1467"/>
      <c r="D300" s="1467"/>
      <c r="E300" s="1468"/>
    </row>
    <row r="301" spans="1:5" ht="53.25" hidden="1" customHeight="1" x14ac:dyDescent="0.25">
      <c r="A301" s="1464"/>
      <c r="B301" s="1146">
        <v>2019</v>
      </c>
      <c r="C301" s="1146">
        <v>2020</v>
      </c>
      <c r="D301" s="1146">
        <v>2021</v>
      </c>
      <c r="E301" s="1146">
        <v>2022</v>
      </c>
    </row>
    <row r="302" spans="1:5" ht="53.25" hidden="1" customHeight="1" thickBot="1" x14ac:dyDescent="0.3">
      <c r="A302" s="1465"/>
      <c r="B302" s="1147" t="s">
        <v>8</v>
      </c>
      <c r="C302" s="1147" t="s">
        <v>9</v>
      </c>
      <c r="D302" s="1147" t="s">
        <v>9</v>
      </c>
      <c r="E302" s="1147" t="s">
        <v>9</v>
      </c>
    </row>
    <row r="303" spans="1:5" ht="53.25" hidden="1" customHeight="1" thickBot="1" x14ac:dyDescent="0.3">
      <c r="A303" s="1151" t="s">
        <v>42</v>
      </c>
      <c r="B303" s="1152">
        <f>B304+B305+B306+B307</f>
        <v>0</v>
      </c>
      <c r="C303" s="1152">
        <f t="shared" ref="C303:E303" si="42">C304+C305+C306+C307</f>
        <v>0</v>
      </c>
      <c r="D303" s="1152">
        <f t="shared" si="42"/>
        <v>0</v>
      </c>
      <c r="E303" s="1152">
        <f t="shared" si="42"/>
        <v>0</v>
      </c>
    </row>
    <row r="304" spans="1:5" ht="53.25" hidden="1" customHeight="1" thickBot="1" x14ac:dyDescent="0.3">
      <c r="A304" s="1153" t="s">
        <v>279</v>
      </c>
      <c r="B304" s="1152"/>
      <c r="C304" s="1152"/>
      <c r="D304" s="1152"/>
      <c r="E304" s="1152"/>
    </row>
    <row r="305" spans="1:5" ht="53.25" hidden="1" customHeight="1" thickBot="1" x14ac:dyDescent="0.3">
      <c r="A305" s="1153" t="s">
        <v>294</v>
      </c>
      <c r="B305" s="1152"/>
      <c r="C305" s="1152"/>
      <c r="D305" s="1152"/>
      <c r="E305" s="1152"/>
    </row>
    <row r="306" spans="1:5" ht="53.25" hidden="1" customHeight="1" thickBot="1" x14ac:dyDescent="0.3">
      <c r="A306" s="1153" t="s">
        <v>295</v>
      </c>
      <c r="B306" s="1152"/>
      <c r="C306" s="1152"/>
      <c r="D306" s="1152"/>
      <c r="E306" s="1152"/>
    </row>
    <row r="307" spans="1:5" ht="53.25" hidden="1" customHeight="1" thickBot="1" x14ac:dyDescent="0.3">
      <c r="A307" s="1153" t="s">
        <v>296</v>
      </c>
      <c r="B307" s="1152"/>
      <c r="C307" s="1152"/>
      <c r="D307" s="1152"/>
      <c r="E307" s="1152"/>
    </row>
    <row r="308" spans="1:5" ht="53.25" hidden="1" customHeight="1" thickBot="1" x14ac:dyDescent="0.3">
      <c r="A308" s="1151" t="s">
        <v>43</v>
      </c>
      <c r="B308" s="1156">
        <f>B309+B310+B311+B312</f>
        <v>0</v>
      </c>
      <c r="C308" s="1156">
        <f t="shared" ref="C308:E308" si="43">C309+C310+C311+C312</f>
        <v>0</v>
      </c>
      <c r="D308" s="1156">
        <f t="shared" si="43"/>
        <v>0</v>
      </c>
      <c r="E308" s="1156">
        <f t="shared" si="43"/>
        <v>0</v>
      </c>
    </row>
    <row r="309" spans="1:5" ht="53.25" hidden="1" customHeight="1" thickBot="1" x14ac:dyDescent="0.3">
      <c r="A309" s="1153" t="s">
        <v>279</v>
      </c>
      <c r="B309" s="1156"/>
      <c r="C309" s="1152"/>
      <c r="D309" s="1152"/>
      <c r="E309" s="1152">
        <v>0</v>
      </c>
    </row>
    <row r="310" spans="1:5" ht="53.25" hidden="1" customHeight="1" thickBot="1" x14ac:dyDescent="0.3">
      <c r="A310" s="1153" t="s">
        <v>294</v>
      </c>
      <c r="B310" s="1156"/>
      <c r="C310" s="1152"/>
      <c r="D310" s="1152"/>
      <c r="E310" s="1152"/>
    </row>
    <row r="311" spans="1:5" ht="53.25" hidden="1" customHeight="1" thickBot="1" x14ac:dyDescent="0.3">
      <c r="A311" s="1153" t="s">
        <v>295</v>
      </c>
      <c r="B311" s="1156"/>
      <c r="C311" s="1152"/>
      <c r="D311" s="1152"/>
      <c r="E311" s="1152"/>
    </row>
    <row r="312" spans="1:5" ht="53.25" hidden="1" customHeight="1" thickBot="1" x14ac:dyDescent="0.3">
      <c r="A312" s="1153" t="s">
        <v>296</v>
      </c>
      <c r="B312" s="1156"/>
      <c r="C312" s="1152"/>
      <c r="D312" s="1152"/>
      <c r="E312" s="1152"/>
    </row>
    <row r="313" spans="1:5" ht="53.25" hidden="1" customHeight="1" thickBot="1" x14ac:dyDescent="0.3">
      <c r="A313" s="1184" t="s">
        <v>31</v>
      </c>
      <c r="B313" s="1156">
        <f>B303+B308</f>
        <v>0</v>
      </c>
      <c r="C313" s="1156">
        <f t="shared" ref="C313:E313" si="44">C303+C308</f>
        <v>0</v>
      </c>
      <c r="D313" s="1156">
        <f t="shared" si="44"/>
        <v>0</v>
      </c>
      <c r="E313" s="1156">
        <f t="shared" si="44"/>
        <v>0</v>
      </c>
    </row>
    <row r="314" spans="1:5" ht="53.25" hidden="1" customHeight="1" thickBot="1" x14ac:dyDescent="0.3">
      <c r="A314" s="1145" t="s">
        <v>33</v>
      </c>
      <c r="B314" s="1145"/>
      <c r="C314" s="1181" t="s">
        <v>289</v>
      </c>
      <c r="D314" s="1474"/>
      <c r="E314" s="1475"/>
    </row>
    <row r="315" spans="1:5" ht="53.25" hidden="1" customHeight="1" thickBot="1" x14ac:dyDescent="0.3">
      <c r="A315" s="1142" t="s">
        <v>15</v>
      </c>
      <c r="B315" s="1476"/>
      <c r="C315" s="1477"/>
      <c r="D315" s="1477"/>
      <c r="E315" s="1478"/>
    </row>
    <row r="316" spans="1:5" ht="53.25" hidden="1" customHeight="1" thickBot="1" x14ac:dyDescent="0.3">
      <c r="A316" s="1142" t="s">
        <v>16</v>
      </c>
      <c r="B316" s="1479"/>
      <c r="C316" s="1480"/>
      <c r="D316" s="1480"/>
      <c r="E316" s="1481"/>
    </row>
    <row r="317" spans="1:5" ht="53.25" hidden="1" customHeight="1" x14ac:dyDescent="0.25">
      <c r="A317" s="1464"/>
      <c r="B317" s="1146">
        <v>2019</v>
      </c>
      <c r="C317" s="1146">
        <v>2020</v>
      </c>
      <c r="D317" s="1146">
        <v>2021</v>
      </c>
      <c r="E317" s="1146">
        <v>2022</v>
      </c>
    </row>
    <row r="318" spans="1:5" ht="53.25" hidden="1" customHeight="1" thickBot="1" x14ac:dyDescent="0.3">
      <c r="A318" s="1465"/>
      <c r="B318" s="1147" t="s">
        <v>8</v>
      </c>
      <c r="C318" s="1147" t="s">
        <v>9</v>
      </c>
      <c r="D318" s="1147" t="s">
        <v>9</v>
      </c>
      <c r="E318" s="1147" t="s">
        <v>9</v>
      </c>
    </row>
    <row r="319" spans="1:5" ht="53.25" hidden="1" customHeight="1" thickBot="1" x14ac:dyDescent="0.3">
      <c r="A319" s="1142" t="s">
        <v>17</v>
      </c>
      <c r="B319" s="1142"/>
      <c r="C319" s="1142"/>
      <c r="D319" s="1142"/>
      <c r="E319" s="1142"/>
    </row>
    <row r="320" spans="1:5" ht="53.25" hidden="1" customHeight="1" thickBot="1" x14ac:dyDescent="0.3">
      <c r="A320" s="1142" t="s">
        <v>18</v>
      </c>
      <c r="B320" s="1148"/>
      <c r="C320" s="1148"/>
      <c r="D320" s="1148"/>
      <c r="E320" s="1148"/>
    </row>
    <row r="321" spans="1:5" ht="53.25" hidden="1" customHeight="1" thickBot="1" x14ac:dyDescent="0.3">
      <c r="A321" s="1142" t="s">
        <v>19</v>
      </c>
      <c r="B321" s="1148" t="e">
        <f>B320/B319</f>
        <v>#DIV/0!</v>
      </c>
      <c r="C321" s="1148" t="e">
        <f t="shared" ref="C321:E321" si="45">C320/C319</f>
        <v>#DIV/0!</v>
      </c>
      <c r="D321" s="1148" t="e">
        <f t="shared" si="45"/>
        <v>#DIV/0!</v>
      </c>
      <c r="E321" s="1148" t="e">
        <f t="shared" si="45"/>
        <v>#DIV/0!</v>
      </c>
    </row>
    <row r="322" spans="1:5" ht="53.25" hidden="1" customHeight="1" thickBot="1" x14ac:dyDescent="0.3">
      <c r="A322" s="1142" t="s">
        <v>20</v>
      </c>
      <c r="B322" s="1149" t="s">
        <v>21</v>
      </c>
      <c r="C322" s="1150" t="e">
        <f>C319/B319-1</f>
        <v>#DIV/0!</v>
      </c>
      <c r="D322" s="1150" t="e">
        <f t="shared" ref="D322:E324" si="46">D319/C319-1</f>
        <v>#DIV/0!</v>
      </c>
      <c r="E322" s="1150" t="e">
        <f t="shared" si="46"/>
        <v>#DIV/0!</v>
      </c>
    </row>
    <row r="323" spans="1:5" ht="53.25" hidden="1" customHeight="1" thickBot="1" x14ac:dyDescent="0.3">
      <c r="A323" s="1142" t="s">
        <v>22</v>
      </c>
      <c r="B323" s="1149" t="s">
        <v>21</v>
      </c>
      <c r="C323" s="1150" t="e">
        <f>C320/B320-1</f>
        <v>#DIV/0!</v>
      </c>
      <c r="D323" s="1150" t="e">
        <f t="shared" si="46"/>
        <v>#DIV/0!</v>
      </c>
      <c r="E323" s="1150" t="e">
        <f t="shared" si="46"/>
        <v>#DIV/0!</v>
      </c>
    </row>
    <row r="324" spans="1:5" ht="53.25" hidden="1" customHeight="1" thickBot="1" x14ac:dyDescent="0.3">
      <c r="A324" s="1142" t="s">
        <v>23</v>
      </c>
      <c r="B324" s="1149" t="s">
        <v>21</v>
      </c>
      <c r="C324" s="1150" t="e">
        <f>C321/B321-1</f>
        <v>#DIV/0!</v>
      </c>
      <c r="D324" s="1150" t="e">
        <f t="shared" si="46"/>
        <v>#DIV/0!</v>
      </c>
      <c r="E324" s="1150" t="e">
        <f t="shared" si="46"/>
        <v>#DIV/0!</v>
      </c>
    </row>
    <row r="325" spans="1:5" ht="53.25" hidden="1" customHeight="1" thickBot="1" x14ac:dyDescent="0.3">
      <c r="A325" s="1466" t="s">
        <v>1724</v>
      </c>
      <c r="B325" s="1467"/>
      <c r="C325" s="1467"/>
      <c r="D325" s="1467"/>
      <c r="E325" s="1468"/>
    </row>
    <row r="326" spans="1:5" ht="53.25" hidden="1" customHeight="1" x14ac:dyDescent="0.25">
      <c r="A326" s="1464"/>
      <c r="B326" s="1146">
        <v>2019</v>
      </c>
      <c r="C326" s="1146">
        <v>2020</v>
      </c>
      <c r="D326" s="1146">
        <v>2021</v>
      </c>
      <c r="E326" s="1146">
        <v>2022</v>
      </c>
    </row>
    <row r="327" spans="1:5" ht="53.25" hidden="1" customHeight="1" thickBot="1" x14ac:dyDescent="0.3">
      <c r="A327" s="1465"/>
      <c r="B327" s="1147" t="s">
        <v>8</v>
      </c>
      <c r="C327" s="1147" t="s">
        <v>9</v>
      </c>
      <c r="D327" s="1147" t="s">
        <v>9</v>
      </c>
      <c r="E327" s="1147" t="s">
        <v>9</v>
      </c>
    </row>
    <row r="328" spans="1:5" ht="53.25" hidden="1" customHeight="1" thickBot="1" x14ac:dyDescent="0.3">
      <c r="A328" s="1151" t="s">
        <v>42</v>
      </c>
      <c r="B328" s="1152">
        <f>B329+B330+B331+B332</f>
        <v>0</v>
      </c>
      <c r="C328" s="1152">
        <f t="shared" ref="C328:E328" si="47">C329+C330+C331+C332</f>
        <v>0</v>
      </c>
      <c r="D328" s="1152">
        <f t="shared" si="47"/>
        <v>0</v>
      </c>
      <c r="E328" s="1152">
        <f t="shared" si="47"/>
        <v>0</v>
      </c>
    </row>
    <row r="329" spans="1:5" ht="53.25" hidden="1" customHeight="1" thickBot="1" x14ac:dyDescent="0.3">
      <c r="A329" s="1153" t="s">
        <v>279</v>
      </c>
      <c r="B329" s="1152"/>
      <c r="C329" s="1152"/>
      <c r="D329" s="1152"/>
      <c r="E329" s="1152"/>
    </row>
    <row r="330" spans="1:5" ht="53.25" hidden="1" customHeight="1" thickBot="1" x14ac:dyDescent="0.3">
      <c r="A330" s="1153" t="s">
        <v>294</v>
      </c>
      <c r="B330" s="1152"/>
      <c r="C330" s="1152"/>
      <c r="D330" s="1152"/>
      <c r="E330" s="1152"/>
    </row>
    <row r="331" spans="1:5" ht="53.25" hidden="1" customHeight="1" thickBot="1" x14ac:dyDescent="0.3">
      <c r="A331" s="1153" t="s">
        <v>295</v>
      </c>
      <c r="B331" s="1152"/>
      <c r="C331" s="1152"/>
      <c r="D331" s="1152"/>
      <c r="E331" s="1152"/>
    </row>
    <row r="332" spans="1:5" ht="53.25" hidden="1" customHeight="1" thickBot="1" x14ac:dyDescent="0.3">
      <c r="A332" s="1153" t="s">
        <v>296</v>
      </c>
      <c r="B332" s="1152"/>
      <c r="C332" s="1152"/>
      <c r="D332" s="1152"/>
      <c r="E332" s="1152"/>
    </row>
    <row r="333" spans="1:5" ht="53.25" hidden="1" customHeight="1" thickBot="1" x14ac:dyDescent="0.3">
      <c r="A333" s="1151" t="s">
        <v>43</v>
      </c>
      <c r="B333" s="1156">
        <f>B334+B335+B336+B337</f>
        <v>0</v>
      </c>
      <c r="C333" s="1156">
        <f t="shared" ref="C333:E333" si="48">C334+C335+C336+C337</f>
        <v>0</v>
      </c>
      <c r="D333" s="1156">
        <f t="shared" si="48"/>
        <v>0</v>
      </c>
      <c r="E333" s="1156">
        <f t="shared" si="48"/>
        <v>0</v>
      </c>
    </row>
    <row r="334" spans="1:5" ht="53.25" hidden="1" customHeight="1" thickBot="1" x14ac:dyDescent="0.3">
      <c r="A334" s="1153" t="s">
        <v>279</v>
      </c>
      <c r="B334" s="1156"/>
      <c r="C334" s="1152"/>
      <c r="D334" s="1152"/>
      <c r="E334" s="1152"/>
    </row>
    <row r="335" spans="1:5" ht="53.25" hidden="1" customHeight="1" thickBot="1" x14ac:dyDescent="0.3">
      <c r="A335" s="1153" t="s">
        <v>294</v>
      </c>
      <c r="B335" s="1156"/>
      <c r="C335" s="1152"/>
      <c r="D335" s="1152"/>
      <c r="E335" s="1152"/>
    </row>
    <row r="336" spans="1:5" ht="53.25" hidden="1" customHeight="1" thickBot="1" x14ac:dyDescent="0.3">
      <c r="A336" s="1153" t="s">
        <v>295</v>
      </c>
      <c r="B336" s="1156"/>
      <c r="C336" s="1152"/>
      <c r="D336" s="1152"/>
      <c r="E336" s="1152"/>
    </row>
    <row r="337" spans="1:5" ht="53.25" hidden="1" customHeight="1" thickBot="1" x14ac:dyDescent="0.3">
      <c r="A337" s="1153" t="s">
        <v>296</v>
      </c>
      <c r="B337" s="1156"/>
      <c r="C337" s="1152"/>
      <c r="D337" s="1152"/>
      <c r="E337" s="1152"/>
    </row>
    <row r="338" spans="1:5" ht="53.25" hidden="1" customHeight="1" thickBot="1" x14ac:dyDescent="0.3">
      <c r="A338" s="1184" t="s">
        <v>298</v>
      </c>
      <c r="B338" s="1156">
        <f>B328+B333</f>
        <v>0</v>
      </c>
      <c r="C338" s="1156">
        <f t="shared" ref="C338:E338" si="49">C328+C333</f>
        <v>0</v>
      </c>
      <c r="D338" s="1156">
        <f t="shared" si="49"/>
        <v>0</v>
      </c>
      <c r="E338" s="1156">
        <f t="shared" si="49"/>
        <v>0</v>
      </c>
    </row>
    <row r="339" spans="1:5" ht="53.25" hidden="1" customHeight="1" thickBot="1" x14ac:dyDescent="0.3">
      <c r="A339" s="1145" t="s">
        <v>74</v>
      </c>
      <c r="B339" s="1189"/>
      <c r="C339" s="1186" t="s">
        <v>289</v>
      </c>
      <c r="D339" s="1187"/>
      <c r="E339" s="1188"/>
    </row>
    <row r="340" spans="1:5" ht="53.25" hidden="1" customHeight="1" thickBot="1" x14ac:dyDescent="0.3">
      <c r="A340" s="1142" t="s">
        <v>15</v>
      </c>
      <c r="B340" s="1476"/>
      <c r="C340" s="1477"/>
      <c r="D340" s="1477"/>
      <c r="E340" s="1478"/>
    </row>
    <row r="341" spans="1:5" ht="53.25" hidden="1" customHeight="1" thickBot="1" x14ac:dyDescent="0.3">
      <c r="A341" s="1142" t="s">
        <v>16</v>
      </c>
      <c r="B341" s="1479"/>
      <c r="C341" s="1480"/>
      <c r="D341" s="1480"/>
      <c r="E341" s="1481"/>
    </row>
    <row r="342" spans="1:5" ht="53.25" hidden="1" customHeight="1" x14ac:dyDescent="0.25">
      <c r="A342" s="1464"/>
      <c r="B342" s="1146">
        <v>2019</v>
      </c>
      <c r="C342" s="1146">
        <v>2020</v>
      </c>
      <c r="D342" s="1146">
        <v>2021</v>
      </c>
      <c r="E342" s="1146">
        <v>2022</v>
      </c>
    </row>
    <row r="343" spans="1:5" ht="53.25" hidden="1" customHeight="1" thickBot="1" x14ac:dyDescent="0.3">
      <c r="A343" s="1465"/>
      <c r="B343" s="1147" t="s">
        <v>8</v>
      </c>
      <c r="C343" s="1147" t="s">
        <v>9</v>
      </c>
      <c r="D343" s="1147" t="s">
        <v>9</v>
      </c>
      <c r="E343" s="1147" t="s">
        <v>9</v>
      </c>
    </row>
    <row r="344" spans="1:5" ht="53.25" hidden="1" customHeight="1" thickBot="1" x14ac:dyDescent="0.3">
      <c r="A344" s="1142" t="s">
        <v>17</v>
      </c>
      <c r="B344" s="1142"/>
      <c r="C344" s="1142"/>
      <c r="D344" s="1142"/>
      <c r="E344" s="1142"/>
    </row>
    <row r="345" spans="1:5" ht="53.25" hidden="1" customHeight="1" thickBot="1" x14ac:dyDescent="0.3">
      <c r="A345" s="1142" t="s">
        <v>18</v>
      </c>
      <c r="B345" s="1148">
        <f>B363</f>
        <v>0</v>
      </c>
      <c r="C345" s="1148">
        <f t="shared" ref="C345:E345" si="50">C363</f>
        <v>0</v>
      </c>
      <c r="D345" s="1148">
        <f t="shared" si="50"/>
        <v>0</v>
      </c>
      <c r="E345" s="1148">
        <f t="shared" si="50"/>
        <v>0</v>
      </c>
    </row>
    <row r="346" spans="1:5" ht="53.25" hidden="1" customHeight="1" thickBot="1" x14ac:dyDescent="0.3">
      <c r="A346" s="1142" t="s">
        <v>19</v>
      </c>
      <c r="B346" s="1148" t="e">
        <f>B345/B344</f>
        <v>#DIV/0!</v>
      </c>
      <c r="C346" s="1148" t="e">
        <f t="shared" ref="C346:E346" si="51">C345/C344</f>
        <v>#DIV/0!</v>
      </c>
      <c r="D346" s="1148" t="e">
        <f t="shared" si="51"/>
        <v>#DIV/0!</v>
      </c>
      <c r="E346" s="1148" t="e">
        <f t="shared" si="51"/>
        <v>#DIV/0!</v>
      </c>
    </row>
    <row r="347" spans="1:5" ht="53.25" hidden="1" customHeight="1" thickBot="1" x14ac:dyDescent="0.3">
      <c r="A347" s="1142" t="s">
        <v>20</v>
      </c>
      <c r="B347" s="1149" t="s">
        <v>21</v>
      </c>
      <c r="C347" s="1150" t="e">
        <f>C344/B344-1</f>
        <v>#DIV/0!</v>
      </c>
      <c r="D347" s="1150" t="e">
        <f t="shared" ref="D347:E349" si="52">D344/C344-1</f>
        <v>#DIV/0!</v>
      </c>
      <c r="E347" s="1150" t="e">
        <f t="shared" si="52"/>
        <v>#DIV/0!</v>
      </c>
    </row>
    <row r="348" spans="1:5" ht="53.25" hidden="1" customHeight="1" thickBot="1" x14ac:dyDescent="0.3">
      <c r="A348" s="1142" t="s">
        <v>22</v>
      </c>
      <c r="B348" s="1149" t="s">
        <v>21</v>
      </c>
      <c r="C348" s="1150" t="e">
        <f>C345/B345-1</f>
        <v>#DIV/0!</v>
      </c>
      <c r="D348" s="1150" t="e">
        <f t="shared" si="52"/>
        <v>#DIV/0!</v>
      </c>
      <c r="E348" s="1150" t="e">
        <f t="shared" si="52"/>
        <v>#DIV/0!</v>
      </c>
    </row>
    <row r="349" spans="1:5" ht="53.25" hidden="1" customHeight="1" thickBot="1" x14ac:dyDescent="0.3">
      <c r="A349" s="1142" t="s">
        <v>23</v>
      </c>
      <c r="B349" s="1149" t="s">
        <v>21</v>
      </c>
      <c r="C349" s="1150" t="e">
        <f>C346/B346-1</f>
        <v>#DIV/0!</v>
      </c>
      <c r="D349" s="1150" t="e">
        <f t="shared" si="52"/>
        <v>#DIV/0!</v>
      </c>
      <c r="E349" s="1150" t="e">
        <f t="shared" si="52"/>
        <v>#DIV/0!</v>
      </c>
    </row>
    <row r="350" spans="1:5" ht="53.25" hidden="1" customHeight="1" thickBot="1" x14ac:dyDescent="0.3">
      <c r="A350" s="1466" t="s">
        <v>1727</v>
      </c>
      <c r="B350" s="1467"/>
      <c r="C350" s="1467"/>
      <c r="D350" s="1467"/>
      <c r="E350" s="1468"/>
    </row>
    <row r="351" spans="1:5" ht="53.25" hidden="1" customHeight="1" x14ac:dyDescent="0.25">
      <c r="A351" s="1464"/>
      <c r="B351" s="1146">
        <v>2018</v>
      </c>
      <c r="C351" s="1146">
        <v>2019</v>
      </c>
      <c r="D351" s="1146">
        <v>2020</v>
      </c>
      <c r="E351" s="1146">
        <v>2021</v>
      </c>
    </row>
    <row r="352" spans="1:5" ht="53.25" hidden="1" customHeight="1" thickBot="1" x14ac:dyDescent="0.3">
      <c r="A352" s="1465"/>
      <c r="B352" s="1147" t="s">
        <v>8</v>
      </c>
      <c r="C352" s="1147" t="s">
        <v>9</v>
      </c>
      <c r="D352" s="1147" t="s">
        <v>9</v>
      </c>
      <c r="E352" s="1147" t="s">
        <v>9</v>
      </c>
    </row>
    <row r="353" spans="1:5" ht="53.25" hidden="1" customHeight="1" thickBot="1" x14ac:dyDescent="0.3">
      <c r="A353" s="1151" t="s">
        <v>42</v>
      </c>
      <c r="B353" s="1152">
        <f>B354+B355+B356+B357</f>
        <v>0</v>
      </c>
      <c r="C353" s="1152">
        <f t="shared" ref="C353:E353" si="53">C354+C355+C356+C357</f>
        <v>0</v>
      </c>
      <c r="D353" s="1152">
        <f t="shared" si="53"/>
        <v>0</v>
      </c>
      <c r="E353" s="1152">
        <f t="shared" si="53"/>
        <v>0</v>
      </c>
    </row>
    <row r="354" spans="1:5" ht="53.25" hidden="1" customHeight="1" thickBot="1" x14ac:dyDescent="0.3">
      <c r="A354" s="1153" t="s">
        <v>279</v>
      </c>
      <c r="B354" s="1152"/>
      <c r="C354" s="1152"/>
      <c r="D354" s="1152"/>
      <c r="E354" s="1152"/>
    </row>
    <row r="355" spans="1:5" ht="53.25" hidden="1" customHeight="1" thickBot="1" x14ac:dyDescent="0.3">
      <c r="A355" s="1153" t="s">
        <v>294</v>
      </c>
      <c r="B355" s="1152"/>
      <c r="C355" s="1152"/>
      <c r="D355" s="1152"/>
      <c r="E355" s="1152"/>
    </row>
    <row r="356" spans="1:5" ht="53.25" hidden="1" customHeight="1" thickBot="1" x14ac:dyDescent="0.3">
      <c r="A356" s="1153" t="s">
        <v>295</v>
      </c>
      <c r="B356" s="1152"/>
      <c r="C356" s="1152"/>
      <c r="D356" s="1152"/>
      <c r="E356" s="1152"/>
    </row>
    <row r="357" spans="1:5" ht="53.25" hidden="1" customHeight="1" thickBot="1" x14ac:dyDescent="0.3">
      <c r="A357" s="1153" t="s">
        <v>296</v>
      </c>
      <c r="B357" s="1152"/>
      <c r="C357" s="1152"/>
      <c r="D357" s="1152"/>
      <c r="E357" s="1152"/>
    </row>
    <row r="358" spans="1:5" ht="53.25" hidden="1" customHeight="1" thickBot="1" x14ac:dyDescent="0.3">
      <c r="A358" s="1151" t="s">
        <v>43</v>
      </c>
      <c r="B358" s="1156">
        <f>B359+B360+B361+B362</f>
        <v>0</v>
      </c>
      <c r="C358" s="1156">
        <f t="shared" ref="C358:E358" si="54">C359+C360+C361+C362</f>
        <v>0</v>
      </c>
      <c r="D358" s="1156">
        <f t="shared" si="54"/>
        <v>0</v>
      </c>
      <c r="E358" s="1156">
        <f t="shared" si="54"/>
        <v>0</v>
      </c>
    </row>
    <row r="359" spans="1:5" ht="53.25" hidden="1" customHeight="1" thickBot="1" x14ac:dyDescent="0.3">
      <c r="A359" s="1153" t="s">
        <v>279</v>
      </c>
      <c r="B359" s="1156"/>
      <c r="C359" s="1152"/>
      <c r="D359" s="1152"/>
      <c r="E359" s="1152"/>
    </row>
    <row r="360" spans="1:5" ht="53.25" hidden="1" customHeight="1" thickBot="1" x14ac:dyDescent="0.3">
      <c r="A360" s="1153" t="s">
        <v>294</v>
      </c>
      <c r="B360" s="1156"/>
      <c r="C360" s="1152"/>
      <c r="D360" s="1152"/>
      <c r="E360" s="1152"/>
    </row>
    <row r="361" spans="1:5" ht="53.25" hidden="1" customHeight="1" thickBot="1" x14ac:dyDescent="0.3">
      <c r="A361" s="1153" t="s">
        <v>295</v>
      </c>
      <c r="B361" s="1156"/>
      <c r="C361" s="1152"/>
      <c r="D361" s="1152"/>
      <c r="E361" s="1152"/>
    </row>
    <row r="362" spans="1:5" ht="53.25" hidden="1" customHeight="1" thickBot="1" x14ac:dyDescent="0.3">
      <c r="A362" s="1153" t="s">
        <v>296</v>
      </c>
      <c r="B362" s="1156"/>
      <c r="C362" s="1152"/>
      <c r="D362" s="1152"/>
      <c r="E362" s="1152"/>
    </row>
    <row r="363" spans="1:5" ht="53.25" hidden="1" customHeight="1" thickBot="1" x14ac:dyDescent="0.3">
      <c r="A363" s="1160" t="s">
        <v>301</v>
      </c>
      <c r="B363" s="1156">
        <f>B353+B358</f>
        <v>0</v>
      </c>
      <c r="C363" s="1156">
        <f t="shared" ref="C363:E363" si="55">C353+C358</f>
        <v>0</v>
      </c>
      <c r="D363" s="1156">
        <f t="shared" si="55"/>
        <v>0</v>
      </c>
      <c r="E363" s="1156">
        <f t="shared" si="55"/>
        <v>0</v>
      </c>
    </row>
    <row r="364" spans="1:5" ht="53.25" hidden="1" customHeight="1" thickBot="1" x14ac:dyDescent="0.3">
      <c r="A364" s="1194" t="s">
        <v>45</v>
      </c>
      <c r="B364" s="1473"/>
      <c r="C364" s="1474"/>
      <c r="D364" s="1474"/>
      <c r="E364" s="1475"/>
    </row>
    <row r="365" spans="1:5" ht="53.25" hidden="1" customHeight="1" thickBot="1" x14ac:dyDescent="0.3">
      <c r="A365" s="1145" t="s">
        <v>74</v>
      </c>
      <c r="B365" s="1189"/>
      <c r="C365" s="1186" t="s">
        <v>289</v>
      </c>
      <c r="D365" s="1187"/>
      <c r="E365" s="1188"/>
    </row>
    <row r="366" spans="1:5" ht="53.25" hidden="1" customHeight="1" thickBot="1" x14ac:dyDescent="0.3">
      <c r="A366" s="1142" t="s">
        <v>15</v>
      </c>
      <c r="B366" s="1476"/>
      <c r="C366" s="1477"/>
      <c r="D366" s="1477"/>
      <c r="E366" s="1478"/>
    </row>
    <row r="367" spans="1:5" ht="53.25" hidden="1" customHeight="1" thickBot="1" x14ac:dyDescent="0.3">
      <c r="A367" s="1142" t="s">
        <v>16</v>
      </c>
      <c r="B367" s="1479"/>
      <c r="C367" s="1480"/>
      <c r="D367" s="1480"/>
      <c r="E367" s="1481"/>
    </row>
    <row r="368" spans="1:5" ht="53.25" hidden="1" customHeight="1" x14ac:dyDescent="0.25">
      <c r="A368" s="1464"/>
      <c r="B368" s="1146">
        <v>2019</v>
      </c>
      <c r="C368" s="1146">
        <v>2020</v>
      </c>
      <c r="D368" s="1146">
        <v>2021</v>
      </c>
      <c r="E368" s="1146">
        <v>2022</v>
      </c>
    </row>
    <row r="369" spans="1:5" ht="53.25" hidden="1" customHeight="1" thickBot="1" x14ac:dyDescent="0.3">
      <c r="A369" s="1465"/>
      <c r="B369" s="1147" t="s">
        <v>8</v>
      </c>
      <c r="C369" s="1147" t="s">
        <v>9</v>
      </c>
      <c r="D369" s="1147" t="s">
        <v>9</v>
      </c>
      <c r="E369" s="1147" t="s">
        <v>9</v>
      </c>
    </row>
    <row r="370" spans="1:5" ht="53.25" hidden="1" customHeight="1" thickBot="1" x14ac:dyDescent="0.3">
      <c r="A370" s="1142" t="s">
        <v>17</v>
      </c>
      <c r="B370" s="1142"/>
      <c r="C370" s="1142"/>
      <c r="D370" s="1142"/>
      <c r="E370" s="1142"/>
    </row>
    <row r="371" spans="1:5" ht="53.25" hidden="1" customHeight="1" thickBot="1" x14ac:dyDescent="0.3">
      <c r="A371" s="1142" t="s">
        <v>18</v>
      </c>
      <c r="B371" s="1148">
        <f>B389</f>
        <v>0</v>
      </c>
      <c r="C371" s="1148">
        <f t="shared" ref="C371:E371" si="56">C389</f>
        <v>0</v>
      </c>
      <c r="D371" s="1148">
        <f t="shared" si="56"/>
        <v>0</v>
      </c>
      <c r="E371" s="1148">
        <f t="shared" si="56"/>
        <v>0</v>
      </c>
    </row>
    <row r="372" spans="1:5" ht="53.25" hidden="1" customHeight="1" thickBot="1" x14ac:dyDescent="0.3">
      <c r="A372" s="1142" t="s">
        <v>19</v>
      </c>
      <c r="B372" s="1148" t="e">
        <f>B371/B370</f>
        <v>#DIV/0!</v>
      </c>
      <c r="C372" s="1148" t="e">
        <f t="shared" ref="C372:E372" si="57">C371/C370</f>
        <v>#DIV/0!</v>
      </c>
      <c r="D372" s="1148" t="e">
        <f t="shared" si="57"/>
        <v>#DIV/0!</v>
      </c>
      <c r="E372" s="1148" t="e">
        <f t="shared" si="57"/>
        <v>#DIV/0!</v>
      </c>
    </row>
    <row r="373" spans="1:5" ht="53.25" hidden="1" customHeight="1" thickBot="1" x14ac:dyDescent="0.3">
      <c r="A373" s="1142" t="s">
        <v>20</v>
      </c>
      <c r="B373" s="1149" t="s">
        <v>21</v>
      </c>
      <c r="C373" s="1150" t="e">
        <f>C370/B370-1</f>
        <v>#DIV/0!</v>
      </c>
      <c r="D373" s="1150" t="e">
        <f t="shared" ref="D373:E375" si="58">D370/C370-1</f>
        <v>#DIV/0!</v>
      </c>
      <c r="E373" s="1150" t="e">
        <f t="shared" si="58"/>
        <v>#DIV/0!</v>
      </c>
    </row>
    <row r="374" spans="1:5" ht="53.25" hidden="1" customHeight="1" thickBot="1" x14ac:dyDescent="0.3">
      <c r="A374" s="1142" t="s">
        <v>22</v>
      </c>
      <c r="B374" s="1149" t="s">
        <v>21</v>
      </c>
      <c r="C374" s="1150" t="e">
        <f>C371/B371-1</f>
        <v>#DIV/0!</v>
      </c>
      <c r="D374" s="1150" t="e">
        <f t="shared" si="58"/>
        <v>#DIV/0!</v>
      </c>
      <c r="E374" s="1150" t="e">
        <f t="shared" si="58"/>
        <v>#DIV/0!</v>
      </c>
    </row>
    <row r="375" spans="1:5" ht="53.25" hidden="1" customHeight="1" thickBot="1" x14ac:dyDescent="0.3">
      <c r="A375" s="1142" t="s">
        <v>23</v>
      </c>
      <c r="B375" s="1149" t="s">
        <v>21</v>
      </c>
      <c r="C375" s="1150" t="e">
        <f>C372/B372-1</f>
        <v>#DIV/0!</v>
      </c>
      <c r="D375" s="1150" t="e">
        <f t="shared" si="58"/>
        <v>#DIV/0!</v>
      </c>
      <c r="E375" s="1150" t="e">
        <f t="shared" si="58"/>
        <v>#DIV/0!</v>
      </c>
    </row>
    <row r="376" spans="1:5" ht="53.25" hidden="1" customHeight="1" thickBot="1" x14ac:dyDescent="0.3">
      <c r="A376" s="1466" t="s">
        <v>1726</v>
      </c>
      <c r="B376" s="1467"/>
      <c r="C376" s="1467"/>
      <c r="D376" s="1467"/>
      <c r="E376" s="1468"/>
    </row>
    <row r="377" spans="1:5" ht="53.25" hidden="1" customHeight="1" x14ac:dyDescent="0.25">
      <c r="A377" s="1464"/>
      <c r="B377" s="1146">
        <v>2019</v>
      </c>
      <c r="C377" s="1146">
        <v>2020</v>
      </c>
      <c r="D377" s="1146">
        <v>2021</v>
      </c>
      <c r="E377" s="1146">
        <v>2022</v>
      </c>
    </row>
    <row r="378" spans="1:5" ht="53.25" hidden="1" customHeight="1" thickBot="1" x14ac:dyDescent="0.3">
      <c r="A378" s="1465"/>
      <c r="B378" s="1147" t="s">
        <v>8</v>
      </c>
      <c r="C378" s="1147" t="s">
        <v>9</v>
      </c>
      <c r="D378" s="1147" t="s">
        <v>9</v>
      </c>
      <c r="E378" s="1147" t="s">
        <v>9</v>
      </c>
    </row>
    <row r="379" spans="1:5" ht="53.25" hidden="1" customHeight="1" thickBot="1" x14ac:dyDescent="0.3">
      <c r="A379" s="1151" t="s">
        <v>42</v>
      </c>
      <c r="B379" s="1152">
        <f>B380+B381+B382+B383</f>
        <v>0</v>
      </c>
      <c r="C379" s="1152">
        <f t="shared" ref="C379:E379" si="59">C380+C381+C382+C383</f>
        <v>0</v>
      </c>
      <c r="D379" s="1152">
        <f t="shared" si="59"/>
        <v>0</v>
      </c>
      <c r="E379" s="1152">
        <f t="shared" si="59"/>
        <v>0</v>
      </c>
    </row>
    <row r="380" spans="1:5" ht="53.25" hidden="1" customHeight="1" thickBot="1" x14ac:dyDescent="0.3">
      <c r="A380" s="1153" t="s">
        <v>279</v>
      </c>
      <c r="B380" s="1152"/>
      <c r="C380" s="1152"/>
      <c r="D380" s="1152"/>
      <c r="E380" s="1152"/>
    </row>
    <row r="381" spans="1:5" ht="53.25" hidden="1" customHeight="1" thickBot="1" x14ac:dyDescent="0.3">
      <c r="A381" s="1153" t="s">
        <v>294</v>
      </c>
      <c r="B381" s="1152"/>
      <c r="C381" s="1152"/>
      <c r="D381" s="1152"/>
      <c r="E381" s="1152"/>
    </row>
    <row r="382" spans="1:5" ht="53.25" hidden="1" customHeight="1" thickBot="1" x14ac:dyDescent="0.3">
      <c r="A382" s="1153" t="s">
        <v>295</v>
      </c>
      <c r="B382" s="1152"/>
      <c r="C382" s="1152"/>
      <c r="D382" s="1152"/>
      <c r="E382" s="1152"/>
    </row>
    <row r="383" spans="1:5" ht="53.25" hidden="1" customHeight="1" thickBot="1" x14ac:dyDescent="0.3">
      <c r="A383" s="1153" t="s">
        <v>296</v>
      </c>
      <c r="B383" s="1152"/>
      <c r="C383" s="1152"/>
      <c r="D383" s="1152"/>
      <c r="E383" s="1152"/>
    </row>
    <row r="384" spans="1:5" ht="53.25" hidden="1" customHeight="1" thickBot="1" x14ac:dyDescent="0.3">
      <c r="A384" s="1151" t="s">
        <v>43</v>
      </c>
      <c r="B384" s="1156">
        <f>B385+B386+B387+B388</f>
        <v>0</v>
      </c>
      <c r="C384" s="1156">
        <f t="shared" ref="C384:E384" si="60">C385+C386+C387+C388</f>
        <v>0</v>
      </c>
      <c r="D384" s="1156">
        <f t="shared" si="60"/>
        <v>0</v>
      </c>
      <c r="E384" s="1156">
        <f t="shared" si="60"/>
        <v>0</v>
      </c>
    </row>
    <row r="385" spans="1:5" ht="53.25" hidden="1" customHeight="1" thickBot="1" x14ac:dyDescent="0.3">
      <c r="A385" s="1153" t="s">
        <v>279</v>
      </c>
      <c r="B385" s="1156"/>
      <c r="C385" s="1156"/>
      <c r="D385" s="1156"/>
      <c r="E385" s="1156"/>
    </row>
    <row r="386" spans="1:5" ht="53.25" hidden="1" customHeight="1" thickBot="1" x14ac:dyDescent="0.3">
      <c r="A386" s="1153" t="s">
        <v>294</v>
      </c>
      <c r="B386" s="1156"/>
      <c r="C386" s="1156"/>
      <c r="D386" s="1156"/>
      <c r="E386" s="1156"/>
    </row>
    <row r="387" spans="1:5" ht="53.25" hidden="1" customHeight="1" thickBot="1" x14ac:dyDescent="0.3">
      <c r="A387" s="1153" t="s">
        <v>295</v>
      </c>
      <c r="B387" s="1156"/>
      <c r="C387" s="1156"/>
      <c r="D387" s="1156"/>
      <c r="E387" s="1156"/>
    </row>
    <row r="388" spans="1:5" ht="53.25" hidden="1" customHeight="1" thickBot="1" x14ac:dyDescent="0.3">
      <c r="A388" s="1153" t="s">
        <v>296</v>
      </c>
      <c r="B388" s="1156"/>
      <c r="C388" s="1156"/>
      <c r="D388" s="1156"/>
      <c r="E388" s="1156"/>
    </row>
    <row r="389" spans="1:5" ht="53.25" hidden="1" customHeight="1" thickBot="1" x14ac:dyDescent="0.3">
      <c r="A389" s="1160" t="s">
        <v>53</v>
      </c>
      <c r="B389" s="1156">
        <f>B379+B384</f>
        <v>0</v>
      </c>
      <c r="C389" s="1156">
        <f t="shared" ref="C389:E389" si="61">C379+C384</f>
        <v>0</v>
      </c>
      <c r="D389" s="1156">
        <f t="shared" si="61"/>
        <v>0</v>
      </c>
      <c r="E389" s="1156">
        <f t="shared" si="61"/>
        <v>0</v>
      </c>
    </row>
    <row r="390" spans="1:5" ht="53.25" customHeight="1" thickBot="1" x14ac:dyDescent="0.3">
      <c r="A390" s="1197"/>
      <c r="B390" s="1198"/>
      <c r="C390" s="1198"/>
      <c r="D390" s="1198"/>
      <c r="E390" s="1198"/>
    </row>
    <row r="391" spans="1:5" ht="53.25" customHeight="1" thickBot="1" x14ac:dyDescent="0.3">
      <c r="A391" s="1143" t="s">
        <v>57</v>
      </c>
      <c r="B391" s="1199">
        <f>+B266+B190+B69+B32+B215+B113+B371+B345+B320+B295+B240+B150</f>
        <v>111000</v>
      </c>
      <c r="C391" s="1199">
        <f>+C266+C190+C69+C32+C215+C113+C371+C345+C320+C295+C240+C150</f>
        <v>111000</v>
      </c>
      <c r="D391" s="1199">
        <f>+D266+D190+D69+D32+D215+D113+D371+D345+D320+D295+D240+D150</f>
        <v>112000</v>
      </c>
      <c r="E391" s="1199">
        <f>+E266+E190+E69+E32+E215+E113+E371+E345+E320+E295+E240+E150</f>
        <v>112500</v>
      </c>
    </row>
    <row r="392" spans="1:5" ht="53.25" customHeight="1" thickBot="1" x14ac:dyDescent="0.3">
      <c r="A392" s="1143" t="s">
        <v>58</v>
      </c>
      <c r="B392" s="1199">
        <f>+B284+B258+B142+B98+B61+B389+B363+B338+B313+B233+B208+B179</f>
        <v>111000</v>
      </c>
      <c r="C392" s="1199">
        <f>+C284+C258+C142+C98+C61+C389+C363+C338+C313+C233+C208+C179</f>
        <v>111000</v>
      </c>
      <c r="D392" s="1199">
        <f>+D284+D258+D142+D98+D61+D389+D363+D338+D313+D233+D208+D179</f>
        <v>112000</v>
      </c>
      <c r="E392" s="1199">
        <f>+E284+E258+E142+E98+E61+E389+E363+E338+E313+E233+E208+E179</f>
        <v>112500</v>
      </c>
    </row>
    <row r="393" spans="1:5" ht="53.25" customHeight="1" thickBot="1" x14ac:dyDescent="0.3">
      <c r="A393" s="1151" t="s">
        <v>24</v>
      </c>
      <c r="B393" s="1200">
        <f>B394+B395</f>
        <v>30000</v>
      </c>
      <c r="C393" s="1200">
        <f t="shared" ref="C393:E393" si="62">C394+C395</f>
        <v>30000</v>
      </c>
      <c r="D393" s="1200">
        <f t="shared" si="62"/>
        <v>30000</v>
      </c>
      <c r="E393" s="1200">
        <f t="shared" si="62"/>
        <v>30000</v>
      </c>
    </row>
    <row r="394" spans="1:5" ht="53.25" customHeight="1" thickBot="1" x14ac:dyDescent="0.3">
      <c r="A394" s="1153" t="s">
        <v>279</v>
      </c>
      <c r="B394" s="1156">
        <f t="shared" ref="B394:E395" si="63">B41+B78+B122</f>
        <v>30000</v>
      </c>
      <c r="C394" s="1156">
        <f t="shared" si="63"/>
        <v>30000</v>
      </c>
      <c r="D394" s="1156">
        <f t="shared" si="63"/>
        <v>30000</v>
      </c>
      <c r="E394" s="1156">
        <f t="shared" si="63"/>
        <v>30000</v>
      </c>
    </row>
    <row r="395" spans="1:5" ht="53.25" customHeight="1" thickBot="1" x14ac:dyDescent="0.3">
      <c r="A395" s="1153" t="s">
        <v>302</v>
      </c>
      <c r="B395" s="1156">
        <f t="shared" si="63"/>
        <v>0</v>
      </c>
      <c r="C395" s="1156">
        <f t="shared" si="63"/>
        <v>0</v>
      </c>
      <c r="D395" s="1156">
        <f t="shared" si="63"/>
        <v>0</v>
      </c>
      <c r="E395" s="1156">
        <f t="shared" si="63"/>
        <v>0</v>
      </c>
    </row>
    <row r="396" spans="1:5" ht="53.25" customHeight="1" thickBot="1" x14ac:dyDescent="0.3">
      <c r="A396" s="1151" t="s">
        <v>25</v>
      </c>
      <c r="B396" s="1200">
        <f>B397+B398</f>
        <v>4500</v>
      </c>
      <c r="C396" s="1200">
        <f t="shared" ref="C396:E396" si="64">C397+C398</f>
        <v>4500</v>
      </c>
      <c r="D396" s="1200">
        <f t="shared" si="64"/>
        <v>4500</v>
      </c>
      <c r="E396" s="1200">
        <f t="shared" si="64"/>
        <v>4500</v>
      </c>
    </row>
    <row r="397" spans="1:5" ht="53.25" customHeight="1" thickBot="1" x14ac:dyDescent="0.3">
      <c r="A397" s="1153" t="s">
        <v>279</v>
      </c>
      <c r="B397" s="1152">
        <f>B44+B81+B125</f>
        <v>4500</v>
      </c>
      <c r="C397" s="1152">
        <f>C44+C81+C125</f>
        <v>4500</v>
      </c>
      <c r="D397" s="1152">
        <f>D44+D81+D125</f>
        <v>4500</v>
      </c>
      <c r="E397" s="1152">
        <f>E44+E81+E125</f>
        <v>4500</v>
      </c>
    </row>
    <row r="398" spans="1:5" ht="53.25" customHeight="1" thickBot="1" x14ac:dyDescent="0.3">
      <c r="A398" s="1153" t="s">
        <v>302</v>
      </c>
      <c r="B398" s="1156">
        <f>B45+B82+B123</f>
        <v>0</v>
      </c>
      <c r="C398" s="1156">
        <f>C45+C82+C123</f>
        <v>0</v>
      </c>
      <c r="D398" s="1156">
        <f>D45+D82+D123</f>
        <v>0</v>
      </c>
      <c r="E398" s="1156">
        <f>E45+E82+E123</f>
        <v>0</v>
      </c>
    </row>
    <row r="399" spans="1:5" ht="53.25" customHeight="1" thickBot="1" x14ac:dyDescent="0.3">
      <c r="A399" s="1151" t="s">
        <v>26</v>
      </c>
      <c r="B399" s="1200">
        <f>B400+B401</f>
        <v>38100</v>
      </c>
      <c r="C399" s="1200">
        <f t="shared" ref="C399:E399" si="65">C400+C401</f>
        <v>38100</v>
      </c>
      <c r="D399" s="1200">
        <f t="shared" si="65"/>
        <v>39100</v>
      </c>
      <c r="E399" s="1200">
        <f t="shared" si="65"/>
        <v>39600</v>
      </c>
    </row>
    <row r="400" spans="1:5" ht="53.25" customHeight="1" thickBot="1" x14ac:dyDescent="0.3">
      <c r="A400" s="1153" t="s">
        <v>279</v>
      </c>
      <c r="B400" s="1156">
        <f t="shared" ref="B400:E401" si="66">B47+B84+B128</f>
        <v>37050</v>
      </c>
      <c r="C400" s="1156">
        <f t="shared" si="66"/>
        <v>37050</v>
      </c>
      <c r="D400" s="1156">
        <f t="shared" si="66"/>
        <v>38050</v>
      </c>
      <c r="E400" s="1156">
        <f t="shared" si="66"/>
        <v>38550</v>
      </c>
    </row>
    <row r="401" spans="1:5" ht="53.25" customHeight="1" thickBot="1" x14ac:dyDescent="0.3">
      <c r="A401" s="1153" t="s">
        <v>302</v>
      </c>
      <c r="B401" s="1156">
        <f t="shared" si="66"/>
        <v>1050</v>
      </c>
      <c r="C401" s="1156">
        <f t="shared" si="66"/>
        <v>1050</v>
      </c>
      <c r="D401" s="1156">
        <f t="shared" si="66"/>
        <v>1050</v>
      </c>
      <c r="E401" s="1156">
        <f t="shared" si="66"/>
        <v>1050</v>
      </c>
    </row>
    <row r="402" spans="1:5" ht="53.25" customHeight="1" thickBot="1" x14ac:dyDescent="0.3">
      <c r="A402" s="1151" t="s">
        <v>27</v>
      </c>
      <c r="B402" s="1200">
        <f>B403+B404</f>
        <v>0</v>
      </c>
      <c r="C402" s="1200">
        <f t="shared" ref="C402:E402" si="67">C403+C404</f>
        <v>0</v>
      </c>
      <c r="D402" s="1200">
        <f t="shared" si="67"/>
        <v>0</v>
      </c>
      <c r="E402" s="1200">
        <f t="shared" si="67"/>
        <v>0</v>
      </c>
    </row>
    <row r="403" spans="1:5" ht="53.25" customHeight="1" thickBot="1" x14ac:dyDescent="0.3">
      <c r="A403" s="1153" t="s">
        <v>279</v>
      </c>
      <c r="B403" s="1152">
        <f t="shared" ref="B403:E404" si="68">B50+B87+B131</f>
        <v>0</v>
      </c>
      <c r="C403" s="1152">
        <f t="shared" si="68"/>
        <v>0</v>
      </c>
      <c r="D403" s="1152">
        <f t="shared" si="68"/>
        <v>0</v>
      </c>
      <c r="E403" s="1152">
        <f t="shared" si="68"/>
        <v>0</v>
      </c>
    </row>
    <row r="404" spans="1:5" ht="53.25" customHeight="1" thickBot="1" x14ac:dyDescent="0.3">
      <c r="A404" s="1153" t="s">
        <v>302</v>
      </c>
      <c r="B404" s="1156">
        <f t="shared" si="68"/>
        <v>0</v>
      </c>
      <c r="C404" s="1156">
        <f t="shared" si="68"/>
        <v>0</v>
      </c>
      <c r="D404" s="1156">
        <f t="shared" si="68"/>
        <v>0</v>
      </c>
      <c r="E404" s="1156">
        <f t="shared" si="68"/>
        <v>0</v>
      </c>
    </row>
    <row r="405" spans="1:5" ht="53.25" customHeight="1" thickBot="1" x14ac:dyDescent="0.3">
      <c r="A405" s="1151" t="s">
        <v>28</v>
      </c>
      <c r="B405" s="1200">
        <f>B406+B407</f>
        <v>1000</v>
      </c>
      <c r="C405" s="1200">
        <f t="shared" ref="C405:E405" si="69">C406+C407</f>
        <v>1000</v>
      </c>
      <c r="D405" s="1200">
        <f t="shared" si="69"/>
        <v>1000</v>
      </c>
      <c r="E405" s="1200">
        <f t="shared" si="69"/>
        <v>1000</v>
      </c>
    </row>
    <row r="406" spans="1:5" ht="53.25" customHeight="1" thickBot="1" x14ac:dyDescent="0.3">
      <c r="A406" s="1153" t="s">
        <v>279</v>
      </c>
      <c r="B406" s="1152">
        <f t="shared" ref="B406:E407" si="70">B53+B90+B134</f>
        <v>1000</v>
      </c>
      <c r="C406" s="1152">
        <f t="shared" si="70"/>
        <v>1000</v>
      </c>
      <c r="D406" s="1152">
        <f t="shared" si="70"/>
        <v>1000</v>
      </c>
      <c r="E406" s="1152">
        <f t="shared" si="70"/>
        <v>1000</v>
      </c>
    </row>
    <row r="407" spans="1:5" ht="53.25" customHeight="1" thickBot="1" x14ac:dyDescent="0.3">
      <c r="A407" s="1153" t="s">
        <v>302</v>
      </c>
      <c r="B407" s="1156">
        <f t="shared" si="70"/>
        <v>0</v>
      </c>
      <c r="C407" s="1156">
        <f t="shared" si="70"/>
        <v>0</v>
      </c>
      <c r="D407" s="1156">
        <f t="shared" si="70"/>
        <v>0</v>
      </c>
      <c r="E407" s="1156">
        <f t="shared" si="70"/>
        <v>0</v>
      </c>
    </row>
    <row r="408" spans="1:5" ht="53.25" customHeight="1" thickBot="1" x14ac:dyDescent="0.3">
      <c r="A408" s="1151" t="s">
        <v>29</v>
      </c>
      <c r="B408" s="1200">
        <f>B409+B410</f>
        <v>400</v>
      </c>
      <c r="C408" s="1200">
        <f>C409+C410</f>
        <v>400</v>
      </c>
      <c r="D408" s="1200">
        <f t="shared" ref="D408:E408" si="71">D409+D410</f>
        <v>400</v>
      </c>
      <c r="E408" s="1200">
        <f t="shared" si="71"/>
        <v>400</v>
      </c>
    </row>
    <row r="409" spans="1:5" ht="53.25" customHeight="1" thickBot="1" x14ac:dyDescent="0.3">
      <c r="A409" s="1153" t="s">
        <v>279</v>
      </c>
      <c r="B409" s="1152">
        <f t="shared" ref="B409:E410" si="72">B56+B93+B137</f>
        <v>400</v>
      </c>
      <c r="C409" s="1152">
        <f t="shared" si="72"/>
        <v>400</v>
      </c>
      <c r="D409" s="1152">
        <f t="shared" si="72"/>
        <v>400</v>
      </c>
      <c r="E409" s="1152">
        <f t="shared" si="72"/>
        <v>400</v>
      </c>
    </row>
    <row r="410" spans="1:5" ht="53.25" customHeight="1" thickBot="1" x14ac:dyDescent="0.3">
      <c r="A410" s="1153" t="s">
        <v>302</v>
      </c>
      <c r="B410" s="1156">
        <f t="shared" si="72"/>
        <v>0</v>
      </c>
      <c r="C410" s="1156">
        <f t="shared" si="72"/>
        <v>0</v>
      </c>
      <c r="D410" s="1156">
        <f t="shared" si="72"/>
        <v>0</v>
      </c>
      <c r="E410" s="1156">
        <f t="shared" si="72"/>
        <v>0</v>
      </c>
    </row>
    <row r="411" spans="1:5" ht="53.25" customHeight="1" thickBot="1" x14ac:dyDescent="0.3">
      <c r="A411" s="1151" t="s">
        <v>30</v>
      </c>
      <c r="B411" s="1200">
        <f>B95+B58</f>
        <v>30000</v>
      </c>
      <c r="C411" s="1200">
        <f>C95+C58</f>
        <v>30000</v>
      </c>
      <c r="D411" s="1200">
        <f>D95+D58</f>
        <v>30000</v>
      </c>
      <c r="E411" s="1200">
        <f>E95+E58</f>
        <v>30000</v>
      </c>
    </row>
    <row r="412" spans="1:5" ht="53.25" customHeight="1" thickBot="1" x14ac:dyDescent="0.3">
      <c r="A412" s="1153" t="s">
        <v>279</v>
      </c>
      <c r="B412" s="1152">
        <f t="shared" ref="B412:E413" si="73">B59+B96+B140</f>
        <v>30000</v>
      </c>
      <c r="C412" s="1152">
        <f t="shared" si="73"/>
        <v>30000</v>
      </c>
      <c r="D412" s="1152">
        <f t="shared" si="73"/>
        <v>30000</v>
      </c>
      <c r="E412" s="1152">
        <f t="shared" si="73"/>
        <v>30000</v>
      </c>
    </row>
    <row r="413" spans="1:5" ht="53.25" customHeight="1" thickBot="1" x14ac:dyDescent="0.3">
      <c r="A413" s="1153" t="s">
        <v>302</v>
      </c>
      <c r="B413" s="1156">
        <f t="shared" si="73"/>
        <v>0</v>
      </c>
      <c r="C413" s="1156">
        <f t="shared" si="73"/>
        <v>0</v>
      </c>
      <c r="D413" s="1156">
        <f t="shared" si="73"/>
        <v>0</v>
      </c>
      <c r="E413" s="1156">
        <f t="shared" si="73"/>
        <v>0</v>
      </c>
    </row>
    <row r="414" spans="1:5" ht="53.25" customHeight="1" thickBot="1" x14ac:dyDescent="0.3">
      <c r="A414" s="1151" t="s">
        <v>59</v>
      </c>
      <c r="B414" s="1200">
        <f>B415+B416+B417+B418</f>
        <v>0</v>
      </c>
      <c r="C414" s="1200">
        <f t="shared" ref="C414:E414" si="74">C415+C416+C417+C418</f>
        <v>0</v>
      </c>
      <c r="D414" s="1200">
        <f t="shared" si="74"/>
        <v>0</v>
      </c>
      <c r="E414" s="1200">
        <f t="shared" si="74"/>
        <v>0</v>
      </c>
    </row>
    <row r="415" spans="1:5" ht="53.25" customHeight="1" thickBot="1" x14ac:dyDescent="0.3">
      <c r="A415" s="1153" t="s">
        <v>279</v>
      </c>
      <c r="B415" s="1152">
        <f t="shared" ref="B415:E418" si="75">B199+B224+B249+B275+B304+B329+B354+B380</f>
        <v>0</v>
      </c>
      <c r="C415" s="1152">
        <f t="shared" si="75"/>
        <v>0</v>
      </c>
      <c r="D415" s="1152">
        <f t="shared" si="75"/>
        <v>0</v>
      </c>
      <c r="E415" s="1152">
        <f t="shared" si="75"/>
        <v>0</v>
      </c>
    </row>
    <row r="416" spans="1:5" ht="53.25" customHeight="1" thickBot="1" x14ac:dyDescent="0.3">
      <c r="A416" s="1153" t="s">
        <v>303</v>
      </c>
      <c r="B416" s="1152">
        <f t="shared" si="75"/>
        <v>0</v>
      </c>
      <c r="C416" s="1152">
        <f t="shared" si="75"/>
        <v>0</v>
      </c>
      <c r="D416" s="1152">
        <f t="shared" si="75"/>
        <v>0</v>
      </c>
      <c r="E416" s="1152">
        <f t="shared" si="75"/>
        <v>0</v>
      </c>
    </row>
    <row r="417" spans="1:5" ht="53.25" customHeight="1" thickBot="1" x14ac:dyDescent="0.3">
      <c r="A417" s="1153" t="s">
        <v>295</v>
      </c>
      <c r="B417" s="1152">
        <f t="shared" si="75"/>
        <v>0</v>
      </c>
      <c r="C417" s="1152">
        <f t="shared" si="75"/>
        <v>0</v>
      </c>
      <c r="D417" s="1152">
        <f t="shared" si="75"/>
        <v>0</v>
      </c>
      <c r="E417" s="1152">
        <f t="shared" si="75"/>
        <v>0</v>
      </c>
    </row>
    <row r="418" spans="1:5" ht="53.25" customHeight="1" thickBot="1" x14ac:dyDescent="0.3">
      <c r="A418" s="1153" t="s">
        <v>296</v>
      </c>
      <c r="B418" s="1152">
        <f t="shared" si="75"/>
        <v>0</v>
      </c>
      <c r="C418" s="1152">
        <f t="shared" si="75"/>
        <v>0</v>
      </c>
      <c r="D418" s="1152">
        <f t="shared" si="75"/>
        <v>0</v>
      </c>
      <c r="E418" s="1152">
        <f t="shared" si="75"/>
        <v>0</v>
      </c>
    </row>
    <row r="419" spans="1:5" ht="53.25" customHeight="1" thickBot="1" x14ac:dyDescent="0.3">
      <c r="A419" s="1151" t="s">
        <v>60</v>
      </c>
      <c r="B419" s="1200">
        <f>B420+B421+B422+B423</f>
        <v>2000</v>
      </c>
      <c r="C419" s="1200">
        <f t="shared" ref="C419:E419" si="76">C420+C421+C422+C423</f>
        <v>1000</v>
      </c>
      <c r="D419" s="1200">
        <f t="shared" si="76"/>
        <v>1000</v>
      </c>
      <c r="E419" s="1200">
        <f t="shared" si="76"/>
        <v>1000</v>
      </c>
    </row>
    <row r="420" spans="1:5" ht="53.25" customHeight="1" thickBot="1" x14ac:dyDescent="0.3">
      <c r="A420" s="1153" t="s">
        <v>279</v>
      </c>
      <c r="B420" s="1152">
        <f t="shared" ref="B420:E423" si="77">B204+B229+B254+B280+B309+B334+B359+B385</f>
        <v>2000</v>
      </c>
      <c r="C420" s="1152">
        <f>C204+C229+C254+C280+C309+C334+C359+C385</f>
        <v>1000</v>
      </c>
      <c r="D420" s="1152">
        <f t="shared" si="77"/>
        <v>1000</v>
      </c>
      <c r="E420" s="1152">
        <f t="shared" si="77"/>
        <v>1000</v>
      </c>
    </row>
    <row r="421" spans="1:5" ht="53.25" customHeight="1" thickBot="1" x14ac:dyDescent="0.3">
      <c r="A421" s="1153" t="s">
        <v>303</v>
      </c>
      <c r="B421" s="1152">
        <f t="shared" si="77"/>
        <v>0</v>
      </c>
      <c r="C421" s="1152">
        <f t="shared" si="77"/>
        <v>0</v>
      </c>
      <c r="D421" s="1152">
        <f t="shared" si="77"/>
        <v>0</v>
      </c>
      <c r="E421" s="1152">
        <f t="shared" si="77"/>
        <v>0</v>
      </c>
    </row>
    <row r="422" spans="1:5" ht="53.25" customHeight="1" thickBot="1" x14ac:dyDescent="0.3">
      <c r="A422" s="1153" t="s">
        <v>295</v>
      </c>
      <c r="B422" s="1152">
        <f t="shared" si="77"/>
        <v>0</v>
      </c>
      <c r="C422" s="1152">
        <f t="shared" si="77"/>
        <v>0</v>
      </c>
      <c r="D422" s="1152">
        <f t="shared" si="77"/>
        <v>0</v>
      </c>
      <c r="E422" s="1152">
        <f t="shared" si="77"/>
        <v>0</v>
      </c>
    </row>
    <row r="423" spans="1:5" ht="53.25" customHeight="1" thickBot="1" x14ac:dyDescent="0.3">
      <c r="A423" s="1153" t="s">
        <v>296</v>
      </c>
      <c r="B423" s="1152">
        <f t="shared" si="77"/>
        <v>0</v>
      </c>
      <c r="C423" s="1152">
        <f t="shared" si="77"/>
        <v>0</v>
      </c>
      <c r="D423" s="1152">
        <f t="shared" si="77"/>
        <v>0</v>
      </c>
      <c r="E423" s="1152">
        <f t="shared" si="77"/>
        <v>0</v>
      </c>
    </row>
    <row r="424" spans="1:5" ht="53.25" customHeight="1" thickBot="1" x14ac:dyDescent="0.3">
      <c r="A424" s="1161" t="s">
        <v>32</v>
      </c>
      <c r="B424" s="1162">
        <f>IF(B392-B391=0,0,"Error")</f>
        <v>0</v>
      </c>
      <c r="C424" s="1162">
        <f>IF(C392-C391=0,0,"Error")</f>
        <v>0</v>
      </c>
      <c r="D424" s="1162">
        <f>IF(D392-D391=0,0,"Error")</f>
        <v>0</v>
      </c>
      <c r="E424" s="1162">
        <f>IF(E392-E391=0,0,"Error")</f>
        <v>0</v>
      </c>
    </row>
  </sheetData>
  <mergeCells count="94">
    <mergeCell ref="A2:E2"/>
    <mergeCell ref="A24:E24"/>
    <mergeCell ref="A3:E3"/>
    <mergeCell ref="B5:E5"/>
    <mergeCell ref="B6:E6"/>
    <mergeCell ref="B7:E7"/>
    <mergeCell ref="A8:E8"/>
    <mergeCell ref="A9:E11"/>
    <mergeCell ref="B12:E12"/>
    <mergeCell ref="A13:A14"/>
    <mergeCell ref="B17:E17"/>
    <mergeCell ref="A18:E18"/>
    <mergeCell ref="A74:E74"/>
    <mergeCell ref="A25:E25"/>
    <mergeCell ref="B26:E26"/>
    <mergeCell ref="B27:E27"/>
    <mergeCell ref="B28:E28"/>
    <mergeCell ref="A29:A30"/>
    <mergeCell ref="A37:E37"/>
    <mergeCell ref="A38:A39"/>
    <mergeCell ref="B63:E63"/>
    <mergeCell ref="B64:E64"/>
    <mergeCell ref="B65:E65"/>
    <mergeCell ref="A66:A67"/>
    <mergeCell ref="B144:E144"/>
    <mergeCell ref="A75:A76"/>
    <mergeCell ref="B100:E100"/>
    <mergeCell ref="A101:E101"/>
    <mergeCell ref="A105:E105"/>
    <mergeCell ref="A106:E106"/>
    <mergeCell ref="B107:E107"/>
    <mergeCell ref="B108:E108"/>
    <mergeCell ref="B109:E109"/>
    <mergeCell ref="A110:A111"/>
    <mergeCell ref="A118:E118"/>
    <mergeCell ref="A119:A120"/>
    <mergeCell ref="A182:E182"/>
    <mergeCell ref="B183:E183"/>
    <mergeCell ref="D184:E184"/>
    <mergeCell ref="B185:E185"/>
    <mergeCell ref="B145:E145"/>
    <mergeCell ref="B146:E146"/>
    <mergeCell ref="A147:A148"/>
    <mergeCell ref="A155:E155"/>
    <mergeCell ref="A156:A157"/>
    <mergeCell ref="A181:E181"/>
    <mergeCell ref="A245:E245"/>
    <mergeCell ref="B186:E186"/>
    <mergeCell ref="A187:A188"/>
    <mergeCell ref="A195:E195"/>
    <mergeCell ref="A196:A197"/>
    <mergeCell ref="D209:E209"/>
    <mergeCell ref="B211:E211"/>
    <mergeCell ref="A212:A213"/>
    <mergeCell ref="A220:E220"/>
    <mergeCell ref="A221:A222"/>
    <mergeCell ref="B236:E236"/>
    <mergeCell ref="A237:A238"/>
    <mergeCell ref="B289:E289"/>
    <mergeCell ref="B290:E290"/>
    <mergeCell ref="A246:A247"/>
    <mergeCell ref="B259:E259"/>
    <mergeCell ref="B261:E261"/>
    <mergeCell ref="B262:E262"/>
    <mergeCell ref="A263:A264"/>
    <mergeCell ref="A271:E271"/>
    <mergeCell ref="A272:A273"/>
    <mergeCell ref="A285:E285"/>
    <mergeCell ref="A286:E286"/>
    <mergeCell ref="B287:E287"/>
    <mergeCell ref="D288:E288"/>
    <mergeCell ref="B341:E341"/>
    <mergeCell ref="B291:E291"/>
    <mergeCell ref="A292:A293"/>
    <mergeCell ref="A300:E300"/>
    <mergeCell ref="A301:A302"/>
    <mergeCell ref="D314:E314"/>
    <mergeCell ref="B315:E315"/>
    <mergeCell ref="A368:A369"/>
    <mergeCell ref="A376:E376"/>
    <mergeCell ref="A377:A378"/>
    <mergeCell ref="B210:E210"/>
    <mergeCell ref="A1:E1"/>
    <mergeCell ref="A342:A343"/>
    <mergeCell ref="A350:E350"/>
    <mergeCell ref="A351:A352"/>
    <mergeCell ref="B364:E364"/>
    <mergeCell ref="B366:E366"/>
    <mergeCell ref="B367:E367"/>
    <mergeCell ref="B316:E316"/>
    <mergeCell ref="A317:A318"/>
    <mergeCell ref="A325:E325"/>
    <mergeCell ref="A326:A327"/>
    <mergeCell ref="B340:E340"/>
  </mergeCells>
  <pageMargins left="0.7" right="0.7" top="0.75" bottom="0.75" header="0.3" footer="0.3"/>
  <pageSetup scale="4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60"/>
  <sheetViews>
    <sheetView zoomScaleNormal="100" workbookViewId="0">
      <selection activeCell="E219" sqref="E219"/>
    </sheetView>
  </sheetViews>
  <sheetFormatPr defaultRowHeight="15.75" customHeight="1" x14ac:dyDescent="0.25"/>
  <cols>
    <col min="1" max="1" width="29.28515625" customWidth="1"/>
    <col min="2" max="2" width="13.85546875" customWidth="1"/>
    <col min="3" max="3" width="16.28515625" customWidth="1"/>
    <col min="4" max="4" width="13.5703125" customWidth="1"/>
    <col min="5" max="5" width="19.140625" customWidth="1"/>
  </cols>
  <sheetData>
    <row r="1" spans="1:5" ht="15.75" customHeight="1" x14ac:dyDescent="0.3">
      <c r="A1" s="1438" t="s">
        <v>1672</v>
      </c>
      <c r="B1" s="1438"/>
      <c r="C1" s="1438"/>
      <c r="D1" s="1438"/>
      <c r="E1" s="1438"/>
    </row>
    <row r="2" spans="1:5" ht="15.75" customHeight="1" x14ac:dyDescent="0.25">
      <c r="A2" s="1444" t="s">
        <v>732</v>
      </c>
      <c r="B2" s="1444"/>
      <c r="C2" s="1444"/>
      <c r="D2" s="1444"/>
      <c r="E2" s="1444"/>
    </row>
    <row r="3" spans="1:5" ht="15.75" customHeight="1" x14ac:dyDescent="0.25">
      <c r="A3" s="1306" t="s">
        <v>731</v>
      </c>
      <c r="B3" s="1306"/>
      <c r="C3" s="1306"/>
      <c r="D3" s="1306"/>
      <c r="E3" s="1306"/>
    </row>
    <row r="4" spans="1:5" ht="15.75" customHeight="1" thickBot="1" x14ac:dyDescent="0.3">
      <c r="E4" t="s">
        <v>886</v>
      </c>
    </row>
    <row r="5" spans="1:5" ht="15.75" customHeight="1" thickBot="1" x14ac:dyDescent="0.3">
      <c r="A5" s="2" t="s">
        <v>0</v>
      </c>
      <c r="B5" s="1230" t="s">
        <v>270</v>
      </c>
      <c r="C5" s="1230"/>
      <c r="D5" s="1230"/>
      <c r="E5" s="1230"/>
    </row>
    <row r="6" spans="1:5" ht="15.75" customHeight="1" thickBot="1" x14ac:dyDescent="0.3">
      <c r="A6" s="2" t="s">
        <v>1</v>
      </c>
      <c r="B6" s="1231" t="s">
        <v>269</v>
      </c>
      <c r="C6" s="1232"/>
      <c r="D6" s="1232"/>
      <c r="E6" s="1233"/>
    </row>
    <row r="7" spans="1:5" ht="15.75" customHeight="1" thickBot="1" x14ac:dyDescent="0.3">
      <c r="A7" s="2" t="s">
        <v>3</v>
      </c>
      <c r="B7" s="1217" t="s">
        <v>729</v>
      </c>
      <c r="C7" s="1218"/>
      <c r="D7" s="1218"/>
      <c r="E7" s="1219"/>
    </row>
    <row r="8" spans="1:5" ht="15.75" customHeight="1" thickBot="1" x14ac:dyDescent="0.3">
      <c r="A8" s="1234" t="s">
        <v>5</v>
      </c>
      <c r="B8" s="1235"/>
      <c r="C8" s="1235"/>
      <c r="D8" s="1235"/>
      <c r="E8" s="1236"/>
    </row>
    <row r="9" spans="1:5" ht="15.75" customHeight="1" thickBot="1" x14ac:dyDescent="0.3">
      <c r="A9" s="1423" t="s">
        <v>270</v>
      </c>
      <c r="B9" s="1424"/>
      <c r="C9" s="1424"/>
      <c r="D9" s="1424"/>
      <c r="E9" s="1425"/>
    </row>
    <row r="10" spans="1:5" ht="15.75" customHeight="1" thickBot="1" x14ac:dyDescent="0.3">
      <c r="A10" s="1423"/>
      <c r="B10" s="1424"/>
      <c r="C10" s="1424"/>
      <c r="D10" s="1424"/>
      <c r="E10" s="1425"/>
    </row>
    <row r="11" spans="1:5" ht="15.75" customHeight="1" thickBot="1" x14ac:dyDescent="0.3">
      <c r="A11" s="1423"/>
      <c r="B11" s="1424"/>
      <c r="C11" s="1424"/>
      <c r="D11" s="1424"/>
      <c r="E11" s="1425"/>
    </row>
    <row r="12" spans="1:5" ht="93.75" customHeight="1" thickBot="1" x14ac:dyDescent="0.3">
      <c r="A12" s="440" t="s">
        <v>6</v>
      </c>
      <c r="B12" s="1553" t="s">
        <v>887</v>
      </c>
      <c r="C12" s="1554"/>
      <c r="D12" s="1554"/>
      <c r="E12" s="1555"/>
    </row>
    <row r="13" spans="1:5" ht="15.75" customHeight="1" x14ac:dyDescent="0.25">
      <c r="A13" s="1556" t="s">
        <v>7</v>
      </c>
      <c r="B13" s="441">
        <v>2019</v>
      </c>
      <c r="C13" s="441">
        <v>2020</v>
      </c>
      <c r="D13" s="441">
        <v>2021</v>
      </c>
      <c r="E13" s="441">
        <v>2022</v>
      </c>
    </row>
    <row r="14" spans="1:5" ht="15.75" customHeight="1" thickBot="1" x14ac:dyDescent="0.3">
      <c r="A14" s="1557"/>
      <c r="B14" s="749" t="s">
        <v>8</v>
      </c>
      <c r="C14" s="749" t="s">
        <v>9</v>
      </c>
      <c r="D14" s="749" t="s">
        <v>9</v>
      </c>
      <c r="E14" s="749" t="s">
        <v>9</v>
      </c>
    </row>
    <row r="15" spans="1:5" ht="51" customHeight="1" thickBot="1" x14ac:dyDescent="0.3">
      <c r="A15" s="442" t="s">
        <v>888</v>
      </c>
      <c r="B15" s="443">
        <v>0.56999999999999995</v>
      </c>
      <c r="C15" s="443">
        <v>0.59</v>
      </c>
      <c r="D15" s="443">
        <v>0.6</v>
      </c>
      <c r="E15" s="443">
        <v>0.61</v>
      </c>
    </row>
    <row r="16" spans="1:5" ht="56.25" customHeight="1" thickBot="1" x14ac:dyDescent="0.3">
      <c r="A16" s="444" t="s">
        <v>10</v>
      </c>
      <c r="B16" s="1558" t="s">
        <v>889</v>
      </c>
      <c r="C16" s="1559"/>
      <c r="D16" s="1559"/>
      <c r="E16" s="1560"/>
    </row>
    <row r="17" spans="1:5" ht="15.75" customHeight="1" thickBot="1" x14ac:dyDescent="0.3">
      <c r="A17" s="1561" t="s">
        <v>11</v>
      </c>
      <c r="B17" s="1562"/>
      <c r="C17" s="1562"/>
      <c r="D17" s="1562"/>
      <c r="E17" s="1563"/>
    </row>
    <row r="18" spans="1:5" ht="15.75" customHeight="1" thickBot="1" x14ac:dyDescent="0.3">
      <c r="A18" s="445"/>
      <c r="B18" s="446" t="s">
        <v>580</v>
      </c>
      <c r="C18" s="443" t="s">
        <v>135</v>
      </c>
      <c r="D18" s="443" t="s">
        <v>135</v>
      </c>
      <c r="E18" s="443" t="s">
        <v>135</v>
      </c>
    </row>
    <row r="19" spans="1:5" ht="48.75" customHeight="1" thickBot="1" x14ac:dyDescent="0.3">
      <c r="A19" s="397" t="s">
        <v>890</v>
      </c>
      <c r="B19" s="447"/>
      <c r="C19" s="447">
        <v>2.5999999999999999E-2</v>
      </c>
      <c r="D19" s="447">
        <v>5.1999999999999998E-2</v>
      </c>
      <c r="E19" s="447">
        <v>0.08</v>
      </c>
    </row>
    <row r="20" spans="1:5" ht="15.75" customHeight="1" thickBot="1" x14ac:dyDescent="0.3">
      <c r="A20" s="1564" t="s">
        <v>12</v>
      </c>
      <c r="B20" s="1565"/>
      <c r="C20" s="1565"/>
      <c r="D20" s="1565"/>
      <c r="E20" s="1566"/>
    </row>
    <row r="21" spans="1:5" ht="15.75" customHeight="1" thickBot="1" x14ac:dyDescent="0.3">
      <c r="A21" s="1564" t="s">
        <v>13</v>
      </c>
      <c r="B21" s="1565"/>
      <c r="C21" s="1565"/>
      <c r="D21" s="1565"/>
      <c r="E21" s="1566"/>
    </row>
    <row r="22" spans="1:5" ht="15.75" customHeight="1" thickBot="1" x14ac:dyDescent="0.3">
      <c r="A22" s="448" t="s">
        <v>14</v>
      </c>
      <c r="B22" s="1561" t="s">
        <v>358</v>
      </c>
      <c r="C22" s="1567"/>
      <c r="D22" s="1567"/>
      <c r="E22" s="1568"/>
    </row>
    <row r="23" spans="1:5" ht="33.75" customHeight="1" thickBot="1" x14ac:dyDescent="0.3">
      <c r="A23" s="449" t="s">
        <v>15</v>
      </c>
      <c r="B23" s="1569" t="s">
        <v>891</v>
      </c>
      <c r="C23" s="1570"/>
      <c r="D23" s="1570"/>
      <c r="E23" s="1571"/>
    </row>
    <row r="24" spans="1:5" ht="15.75" customHeight="1" thickBot="1" x14ac:dyDescent="0.3">
      <c r="A24" s="449" t="s">
        <v>16</v>
      </c>
      <c r="B24" s="1572"/>
      <c r="C24" s="1567"/>
      <c r="D24" s="1567"/>
      <c r="E24" s="1568"/>
    </row>
    <row r="25" spans="1:5" ht="15.75" customHeight="1" x14ac:dyDescent="0.25">
      <c r="A25" s="1556"/>
      <c r="B25" s="450">
        <v>2019</v>
      </c>
      <c r="C25" s="450">
        <v>2020</v>
      </c>
      <c r="D25" s="450">
        <v>2021</v>
      </c>
      <c r="E25" s="450">
        <v>2022</v>
      </c>
    </row>
    <row r="26" spans="1:5" ht="15.75" customHeight="1" thickBot="1" x14ac:dyDescent="0.3">
      <c r="A26" s="1557"/>
      <c r="B26" s="451" t="s">
        <v>8</v>
      </c>
      <c r="C26" s="451" t="s">
        <v>9</v>
      </c>
      <c r="D26" s="451" t="s">
        <v>9</v>
      </c>
      <c r="E26" s="451" t="s">
        <v>9</v>
      </c>
    </row>
    <row r="27" spans="1:5" ht="15.75" customHeight="1" thickBot="1" x14ac:dyDescent="0.3">
      <c r="A27" s="449" t="s">
        <v>17</v>
      </c>
      <c r="B27" s="452">
        <v>151</v>
      </c>
      <c r="C27" s="452">
        <v>155</v>
      </c>
      <c r="D27" s="452">
        <v>159</v>
      </c>
      <c r="E27" s="452">
        <v>163</v>
      </c>
    </row>
    <row r="28" spans="1:5" ht="15.75" customHeight="1" thickBot="1" x14ac:dyDescent="0.3">
      <c r="A28" s="449" t="s">
        <v>18</v>
      </c>
      <c r="B28" s="452">
        <v>399100</v>
      </c>
      <c r="C28" s="452">
        <v>398000</v>
      </c>
      <c r="D28" s="452">
        <v>398500</v>
      </c>
      <c r="E28" s="452">
        <v>399000</v>
      </c>
    </row>
    <row r="29" spans="1:5" ht="15.75" customHeight="1" thickBot="1" x14ac:dyDescent="0.3">
      <c r="A29" s="449" t="s">
        <v>19</v>
      </c>
      <c r="B29" s="452">
        <f>B28/B27</f>
        <v>2643.0463576158941</v>
      </c>
      <c r="C29" s="452">
        <f t="shared" ref="C29:E29" si="0">C28/C27</f>
        <v>2567.7419354838707</v>
      </c>
      <c r="D29" s="452">
        <f t="shared" si="0"/>
        <v>2506.2893081761008</v>
      </c>
      <c r="E29" s="452">
        <f t="shared" si="0"/>
        <v>2447.8527607361962</v>
      </c>
    </row>
    <row r="30" spans="1:5" ht="15.75" customHeight="1" thickBot="1" x14ac:dyDescent="0.3">
      <c r="A30" s="449" t="s">
        <v>20</v>
      </c>
      <c r="B30" s="748" t="s">
        <v>21</v>
      </c>
      <c r="C30" s="453">
        <f>C27/B27-1</f>
        <v>2.6490066225165476E-2</v>
      </c>
      <c r="D30" s="453">
        <f t="shared" ref="D30:E32" si="1">D27/C27-1</f>
        <v>2.5806451612903292E-2</v>
      </c>
      <c r="E30" s="453">
        <f t="shared" si="1"/>
        <v>2.515723270440251E-2</v>
      </c>
    </row>
    <row r="31" spans="1:5" ht="15.75" customHeight="1" thickBot="1" x14ac:dyDescent="0.3">
      <c r="A31" s="449" t="s">
        <v>22</v>
      </c>
      <c r="B31" s="748" t="s">
        <v>21</v>
      </c>
      <c r="C31" s="453">
        <f>C28/B28-1</f>
        <v>-2.7562014532698242E-3</v>
      </c>
      <c r="D31" s="453">
        <f t="shared" si="1"/>
        <v>1.2562814070351536E-3</v>
      </c>
      <c r="E31" s="453">
        <f t="shared" si="1"/>
        <v>1.2547051442910462E-3</v>
      </c>
    </row>
    <row r="32" spans="1:5" ht="15.75" customHeight="1" thickBot="1" x14ac:dyDescent="0.3">
      <c r="A32" s="449" t="s">
        <v>23</v>
      </c>
      <c r="B32" s="748" t="s">
        <v>21</v>
      </c>
      <c r="C32" s="453">
        <f>C29/B29-1</f>
        <v>-2.8491525286733932E-2</v>
      </c>
      <c r="D32" s="453">
        <f t="shared" si="1"/>
        <v>-2.393255586106624E-2</v>
      </c>
      <c r="E32" s="453">
        <f t="shared" si="1"/>
        <v>-2.3315962466611939E-2</v>
      </c>
    </row>
    <row r="33" spans="1:5" ht="15.75" customHeight="1" thickBot="1" x14ac:dyDescent="0.3">
      <c r="A33" s="1302" t="s">
        <v>768</v>
      </c>
      <c r="B33" s="1303"/>
      <c r="C33" s="1303"/>
      <c r="D33" s="1303"/>
      <c r="E33" s="1304"/>
    </row>
    <row r="34" spans="1:5" ht="15.75" customHeight="1" x14ac:dyDescent="0.25">
      <c r="A34" s="1556"/>
      <c r="B34" s="450">
        <v>2019</v>
      </c>
      <c r="C34" s="450">
        <v>2020</v>
      </c>
      <c r="D34" s="450">
        <v>2021</v>
      </c>
      <c r="E34" s="450">
        <v>2022</v>
      </c>
    </row>
    <row r="35" spans="1:5" ht="15.75" customHeight="1" thickBot="1" x14ac:dyDescent="0.3">
      <c r="A35" s="1557"/>
      <c r="B35" s="451" t="s">
        <v>8</v>
      </c>
      <c r="C35" s="451" t="s">
        <v>9</v>
      </c>
      <c r="D35" s="451" t="s">
        <v>9</v>
      </c>
      <c r="E35" s="451" t="s">
        <v>9</v>
      </c>
    </row>
    <row r="36" spans="1:5" ht="15.75" customHeight="1" thickBot="1" x14ac:dyDescent="0.3">
      <c r="A36" s="454" t="s">
        <v>24</v>
      </c>
      <c r="B36" s="374">
        <v>260600</v>
      </c>
      <c r="C36" s="374">
        <v>267000</v>
      </c>
      <c r="D36" s="374">
        <v>267500</v>
      </c>
      <c r="E36" s="374">
        <v>268000</v>
      </c>
    </row>
    <row r="37" spans="1:5" ht="15.75" customHeight="1" thickBot="1" x14ac:dyDescent="0.3">
      <c r="A37" s="455" t="s">
        <v>279</v>
      </c>
      <c r="B37" s="376">
        <v>260600</v>
      </c>
      <c r="C37" s="376">
        <v>267000</v>
      </c>
      <c r="D37" s="376">
        <v>267500</v>
      </c>
      <c r="E37" s="376">
        <v>268000</v>
      </c>
    </row>
    <row r="38" spans="1:5" ht="15.75" customHeight="1" thickBot="1" x14ac:dyDescent="0.3">
      <c r="A38" s="455" t="s">
        <v>280</v>
      </c>
      <c r="B38" s="376">
        <v>0</v>
      </c>
      <c r="C38" s="456">
        <v>0</v>
      </c>
      <c r="D38" s="456">
        <v>0</v>
      </c>
      <c r="E38" s="456">
        <v>0</v>
      </c>
    </row>
    <row r="39" spans="1:5" ht="15.75" customHeight="1" thickBot="1" x14ac:dyDescent="0.3">
      <c r="A39" s="454" t="s">
        <v>25</v>
      </c>
      <c r="B39" s="374">
        <v>46300</v>
      </c>
      <c r="C39" s="374">
        <v>42000</v>
      </c>
      <c r="D39" s="374">
        <v>42000</v>
      </c>
      <c r="E39" s="374">
        <v>42000</v>
      </c>
    </row>
    <row r="40" spans="1:5" ht="15.75" customHeight="1" thickBot="1" x14ac:dyDescent="0.3">
      <c r="A40" s="455" t="s">
        <v>279</v>
      </c>
      <c r="B40" s="376">
        <v>46300</v>
      </c>
      <c r="C40" s="374">
        <v>42000</v>
      </c>
      <c r="D40" s="374">
        <v>42000</v>
      </c>
      <c r="E40" s="374">
        <v>42000</v>
      </c>
    </row>
    <row r="41" spans="1:5" ht="15.75" customHeight="1" thickBot="1" x14ac:dyDescent="0.3">
      <c r="A41" s="455" t="s">
        <v>280</v>
      </c>
      <c r="B41" s="376">
        <v>0</v>
      </c>
      <c r="C41" s="374">
        <v>0</v>
      </c>
      <c r="D41" s="374">
        <v>0</v>
      </c>
      <c r="E41" s="374">
        <v>0</v>
      </c>
    </row>
    <row r="42" spans="1:5" ht="15.75" customHeight="1" thickBot="1" x14ac:dyDescent="0.3">
      <c r="A42" s="454" t="s">
        <v>26</v>
      </c>
      <c r="B42" s="376">
        <v>90850</v>
      </c>
      <c r="C42" s="374">
        <v>88850</v>
      </c>
      <c r="D42" s="374">
        <v>88850</v>
      </c>
      <c r="E42" s="374">
        <v>88850</v>
      </c>
    </row>
    <row r="43" spans="1:5" ht="15.75" customHeight="1" thickBot="1" x14ac:dyDescent="0.3">
      <c r="A43" s="455" t="s">
        <v>279</v>
      </c>
      <c r="B43" s="376">
        <v>90850</v>
      </c>
      <c r="C43" s="374">
        <v>88850</v>
      </c>
      <c r="D43" s="457">
        <v>88850</v>
      </c>
      <c r="E43" s="374">
        <v>88850</v>
      </c>
    </row>
    <row r="44" spans="1:5" ht="15.75" customHeight="1" thickBot="1" x14ac:dyDescent="0.3">
      <c r="A44" s="455" t="s">
        <v>280</v>
      </c>
      <c r="B44" s="376">
        <v>0</v>
      </c>
      <c r="C44" s="374">
        <v>0</v>
      </c>
      <c r="D44" s="374">
        <v>0</v>
      </c>
      <c r="E44" s="374">
        <v>0</v>
      </c>
    </row>
    <row r="45" spans="1:5" ht="15.75" customHeight="1" thickBot="1" x14ac:dyDescent="0.3">
      <c r="A45" s="454" t="s">
        <v>27</v>
      </c>
      <c r="B45" s="376"/>
      <c r="C45" s="374"/>
      <c r="D45" s="374"/>
      <c r="E45" s="374"/>
    </row>
    <row r="46" spans="1:5" ht="15.75" customHeight="1" thickBot="1" x14ac:dyDescent="0.3">
      <c r="A46" s="455" t="s">
        <v>279</v>
      </c>
      <c r="B46" s="376"/>
      <c r="C46" s="374"/>
      <c r="D46" s="374"/>
      <c r="E46" s="374"/>
    </row>
    <row r="47" spans="1:5" ht="15.75" customHeight="1" thickBot="1" x14ac:dyDescent="0.3">
      <c r="A47" s="455" t="s">
        <v>280</v>
      </c>
      <c r="B47" s="376"/>
      <c r="C47" s="374"/>
      <c r="D47" s="374"/>
      <c r="E47" s="374"/>
    </row>
    <row r="48" spans="1:5" ht="15.75" customHeight="1" thickBot="1" x14ac:dyDescent="0.3">
      <c r="A48" s="454" t="s">
        <v>28</v>
      </c>
      <c r="B48" s="376"/>
      <c r="C48" s="374"/>
      <c r="D48" s="374"/>
      <c r="E48" s="374"/>
    </row>
    <row r="49" spans="1:5" ht="15.75" customHeight="1" thickBot="1" x14ac:dyDescent="0.3">
      <c r="A49" s="455" t="s">
        <v>279</v>
      </c>
      <c r="B49" s="376"/>
      <c r="C49" s="374"/>
      <c r="D49" s="374"/>
      <c r="E49" s="374"/>
    </row>
    <row r="50" spans="1:5" ht="15.75" customHeight="1" thickBot="1" x14ac:dyDescent="0.3">
      <c r="A50" s="455" t="s">
        <v>280</v>
      </c>
      <c r="B50" s="376"/>
      <c r="C50" s="374"/>
      <c r="D50" s="374"/>
      <c r="E50" s="374"/>
    </row>
    <row r="51" spans="1:5" ht="15.75" customHeight="1" thickBot="1" x14ac:dyDescent="0.3">
      <c r="A51" s="454" t="s">
        <v>29</v>
      </c>
      <c r="B51" s="376">
        <v>150</v>
      </c>
      <c r="C51" s="374">
        <v>150</v>
      </c>
      <c r="D51" s="374">
        <v>150</v>
      </c>
      <c r="E51" s="374">
        <v>150</v>
      </c>
    </row>
    <row r="52" spans="1:5" ht="15.75" customHeight="1" thickBot="1" x14ac:dyDescent="0.3">
      <c r="A52" s="455" t="s">
        <v>279</v>
      </c>
      <c r="B52" s="376">
        <v>150</v>
      </c>
      <c r="C52" s="374">
        <v>150</v>
      </c>
      <c r="D52" s="374">
        <v>150</v>
      </c>
      <c r="E52" s="374">
        <v>150</v>
      </c>
    </row>
    <row r="53" spans="1:5" ht="15.75" customHeight="1" thickBot="1" x14ac:dyDescent="0.3">
      <c r="A53" s="455" t="s">
        <v>280</v>
      </c>
      <c r="B53" s="376"/>
      <c r="C53" s="374"/>
      <c r="D53" s="374"/>
      <c r="E53" s="374"/>
    </row>
    <row r="54" spans="1:5" ht="15.75" customHeight="1" thickBot="1" x14ac:dyDescent="0.3">
      <c r="A54" s="454" t="s">
        <v>30</v>
      </c>
      <c r="B54" s="376">
        <v>1200</v>
      </c>
      <c r="C54" s="374">
        <v>0</v>
      </c>
      <c r="D54" s="374">
        <f>C54*1.03*0.99</f>
        <v>0</v>
      </c>
      <c r="E54" s="374">
        <f>D54*1.03*0.99</f>
        <v>0</v>
      </c>
    </row>
    <row r="55" spans="1:5" ht="15.75" customHeight="1" thickBot="1" x14ac:dyDescent="0.3">
      <c r="A55" s="455" t="s">
        <v>279</v>
      </c>
      <c r="B55" s="376">
        <v>1200</v>
      </c>
      <c r="C55" s="458"/>
      <c r="D55" s="458"/>
      <c r="E55" s="458"/>
    </row>
    <row r="56" spans="1:5" ht="15.75" customHeight="1" thickBot="1" x14ac:dyDescent="0.3">
      <c r="A56" s="455" t="s">
        <v>280</v>
      </c>
      <c r="B56" s="376"/>
      <c r="C56" s="459"/>
      <c r="D56" s="458"/>
      <c r="E56" s="458"/>
    </row>
    <row r="57" spans="1:5" ht="15.75" customHeight="1" thickBot="1" x14ac:dyDescent="0.3">
      <c r="A57" s="460" t="s">
        <v>31</v>
      </c>
      <c r="B57" s="376">
        <f>B54+B51+B48+B45+B42+B39+B36</f>
        <v>399100</v>
      </c>
      <c r="C57" s="376">
        <f t="shared" ref="C57:E57" si="2">C54+C51+C48+C45+C42+C39+C36</f>
        <v>398000</v>
      </c>
      <c r="D57" s="376">
        <f t="shared" si="2"/>
        <v>398500</v>
      </c>
      <c r="E57" s="376">
        <f t="shared" si="2"/>
        <v>399000</v>
      </c>
    </row>
    <row r="58" spans="1:5" ht="15.75" customHeight="1" thickBot="1" x14ac:dyDescent="0.3">
      <c r="A58" s="461" t="s">
        <v>32</v>
      </c>
      <c r="B58" s="462">
        <f>IF(B57-B28=0,0,"Error")</f>
        <v>0</v>
      </c>
      <c r="C58" s="462">
        <f>IF(C57-C28=0,0,"Error")</f>
        <v>0</v>
      </c>
      <c r="D58" s="462">
        <f>IF(D57-D28=0,0,"Error")</f>
        <v>0</v>
      </c>
      <c r="E58" s="462">
        <f>IF(E57-E28=0,0,"Error")</f>
        <v>0</v>
      </c>
    </row>
    <row r="59" spans="1:5" ht="15.75" hidden="1" customHeight="1" thickBot="1" x14ac:dyDescent="0.3">
      <c r="A59" s="463" t="s">
        <v>892</v>
      </c>
      <c r="B59" s="1573"/>
      <c r="C59" s="1554"/>
      <c r="D59" s="1554"/>
      <c r="E59" s="1555"/>
    </row>
    <row r="60" spans="1:5" ht="15.75" hidden="1" customHeight="1" thickBot="1" x14ac:dyDescent="0.3">
      <c r="A60" s="449" t="s">
        <v>15</v>
      </c>
      <c r="B60" s="1561"/>
      <c r="C60" s="1562"/>
      <c r="D60" s="1562"/>
      <c r="E60" s="1563"/>
    </row>
    <row r="61" spans="1:5" ht="15.75" hidden="1" customHeight="1" x14ac:dyDescent="0.25">
      <c r="A61" s="1556"/>
      <c r="B61" s="450">
        <v>2018</v>
      </c>
      <c r="C61" s="450">
        <v>2019</v>
      </c>
      <c r="D61" s="450">
        <v>2020</v>
      </c>
      <c r="E61" s="450">
        <v>2021</v>
      </c>
    </row>
    <row r="62" spans="1:5" ht="15.75" hidden="1" customHeight="1" thickBot="1" x14ac:dyDescent="0.3">
      <c r="A62" s="1557"/>
      <c r="B62" s="451" t="s">
        <v>8</v>
      </c>
      <c r="C62" s="451" t="s">
        <v>9</v>
      </c>
      <c r="D62" s="451" t="s">
        <v>9</v>
      </c>
      <c r="E62" s="451" t="s">
        <v>9</v>
      </c>
    </row>
    <row r="63" spans="1:5" ht="15.75" hidden="1" customHeight="1" thickBot="1" x14ac:dyDescent="0.3">
      <c r="A63" s="449" t="s">
        <v>17</v>
      </c>
      <c r="B63" s="449"/>
      <c r="C63" s="449"/>
      <c r="D63" s="449"/>
      <c r="E63" s="449"/>
    </row>
    <row r="64" spans="1:5" ht="15.75" hidden="1" customHeight="1" thickBot="1" x14ac:dyDescent="0.3">
      <c r="A64" s="449" t="s">
        <v>18</v>
      </c>
      <c r="B64" s="452">
        <f>B93</f>
        <v>0</v>
      </c>
      <c r="C64" s="452">
        <f t="shared" ref="C64:E64" si="3">C93</f>
        <v>0</v>
      </c>
      <c r="D64" s="452">
        <f t="shared" si="3"/>
        <v>0</v>
      </c>
      <c r="E64" s="452">
        <f t="shared" si="3"/>
        <v>0</v>
      </c>
    </row>
    <row r="65" spans="1:5" ht="15.75" hidden="1" customHeight="1" thickBot="1" x14ac:dyDescent="0.3">
      <c r="A65" s="449" t="s">
        <v>19</v>
      </c>
      <c r="B65" s="452" t="e">
        <f>B64/B63</f>
        <v>#DIV/0!</v>
      </c>
      <c r="C65" s="452" t="e">
        <f>C64/C63</f>
        <v>#DIV/0!</v>
      </c>
      <c r="D65" s="452" t="e">
        <f>D64/D63</f>
        <v>#DIV/0!</v>
      </c>
      <c r="E65" s="452" t="e">
        <f>E64/E63</f>
        <v>#DIV/0!</v>
      </c>
    </row>
    <row r="66" spans="1:5" ht="15.75" hidden="1" customHeight="1" thickBot="1" x14ac:dyDescent="0.3">
      <c r="A66" s="449" t="s">
        <v>20</v>
      </c>
      <c r="B66" s="748"/>
      <c r="C66" s="453" t="e">
        <f>C63/B63-1</f>
        <v>#DIV/0!</v>
      </c>
      <c r="D66" s="453" t="e">
        <f>D63/C63-1</f>
        <v>#DIV/0!</v>
      </c>
      <c r="E66" s="453" t="e">
        <f>E63/D63-1</f>
        <v>#DIV/0!</v>
      </c>
    </row>
    <row r="67" spans="1:5" ht="15.75" hidden="1" customHeight="1" thickBot="1" x14ac:dyDescent="0.3">
      <c r="A67" s="449" t="s">
        <v>22</v>
      </c>
      <c r="B67" s="748"/>
      <c r="C67" s="453" t="e">
        <f>C64/B64-1</f>
        <v>#DIV/0!</v>
      </c>
      <c r="D67" s="453" t="e">
        <f t="shared" ref="D67:E68" si="4">D64/C64-1</f>
        <v>#DIV/0!</v>
      </c>
      <c r="E67" s="453" t="e">
        <f t="shared" si="4"/>
        <v>#DIV/0!</v>
      </c>
    </row>
    <row r="68" spans="1:5" ht="15.75" hidden="1" customHeight="1" thickBot="1" x14ac:dyDescent="0.3">
      <c r="A68" s="449" t="s">
        <v>23</v>
      </c>
      <c r="B68" s="748"/>
      <c r="C68" s="453" t="e">
        <f>C65/B65-1</f>
        <v>#DIV/0!</v>
      </c>
      <c r="D68" s="453" t="e">
        <f t="shared" si="4"/>
        <v>#DIV/0!</v>
      </c>
      <c r="E68" s="453" t="e">
        <f t="shared" si="4"/>
        <v>#DIV/0!</v>
      </c>
    </row>
    <row r="69" spans="1:5" ht="15.75" hidden="1" customHeight="1" thickBot="1" x14ac:dyDescent="0.3">
      <c r="A69" s="1302" t="s">
        <v>893</v>
      </c>
      <c r="B69" s="1303"/>
      <c r="C69" s="1303"/>
      <c r="D69" s="1303"/>
      <c r="E69" s="1304"/>
    </row>
    <row r="70" spans="1:5" ht="15.75" hidden="1" customHeight="1" x14ac:dyDescent="0.25">
      <c r="A70" s="1556"/>
      <c r="B70" s="450">
        <v>2018</v>
      </c>
      <c r="C70" s="450">
        <v>2019</v>
      </c>
      <c r="D70" s="450">
        <v>2020</v>
      </c>
      <c r="E70" s="450">
        <v>2021</v>
      </c>
    </row>
    <row r="71" spans="1:5" ht="15.75" hidden="1" customHeight="1" thickBot="1" x14ac:dyDescent="0.3">
      <c r="A71" s="1557"/>
      <c r="B71" s="451" t="s">
        <v>8</v>
      </c>
      <c r="C71" s="451" t="s">
        <v>9</v>
      </c>
      <c r="D71" s="451" t="s">
        <v>9</v>
      </c>
      <c r="E71" s="451" t="s">
        <v>9</v>
      </c>
    </row>
    <row r="72" spans="1:5" ht="15.75" hidden="1" customHeight="1" thickBot="1" x14ac:dyDescent="0.3">
      <c r="A72" s="454" t="s">
        <v>24</v>
      </c>
      <c r="B72" s="374"/>
      <c r="C72" s="374"/>
      <c r="D72" s="374"/>
      <c r="E72" s="374"/>
    </row>
    <row r="73" spans="1:5" ht="15.75" hidden="1" customHeight="1" thickBot="1" x14ac:dyDescent="0.3">
      <c r="A73" s="455" t="s">
        <v>279</v>
      </c>
      <c r="B73" s="376"/>
      <c r="C73" s="464"/>
      <c r="D73" s="464"/>
      <c r="E73" s="464"/>
    </row>
    <row r="74" spans="1:5" ht="15.75" hidden="1" customHeight="1" thickBot="1" x14ac:dyDescent="0.3">
      <c r="A74" s="455" t="s">
        <v>280</v>
      </c>
      <c r="B74" s="376"/>
      <c r="C74" s="464"/>
      <c r="D74" s="464"/>
      <c r="E74" s="464"/>
    </row>
    <row r="75" spans="1:5" ht="15.75" hidden="1" customHeight="1" thickBot="1" x14ac:dyDescent="0.3">
      <c r="A75" s="454" t="s">
        <v>25</v>
      </c>
      <c r="B75" s="374"/>
      <c r="C75" s="374"/>
      <c r="D75" s="374"/>
      <c r="E75" s="374"/>
    </row>
    <row r="76" spans="1:5" ht="15.75" hidden="1" customHeight="1" thickBot="1" x14ac:dyDescent="0.3">
      <c r="A76" s="455" t="s">
        <v>279</v>
      </c>
      <c r="B76" s="376"/>
      <c r="C76" s="374"/>
      <c r="D76" s="374"/>
      <c r="E76" s="374"/>
    </row>
    <row r="77" spans="1:5" ht="15.75" hidden="1" customHeight="1" thickBot="1" x14ac:dyDescent="0.3">
      <c r="A77" s="455" t="s">
        <v>280</v>
      </c>
      <c r="B77" s="376"/>
      <c r="C77" s="374"/>
      <c r="D77" s="374"/>
      <c r="E77" s="374"/>
    </row>
    <row r="78" spans="1:5" ht="15.75" hidden="1" customHeight="1" thickBot="1" x14ac:dyDescent="0.3">
      <c r="A78" s="454" t="s">
        <v>26</v>
      </c>
      <c r="B78" s="376">
        <v>0</v>
      </c>
      <c r="C78" s="374">
        <v>0</v>
      </c>
      <c r="D78" s="374">
        <v>0</v>
      </c>
      <c r="E78" s="374">
        <v>0</v>
      </c>
    </row>
    <row r="79" spans="1:5" ht="15.75" hidden="1" customHeight="1" thickBot="1" x14ac:dyDescent="0.3">
      <c r="A79" s="455" t="s">
        <v>279</v>
      </c>
      <c r="B79" s="376"/>
      <c r="C79" s="374"/>
      <c r="D79" s="374"/>
      <c r="E79" s="374"/>
    </row>
    <row r="80" spans="1:5" ht="15.75" hidden="1" customHeight="1" thickBot="1" x14ac:dyDescent="0.3">
      <c r="A80" s="455" t="s">
        <v>280</v>
      </c>
      <c r="B80" s="376"/>
      <c r="C80" s="374"/>
      <c r="D80" s="374"/>
      <c r="E80" s="374"/>
    </row>
    <row r="81" spans="1:5" ht="15.75" hidden="1" customHeight="1" thickBot="1" x14ac:dyDescent="0.3">
      <c r="A81" s="454" t="s">
        <v>27</v>
      </c>
      <c r="B81" s="376"/>
      <c r="C81" s="374"/>
      <c r="D81" s="374"/>
      <c r="E81" s="374"/>
    </row>
    <row r="82" spans="1:5" ht="15.75" hidden="1" customHeight="1" thickBot="1" x14ac:dyDescent="0.3">
      <c r="A82" s="455" t="s">
        <v>279</v>
      </c>
      <c r="B82" s="376"/>
      <c r="C82" s="374"/>
      <c r="D82" s="374"/>
      <c r="E82" s="374"/>
    </row>
    <row r="83" spans="1:5" ht="15.75" hidden="1" customHeight="1" thickBot="1" x14ac:dyDescent="0.3">
      <c r="A83" s="455" t="s">
        <v>280</v>
      </c>
      <c r="B83" s="376"/>
      <c r="C83" s="374"/>
      <c r="D83" s="374"/>
      <c r="E83" s="374"/>
    </row>
    <row r="84" spans="1:5" ht="15.75" hidden="1" customHeight="1" thickBot="1" x14ac:dyDescent="0.3">
      <c r="A84" s="454" t="s">
        <v>28</v>
      </c>
      <c r="B84" s="376"/>
      <c r="C84" s="374"/>
      <c r="D84" s="374"/>
      <c r="E84" s="374"/>
    </row>
    <row r="85" spans="1:5" ht="15.75" hidden="1" customHeight="1" thickBot="1" x14ac:dyDescent="0.3">
      <c r="A85" s="455" t="s">
        <v>279</v>
      </c>
      <c r="B85" s="376"/>
      <c r="C85" s="374"/>
      <c r="D85" s="374"/>
      <c r="E85" s="374"/>
    </row>
    <row r="86" spans="1:5" ht="15.75" hidden="1" customHeight="1" thickBot="1" x14ac:dyDescent="0.3">
      <c r="A86" s="455" t="s">
        <v>280</v>
      </c>
      <c r="B86" s="376"/>
      <c r="C86" s="374"/>
      <c r="D86" s="374"/>
      <c r="E86" s="374"/>
    </row>
    <row r="87" spans="1:5" ht="15.75" hidden="1" customHeight="1" thickBot="1" x14ac:dyDescent="0.3">
      <c r="A87" s="454" t="s">
        <v>29</v>
      </c>
      <c r="B87" s="376"/>
      <c r="C87" s="374"/>
      <c r="D87" s="374"/>
      <c r="E87" s="374"/>
    </row>
    <row r="88" spans="1:5" ht="15.75" hidden="1" customHeight="1" thickBot="1" x14ac:dyDescent="0.3">
      <c r="A88" s="455" t="s">
        <v>279</v>
      </c>
      <c r="B88" s="376"/>
      <c r="C88" s="374"/>
      <c r="D88" s="374"/>
      <c r="E88" s="374"/>
    </row>
    <row r="89" spans="1:5" ht="15.75" hidden="1" customHeight="1" thickBot="1" x14ac:dyDescent="0.3">
      <c r="A89" s="455" t="s">
        <v>280</v>
      </c>
      <c r="B89" s="376"/>
      <c r="C89" s="374"/>
      <c r="D89" s="374"/>
      <c r="E89" s="374"/>
    </row>
    <row r="90" spans="1:5" ht="15.75" hidden="1" customHeight="1" thickBot="1" x14ac:dyDescent="0.3">
      <c r="A90" s="454" t="s">
        <v>30</v>
      </c>
      <c r="B90" s="376"/>
      <c r="C90" s="374"/>
      <c r="D90" s="374"/>
      <c r="E90" s="374"/>
    </row>
    <row r="91" spans="1:5" ht="15.75" hidden="1" customHeight="1" thickBot="1" x14ac:dyDescent="0.3">
      <c r="A91" s="455" t="s">
        <v>279</v>
      </c>
      <c r="B91" s="376"/>
      <c r="C91" s="374"/>
      <c r="D91" s="374"/>
      <c r="E91" s="374"/>
    </row>
    <row r="92" spans="1:5" ht="15.75" hidden="1" customHeight="1" thickBot="1" x14ac:dyDescent="0.3">
      <c r="A92" s="455" t="s">
        <v>280</v>
      </c>
      <c r="B92" s="376"/>
      <c r="C92" s="374"/>
      <c r="D92" s="374"/>
      <c r="E92" s="374"/>
    </row>
    <row r="93" spans="1:5" ht="15.75" hidden="1" customHeight="1" thickBot="1" x14ac:dyDescent="0.3">
      <c r="A93" s="465" t="s">
        <v>53</v>
      </c>
      <c r="B93" s="376">
        <f>B90+B87+B84+B81+B78+B75+B72</f>
        <v>0</v>
      </c>
      <c r="C93" s="376">
        <f t="shared" ref="C93:E93" si="5">C90+C87+C84+C81+C78+C75+C72</f>
        <v>0</v>
      </c>
      <c r="D93" s="376">
        <f t="shared" si="5"/>
        <v>0</v>
      </c>
      <c r="E93" s="376">
        <f t="shared" si="5"/>
        <v>0</v>
      </c>
    </row>
    <row r="94" spans="1:5" ht="15.75" hidden="1" customHeight="1" thickBot="1" x14ac:dyDescent="0.3">
      <c r="A94" s="461" t="s">
        <v>32</v>
      </c>
      <c r="B94" s="462">
        <f>IF(B93-B64=0,0,"Error")</f>
        <v>0</v>
      </c>
      <c r="C94" s="462">
        <f>IF(C93-C64=0,0,"Error")</f>
        <v>0</v>
      </c>
      <c r="D94" s="462">
        <f>IF(D93-D64=0,0,"Error")</f>
        <v>0</v>
      </c>
      <c r="E94" s="462">
        <f>IF(E93-E64=0,0,"Error")</f>
        <v>0</v>
      </c>
    </row>
    <row r="95" spans="1:5" ht="15.75" hidden="1" customHeight="1" thickBot="1" x14ac:dyDescent="0.3">
      <c r="A95" s="463" t="s">
        <v>894</v>
      </c>
      <c r="B95" s="1573"/>
      <c r="C95" s="1554"/>
      <c r="D95" s="1554"/>
      <c r="E95" s="1555"/>
    </row>
    <row r="96" spans="1:5" ht="15.75" hidden="1" customHeight="1" thickBot="1" x14ac:dyDescent="0.3">
      <c r="A96" s="449" t="s">
        <v>15</v>
      </c>
      <c r="B96" s="1561"/>
      <c r="C96" s="1562"/>
      <c r="D96" s="1562"/>
      <c r="E96" s="1563"/>
    </row>
    <row r="97" spans="1:5" ht="15.75" hidden="1" customHeight="1" thickBot="1" x14ac:dyDescent="0.3">
      <c r="A97" s="449" t="s">
        <v>16</v>
      </c>
      <c r="B97" s="1572"/>
      <c r="C97" s="1567"/>
      <c r="D97" s="1567"/>
      <c r="E97" s="1568"/>
    </row>
    <row r="98" spans="1:5" ht="15.75" hidden="1" customHeight="1" x14ac:dyDescent="0.25">
      <c r="A98" s="1556"/>
      <c r="B98" s="450">
        <v>2018</v>
      </c>
      <c r="C98" s="450">
        <v>2019</v>
      </c>
      <c r="D98" s="450">
        <v>2020</v>
      </c>
      <c r="E98" s="450">
        <v>2021</v>
      </c>
    </row>
    <row r="99" spans="1:5" ht="15.75" hidden="1" customHeight="1" thickBot="1" x14ac:dyDescent="0.3">
      <c r="A99" s="1557"/>
      <c r="B99" s="451" t="s">
        <v>8</v>
      </c>
      <c r="C99" s="451" t="s">
        <v>9</v>
      </c>
      <c r="D99" s="451" t="s">
        <v>9</v>
      </c>
      <c r="E99" s="451" t="s">
        <v>9</v>
      </c>
    </row>
    <row r="100" spans="1:5" ht="15.75" hidden="1" customHeight="1" thickBot="1" x14ac:dyDescent="0.3">
      <c r="A100" s="449" t="s">
        <v>17</v>
      </c>
      <c r="B100" s="466"/>
      <c r="C100" s="466"/>
      <c r="D100" s="466"/>
      <c r="E100" s="466"/>
    </row>
    <row r="101" spans="1:5" ht="15.75" hidden="1" customHeight="1" thickBot="1" x14ac:dyDescent="0.3">
      <c r="A101" s="449" t="s">
        <v>18</v>
      </c>
      <c r="B101" s="452">
        <f>B130</f>
        <v>0</v>
      </c>
      <c r="C101" s="452">
        <f t="shared" ref="C101:E101" si="6">C130</f>
        <v>0</v>
      </c>
      <c r="D101" s="452">
        <f t="shared" si="6"/>
        <v>0</v>
      </c>
      <c r="E101" s="452">
        <f t="shared" si="6"/>
        <v>0</v>
      </c>
    </row>
    <row r="102" spans="1:5" ht="15.75" hidden="1" customHeight="1" thickBot="1" x14ac:dyDescent="0.3">
      <c r="A102" s="449" t="s">
        <v>19</v>
      </c>
      <c r="B102" s="452" t="e">
        <f>B101/B100</f>
        <v>#DIV/0!</v>
      </c>
      <c r="C102" s="452" t="e">
        <f>C101/C100</f>
        <v>#DIV/0!</v>
      </c>
      <c r="D102" s="452" t="e">
        <f>D101/D100</f>
        <v>#DIV/0!</v>
      </c>
      <c r="E102" s="452" t="e">
        <f>E101/E100</f>
        <v>#DIV/0!</v>
      </c>
    </row>
    <row r="103" spans="1:5" ht="15.75" hidden="1" customHeight="1" thickBot="1" x14ac:dyDescent="0.3">
      <c r="A103" s="449" t="s">
        <v>20</v>
      </c>
      <c r="B103" s="748"/>
      <c r="C103" s="453" t="e">
        <f>C100/B100-1</f>
        <v>#DIV/0!</v>
      </c>
      <c r="D103" s="453" t="e">
        <f>D100/C100-1</f>
        <v>#DIV/0!</v>
      </c>
      <c r="E103" s="453" t="e">
        <f>E100/D100-1</f>
        <v>#DIV/0!</v>
      </c>
    </row>
    <row r="104" spans="1:5" ht="15.75" hidden="1" customHeight="1" thickBot="1" x14ac:dyDescent="0.3">
      <c r="A104" s="449" t="s">
        <v>22</v>
      </c>
      <c r="B104" s="748"/>
      <c r="C104" s="453" t="e">
        <f>C101/B101-1</f>
        <v>#DIV/0!</v>
      </c>
      <c r="D104" s="453" t="e">
        <f t="shared" ref="D104:E105" si="7">D101/C101-1</f>
        <v>#DIV/0!</v>
      </c>
      <c r="E104" s="453" t="e">
        <f t="shared" si="7"/>
        <v>#DIV/0!</v>
      </c>
    </row>
    <row r="105" spans="1:5" ht="15.75" hidden="1" customHeight="1" thickBot="1" x14ac:dyDescent="0.3">
      <c r="A105" s="449" t="s">
        <v>23</v>
      </c>
      <c r="B105" s="748"/>
      <c r="C105" s="453" t="e">
        <f>C102/B102-1</f>
        <v>#DIV/0!</v>
      </c>
      <c r="D105" s="453" t="e">
        <f t="shared" si="7"/>
        <v>#DIV/0!</v>
      </c>
      <c r="E105" s="453" t="e">
        <f t="shared" si="7"/>
        <v>#DIV/0!</v>
      </c>
    </row>
    <row r="106" spans="1:5" ht="15.75" hidden="1" customHeight="1" thickBot="1" x14ac:dyDescent="0.3">
      <c r="A106" s="1302" t="s">
        <v>893</v>
      </c>
      <c r="B106" s="1303"/>
      <c r="C106" s="1303"/>
      <c r="D106" s="1303"/>
      <c r="E106" s="1304"/>
    </row>
    <row r="107" spans="1:5" ht="15.75" hidden="1" customHeight="1" x14ac:dyDescent="0.25">
      <c r="A107" s="1556"/>
      <c r="B107" s="450">
        <v>2018</v>
      </c>
      <c r="C107" s="450">
        <v>2019</v>
      </c>
      <c r="D107" s="450">
        <v>2020</v>
      </c>
      <c r="E107" s="450">
        <v>2021</v>
      </c>
    </row>
    <row r="108" spans="1:5" ht="15.75" hidden="1" customHeight="1" thickBot="1" x14ac:dyDescent="0.3">
      <c r="A108" s="1557"/>
      <c r="B108" s="451" t="s">
        <v>8</v>
      </c>
      <c r="C108" s="451" t="s">
        <v>9</v>
      </c>
      <c r="D108" s="451" t="s">
        <v>9</v>
      </c>
      <c r="E108" s="451" t="s">
        <v>9</v>
      </c>
    </row>
    <row r="109" spans="1:5" ht="15.75" hidden="1" customHeight="1" thickBot="1" x14ac:dyDescent="0.3">
      <c r="A109" s="454" t="s">
        <v>24</v>
      </c>
      <c r="B109" s="374"/>
      <c r="C109" s="374"/>
      <c r="D109" s="374"/>
      <c r="E109" s="374"/>
    </row>
    <row r="110" spans="1:5" ht="15.75" hidden="1" customHeight="1" thickBot="1" x14ac:dyDescent="0.3">
      <c r="A110" s="455" t="s">
        <v>279</v>
      </c>
      <c r="B110" s="376"/>
      <c r="C110" s="464"/>
      <c r="D110" s="464"/>
      <c r="E110" s="464"/>
    </row>
    <row r="111" spans="1:5" ht="15.75" hidden="1" customHeight="1" thickBot="1" x14ac:dyDescent="0.3">
      <c r="A111" s="455" t="s">
        <v>280</v>
      </c>
      <c r="B111" s="376"/>
      <c r="C111" s="464"/>
      <c r="D111" s="464"/>
      <c r="E111" s="464"/>
    </row>
    <row r="112" spans="1:5" ht="15.75" hidden="1" customHeight="1" thickBot="1" x14ac:dyDescent="0.3">
      <c r="A112" s="454" t="s">
        <v>25</v>
      </c>
      <c r="B112" s="374"/>
      <c r="C112" s="374"/>
      <c r="D112" s="374"/>
      <c r="E112" s="374"/>
    </row>
    <row r="113" spans="1:5" ht="15.75" hidden="1" customHeight="1" thickBot="1" x14ac:dyDescent="0.3">
      <c r="A113" s="455" t="s">
        <v>279</v>
      </c>
      <c r="B113" s="376"/>
      <c r="C113" s="374"/>
      <c r="D113" s="374"/>
      <c r="E113" s="374"/>
    </row>
    <row r="114" spans="1:5" ht="15.75" hidden="1" customHeight="1" thickBot="1" x14ac:dyDescent="0.3">
      <c r="A114" s="455" t="s">
        <v>280</v>
      </c>
      <c r="B114" s="376"/>
      <c r="C114" s="374"/>
      <c r="D114" s="374"/>
      <c r="E114" s="374"/>
    </row>
    <row r="115" spans="1:5" ht="15.75" hidden="1" customHeight="1" thickBot="1" x14ac:dyDescent="0.3">
      <c r="A115" s="454" t="s">
        <v>26</v>
      </c>
      <c r="B115" s="467">
        <v>0</v>
      </c>
      <c r="C115" s="468">
        <v>0</v>
      </c>
      <c r="D115" s="468">
        <v>0</v>
      </c>
      <c r="E115" s="468">
        <v>0</v>
      </c>
    </row>
    <row r="116" spans="1:5" ht="15.75" hidden="1" customHeight="1" thickBot="1" x14ac:dyDescent="0.3">
      <c r="A116" s="455" t="s">
        <v>279</v>
      </c>
      <c r="B116" s="376"/>
      <c r="C116" s="374"/>
      <c r="D116" s="374"/>
      <c r="E116" s="374"/>
    </row>
    <row r="117" spans="1:5" ht="15.75" hidden="1" customHeight="1" thickBot="1" x14ac:dyDescent="0.3">
      <c r="A117" s="455" t="s">
        <v>280</v>
      </c>
      <c r="B117" s="376"/>
      <c r="C117" s="374"/>
      <c r="D117" s="374"/>
      <c r="E117" s="374"/>
    </row>
    <row r="118" spans="1:5" ht="15.75" hidden="1" customHeight="1" thickBot="1" x14ac:dyDescent="0.3">
      <c r="A118" s="454" t="s">
        <v>27</v>
      </c>
      <c r="B118" s="376"/>
      <c r="C118" s="374"/>
      <c r="D118" s="374"/>
      <c r="E118" s="374"/>
    </row>
    <row r="119" spans="1:5" ht="15.75" hidden="1" customHeight="1" thickBot="1" x14ac:dyDescent="0.3">
      <c r="A119" s="455" t="s">
        <v>279</v>
      </c>
      <c r="B119" s="376"/>
      <c r="C119" s="374"/>
      <c r="D119" s="374"/>
      <c r="E119" s="374"/>
    </row>
    <row r="120" spans="1:5" ht="15.75" hidden="1" customHeight="1" thickBot="1" x14ac:dyDescent="0.3">
      <c r="A120" s="455" t="s">
        <v>280</v>
      </c>
      <c r="B120" s="376"/>
      <c r="C120" s="374"/>
      <c r="D120" s="374"/>
      <c r="E120" s="374"/>
    </row>
    <row r="121" spans="1:5" ht="15.75" hidden="1" customHeight="1" thickBot="1" x14ac:dyDescent="0.3">
      <c r="A121" s="454" t="s">
        <v>28</v>
      </c>
      <c r="B121" s="376"/>
      <c r="C121" s="374"/>
      <c r="D121" s="374"/>
      <c r="E121" s="374"/>
    </row>
    <row r="122" spans="1:5" ht="15.75" hidden="1" customHeight="1" thickBot="1" x14ac:dyDescent="0.3">
      <c r="A122" s="455" t="s">
        <v>279</v>
      </c>
      <c r="B122" s="376"/>
      <c r="C122" s="374"/>
      <c r="D122" s="374"/>
      <c r="E122" s="374"/>
    </row>
    <row r="123" spans="1:5" ht="15.75" hidden="1" customHeight="1" thickBot="1" x14ac:dyDescent="0.3">
      <c r="A123" s="455" t="s">
        <v>280</v>
      </c>
      <c r="B123" s="376"/>
      <c r="C123" s="374"/>
      <c r="D123" s="374"/>
      <c r="E123" s="374"/>
    </row>
    <row r="124" spans="1:5" ht="15.75" hidden="1" customHeight="1" thickBot="1" x14ac:dyDescent="0.3">
      <c r="A124" s="454" t="s">
        <v>29</v>
      </c>
      <c r="B124" s="376">
        <v>0</v>
      </c>
      <c r="C124" s="374">
        <v>0</v>
      </c>
      <c r="D124" s="374">
        <v>0</v>
      </c>
      <c r="E124" s="374">
        <v>0</v>
      </c>
    </row>
    <row r="125" spans="1:5" ht="15.75" hidden="1" customHeight="1" thickBot="1" x14ac:dyDescent="0.3">
      <c r="A125" s="455" t="s">
        <v>279</v>
      </c>
      <c r="B125" s="376"/>
      <c r="C125" s="374"/>
      <c r="D125" s="374"/>
      <c r="E125" s="374"/>
    </row>
    <row r="126" spans="1:5" ht="15.75" hidden="1" customHeight="1" thickBot="1" x14ac:dyDescent="0.3">
      <c r="A126" s="455" t="s">
        <v>280</v>
      </c>
      <c r="B126" s="376"/>
      <c r="C126" s="374"/>
      <c r="D126" s="374"/>
      <c r="E126" s="374"/>
    </row>
    <row r="127" spans="1:5" ht="15.75" hidden="1" customHeight="1" thickBot="1" x14ac:dyDescent="0.3">
      <c r="A127" s="454" t="s">
        <v>30</v>
      </c>
      <c r="B127" s="376"/>
      <c r="C127" s="374"/>
      <c r="D127" s="374"/>
      <c r="E127" s="374"/>
    </row>
    <row r="128" spans="1:5" ht="15.75" hidden="1" customHeight="1" thickBot="1" x14ac:dyDescent="0.3">
      <c r="A128" s="455" t="s">
        <v>279</v>
      </c>
      <c r="B128" s="376"/>
      <c r="C128" s="374"/>
      <c r="D128" s="374"/>
      <c r="E128" s="374"/>
    </row>
    <row r="129" spans="1:5" ht="15.75" hidden="1" customHeight="1" thickBot="1" x14ac:dyDescent="0.3">
      <c r="A129" s="455" t="s">
        <v>280</v>
      </c>
      <c r="B129" s="376"/>
      <c r="C129" s="374"/>
      <c r="D129" s="374"/>
      <c r="E129" s="374"/>
    </row>
    <row r="130" spans="1:5" ht="15.75" hidden="1" customHeight="1" thickBot="1" x14ac:dyDescent="0.3">
      <c r="A130" s="465" t="s">
        <v>53</v>
      </c>
      <c r="B130" s="376">
        <f>B127+B124+B121+B118+B115+B112+B109</f>
        <v>0</v>
      </c>
      <c r="C130" s="376">
        <f t="shared" ref="C130:E130" si="8">C127+C124+C121+C118+C115+C112+C109</f>
        <v>0</v>
      </c>
      <c r="D130" s="376">
        <f t="shared" si="8"/>
        <v>0</v>
      </c>
      <c r="E130" s="376">
        <f t="shared" si="8"/>
        <v>0</v>
      </c>
    </row>
    <row r="131" spans="1:5" ht="15.75" hidden="1" customHeight="1" thickBot="1" x14ac:dyDescent="0.3">
      <c r="A131" s="461" t="s">
        <v>32</v>
      </c>
      <c r="B131" s="462">
        <f>IF(B130-B101=0,0,"Error")</f>
        <v>0</v>
      </c>
      <c r="C131" s="462">
        <f>IF(C130-C101=0,0,"Error")</f>
        <v>0</v>
      </c>
      <c r="D131" s="462">
        <f>IF(D130-D101=0,0,"Error")</f>
        <v>0</v>
      </c>
      <c r="E131" s="462">
        <f>IF(E130-E101=0,0,"Error")</f>
        <v>0</v>
      </c>
    </row>
    <row r="132" spans="1:5" ht="15.75" customHeight="1" thickBot="1" x14ac:dyDescent="0.3">
      <c r="A132" s="1564" t="s">
        <v>39</v>
      </c>
      <c r="B132" s="1565"/>
      <c r="C132" s="1565"/>
      <c r="D132" s="1565"/>
      <c r="E132" s="1566"/>
    </row>
    <row r="133" spans="1:5" ht="15.75" customHeight="1" thickBot="1" x14ac:dyDescent="0.3">
      <c r="A133" s="1564" t="s">
        <v>40</v>
      </c>
      <c r="B133" s="1565"/>
      <c r="C133" s="1565"/>
      <c r="D133" s="1565"/>
      <c r="E133" s="1566"/>
    </row>
    <row r="134" spans="1:5" ht="15.75" customHeight="1" thickBot="1" x14ac:dyDescent="0.3">
      <c r="A134" s="448" t="s">
        <v>56</v>
      </c>
      <c r="B134" s="1574" t="s">
        <v>347</v>
      </c>
      <c r="C134" s="1575"/>
      <c r="D134" s="1576"/>
      <c r="E134" s="1577"/>
    </row>
    <row r="135" spans="1:5" ht="33" customHeight="1" thickBot="1" x14ac:dyDescent="0.3">
      <c r="A135" s="7" t="s">
        <v>82</v>
      </c>
      <c r="B135" s="7" t="s">
        <v>346</v>
      </c>
      <c r="C135" s="100" t="s">
        <v>289</v>
      </c>
      <c r="D135" s="1245" t="s">
        <v>272</v>
      </c>
      <c r="E135" s="1246"/>
    </row>
    <row r="136" spans="1:5" ht="15.75" customHeight="1" thickBot="1" x14ac:dyDescent="0.3">
      <c r="A136" s="449" t="s">
        <v>15</v>
      </c>
      <c r="B136" s="1561" t="s">
        <v>347</v>
      </c>
      <c r="C136" s="1562"/>
      <c r="D136" s="1562"/>
      <c r="E136" s="1563"/>
    </row>
    <row r="137" spans="1:5" ht="15.75" customHeight="1" thickBot="1" x14ac:dyDescent="0.3">
      <c r="A137" s="449" t="s">
        <v>16</v>
      </c>
      <c r="B137" s="1572" t="s">
        <v>348</v>
      </c>
      <c r="C137" s="1567"/>
      <c r="D137" s="1567"/>
      <c r="E137" s="1568"/>
    </row>
    <row r="138" spans="1:5" ht="15.75" customHeight="1" x14ac:dyDescent="0.25">
      <c r="A138" s="1556"/>
      <c r="B138" s="450">
        <v>2019</v>
      </c>
      <c r="C138" s="450">
        <v>2020</v>
      </c>
      <c r="D138" s="450">
        <v>2021</v>
      </c>
      <c r="E138" s="450">
        <v>2022</v>
      </c>
    </row>
    <row r="139" spans="1:5" ht="15.75" customHeight="1" thickBot="1" x14ac:dyDescent="0.3">
      <c r="A139" s="1557"/>
      <c r="B139" s="451" t="s">
        <v>8</v>
      </c>
      <c r="C139" s="451" t="s">
        <v>9</v>
      </c>
      <c r="D139" s="451" t="s">
        <v>9</v>
      </c>
      <c r="E139" s="451" t="s">
        <v>9</v>
      </c>
    </row>
    <row r="140" spans="1:5" ht="15.75" customHeight="1" thickBot="1" x14ac:dyDescent="0.3">
      <c r="A140" s="449" t="s">
        <v>17</v>
      </c>
      <c r="B140" s="466">
        <v>6</v>
      </c>
      <c r="C140" s="452">
        <v>49</v>
      </c>
      <c r="D140" s="452">
        <v>43</v>
      </c>
      <c r="E140" s="452">
        <v>64</v>
      </c>
    </row>
    <row r="141" spans="1:5" ht="15.75" customHeight="1" thickBot="1" x14ac:dyDescent="0.3">
      <c r="A141" s="449" t="s">
        <v>18</v>
      </c>
      <c r="B141" s="452">
        <v>10000</v>
      </c>
      <c r="C141" s="466">
        <v>6500</v>
      </c>
      <c r="D141" s="466">
        <v>7200</v>
      </c>
      <c r="E141" s="466">
        <v>6900</v>
      </c>
    </row>
    <row r="142" spans="1:5" ht="15.75" customHeight="1" thickBot="1" x14ac:dyDescent="0.3">
      <c r="A142" s="449" t="s">
        <v>19</v>
      </c>
      <c r="B142" s="452">
        <f>B141/B140</f>
        <v>1666.6666666666667</v>
      </c>
      <c r="C142" s="452">
        <f t="shared" ref="C142:E142" si="9">C141/C140</f>
        <v>132.65306122448979</v>
      </c>
      <c r="D142" s="452">
        <f t="shared" si="9"/>
        <v>167.44186046511629</v>
      </c>
      <c r="E142" s="452">
        <f t="shared" si="9"/>
        <v>107.8125</v>
      </c>
    </row>
    <row r="143" spans="1:5" ht="15.75" customHeight="1" thickBot="1" x14ac:dyDescent="0.3">
      <c r="A143" s="449" t="s">
        <v>20</v>
      </c>
      <c r="B143" s="748" t="s">
        <v>21</v>
      </c>
      <c r="C143" s="453">
        <f>C140/B140-1</f>
        <v>7.1666666666666661</v>
      </c>
      <c r="D143" s="453">
        <f t="shared" ref="D143:E145" si="10">D140/C140-1</f>
        <v>-0.12244897959183676</v>
      </c>
      <c r="E143" s="453">
        <f t="shared" si="10"/>
        <v>0.48837209302325579</v>
      </c>
    </row>
    <row r="144" spans="1:5" ht="15.75" customHeight="1" thickBot="1" x14ac:dyDescent="0.3">
      <c r="A144" s="449" t="s">
        <v>22</v>
      </c>
      <c r="B144" s="748" t="s">
        <v>21</v>
      </c>
      <c r="C144" s="453">
        <f>C141/B141-1</f>
        <v>-0.35</v>
      </c>
      <c r="D144" s="453">
        <f t="shared" si="10"/>
        <v>0.10769230769230775</v>
      </c>
      <c r="E144" s="453">
        <f t="shared" si="10"/>
        <v>-4.166666666666663E-2</v>
      </c>
    </row>
    <row r="145" spans="1:5" ht="15.75" customHeight="1" thickBot="1" x14ac:dyDescent="0.3">
      <c r="A145" s="449" t="s">
        <v>23</v>
      </c>
      <c r="B145" s="748" t="s">
        <v>21</v>
      </c>
      <c r="C145" s="453">
        <f>C142/B142-1</f>
        <v>-0.92040816326530617</v>
      </c>
      <c r="D145" s="453">
        <f t="shared" si="10"/>
        <v>0.26225402504472295</v>
      </c>
      <c r="E145" s="453">
        <f t="shared" si="10"/>
        <v>-0.35611979166666674</v>
      </c>
    </row>
    <row r="146" spans="1:5" ht="15.75" customHeight="1" thickBot="1" x14ac:dyDescent="0.3">
      <c r="A146" s="1302" t="s">
        <v>768</v>
      </c>
      <c r="B146" s="1303"/>
      <c r="C146" s="1303"/>
      <c r="D146" s="1303"/>
      <c r="E146" s="1304"/>
    </row>
    <row r="147" spans="1:5" ht="15.75" customHeight="1" x14ac:dyDescent="0.25">
      <c r="A147" s="1556"/>
      <c r="B147" s="450">
        <v>2019</v>
      </c>
      <c r="C147" s="450">
        <v>2020</v>
      </c>
      <c r="D147" s="450">
        <v>2021</v>
      </c>
      <c r="E147" s="450">
        <v>2022</v>
      </c>
    </row>
    <row r="148" spans="1:5" ht="15.75" customHeight="1" thickBot="1" x14ac:dyDescent="0.3">
      <c r="A148" s="1557"/>
      <c r="B148" s="451" t="s">
        <v>8</v>
      </c>
      <c r="C148" s="451" t="s">
        <v>9</v>
      </c>
      <c r="D148" s="451" t="s">
        <v>9</v>
      </c>
      <c r="E148" s="451" t="s">
        <v>9</v>
      </c>
    </row>
    <row r="149" spans="1:5" ht="15.75" customHeight="1" thickBot="1" x14ac:dyDescent="0.3">
      <c r="A149" s="454" t="s">
        <v>42</v>
      </c>
      <c r="B149" s="374"/>
      <c r="C149" s="374"/>
      <c r="D149" s="374"/>
      <c r="E149" s="374"/>
    </row>
    <row r="150" spans="1:5" ht="15.75" customHeight="1" thickBot="1" x14ac:dyDescent="0.3">
      <c r="A150" s="454" t="s">
        <v>43</v>
      </c>
      <c r="B150" s="376">
        <v>10000</v>
      </c>
      <c r="C150" s="374">
        <v>6500</v>
      </c>
      <c r="D150" s="374">
        <v>7200</v>
      </c>
      <c r="E150" s="374">
        <v>6900</v>
      </c>
    </row>
    <row r="151" spans="1:5" ht="15.75" customHeight="1" x14ac:dyDescent="0.25">
      <c r="A151" s="460" t="s">
        <v>31</v>
      </c>
      <c r="B151" s="469">
        <f>B150+B149</f>
        <v>10000</v>
      </c>
      <c r="C151" s="469">
        <v>6500</v>
      </c>
      <c r="D151" s="469">
        <f t="shared" ref="D151:E151" si="11">D150+D149</f>
        <v>7200</v>
      </c>
      <c r="E151" s="469">
        <f t="shared" si="11"/>
        <v>6900</v>
      </c>
    </row>
    <row r="152" spans="1:5" ht="28.5" customHeight="1" x14ac:dyDescent="0.25">
      <c r="A152" s="470" t="s">
        <v>33</v>
      </c>
      <c r="B152" s="471" t="s">
        <v>349</v>
      </c>
      <c r="C152" s="472" t="s">
        <v>289</v>
      </c>
      <c r="D152" s="1586" t="s">
        <v>350</v>
      </c>
      <c r="E152" s="1587"/>
    </row>
    <row r="153" spans="1:5" ht="15.75" customHeight="1" thickBot="1" x14ac:dyDescent="0.3">
      <c r="A153" s="449" t="s">
        <v>15</v>
      </c>
      <c r="B153" s="1588" t="s">
        <v>351</v>
      </c>
      <c r="C153" s="1585"/>
      <c r="D153" s="1585"/>
      <c r="E153" s="1589"/>
    </row>
    <row r="154" spans="1:5" ht="25.5" customHeight="1" thickBot="1" x14ac:dyDescent="0.3">
      <c r="A154" s="449" t="s">
        <v>16</v>
      </c>
      <c r="B154" s="1572" t="s">
        <v>348</v>
      </c>
      <c r="C154" s="1567"/>
      <c r="D154" s="1567"/>
      <c r="E154" s="1568"/>
    </row>
    <row r="155" spans="1:5" ht="15.75" customHeight="1" x14ac:dyDescent="0.25">
      <c r="A155" s="1556"/>
      <c r="B155" s="450">
        <v>2019</v>
      </c>
      <c r="C155" s="450">
        <v>2020</v>
      </c>
      <c r="D155" s="450">
        <v>2021</v>
      </c>
      <c r="E155" s="450">
        <v>2022</v>
      </c>
    </row>
    <row r="156" spans="1:5" ht="15.75" customHeight="1" thickBot="1" x14ac:dyDescent="0.3">
      <c r="A156" s="1557"/>
      <c r="B156" s="451" t="s">
        <v>8</v>
      </c>
      <c r="C156" s="451" t="s">
        <v>9</v>
      </c>
      <c r="D156" s="451" t="s">
        <v>9</v>
      </c>
      <c r="E156" s="451" t="s">
        <v>9</v>
      </c>
    </row>
    <row r="157" spans="1:5" ht="15.75" customHeight="1" thickBot="1" x14ac:dyDescent="0.3">
      <c r="A157" s="449" t="s">
        <v>17</v>
      </c>
      <c r="B157" s="748">
        <v>22</v>
      </c>
      <c r="C157" s="449">
        <v>20</v>
      </c>
      <c r="D157" s="449">
        <v>20</v>
      </c>
      <c r="E157" s="449">
        <v>20</v>
      </c>
    </row>
    <row r="158" spans="1:5" ht="15.75" customHeight="1" thickBot="1" x14ac:dyDescent="0.3">
      <c r="A158" s="449" t="s">
        <v>18</v>
      </c>
      <c r="B158" s="452">
        <v>300</v>
      </c>
      <c r="C158" s="452">
        <v>300</v>
      </c>
      <c r="D158" s="452">
        <v>300</v>
      </c>
      <c r="E158" s="452">
        <v>300</v>
      </c>
    </row>
    <row r="159" spans="1:5" ht="15.75" customHeight="1" thickBot="1" x14ac:dyDescent="0.3">
      <c r="A159" s="449" t="s">
        <v>19</v>
      </c>
      <c r="B159" s="452">
        <f>B158/B157</f>
        <v>13.636363636363637</v>
      </c>
      <c r="C159" s="452">
        <f t="shared" ref="C159:E159" si="12">C158/C157</f>
        <v>15</v>
      </c>
      <c r="D159" s="452">
        <f t="shared" si="12"/>
        <v>15</v>
      </c>
      <c r="E159" s="452">
        <f t="shared" si="12"/>
        <v>15</v>
      </c>
    </row>
    <row r="160" spans="1:5" ht="15.75" customHeight="1" thickBot="1" x14ac:dyDescent="0.3">
      <c r="A160" s="449" t="s">
        <v>20</v>
      </c>
      <c r="B160" s="748" t="s">
        <v>21</v>
      </c>
      <c r="C160" s="453">
        <f>C157/B157-1</f>
        <v>-9.0909090909090939E-2</v>
      </c>
      <c r="D160" s="453">
        <f t="shared" ref="D160:E162" si="13">D157/C157-1</f>
        <v>0</v>
      </c>
      <c r="E160" s="453">
        <f t="shared" si="13"/>
        <v>0</v>
      </c>
    </row>
    <row r="161" spans="1:5" ht="15.75" customHeight="1" thickBot="1" x14ac:dyDescent="0.3">
      <c r="A161" s="449" t="s">
        <v>22</v>
      </c>
      <c r="B161" s="748" t="s">
        <v>21</v>
      </c>
      <c r="C161" s="453">
        <f>C158/B158-1</f>
        <v>0</v>
      </c>
      <c r="D161" s="453">
        <f t="shared" si="13"/>
        <v>0</v>
      </c>
      <c r="E161" s="453">
        <f t="shared" si="13"/>
        <v>0</v>
      </c>
    </row>
    <row r="162" spans="1:5" ht="15.75" customHeight="1" thickBot="1" x14ac:dyDescent="0.3">
      <c r="A162" s="449" t="s">
        <v>23</v>
      </c>
      <c r="B162" s="748" t="s">
        <v>21</v>
      </c>
      <c r="C162" s="453">
        <f>C159/B159-1</f>
        <v>9.9999999999999867E-2</v>
      </c>
      <c r="D162" s="453">
        <f t="shared" si="13"/>
        <v>0</v>
      </c>
      <c r="E162" s="453">
        <f t="shared" si="13"/>
        <v>0</v>
      </c>
    </row>
    <row r="163" spans="1:5" ht="15.75" customHeight="1" thickBot="1" x14ac:dyDescent="0.3">
      <c r="A163" s="1302" t="s">
        <v>895</v>
      </c>
      <c r="B163" s="1303"/>
      <c r="C163" s="1303"/>
      <c r="D163" s="1303"/>
      <c r="E163" s="1304"/>
    </row>
    <row r="164" spans="1:5" ht="15.75" customHeight="1" x14ac:dyDescent="0.25">
      <c r="A164" s="1556"/>
      <c r="B164" s="450">
        <v>2019</v>
      </c>
      <c r="C164" s="450">
        <v>2020</v>
      </c>
      <c r="D164" s="450">
        <v>2021</v>
      </c>
      <c r="E164" s="450">
        <v>2022</v>
      </c>
    </row>
    <row r="165" spans="1:5" ht="15.75" customHeight="1" thickBot="1" x14ac:dyDescent="0.3">
      <c r="A165" s="1557"/>
      <c r="B165" s="451" t="s">
        <v>8</v>
      </c>
      <c r="C165" s="451" t="s">
        <v>9</v>
      </c>
      <c r="D165" s="451" t="s">
        <v>9</v>
      </c>
      <c r="E165" s="451" t="s">
        <v>9</v>
      </c>
    </row>
    <row r="166" spans="1:5" ht="15.75" customHeight="1" thickBot="1" x14ac:dyDescent="0.3">
      <c r="A166" s="454" t="s">
        <v>42</v>
      </c>
      <c r="B166" s="374"/>
      <c r="C166" s="374"/>
      <c r="D166" s="374"/>
      <c r="E166" s="374"/>
    </row>
    <row r="167" spans="1:5" ht="15.75" customHeight="1" thickBot="1" x14ac:dyDescent="0.3">
      <c r="A167" s="454" t="s">
        <v>43</v>
      </c>
      <c r="B167" s="376">
        <v>300</v>
      </c>
      <c r="C167" s="374">
        <v>300</v>
      </c>
      <c r="D167" s="374">
        <v>300</v>
      </c>
      <c r="E167" s="374">
        <v>300</v>
      </c>
    </row>
    <row r="168" spans="1:5" ht="15.75" customHeight="1" thickBot="1" x14ac:dyDescent="0.3">
      <c r="A168" s="460" t="s">
        <v>31</v>
      </c>
      <c r="B168" s="376">
        <f>B167+B166</f>
        <v>300</v>
      </c>
      <c r="C168" s="376">
        <f t="shared" ref="C168:E168" si="14">C167+C166</f>
        <v>300</v>
      </c>
      <c r="D168" s="376">
        <f t="shared" si="14"/>
        <v>300</v>
      </c>
      <c r="E168" s="376">
        <f t="shared" si="14"/>
        <v>300</v>
      </c>
    </row>
    <row r="169" spans="1:5" ht="15.75" customHeight="1" thickBot="1" x14ac:dyDescent="0.3">
      <c r="A169" s="1564" t="s">
        <v>46</v>
      </c>
      <c r="B169" s="1565"/>
      <c r="C169" s="1565"/>
      <c r="D169" s="1565"/>
      <c r="E169" s="1566"/>
    </row>
    <row r="170" spans="1:5" ht="15.75" customHeight="1" thickBot="1" x14ac:dyDescent="0.3">
      <c r="A170" s="1564" t="s">
        <v>47</v>
      </c>
      <c r="B170" s="1565"/>
      <c r="C170" s="1565"/>
      <c r="D170" s="1565"/>
      <c r="E170" s="1566"/>
    </row>
    <row r="171" spans="1:5" ht="15.75" customHeight="1" thickBot="1" x14ac:dyDescent="0.3">
      <c r="A171" s="473" t="s">
        <v>45</v>
      </c>
      <c r="B171" s="1578" t="s">
        <v>353</v>
      </c>
      <c r="C171" s="1579"/>
      <c r="D171" s="1579"/>
      <c r="E171" s="1580"/>
    </row>
    <row r="172" spans="1:5" ht="15.75" customHeight="1" thickBot="1" x14ac:dyDescent="0.3">
      <c r="A172" s="448" t="s">
        <v>14</v>
      </c>
      <c r="B172" s="474" t="s">
        <v>354</v>
      </c>
      <c r="C172" s="819" t="s">
        <v>289</v>
      </c>
      <c r="D172" s="1573" t="s">
        <v>271</v>
      </c>
      <c r="E172" s="1555"/>
    </row>
    <row r="173" spans="1:5" ht="15.75" customHeight="1" thickBot="1" x14ac:dyDescent="0.3">
      <c r="A173" s="449" t="s">
        <v>15</v>
      </c>
      <c r="B173" s="1561" t="s">
        <v>355</v>
      </c>
      <c r="C173" s="1562"/>
      <c r="D173" s="1562"/>
      <c r="E173" s="1563"/>
    </row>
    <row r="174" spans="1:5" ht="15.75" customHeight="1" thickBot="1" x14ac:dyDescent="0.3">
      <c r="A174" s="449" t="s">
        <v>16</v>
      </c>
      <c r="B174" s="1572" t="s">
        <v>356</v>
      </c>
      <c r="C174" s="1567"/>
      <c r="D174" s="1567"/>
      <c r="E174" s="1568"/>
    </row>
    <row r="175" spans="1:5" ht="15.75" customHeight="1" x14ac:dyDescent="0.25">
      <c r="A175" s="1556"/>
      <c r="B175" s="450">
        <v>2019</v>
      </c>
      <c r="C175" s="450">
        <v>2020</v>
      </c>
      <c r="D175" s="450">
        <v>2021</v>
      </c>
      <c r="E175" s="450">
        <v>2022</v>
      </c>
    </row>
    <row r="176" spans="1:5" ht="15.75" customHeight="1" thickBot="1" x14ac:dyDescent="0.3">
      <c r="A176" s="1557"/>
      <c r="B176" s="451" t="s">
        <v>8</v>
      </c>
      <c r="C176" s="451" t="s">
        <v>9</v>
      </c>
      <c r="D176" s="451" t="s">
        <v>9</v>
      </c>
      <c r="E176" s="451" t="s">
        <v>9</v>
      </c>
    </row>
    <row r="177" spans="1:5" ht="15.75" customHeight="1" thickBot="1" x14ac:dyDescent="0.3">
      <c r="A177" s="449" t="s">
        <v>17</v>
      </c>
      <c r="B177" s="452">
        <v>3</v>
      </c>
      <c r="C177" s="452">
        <v>1</v>
      </c>
      <c r="D177" s="452">
        <v>1</v>
      </c>
      <c r="E177" s="452">
        <v>1</v>
      </c>
    </row>
    <row r="178" spans="1:5" ht="15.75" customHeight="1" thickBot="1" x14ac:dyDescent="0.3">
      <c r="A178" s="449" t="s">
        <v>18</v>
      </c>
      <c r="B178" s="452">
        <v>9700</v>
      </c>
      <c r="C178" s="452">
        <v>8000</v>
      </c>
      <c r="D178" s="452"/>
      <c r="E178" s="452"/>
    </row>
    <row r="179" spans="1:5" ht="15.75" customHeight="1" thickBot="1" x14ac:dyDescent="0.3">
      <c r="A179" s="449" t="s">
        <v>19</v>
      </c>
      <c r="B179" s="452">
        <f>B178/B177</f>
        <v>3233.3333333333335</v>
      </c>
      <c r="C179" s="452">
        <f t="shared" ref="C179:E179" si="15">C178/C177</f>
        <v>8000</v>
      </c>
      <c r="D179" s="452">
        <f t="shared" si="15"/>
        <v>0</v>
      </c>
      <c r="E179" s="452">
        <f t="shared" si="15"/>
        <v>0</v>
      </c>
    </row>
    <row r="180" spans="1:5" ht="15.75" customHeight="1" thickBot="1" x14ac:dyDescent="0.3">
      <c r="A180" s="449" t="s">
        <v>20</v>
      </c>
      <c r="B180" s="748" t="s">
        <v>21</v>
      </c>
      <c r="C180" s="453">
        <f>C177/B177-1</f>
        <v>-0.66666666666666674</v>
      </c>
      <c r="D180" s="453">
        <f t="shared" ref="D180:E182" si="16">D177/C177-1</f>
        <v>0</v>
      </c>
      <c r="E180" s="453">
        <f t="shared" si="16"/>
        <v>0</v>
      </c>
    </row>
    <row r="181" spans="1:5" ht="15.75" customHeight="1" thickBot="1" x14ac:dyDescent="0.3">
      <c r="A181" s="449" t="s">
        <v>22</v>
      </c>
      <c r="B181" s="748" t="s">
        <v>21</v>
      </c>
      <c r="C181" s="453">
        <f>C178/B178-1</f>
        <v>-0.17525773195876293</v>
      </c>
      <c r="D181" s="453">
        <f t="shared" si="16"/>
        <v>-1</v>
      </c>
      <c r="E181" s="453"/>
    </row>
    <row r="182" spans="1:5" ht="15.75" customHeight="1" thickBot="1" x14ac:dyDescent="0.3">
      <c r="A182" s="449" t="s">
        <v>23</v>
      </c>
      <c r="B182" s="748" t="s">
        <v>21</v>
      </c>
      <c r="C182" s="453">
        <f>C179/B179-1</f>
        <v>1.4742268041237114</v>
      </c>
      <c r="D182" s="453">
        <f t="shared" si="16"/>
        <v>-1</v>
      </c>
      <c r="E182" s="453"/>
    </row>
    <row r="183" spans="1:5" ht="15.75" customHeight="1" thickBot="1" x14ac:dyDescent="0.3">
      <c r="A183" s="1302" t="s">
        <v>768</v>
      </c>
      <c r="B183" s="1303"/>
      <c r="C183" s="1303"/>
      <c r="D183" s="1303"/>
      <c r="E183" s="1304"/>
    </row>
    <row r="184" spans="1:5" ht="15.75" customHeight="1" x14ac:dyDescent="0.25">
      <c r="A184" s="1556"/>
      <c r="B184" s="450">
        <v>2019</v>
      </c>
      <c r="C184" s="450">
        <v>2020</v>
      </c>
      <c r="D184" s="450">
        <v>2021</v>
      </c>
      <c r="E184" s="450">
        <v>2022</v>
      </c>
    </row>
    <row r="185" spans="1:5" ht="15.75" customHeight="1" thickBot="1" x14ac:dyDescent="0.3">
      <c r="A185" s="1557"/>
      <c r="B185" s="451" t="s">
        <v>8</v>
      </c>
      <c r="C185" s="451" t="s">
        <v>9</v>
      </c>
      <c r="D185" s="451" t="s">
        <v>9</v>
      </c>
      <c r="E185" s="451" t="s">
        <v>9</v>
      </c>
    </row>
    <row r="186" spans="1:5" ht="15.75" customHeight="1" thickBot="1" x14ac:dyDescent="0.3">
      <c r="A186" s="454" t="s">
        <v>42</v>
      </c>
      <c r="B186" s="374"/>
      <c r="C186" s="374"/>
      <c r="D186" s="374"/>
      <c r="E186" s="374"/>
    </row>
    <row r="187" spans="1:5" ht="15.75" customHeight="1" thickBot="1" x14ac:dyDescent="0.3">
      <c r="A187" s="454" t="s">
        <v>43</v>
      </c>
      <c r="B187" s="376">
        <v>9700</v>
      </c>
      <c r="C187" s="374">
        <v>8000</v>
      </c>
      <c r="D187" s="374">
        <v>0</v>
      </c>
      <c r="E187" s="374">
        <v>0</v>
      </c>
    </row>
    <row r="188" spans="1:5" ht="12.75" customHeight="1" thickBot="1" x14ac:dyDescent="0.3">
      <c r="A188" s="460" t="s">
        <v>31</v>
      </c>
      <c r="B188" s="376">
        <v>9700</v>
      </c>
      <c r="C188" s="376">
        <f t="shared" ref="C188:E188" si="17">C187+C186</f>
        <v>8000</v>
      </c>
      <c r="D188" s="376">
        <v>0</v>
      </c>
      <c r="E188" s="376">
        <f t="shared" si="17"/>
        <v>0</v>
      </c>
    </row>
    <row r="189" spans="1:5" ht="15.75" customHeight="1" thickBot="1" x14ac:dyDescent="0.3">
      <c r="A189" s="1564" t="s">
        <v>46</v>
      </c>
      <c r="B189" s="1565"/>
      <c r="C189" s="1565"/>
      <c r="D189" s="1565"/>
      <c r="E189" s="1566"/>
    </row>
    <row r="190" spans="1:5" ht="15.75" hidden="1" customHeight="1" thickBot="1" x14ac:dyDescent="0.3">
      <c r="A190" s="1564" t="s">
        <v>47</v>
      </c>
      <c r="B190" s="1565"/>
      <c r="C190" s="1565"/>
      <c r="D190" s="1565"/>
      <c r="E190" s="1566"/>
    </row>
    <row r="191" spans="1:5" ht="15.75" hidden="1" customHeight="1" thickBot="1" x14ac:dyDescent="0.3">
      <c r="A191" s="473" t="s">
        <v>45</v>
      </c>
      <c r="B191" s="1578" t="s">
        <v>353</v>
      </c>
      <c r="C191" s="1579"/>
      <c r="D191" s="1579"/>
      <c r="E191" s="1580"/>
    </row>
    <row r="192" spans="1:5" ht="15.75" hidden="1" customHeight="1" thickBot="1" x14ac:dyDescent="0.3">
      <c r="A192" s="448" t="s">
        <v>14</v>
      </c>
      <c r="B192" s="474" t="s">
        <v>354</v>
      </c>
      <c r="C192" s="475" t="s">
        <v>289</v>
      </c>
      <c r="D192" s="1573" t="s">
        <v>271</v>
      </c>
      <c r="E192" s="1555"/>
    </row>
    <row r="193" spans="1:5" ht="15.75" customHeight="1" thickBot="1" x14ac:dyDescent="0.3">
      <c r="A193" s="1564" t="s">
        <v>47</v>
      </c>
      <c r="B193" s="1565"/>
      <c r="C193" s="1565"/>
      <c r="D193" s="1565"/>
      <c r="E193" s="1566"/>
    </row>
    <row r="194" spans="1:5" ht="30" customHeight="1" thickBot="1" x14ac:dyDescent="0.3">
      <c r="A194" s="449" t="s">
        <v>15</v>
      </c>
      <c r="B194" s="1561" t="s">
        <v>896</v>
      </c>
      <c r="C194" s="1562"/>
      <c r="D194" s="1562"/>
      <c r="E194" s="1563"/>
    </row>
    <row r="195" spans="1:5" ht="15.75" customHeight="1" thickBot="1" x14ac:dyDescent="0.3">
      <c r="A195" s="449" t="s">
        <v>16</v>
      </c>
      <c r="B195" s="1572" t="s">
        <v>897</v>
      </c>
      <c r="C195" s="1567"/>
      <c r="D195" s="1567"/>
      <c r="E195" s="1568"/>
    </row>
    <row r="196" spans="1:5" ht="12.75" customHeight="1" x14ac:dyDescent="0.25">
      <c r="A196" s="1556"/>
      <c r="B196" s="450">
        <v>2019</v>
      </c>
      <c r="C196" s="450">
        <v>2020</v>
      </c>
      <c r="D196" s="450">
        <v>2021</v>
      </c>
      <c r="E196" s="450">
        <v>2022</v>
      </c>
    </row>
    <row r="197" spans="1:5" ht="12.75" customHeight="1" thickBot="1" x14ac:dyDescent="0.3">
      <c r="A197" s="1557"/>
      <c r="B197" s="451" t="s">
        <v>8</v>
      </c>
      <c r="C197" s="451" t="s">
        <v>9</v>
      </c>
      <c r="D197" s="451" t="s">
        <v>9</v>
      </c>
      <c r="E197" s="451" t="s">
        <v>9</v>
      </c>
    </row>
    <row r="198" spans="1:5" ht="21" customHeight="1" thickBot="1" x14ac:dyDescent="0.3">
      <c r="A198" s="449" t="s">
        <v>17</v>
      </c>
      <c r="B198" s="452">
        <v>0</v>
      </c>
      <c r="C198" s="452">
        <v>1</v>
      </c>
      <c r="D198" s="452">
        <v>1</v>
      </c>
      <c r="E198" s="452"/>
    </row>
    <row r="199" spans="1:5" ht="22.5" customHeight="1" thickBot="1" x14ac:dyDescent="0.3">
      <c r="A199" s="449" t="s">
        <v>18</v>
      </c>
      <c r="B199" s="452"/>
      <c r="C199" s="452">
        <v>1836</v>
      </c>
      <c r="D199" s="452">
        <v>853</v>
      </c>
      <c r="E199" s="452"/>
    </row>
    <row r="200" spans="1:5" ht="15.75" customHeight="1" thickBot="1" x14ac:dyDescent="0.3">
      <c r="A200" s="449" t="s">
        <v>19</v>
      </c>
      <c r="B200" s="452"/>
      <c r="C200" s="452">
        <f t="shared" ref="C200:E200" si="18">C199/C198</f>
        <v>1836</v>
      </c>
      <c r="D200" s="452">
        <f t="shared" si="18"/>
        <v>853</v>
      </c>
      <c r="E200" s="452" t="e">
        <f t="shared" si="18"/>
        <v>#DIV/0!</v>
      </c>
    </row>
    <row r="201" spans="1:5" ht="14.25" customHeight="1" thickBot="1" x14ac:dyDescent="0.3">
      <c r="A201" s="449" t="s">
        <v>20</v>
      </c>
      <c r="B201" s="748" t="s">
        <v>21</v>
      </c>
      <c r="C201" s="453" t="e">
        <f>C198/B198-1</f>
        <v>#DIV/0!</v>
      </c>
      <c r="D201" s="453">
        <f>D198/C198-1</f>
        <v>0</v>
      </c>
      <c r="E201" s="453"/>
    </row>
    <row r="202" spans="1:5" ht="13.5" customHeight="1" thickBot="1" x14ac:dyDescent="0.3">
      <c r="A202" s="449" t="s">
        <v>22</v>
      </c>
      <c r="B202" s="748" t="s">
        <v>21</v>
      </c>
      <c r="C202" s="453"/>
      <c r="D202" s="453"/>
      <c r="E202" s="453"/>
    </row>
    <row r="203" spans="1:5" ht="13.5" customHeight="1" thickBot="1" x14ac:dyDescent="0.3">
      <c r="A203" s="449" t="s">
        <v>23</v>
      </c>
      <c r="B203" s="748" t="s">
        <v>21</v>
      </c>
      <c r="C203" s="453"/>
      <c r="D203" s="453"/>
      <c r="E203" s="453"/>
    </row>
    <row r="204" spans="1:5" ht="15.75" customHeight="1" thickBot="1" x14ac:dyDescent="0.3">
      <c r="A204" s="1302" t="s">
        <v>768</v>
      </c>
      <c r="B204" s="1303"/>
      <c r="C204" s="1303"/>
      <c r="D204" s="1303"/>
      <c r="E204" s="1304"/>
    </row>
    <row r="205" spans="1:5" ht="15.75" customHeight="1" x14ac:dyDescent="0.25">
      <c r="A205" s="1556"/>
      <c r="B205" s="450">
        <v>2019</v>
      </c>
      <c r="C205" s="450">
        <v>2020</v>
      </c>
      <c r="D205" s="450">
        <v>2021</v>
      </c>
      <c r="E205" s="450">
        <v>2022</v>
      </c>
    </row>
    <row r="206" spans="1:5" ht="13.5" customHeight="1" thickBot="1" x14ac:dyDescent="0.3">
      <c r="A206" s="1557"/>
      <c r="B206" s="451" t="s">
        <v>8</v>
      </c>
      <c r="C206" s="451" t="s">
        <v>9</v>
      </c>
      <c r="D206" s="451" t="s">
        <v>9</v>
      </c>
      <c r="E206" s="451" t="s">
        <v>9</v>
      </c>
    </row>
    <row r="207" spans="1:5" ht="15.75" customHeight="1" thickBot="1" x14ac:dyDescent="0.3">
      <c r="A207" s="454" t="s">
        <v>42</v>
      </c>
      <c r="B207" s="374"/>
      <c r="C207" s="374">
        <v>1836</v>
      </c>
      <c r="D207" s="374">
        <v>853</v>
      </c>
      <c r="E207" s="374"/>
    </row>
    <row r="208" spans="1:5" ht="15.75" customHeight="1" thickBot="1" x14ac:dyDescent="0.3">
      <c r="A208" s="454" t="s">
        <v>43</v>
      </c>
      <c r="B208" s="376"/>
      <c r="C208" s="374"/>
      <c r="D208" s="374">
        <v>0</v>
      </c>
      <c r="E208" s="374">
        <v>0</v>
      </c>
    </row>
    <row r="209" spans="1:5" ht="15.75" customHeight="1" thickBot="1" x14ac:dyDescent="0.3">
      <c r="A209" s="460" t="s">
        <v>31</v>
      </c>
      <c r="B209" s="376"/>
      <c r="C209" s="376">
        <v>1836</v>
      </c>
      <c r="D209" s="376">
        <v>853</v>
      </c>
      <c r="E209" s="376">
        <f t="shared" ref="E209" si="19">E208+E207</f>
        <v>0</v>
      </c>
    </row>
    <row r="210" spans="1:5" ht="15.75" hidden="1" customHeight="1" thickBot="1" x14ac:dyDescent="0.3">
      <c r="A210" s="473" t="s">
        <v>45</v>
      </c>
      <c r="B210" s="1581"/>
      <c r="C210" s="1582"/>
      <c r="D210" s="1583"/>
      <c r="E210" s="1584"/>
    </row>
    <row r="211" spans="1:5" ht="15.75" hidden="1" customHeight="1" thickBot="1" x14ac:dyDescent="0.3">
      <c r="A211" s="448" t="s">
        <v>74</v>
      </c>
      <c r="B211" s="476" t="s">
        <v>62</v>
      </c>
      <c r="C211" s="477" t="s">
        <v>289</v>
      </c>
      <c r="D211" s="478"/>
      <c r="E211" s="479"/>
    </row>
    <row r="212" spans="1:5" ht="15.75" hidden="1" customHeight="1" thickBot="1" x14ac:dyDescent="0.3">
      <c r="A212" s="449" t="s">
        <v>15</v>
      </c>
      <c r="B212" s="1561" t="s">
        <v>62</v>
      </c>
      <c r="C212" s="1585"/>
      <c r="D212" s="1562"/>
      <c r="E212" s="1563"/>
    </row>
    <row r="213" spans="1:5" ht="15.75" hidden="1" customHeight="1" thickBot="1" x14ac:dyDescent="0.3">
      <c r="A213" s="449" t="s">
        <v>16</v>
      </c>
      <c r="B213" s="1572" t="s">
        <v>62</v>
      </c>
      <c r="C213" s="1567"/>
      <c r="D213" s="1567"/>
      <c r="E213" s="1568"/>
    </row>
    <row r="214" spans="1:5" ht="15.75" customHeight="1" x14ac:dyDescent="0.25">
      <c r="A214" s="1556"/>
      <c r="B214" s="450">
        <v>2018</v>
      </c>
      <c r="C214" s="450">
        <v>2019</v>
      </c>
      <c r="D214" s="450">
        <v>2020</v>
      </c>
      <c r="E214" s="450">
        <v>2021</v>
      </c>
    </row>
    <row r="215" spans="1:5" ht="15" customHeight="1" thickBot="1" x14ac:dyDescent="0.3">
      <c r="A215" s="1557"/>
      <c r="B215" s="451" t="s">
        <v>8</v>
      </c>
      <c r="C215" s="451" t="s">
        <v>9</v>
      </c>
      <c r="D215" s="451" t="s">
        <v>9</v>
      </c>
      <c r="E215" s="451" t="s">
        <v>9</v>
      </c>
    </row>
    <row r="216" spans="1:5" ht="6" hidden="1" customHeight="1" thickBot="1" x14ac:dyDescent="0.3">
      <c r="A216" s="449" t="s">
        <v>17</v>
      </c>
      <c r="B216" s="452"/>
      <c r="C216" s="452"/>
      <c r="D216" s="452"/>
      <c r="E216" s="452"/>
    </row>
    <row r="217" spans="1:5" ht="17.25" customHeight="1" thickBot="1" x14ac:dyDescent="0.3">
      <c r="A217" s="480"/>
      <c r="B217" s="481"/>
      <c r="C217" s="481"/>
      <c r="D217" s="481"/>
      <c r="E217" s="481"/>
    </row>
    <row r="218" spans="1:5" ht="15.75" customHeight="1" thickBot="1" x14ac:dyDescent="0.3">
      <c r="A218" s="444" t="s">
        <v>57</v>
      </c>
      <c r="B218" s="482">
        <f>+B178+B141+B64+B28+B158+B101</f>
        <v>419100</v>
      </c>
      <c r="C218" s="482">
        <f>+C178+C141+C64+C28+C158+C101+C199</f>
        <v>414636</v>
      </c>
      <c r="D218" s="482">
        <f>+D178+D141+D64+D28+D158+D101+D199</f>
        <v>406853</v>
      </c>
      <c r="E218" s="482">
        <f>+E178+E141+E64+E28+E158+E101</f>
        <v>406200</v>
      </c>
    </row>
    <row r="219" spans="1:5" ht="15.75" customHeight="1" thickBot="1" x14ac:dyDescent="0.3">
      <c r="A219" s="444" t="s">
        <v>58</v>
      </c>
      <c r="B219" s="482">
        <f>B188+B168+B151+B57</f>
        <v>419100</v>
      </c>
      <c r="C219" s="482">
        <f>C188+C168+C151+C57+C209</f>
        <v>414636</v>
      </c>
      <c r="D219" s="482">
        <f>D188+D168+D151+D57+D209</f>
        <v>406853</v>
      </c>
      <c r="E219" s="482">
        <f>E188+E168+E151+E57</f>
        <v>406200</v>
      </c>
    </row>
    <row r="220" spans="1:5" ht="15.75" customHeight="1" thickBot="1" x14ac:dyDescent="0.3">
      <c r="A220" s="454" t="s">
        <v>24</v>
      </c>
      <c r="B220" s="483">
        <f>B221+B222</f>
        <v>260600</v>
      </c>
      <c r="C220" s="483">
        <f t="shared" ref="C220:E220" si="20">C221+C222</f>
        <v>267000</v>
      </c>
      <c r="D220" s="483">
        <f t="shared" si="20"/>
        <v>267500</v>
      </c>
      <c r="E220" s="483">
        <f t="shared" si="20"/>
        <v>268000</v>
      </c>
    </row>
    <row r="221" spans="1:5" ht="15.75" customHeight="1" thickBot="1" x14ac:dyDescent="0.3">
      <c r="A221" s="455" t="s">
        <v>279</v>
      </c>
      <c r="B221" s="376">
        <f t="shared" ref="B221:E222" si="21">B37+B73+B110</f>
        <v>260600</v>
      </c>
      <c r="C221" s="376">
        <f t="shared" si="21"/>
        <v>267000</v>
      </c>
      <c r="D221" s="376">
        <f t="shared" si="21"/>
        <v>267500</v>
      </c>
      <c r="E221" s="376">
        <f t="shared" si="21"/>
        <v>268000</v>
      </c>
    </row>
    <row r="222" spans="1:5" ht="15.75" customHeight="1" thickBot="1" x14ac:dyDescent="0.3">
      <c r="A222" s="455" t="s">
        <v>302</v>
      </c>
      <c r="B222" s="376">
        <f t="shared" si="21"/>
        <v>0</v>
      </c>
      <c r="C222" s="376">
        <f t="shared" si="21"/>
        <v>0</v>
      </c>
      <c r="D222" s="376">
        <f t="shared" si="21"/>
        <v>0</v>
      </c>
      <c r="E222" s="376">
        <f t="shared" si="21"/>
        <v>0</v>
      </c>
    </row>
    <row r="223" spans="1:5" ht="15.75" customHeight="1" thickBot="1" x14ac:dyDescent="0.3">
      <c r="A223" s="454" t="s">
        <v>25</v>
      </c>
      <c r="B223" s="483">
        <f>B224+B225</f>
        <v>46300</v>
      </c>
      <c r="C223" s="483">
        <f t="shared" ref="C223:E223" si="22">C224+C225</f>
        <v>42000</v>
      </c>
      <c r="D223" s="483">
        <f t="shared" si="22"/>
        <v>42000</v>
      </c>
      <c r="E223" s="483">
        <f t="shared" si="22"/>
        <v>42000</v>
      </c>
    </row>
    <row r="224" spans="1:5" ht="15.75" customHeight="1" thickBot="1" x14ac:dyDescent="0.3">
      <c r="A224" s="455" t="s">
        <v>279</v>
      </c>
      <c r="B224" s="374">
        <v>46300</v>
      </c>
      <c r="C224" s="374">
        <f>C40+C76+C113</f>
        <v>42000</v>
      </c>
      <c r="D224" s="374">
        <f>D40+D76+D113</f>
        <v>42000</v>
      </c>
      <c r="E224" s="374">
        <f>E40+E76+E113</f>
        <v>42000</v>
      </c>
    </row>
    <row r="225" spans="1:5" ht="15.75" customHeight="1" thickBot="1" x14ac:dyDescent="0.3">
      <c r="A225" s="455" t="s">
        <v>302</v>
      </c>
      <c r="B225" s="376">
        <f>B41+B77+B111</f>
        <v>0</v>
      </c>
      <c r="C225" s="376">
        <f>C41+C77+C111</f>
        <v>0</v>
      </c>
      <c r="D225" s="376">
        <f>D41+D77+D111</f>
        <v>0</v>
      </c>
      <c r="E225" s="376">
        <f>E41+E77+E111</f>
        <v>0</v>
      </c>
    </row>
    <row r="226" spans="1:5" ht="15.75" customHeight="1" thickBot="1" x14ac:dyDescent="0.3">
      <c r="A226" s="454" t="s">
        <v>26</v>
      </c>
      <c r="B226" s="483">
        <f>B227+B228</f>
        <v>90850</v>
      </c>
      <c r="C226" s="483">
        <f t="shared" ref="C226:E226" si="23">C227+C228</f>
        <v>88850</v>
      </c>
      <c r="D226" s="483">
        <f t="shared" si="23"/>
        <v>88850</v>
      </c>
      <c r="E226" s="483">
        <f t="shared" si="23"/>
        <v>88850</v>
      </c>
    </row>
    <row r="227" spans="1:5" ht="15.75" customHeight="1" thickBot="1" x14ac:dyDescent="0.3">
      <c r="A227" s="455" t="s">
        <v>279</v>
      </c>
      <c r="B227" s="376">
        <f t="shared" ref="B227:E228" si="24">B43+B79+B116</f>
        <v>90850</v>
      </c>
      <c r="C227" s="376">
        <f t="shared" si="24"/>
        <v>88850</v>
      </c>
      <c r="D227" s="376">
        <f t="shared" si="24"/>
        <v>88850</v>
      </c>
      <c r="E227" s="376">
        <f t="shared" si="24"/>
        <v>88850</v>
      </c>
    </row>
    <row r="228" spans="1:5" ht="15.75" customHeight="1" thickBot="1" x14ac:dyDescent="0.3">
      <c r="A228" s="455" t="s">
        <v>302</v>
      </c>
      <c r="B228" s="376">
        <f t="shared" si="24"/>
        <v>0</v>
      </c>
      <c r="C228" s="376">
        <f t="shared" si="24"/>
        <v>0</v>
      </c>
      <c r="D228" s="376">
        <f t="shared" si="24"/>
        <v>0</v>
      </c>
      <c r="E228" s="376">
        <f t="shared" si="24"/>
        <v>0</v>
      </c>
    </row>
    <row r="229" spans="1:5" ht="15.75" customHeight="1" thickBot="1" x14ac:dyDescent="0.3">
      <c r="A229" s="454" t="s">
        <v>27</v>
      </c>
      <c r="B229" s="483">
        <f>B230+B231</f>
        <v>0</v>
      </c>
      <c r="C229" s="483">
        <f t="shared" ref="C229:E229" si="25">C230+C231</f>
        <v>0</v>
      </c>
      <c r="D229" s="483">
        <f t="shared" si="25"/>
        <v>0</v>
      </c>
      <c r="E229" s="483">
        <f t="shared" si="25"/>
        <v>0</v>
      </c>
    </row>
    <row r="230" spans="1:5" ht="15.75" customHeight="1" thickBot="1" x14ac:dyDescent="0.3">
      <c r="A230" s="455" t="s">
        <v>279</v>
      </c>
      <c r="B230" s="374">
        <f t="shared" ref="B230:E231" si="26">B46+B82+B119</f>
        <v>0</v>
      </c>
      <c r="C230" s="374">
        <f t="shared" si="26"/>
        <v>0</v>
      </c>
      <c r="D230" s="374">
        <f t="shared" si="26"/>
        <v>0</v>
      </c>
      <c r="E230" s="374">
        <f t="shared" si="26"/>
        <v>0</v>
      </c>
    </row>
    <row r="231" spans="1:5" ht="15.75" customHeight="1" thickBot="1" x14ac:dyDescent="0.3">
      <c r="A231" s="455" t="s">
        <v>302</v>
      </c>
      <c r="B231" s="376">
        <f t="shared" si="26"/>
        <v>0</v>
      </c>
      <c r="C231" s="376">
        <f t="shared" si="26"/>
        <v>0</v>
      </c>
      <c r="D231" s="376">
        <f t="shared" si="26"/>
        <v>0</v>
      </c>
      <c r="E231" s="376">
        <f t="shared" si="26"/>
        <v>0</v>
      </c>
    </row>
    <row r="232" spans="1:5" ht="15.75" customHeight="1" thickBot="1" x14ac:dyDescent="0.3">
      <c r="A232" s="454" t="s">
        <v>28</v>
      </c>
      <c r="B232" s="483">
        <f>B233+B234</f>
        <v>0</v>
      </c>
      <c r="C232" s="483">
        <f t="shared" ref="C232:E232" si="27">C233+C234</f>
        <v>0</v>
      </c>
      <c r="D232" s="483">
        <f t="shared" si="27"/>
        <v>0</v>
      </c>
      <c r="E232" s="483">
        <f t="shared" si="27"/>
        <v>0</v>
      </c>
    </row>
    <row r="233" spans="1:5" ht="15.75" customHeight="1" thickBot="1" x14ac:dyDescent="0.3">
      <c r="A233" s="455" t="s">
        <v>279</v>
      </c>
      <c r="B233" s="374">
        <f t="shared" ref="B233:E234" si="28">B49+B85+B122</f>
        <v>0</v>
      </c>
      <c r="C233" s="374">
        <f t="shared" si="28"/>
        <v>0</v>
      </c>
      <c r="D233" s="374">
        <f t="shared" si="28"/>
        <v>0</v>
      </c>
      <c r="E233" s="374">
        <f t="shared" si="28"/>
        <v>0</v>
      </c>
    </row>
    <row r="234" spans="1:5" ht="15.75" customHeight="1" thickBot="1" x14ac:dyDescent="0.3">
      <c r="A234" s="455" t="s">
        <v>302</v>
      </c>
      <c r="B234" s="376">
        <f t="shared" si="28"/>
        <v>0</v>
      </c>
      <c r="C234" s="376">
        <f t="shared" si="28"/>
        <v>0</v>
      </c>
      <c r="D234" s="376">
        <f t="shared" si="28"/>
        <v>0</v>
      </c>
      <c r="E234" s="376">
        <f t="shared" si="28"/>
        <v>0</v>
      </c>
    </row>
    <row r="235" spans="1:5" ht="15.75" customHeight="1" thickBot="1" x14ac:dyDescent="0.3">
      <c r="A235" s="454" t="s">
        <v>29</v>
      </c>
      <c r="B235" s="483">
        <f>B236+B237</f>
        <v>150</v>
      </c>
      <c r="C235" s="483">
        <f>C236+C237</f>
        <v>150</v>
      </c>
      <c r="D235" s="483">
        <f t="shared" ref="D235:E235" si="29">D236+D237</f>
        <v>150</v>
      </c>
      <c r="E235" s="483">
        <f t="shared" si="29"/>
        <v>150</v>
      </c>
    </row>
    <row r="236" spans="1:5" ht="15.75" customHeight="1" thickBot="1" x14ac:dyDescent="0.3">
      <c r="A236" s="455" t="s">
        <v>279</v>
      </c>
      <c r="B236" s="374">
        <f t="shared" ref="B236:E237" si="30">B52+B88+B125</f>
        <v>150</v>
      </c>
      <c r="C236" s="374">
        <f t="shared" si="30"/>
        <v>150</v>
      </c>
      <c r="D236" s="374">
        <f t="shared" si="30"/>
        <v>150</v>
      </c>
      <c r="E236" s="374">
        <f t="shared" si="30"/>
        <v>150</v>
      </c>
    </row>
    <row r="237" spans="1:5" ht="15.75" customHeight="1" thickBot="1" x14ac:dyDescent="0.3">
      <c r="A237" s="455" t="s">
        <v>302</v>
      </c>
      <c r="B237" s="376">
        <f t="shared" si="30"/>
        <v>0</v>
      </c>
      <c r="C237" s="376">
        <f t="shared" si="30"/>
        <v>0</v>
      </c>
      <c r="D237" s="376">
        <f t="shared" si="30"/>
        <v>0</v>
      </c>
      <c r="E237" s="376">
        <f t="shared" si="30"/>
        <v>0</v>
      </c>
    </row>
    <row r="238" spans="1:5" ht="15.75" customHeight="1" thickBot="1" x14ac:dyDescent="0.3">
      <c r="A238" s="454" t="s">
        <v>30</v>
      </c>
      <c r="B238" s="483">
        <f>B90+B54</f>
        <v>1200</v>
      </c>
      <c r="C238" s="483">
        <f>C90+C54</f>
        <v>0</v>
      </c>
      <c r="D238" s="483">
        <f>D90+D54</f>
        <v>0</v>
      </c>
      <c r="E238" s="483">
        <f>E90+E54</f>
        <v>0</v>
      </c>
    </row>
    <row r="239" spans="1:5" ht="15.75" customHeight="1" thickBot="1" x14ac:dyDescent="0.3">
      <c r="A239" s="455" t="s">
        <v>279</v>
      </c>
      <c r="B239" s="374">
        <f t="shared" ref="B239:E240" si="31">B55+B91+B128</f>
        <v>1200</v>
      </c>
      <c r="C239" s="374">
        <f t="shared" si="31"/>
        <v>0</v>
      </c>
      <c r="D239" s="374">
        <f t="shared" si="31"/>
        <v>0</v>
      </c>
      <c r="E239" s="374">
        <f t="shared" si="31"/>
        <v>0</v>
      </c>
    </row>
    <row r="240" spans="1:5" ht="15.75" customHeight="1" thickBot="1" x14ac:dyDescent="0.3">
      <c r="A240" s="455" t="s">
        <v>302</v>
      </c>
      <c r="B240" s="376">
        <f t="shared" si="31"/>
        <v>0</v>
      </c>
      <c r="C240" s="376">
        <f t="shared" si="31"/>
        <v>0</v>
      </c>
      <c r="D240" s="376">
        <f t="shared" si="31"/>
        <v>0</v>
      </c>
      <c r="E240" s="376">
        <f t="shared" si="31"/>
        <v>0</v>
      </c>
    </row>
    <row r="241" spans="1:5" ht="15.75" customHeight="1" thickBot="1" x14ac:dyDescent="0.3">
      <c r="A241" s="454" t="s">
        <v>59</v>
      </c>
      <c r="B241" s="374">
        <f>B166+B186</f>
        <v>0</v>
      </c>
      <c r="C241" s="374">
        <v>1836</v>
      </c>
      <c r="D241" s="374">
        <v>853</v>
      </c>
      <c r="E241" s="374">
        <f>E166+E186</f>
        <v>0</v>
      </c>
    </row>
    <row r="242" spans="1:5" ht="15.75" customHeight="1" thickBot="1" x14ac:dyDescent="0.3">
      <c r="A242" s="454" t="s">
        <v>60</v>
      </c>
      <c r="B242" s="374">
        <v>20000</v>
      </c>
      <c r="C242" s="374">
        <f>C167+C187+C150</f>
        <v>14800</v>
      </c>
      <c r="D242" s="374">
        <f>D167+D187+D150</f>
        <v>7500</v>
      </c>
      <c r="E242" s="374">
        <f>E167+E187+E150</f>
        <v>7200</v>
      </c>
    </row>
    <row r="243" spans="1:5" ht="15.75" customHeight="1" thickBot="1" x14ac:dyDescent="0.3">
      <c r="A243" s="461" t="s">
        <v>32</v>
      </c>
      <c r="B243" s="462">
        <f>IF(B219-B218=0,0,"Error")</f>
        <v>0</v>
      </c>
      <c r="C243" s="484">
        <f>IF(C219-C218=0,0,"Error")</f>
        <v>0</v>
      </c>
      <c r="D243" s="484">
        <f>IF(D219-D218=0,0,"Error")</f>
        <v>0</v>
      </c>
      <c r="E243" s="484">
        <f>IF(E219-E218=0,0,"Error")</f>
        <v>0</v>
      </c>
    </row>
    <row r="244" spans="1:5" ht="15.75" customHeight="1" x14ac:dyDescent="0.25">
      <c r="A244" s="485"/>
      <c r="B244" s="485"/>
      <c r="C244" s="485"/>
      <c r="D244" s="485"/>
      <c r="E244" s="485"/>
    </row>
    <row r="245" spans="1:5" ht="15.75" customHeight="1" x14ac:dyDescent="0.25">
      <c r="A245" s="485"/>
      <c r="B245" s="485"/>
      <c r="C245" s="485"/>
      <c r="D245" s="485"/>
      <c r="E245" s="485"/>
    </row>
    <row r="246" spans="1:5" ht="15.75" customHeight="1" x14ac:dyDescent="0.25">
      <c r="A246" s="485"/>
      <c r="B246" s="485"/>
      <c r="C246" s="485"/>
      <c r="D246" s="485"/>
      <c r="E246" s="485"/>
    </row>
    <row r="247" spans="1:5" ht="15.75" customHeight="1" x14ac:dyDescent="0.25">
      <c r="A247" s="485"/>
      <c r="B247" s="485"/>
      <c r="C247" s="485"/>
      <c r="D247" s="485"/>
      <c r="E247" s="485"/>
    </row>
    <row r="248" spans="1:5" ht="15.75" customHeight="1" x14ac:dyDescent="0.25">
      <c r="A248" s="485"/>
      <c r="B248" s="485"/>
      <c r="C248" s="485"/>
      <c r="D248" s="485"/>
      <c r="E248" s="485"/>
    </row>
    <row r="249" spans="1:5" ht="15.75" customHeight="1" x14ac:dyDescent="0.25">
      <c r="A249" s="485"/>
      <c r="B249" s="485"/>
      <c r="C249" s="485"/>
      <c r="D249" s="485"/>
      <c r="E249" s="485"/>
    </row>
    <row r="250" spans="1:5" ht="15.75" customHeight="1" x14ac:dyDescent="0.25">
      <c r="A250" s="485"/>
      <c r="B250" s="485"/>
      <c r="C250" s="485"/>
      <c r="D250" s="485"/>
      <c r="E250" s="485"/>
    </row>
    <row r="251" spans="1:5" ht="15.75" customHeight="1" x14ac:dyDescent="0.25">
      <c r="A251" s="485"/>
      <c r="B251" s="485"/>
      <c r="C251" s="485"/>
      <c r="D251" s="485"/>
      <c r="E251" s="485"/>
    </row>
    <row r="252" spans="1:5" ht="15.75" customHeight="1" x14ac:dyDescent="0.25">
      <c r="A252" s="485"/>
      <c r="B252" s="485"/>
      <c r="C252" s="485"/>
      <c r="D252" s="485"/>
      <c r="E252" s="485"/>
    </row>
    <row r="253" spans="1:5" ht="15.75" customHeight="1" x14ac:dyDescent="0.25">
      <c r="A253" s="485"/>
      <c r="B253" s="485"/>
      <c r="C253" s="485"/>
      <c r="D253" s="485"/>
      <c r="E253" s="485"/>
    </row>
    <row r="254" spans="1:5" ht="15.75" customHeight="1" x14ac:dyDescent="0.25">
      <c r="A254" s="485"/>
      <c r="B254" s="485"/>
      <c r="C254" s="485"/>
      <c r="D254" s="485"/>
      <c r="E254" s="485"/>
    </row>
    <row r="255" spans="1:5" ht="15.75" customHeight="1" x14ac:dyDescent="0.25">
      <c r="A255" s="485"/>
      <c r="B255" s="485"/>
      <c r="C255" s="485"/>
      <c r="D255" s="485"/>
      <c r="E255" s="485"/>
    </row>
    <row r="256" spans="1:5" ht="15.75" customHeight="1" x14ac:dyDescent="0.25">
      <c r="A256" s="485"/>
      <c r="B256" s="485"/>
      <c r="C256" s="485"/>
      <c r="D256" s="485"/>
      <c r="E256" s="485"/>
    </row>
    <row r="257" spans="1:5" ht="15.75" customHeight="1" x14ac:dyDescent="0.25">
      <c r="A257" s="485"/>
      <c r="B257" s="485"/>
      <c r="C257" s="485"/>
      <c r="D257" s="485"/>
      <c r="E257" s="485"/>
    </row>
    <row r="258" spans="1:5" ht="15.75" customHeight="1" x14ac:dyDescent="0.25">
      <c r="A258" s="485"/>
      <c r="B258" s="485"/>
      <c r="C258" s="485"/>
      <c r="D258" s="485"/>
      <c r="E258" s="485"/>
    </row>
    <row r="259" spans="1:5" ht="15.75" customHeight="1" x14ac:dyDescent="0.25">
      <c r="A259" s="485"/>
      <c r="B259" s="485"/>
      <c r="C259" s="485"/>
      <c r="D259" s="485"/>
      <c r="E259" s="485"/>
    </row>
    <row r="260" spans="1:5" ht="15.75" customHeight="1" x14ac:dyDescent="0.25">
      <c r="A260" s="485"/>
      <c r="B260" s="485"/>
      <c r="C260" s="485"/>
      <c r="D260" s="485"/>
      <c r="E260" s="485"/>
    </row>
  </sheetData>
  <mergeCells count="69">
    <mergeCell ref="B212:E212"/>
    <mergeCell ref="B213:E213"/>
    <mergeCell ref="A2:E2"/>
    <mergeCell ref="A1:E1"/>
    <mergeCell ref="B194:E194"/>
    <mergeCell ref="B195:E195"/>
    <mergeCell ref="A196:A197"/>
    <mergeCell ref="A170:E170"/>
    <mergeCell ref="B137:E137"/>
    <mergeCell ref="A138:A139"/>
    <mergeCell ref="A146:E146"/>
    <mergeCell ref="A147:A148"/>
    <mergeCell ref="D152:E152"/>
    <mergeCell ref="B153:E153"/>
    <mergeCell ref="B154:E154"/>
    <mergeCell ref="A155:A156"/>
    <mergeCell ref="A214:A215"/>
    <mergeCell ref="A193:E193"/>
    <mergeCell ref="B171:E171"/>
    <mergeCell ref="D172:E172"/>
    <mergeCell ref="B173:E173"/>
    <mergeCell ref="B174:E174"/>
    <mergeCell ref="A175:A176"/>
    <mergeCell ref="A183:E183"/>
    <mergeCell ref="A184:A185"/>
    <mergeCell ref="A189:E189"/>
    <mergeCell ref="A190:E190"/>
    <mergeCell ref="B191:E191"/>
    <mergeCell ref="D192:E192"/>
    <mergeCell ref="A204:E204"/>
    <mergeCell ref="A205:A206"/>
    <mergeCell ref="B210:E210"/>
    <mergeCell ref="A169:E169"/>
    <mergeCell ref="A132:E132"/>
    <mergeCell ref="A133:E133"/>
    <mergeCell ref="B134:E134"/>
    <mergeCell ref="D135:E135"/>
    <mergeCell ref="B136:E136"/>
    <mergeCell ref="A163:E163"/>
    <mergeCell ref="A164:A165"/>
    <mergeCell ref="A107:A108"/>
    <mergeCell ref="A34:A35"/>
    <mergeCell ref="B59:E59"/>
    <mergeCell ref="B60:E60"/>
    <mergeCell ref="A61:A62"/>
    <mergeCell ref="A69:E69"/>
    <mergeCell ref="A70:A71"/>
    <mergeCell ref="B95:E95"/>
    <mergeCell ref="B96:E96"/>
    <mergeCell ref="B97:E97"/>
    <mergeCell ref="A98:A99"/>
    <mergeCell ref="A106:E106"/>
    <mergeCell ref="A33:E33"/>
    <mergeCell ref="A9:E11"/>
    <mergeCell ref="B12:E12"/>
    <mergeCell ref="A13:A14"/>
    <mergeCell ref="B16:E16"/>
    <mergeCell ref="A17:E17"/>
    <mergeCell ref="A20:E20"/>
    <mergeCell ref="A21:E21"/>
    <mergeCell ref="B22:E22"/>
    <mergeCell ref="B23:E23"/>
    <mergeCell ref="B24:E24"/>
    <mergeCell ref="A25:A26"/>
    <mergeCell ref="A8:E8"/>
    <mergeCell ref="A3:E3"/>
    <mergeCell ref="B5:E5"/>
    <mergeCell ref="B6:E6"/>
    <mergeCell ref="B7:E7"/>
  </mergeCells>
  <pageMargins left="0.33" right="0.25" top="0.17" bottom="0.75" header="0.17"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6"/>
  <sheetViews>
    <sheetView view="pageBreakPreview" zoomScale="130" zoomScaleNormal="100" zoomScaleSheetLayoutView="130" workbookViewId="0">
      <selection activeCell="B12" sqref="B12:E12"/>
    </sheetView>
  </sheetViews>
  <sheetFormatPr defaultRowHeight="15" x14ac:dyDescent="0.25"/>
  <cols>
    <col min="1" max="1" width="28.140625" customWidth="1"/>
    <col min="2" max="2" width="17.42578125" customWidth="1"/>
    <col min="3" max="4" width="19.85546875" customWidth="1"/>
    <col min="5" max="5" width="25.42578125" customWidth="1"/>
  </cols>
  <sheetData>
    <row r="1" spans="1:7" ht="15.75" x14ac:dyDescent="0.25">
      <c r="A1" s="1613" t="s">
        <v>1673</v>
      </c>
      <c r="B1" s="1613"/>
      <c r="C1" s="1613"/>
      <c r="D1" s="1613"/>
      <c r="E1" s="1613"/>
      <c r="F1" s="145"/>
    </row>
    <row r="2" spans="1:7" ht="18.75" x14ac:dyDescent="0.3">
      <c r="A2" s="1438" t="s">
        <v>732</v>
      </c>
      <c r="B2" s="1438"/>
      <c r="C2" s="1438"/>
      <c r="D2" s="1438"/>
      <c r="E2" s="1438"/>
      <c r="F2" s="1119"/>
      <c r="G2" s="152"/>
    </row>
    <row r="3" spans="1:7" ht="18.75" x14ac:dyDescent="0.3">
      <c r="A3" s="1617" t="s">
        <v>731</v>
      </c>
      <c r="B3" s="1617"/>
      <c r="C3" s="1617"/>
      <c r="D3" s="1617"/>
      <c r="E3" s="1617"/>
      <c r="F3" s="795"/>
      <c r="G3" s="152"/>
    </row>
    <row r="4" spans="1:7" ht="19.5" thickBot="1" x14ac:dyDescent="0.35">
      <c r="A4" s="152"/>
      <c r="B4" s="152"/>
      <c r="C4" s="152"/>
      <c r="D4" s="152"/>
      <c r="E4" s="152"/>
      <c r="F4" s="152"/>
      <c r="G4" s="152"/>
    </row>
    <row r="5" spans="1:7" ht="32.25" thickBot="1" x14ac:dyDescent="0.35">
      <c r="A5" s="570" t="s">
        <v>0</v>
      </c>
      <c r="B5" s="1618" t="s">
        <v>431</v>
      </c>
      <c r="C5" s="1618"/>
      <c r="D5" s="1618"/>
      <c r="E5" s="1618"/>
      <c r="F5" s="152"/>
      <c r="G5" s="152"/>
    </row>
    <row r="6" spans="1:7" ht="57" customHeight="1" thickBot="1" x14ac:dyDescent="0.35">
      <c r="A6" s="570" t="s">
        <v>1</v>
      </c>
      <c r="B6" s="1619" t="s">
        <v>2</v>
      </c>
      <c r="C6" s="1620"/>
      <c r="D6" s="1620"/>
      <c r="E6" s="1621"/>
      <c r="F6" s="152"/>
      <c r="G6" s="152"/>
    </row>
    <row r="7" spans="1:7" ht="32.25" thickBot="1" x14ac:dyDescent="0.35">
      <c r="A7" s="570" t="s">
        <v>3</v>
      </c>
      <c r="B7" s="1622" t="s">
        <v>729</v>
      </c>
      <c r="C7" s="1623"/>
      <c r="D7" s="1623"/>
      <c r="E7" s="1624"/>
      <c r="F7" s="152"/>
      <c r="G7" s="152"/>
    </row>
    <row r="8" spans="1:7" ht="32.25" customHeight="1" thickBot="1" x14ac:dyDescent="0.35">
      <c r="A8" s="1614" t="s">
        <v>5</v>
      </c>
      <c r="B8" s="1615"/>
      <c r="C8" s="1615"/>
      <c r="D8" s="1615"/>
      <c r="E8" s="1616"/>
      <c r="F8" s="152"/>
      <c r="G8" s="152"/>
    </row>
    <row r="9" spans="1:7" ht="19.5" customHeight="1" thickBot="1" x14ac:dyDescent="0.35">
      <c r="A9" s="1607" t="s">
        <v>432</v>
      </c>
      <c r="B9" s="1608"/>
      <c r="C9" s="1608"/>
      <c r="D9" s="1608"/>
      <c r="E9" s="1609"/>
      <c r="F9" s="152"/>
      <c r="G9" s="152"/>
    </row>
    <row r="10" spans="1:7" ht="19.5" thickBot="1" x14ac:dyDescent="0.35">
      <c r="A10" s="1607"/>
      <c r="B10" s="1608"/>
      <c r="C10" s="1608"/>
      <c r="D10" s="1608"/>
      <c r="E10" s="1609"/>
      <c r="F10" s="152"/>
      <c r="G10" s="152"/>
    </row>
    <row r="11" spans="1:7" ht="33.75" customHeight="1" thickBot="1" x14ac:dyDescent="0.35">
      <c r="A11" s="1607"/>
      <c r="B11" s="1608"/>
      <c r="C11" s="1608"/>
      <c r="D11" s="1608"/>
      <c r="E11" s="1609"/>
      <c r="F11" s="152"/>
      <c r="G11" s="152"/>
    </row>
    <row r="12" spans="1:7" ht="57" customHeight="1" thickBot="1" x14ac:dyDescent="0.35">
      <c r="A12" s="440" t="s">
        <v>6</v>
      </c>
      <c r="B12" s="1610" t="s">
        <v>433</v>
      </c>
      <c r="C12" s="1554"/>
      <c r="D12" s="1554"/>
      <c r="E12" s="1555"/>
      <c r="F12" s="152"/>
      <c r="G12" s="152"/>
    </row>
    <row r="13" spans="1:7" ht="18.75" customHeight="1" x14ac:dyDescent="0.3">
      <c r="A13" s="1556" t="s">
        <v>7</v>
      </c>
      <c r="B13" s="441">
        <v>2019</v>
      </c>
      <c r="C13" s="441">
        <v>2020</v>
      </c>
      <c r="D13" s="441">
        <v>2021</v>
      </c>
      <c r="E13" s="441">
        <v>2022</v>
      </c>
      <c r="F13" s="152"/>
      <c r="G13" s="152"/>
    </row>
    <row r="14" spans="1:7" ht="19.5" thickBot="1" x14ac:dyDescent="0.35">
      <c r="A14" s="1557"/>
      <c r="B14" s="798" t="s">
        <v>8</v>
      </c>
      <c r="C14" s="798" t="s">
        <v>9</v>
      </c>
      <c r="D14" s="798" t="s">
        <v>9</v>
      </c>
      <c r="E14" s="798" t="s">
        <v>9</v>
      </c>
      <c r="F14" s="152"/>
      <c r="G14" s="152"/>
    </row>
    <row r="15" spans="1:7" ht="132" customHeight="1" thickBot="1" x14ac:dyDescent="0.35">
      <c r="A15" s="800" t="s">
        <v>434</v>
      </c>
      <c r="B15" s="443">
        <v>0.83</v>
      </c>
      <c r="C15" s="443">
        <v>0.88</v>
      </c>
      <c r="D15" s="443">
        <v>0.9</v>
      </c>
      <c r="E15" s="443">
        <v>0.95</v>
      </c>
      <c r="F15" s="152"/>
      <c r="G15" s="152"/>
    </row>
    <row r="16" spans="1:7" ht="55.5" customHeight="1" thickBot="1" x14ac:dyDescent="0.35">
      <c r="A16" s="444" t="s">
        <v>10</v>
      </c>
      <c r="B16" s="1611" t="s">
        <v>306</v>
      </c>
      <c r="C16" s="1610"/>
      <c r="D16" s="1610"/>
      <c r="E16" s="1612"/>
      <c r="F16" s="152"/>
      <c r="G16" s="152"/>
    </row>
    <row r="17" spans="1:7" ht="19.5" customHeight="1" thickBot="1" x14ac:dyDescent="0.35">
      <c r="A17" s="1561" t="s">
        <v>11</v>
      </c>
      <c r="B17" s="1562"/>
      <c r="C17" s="1562"/>
      <c r="D17" s="1562"/>
      <c r="E17" s="1563"/>
      <c r="F17" s="152"/>
      <c r="G17" s="152"/>
    </row>
    <row r="18" spans="1:7" ht="19.5" thickBot="1" x14ac:dyDescent="0.35">
      <c r="A18" s="445"/>
      <c r="B18" s="446"/>
      <c r="C18" s="443" t="s">
        <v>135</v>
      </c>
      <c r="D18" s="443" t="s">
        <v>135</v>
      </c>
      <c r="E18" s="443" t="s">
        <v>135</v>
      </c>
      <c r="F18" s="152"/>
      <c r="G18" s="152"/>
    </row>
    <row r="19" spans="1:7" ht="19.5" thickBot="1" x14ac:dyDescent="0.35">
      <c r="A19" s="574"/>
      <c r="B19" s="992"/>
      <c r="C19" s="447" t="s">
        <v>135</v>
      </c>
      <c r="D19" s="447" t="s">
        <v>135</v>
      </c>
      <c r="E19" s="447" t="s">
        <v>135</v>
      </c>
      <c r="F19" s="152"/>
      <c r="G19" s="152"/>
    </row>
    <row r="20" spans="1:7" ht="19.5" thickBot="1" x14ac:dyDescent="0.35">
      <c r="A20" s="1564" t="s">
        <v>12</v>
      </c>
      <c r="B20" s="1565"/>
      <c r="C20" s="1565"/>
      <c r="D20" s="1565"/>
      <c r="E20" s="1566"/>
      <c r="F20" s="152"/>
      <c r="G20" s="152"/>
    </row>
    <row r="21" spans="1:7" ht="19.5" thickBot="1" x14ac:dyDescent="0.35">
      <c r="A21" s="1564" t="s">
        <v>13</v>
      </c>
      <c r="B21" s="1565"/>
      <c r="C21" s="1565"/>
      <c r="D21" s="1565"/>
      <c r="E21" s="1566"/>
      <c r="F21" s="152"/>
      <c r="G21" s="152"/>
    </row>
    <row r="22" spans="1:7" ht="19.5" customHeight="1" thickBot="1" x14ac:dyDescent="0.35">
      <c r="A22" s="448" t="s">
        <v>14</v>
      </c>
      <c r="B22" s="1611" t="s">
        <v>435</v>
      </c>
      <c r="C22" s="1554"/>
      <c r="D22" s="1554"/>
      <c r="E22" s="1555"/>
      <c r="F22" s="152"/>
      <c r="G22" s="152"/>
    </row>
    <row r="23" spans="1:7" ht="19.5" customHeight="1" thickBot="1" x14ac:dyDescent="0.35">
      <c r="A23" s="449" t="s">
        <v>15</v>
      </c>
      <c r="B23" s="1569" t="s">
        <v>436</v>
      </c>
      <c r="C23" s="1570"/>
      <c r="D23" s="1570"/>
      <c r="E23" s="1571"/>
      <c r="F23" s="152"/>
      <c r="G23" s="152"/>
    </row>
    <row r="24" spans="1:7" ht="19.5" thickBot="1" x14ac:dyDescent="0.35">
      <c r="A24" s="449" t="s">
        <v>16</v>
      </c>
      <c r="B24" s="1572" t="s">
        <v>437</v>
      </c>
      <c r="C24" s="1567"/>
      <c r="D24" s="1567"/>
      <c r="E24" s="1568"/>
      <c r="F24" s="152"/>
      <c r="G24" s="152"/>
    </row>
    <row r="25" spans="1:7" ht="18.75" x14ac:dyDescent="0.3">
      <c r="A25" s="1556"/>
      <c r="B25" s="450">
        <v>2019</v>
      </c>
      <c r="C25" s="450">
        <v>2020</v>
      </c>
      <c r="D25" s="450">
        <v>2021</v>
      </c>
      <c r="E25" s="450">
        <v>2022</v>
      </c>
      <c r="F25" s="152"/>
      <c r="G25" s="152"/>
    </row>
    <row r="26" spans="1:7" ht="19.5" thickBot="1" x14ac:dyDescent="0.35">
      <c r="A26" s="1557"/>
      <c r="B26" s="451" t="s">
        <v>8</v>
      </c>
      <c r="C26" s="451" t="s">
        <v>9</v>
      </c>
      <c r="D26" s="451" t="s">
        <v>9</v>
      </c>
      <c r="E26" s="451" t="s">
        <v>9</v>
      </c>
      <c r="F26" s="152"/>
      <c r="G26" s="152"/>
    </row>
    <row r="27" spans="1:7" ht="19.5" thickBot="1" x14ac:dyDescent="0.35">
      <c r="A27" s="449" t="s">
        <v>438</v>
      </c>
      <c r="B27" s="452">
        <v>23700</v>
      </c>
      <c r="C27" s="452">
        <v>24000</v>
      </c>
      <c r="D27" s="452">
        <v>24100</v>
      </c>
      <c r="E27" s="452">
        <v>24200</v>
      </c>
      <c r="F27" s="152"/>
      <c r="G27" s="152"/>
    </row>
    <row r="28" spans="1:7" ht="19.5" thickBot="1" x14ac:dyDescent="0.35">
      <c r="A28" s="449" t="s">
        <v>18</v>
      </c>
      <c r="B28" s="452">
        <v>1622200</v>
      </c>
      <c r="C28" s="452">
        <v>1893800</v>
      </c>
      <c r="D28" s="452">
        <v>1893800</v>
      </c>
      <c r="E28" s="452">
        <v>1893800</v>
      </c>
      <c r="F28" s="152"/>
      <c r="G28" s="152"/>
    </row>
    <row r="29" spans="1:7" ht="19.5" thickBot="1" x14ac:dyDescent="0.35">
      <c r="A29" s="449" t="s">
        <v>19</v>
      </c>
      <c r="B29" s="452">
        <f>B28/B27</f>
        <v>68.447257383966246</v>
      </c>
      <c r="C29" s="452">
        <f t="shared" ref="C29:E29" si="0">C28/C27</f>
        <v>78.908333333333331</v>
      </c>
      <c r="D29" s="452">
        <f t="shared" si="0"/>
        <v>78.580912863070537</v>
      </c>
      <c r="E29" s="452">
        <f t="shared" si="0"/>
        <v>78.256198347107443</v>
      </c>
      <c r="F29" s="152"/>
      <c r="G29" s="152"/>
    </row>
    <row r="30" spans="1:7" ht="19.5" thickBot="1" x14ac:dyDescent="0.35">
      <c r="A30" s="449" t="s">
        <v>20</v>
      </c>
      <c r="B30" s="797" t="s">
        <v>21</v>
      </c>
      <c r="C30" s="453">
        <f>C27/B27-1</f>
        <v>1.2658227848101333E-2</v>
      </c>
      <c r="D30" s="453">
        <f t="shared" ref="D30:E32" si="1">D27/C27-1</f>
        <v>4.1666666666666519E-3</v>
      </c>
      <c r="E30" s="453">
        <f t="shared" si="1"/>
        <v>4.1493775933609811E-3</v>
      </c>
      <c r="F30" s="152"/>
      <c r="G30" s="152"/>
    </row>
    <row r="31" spans="1:7" ht="32.25" thickBot="1" x14ac:dyDescent="0.35">
      <c r="A31" s="449" t="s">
        <v>22</v>
      </c>
      <c r="B31" s="797" t="s">
        <v>21</v>
      </c>
      <c r="C31" s="453">
        <f>C28/B28-1</f>
        <v>0.16742695105412397</v>
      </c>
      <c r="D31" s="453">
        <f t="shared" si="1"/>
        <v>0</v>
      </c>
      <c r="E31" s="453">
        <f t="shared" si="1"/>
        <v>0</v>
      </c>
      <c r="F31" s="152"/>
      <c r="G31" s="152"/>
    </row>
    <row r="32" spans="1:7" ht="32.25" thickBot="1" x14ac:dyDescent="0.35">
      <c r="A32" s="449" t="s">
        <v>23</v>
      </c>
      <c r="B32" s="797" t="s">
        <v>21</v>
      </c>
      <c r="C32" s="453">
        <f>C29/B29-1</f>
        <v>0.1528341141659475</v>
      </c>
      <c r="D32" s="453">
        <f t="shared" si="1"/>
        <v>-4.1493775933609811E-3</v>
      </c>
      <c r="E32" s="453">
        <f t="shared" si="1"/>
        <v>-4.1322314049585529E-3</v>
      </c>
      <c r="F32" s="152"/>
      <c r="G32" s="152"/>
    </row>
    <row r="33" spans="1:7" ht="19.5" customHeight="1" thickBot="1" x14ac:dyDescent="0.35">
      <c r="A33" s="1302" t="s">
        <v>768</v>
      </c>
      <c r="B33" s="1303"/>
      <c r="C33" s="1303"/>
      <c r="D33" s="1303"/>
      <c r="E33" s="1304"/>
      <c r="F33" s="152"/>
      <c r="G33" s="152"/>
    </row>
    <row r="34" spans="1:7" ht="18.75" x14ac:dyDescent="0.3">
      <c r="A34" s="1556"/>
      <c r="B34" s="450">
        <v>2019</v>
      </c>
      <c r="C34" s="450">
        <v>2020</v>
      </c>
      <c r="D34" s="450">
        <v>2021</v>
      </c>
      <c r="E34" s="450">
        <v>2022</v>
      </c>
      <c r="F34" s="152"/>
      <c r="G34" s="152"/>
    </row>
    <row r="35" spans="1:7" ht="19.5" thickBot="1" x14ac:dyDescent="0.35">
      <c r="A35" s="1557"/>
      <c r="B35" s="451" t="s">
        <v>8</v>
      </c>
      <c r="C35" s="451" t="s">
        <v>9</v>
      </c>
      <c r="D35" s="451" t="s">
        <v>9</v>
      </c>
      <c r="E35" s="451" t="s">
        <v>9</v>
      </c>
      <c r="F35" s="152"/>
      <c r="G35" s="152"/>
    </row>
    <row r="36" spans="1:7" ht="19.5" thickBot="1" x14ac:dyDescent="0.35">
      <c r="A36" s="454" t="s">
        <v>24</v>
      </c>
      <c r="B36" s="374">
        <v>1062000</v>
      </c>
      <c r="C36" s="374">
        <v>1400000</v>
      </c>
      <c r="D36" s="374">
        <v>1400000</v>
      </c>
      <c r="E36" s="374">
        <v>1400000</v>
      </c>
      <c r="F36" s="152"/>
      <c r="G36" s="152"/>
    </row>
    <row r="37" spans="1:7" ht="19.5" thickBot="1" x14ac:dyDescent="0.35">
      <c r="A37" s="455" t="s">
        <v>279</v>
      </c>
      <c r="B37" s="374">
        <v>1062000</v>
      </c>
      <c r="C37" s="374">
        <v>1400000</v>
      </c>
      <c r="D37" s="374">
        <v>1400000</v>
      </c>
      <c r="E37" s="374">
        <v>1400000</v>
      </c>
      <c r="F37" s="152"/>
      <c r="G37" s="152"/>
    </row>
    <row r="38" spans="1:7" ht="19.5" thickBot="1" x14ac:dyDescent="0.35">
      <c r="A38" s="455" t="s">
        <v>280</v>
      </c>
      <c r="B38" s="376"/>
      <c r="C38" s="464"/>
      <c r="D38" s="464"/>
      <c r="E38" s="464"/>
      <c r="F38" s="152"/>
      <c r="G38" s="152"/>
    </row>
    <row r="39" spans="1:7" ht="32.25" thickBot="1" x14ac:dyDescent="0.35">
      <c r="A39" s="454" t="s">
        <v>25</v>
      </c>
      <c r="B39" s="374">
        <v>208000</v>
      </c>
      <c r="C39" s="374">
        <v>173650</v>
      </c>
      <c r="D39" s="374">
        <v>173650</v>
      </c>
      <c r="E39" s="374">
        <v>173650</v>
      </c>
      <c r="F39" s="152"/>
      <c r="G39" s="152"/>
    </row>
    <row r="40" spans="1:7" ht="19.5" thickBot="1" x14ac:dyDescent="0.35">
      <c r="A40" s="455" t="s">
        <v>279</v>
      </c>
      <c r="B40" s="374">
        <v>208000</v>
      </c>
      <c r="C40" s="374">
        <v>173650</v>
      </c>
      <c r="D40" s="374">
        <v>173650</v>
      </c>
      <c r="E40" s="374">
        <v>173650</v>
      </c>
      <c r="F40" s="152"/>
      <c r="G40" s="152"/>
    </row>
    <row r="41" spans="1:7" ht="19.5" thickBot="1" x14ac:dyDescent="0.35">
      <c r="A41" s="455" t="s">
        <v>280</v>
      </c>
      <c r="B41" s="376"/>
      <c r="C41" s="374"/>
      <c r="D41" s="374"/>
      <c r="E41" s="374"/>
      <c r="F41" s="152"/>
      <c r="G41" s="152"/>
    </row>
    <row r="42" spans="1:7" ht="19.5" thickBot="1" x14ac:dyDescent="0.35">
      <c r="A42" s="454" t="s">
        <v>26</v>
      </c>
      <c r="B42" s="376">
        <v>349850</v>
      </c>
      <c r="C42" s="374">
        <v>320000</v>
      </c>
      <c r="D42" s="374">
        <v>320000</v>
      </c>
      <c r="E42" s="374">
        <v>320000</v>
      </c>
      <c r="F42" s="152"/>
      <c r="G42" s="152"/>
    </row>
    <row r="43" spans="1:7" ht="19.5" thickBot="1" x14ac:dyDescent="0.35">
      <c r="A43" s="455" t="s">
        <v>279</v>
      </c>
      <c r="B43" s="376">
        <v>349850</v>
      </c>
      <c r="C43" s="374">
        <v>320000</v>
      </c>
      <c r="D43" s="374">
        <v>320000</v>
      </c>
      <c r="E43" s="374">
        <v>320000</v>
      </c>
      <c r="F43" s="152"/>
      <c r="G43" s="152"/>
    </row>
    <row r="44" spans="1:7" ht="19.5" thickBot="1" x14ac:dyDescent="0.35">
      <c r="A44" s="455" t="s">
        <v>280</v>
      </c>
      <c r="B44" s="376"/>
      <c r="C44" s="374"/>
      <c r="D44" s="374"/>
      <c r="E44" s="374"/>
      <c r="F44" s="152"/>
      <c r="G44" s="152"/>
    </row>
    <row r="45" spans="1:7" ht="19.5" thickBot="1" x14ac:dyDescent="0.35">
      <c r="A45" s="454" t="s">
        <v>27</v>
      </c>
      <c r="B45" s="376">
        <v>0</v>
      </c>
      <c r="C45" s="374">
        <v>0</v>
      </c>
      <c r="D45" s="374">
        <v>0</v>
      </c>
      <c r="E45" s="374">
        <v>0</v>
      </c>
      <c r="F45" s="152"/>
      <c r="G45" s="152"/>
    </row>
    <row r="46" spans="1:7" ht="19.5" thickBot="1" x14ac:dyDescent="0.35">
      <c r="A46" s="455" t="s">
        <v>279</v>
      </c>
      <c r="B46" s="376">
        <v>0</v>
      </c>
      <c r="C46" s="374"/>
      <c r="D46" s="374"/>
      <c r="E46" s="374"/>
      <c r="F46" s="152"/>
      <c r="G46" s="152"/>
    </row>
    <row r="47" spans="1:7" ht="19.5" thickBot="1" x14ac:dyDescent="0.35">
      <c r="A47" s="455" t="s">
        <v>280</v>
      </c>
      <c r="B47" s="376"/>
      <c r="C47" s="374"/>
      <c r="D47" s="374"/>
      <c r="E47" s="374"/>
      <c r="F47" s="152"/>
      <c r="G47" s="152"/>
    </row>
    <row r="48" spans="1:7" ht="32.25" thickBot="1" x14ac:dyDescent="0.35">
      <c r="A48" s="454" t="s">
        <v>28</v>
      </c>
      <c r="B48" s="376">
        <v>0</v>
      </c>
      <c r="C48" s="374">
        <v>0</v>
      </c>
      <c r="D48" s="374">
        <v>0</v>
      </c>
      <c r="E48" s="374">
        <v>0</v>
      </c>
      <c r="F48" s="152"/>
      <c r="G48" s="152"/>
    </row>
    <row r="49" spans="1:7" ht="19.5" thickBot="1" x14ac:dyDescent="0.35">
      <c r="A49" s="455" t="s">
        <v>279</v>
      </c>
      <c r="B49" s="376">
        <v>0</v>
      </c>
      <c r="C49" s="374"/>
      <c r="D49" s="374"/>
      <c r="E49" s="374"/>
      <c r="F49" s="152"/>
      <c r="G49" s="152"/>
    </row>
    <row r="50" spans="1:7" ht="19.5" thickBot="1" x14ac:dyDescent="0.35">
      <c r="A50" s="455" t="s">
        <v>280</v>
      </c>
      <c r="B50" s="376"/>
      <c r="C50" s="374"/>
      <c r="D50" s="374"/>
      <c r="E50" s="374"/>
      <c r="F50" s="154"/>
      <c r="G50" s="152"/>
    </row>
    <row r="51" spans="1:7" ht="19.5" thickBot="1" x14ac:dyDescent="0.35">
      <c r="A51" s="454" t="s">
        <v>29</v>
      </c>
      <c r="B51" s="376">
        <v>150</v>
      </c>
      <c r="C51" s="374">
        <v>150</v>
      </c>
      <c r="D51" s="374">
        <v>150</v>
      </c>
      <c r="E51" s="374">
        <v>150</v>
      </c>
      <c r="F51" s="152"/>
      <c r="G51" s="152"/>
    </row>
    <row r="52" spans="1:7" ht="19.5" thickBot="1" x14ac:dyDescent="0.35">
      <c r="A52" s="455" t="s">
        <v>279</v>
      </c>
      <c r="B52" s="376">
        <v>150</v>
      </c>
      <c r="C52" s="374">
        <v>150</v>
      </c>
      <c r="D52" s="374">
        <v>150</v>
      </c>
      <c r="E52" s="374">
        <v>150</v>
      </c>
      <c r="F52" s="152"/>
      <c r="G52" s="152"/>
    </row>
    <row r="53" spans="1:7" ht="19.5" thickBot="1" x14ac:dyDescent="0.35">
      <c r="A53" s="455" t="s">
        <v>280</v>
      </c>
      <c r="B53" s="376"/>
      <c r="C53" s="374"/>
      <c r="D53" s="374"/>
      <c r="E53" s="374"/>
      <c r="F53" s="152"/>
      <c r="G53" s="152"/>
    </row>
    <row r="54" spans="1:7" ht="32.25" thickBot="1" x14ac:dyDescent="0.35">
      <c r="A54" s="454" t="s">
        <v>30</v>
      </c>
      <c r="B54" s="376">
        <v>2200</v>
      </c>
      <c r="C54" s="374">
        <v>0</v>
      </c>
      <c r="D54" s="374">
        <f>C54*1.03*0.99</f>
        <v>0</v>
      </c>
      <c r="E54" s="374">
        <f>D54*1.03*0.99</f>
        <v>0</v>
      </c>
      <c r="F54" s="152"/>
      <c r="G54" s="152"/>
    </row>
    <row r="55" spans="1:7" ht="19.5" thickBot="1" x14ac:dyDescent="0.35">
      <c r="A55" s="455" t="s">
        <v>279</v>
      </c>
      <c r="B55" s="376">
        <v>2200</v>
      </c>
      <c r="C55" s="458"/>
      <c r="D55" s="458"/>
      <c r="E55" s="458"/>
      <c r="F55" s="152"/>
      <c r="G55" s="152"/>
    </row>
    <row r="56" spans="1:7" ht="19.5" thickBot="1" x14ac:dyDescent="0.35">
      <c r="A56" s="455" t="s">
        <v>280</v>
      </c>
      <c r="B56" s="376"/>
      <c r="C56" s="459"/>
      <c r="D56" s="458"/>
      <c r="E56" s="458"/>
      <c r="F56" s="153"/>
      <c r="G56" s="152"/>
    </row>
    <row r="57" spans="1:7" ht="19.5" thickBot="1" x14ac:dyDescent="0.35">
      <c r="A57" s="460" t="s">
        <v>31</v>
      </c>
      <c r="B57" s="376">
        <f>B54+B51+B48+B45+B42+B39+B36</f>
        <v>1622200</v>
      </c>
      <c r="C57" s="376">
        <f t="shared" ref="C57:E57" si="2">C54+C51+C48+C45+C42+C39+C36</f>
        <v>1893800</v>
      </c>
      <c r="D57" s="376">
        <f>D54+D51+D48+D45+D42+D39+D36</f>
        <v>1893800</v>
      </c>
      <c r="E57" s="376">
        <f t="shared" si="2"/>
        <v>1893800</v>
      </c>
      <c r="F57" s="152"/>
      <c r="G57" s="152"/>
    </row>
    <row r="58" spans="1:7" ht="19.5" thickBot="1" x14ac:dyDescent="0.35">
      <c r="A58" s="461" t="s">
        <v>32</v>
      </c>
      <c r="B58" s="462">
        <f>IF(B57-B28=0,0,"Error")</f>
        <v>0</v>
      </c>
      <c r="C58" s="462">
        <f>IF(C57-C28=0,0,"Error")</f>
        <v>0</v>
      </c>
      <c r="D58" s="462">
        <f>IF(D57-D28=0,0,"Error")</f>
        <v>0</v>
      </c>
      <c r="E58" s="462">
        <f>IF(E57-E28=0,0,"Error")</f>
        <v>0</v>
      </c>
      <c r="F58" s="152"/>
      <c r="G58" s="152"/>
    </row>
    <row r="59" spans="1:7" ht="19.5" thickBot="1" x14ac:dyDescent="0.35">
      <c r="A59" s="1564" t="s">
        <v>39</v>
      </c>
      <c r="B59" s="1565"/>
      <c r="C59" s="1565"/>
      <c r="D59" s="1565"/>
      <c r="E59" s="1566"/>
      <c r="F59" s="152"/>
      <c r="G59" s="152"/>
    </row>
    <row r="60" spans="1:7" ht="19.5" thickBot="1" x14ac:dyDescent="0.35">
      <c r="A60" s="1564" t="s">
        <v>40</v>
      </c>
      <c r="B60" s="1565"/>
      <c r="C60" s="1565"/>
      <c r="D60" s="1565"/>
      <c r="E60" s="1566"/>
      <c r="F60" s="152"/>
      <c r="G60" s="152"/>
    </row>
    <row r="61" spans="1:7" ht="19.5" thickBot="1" x14ac:dyDescent="0.35">
      <c r="A61" s="448" t="s">
        <v>439</v>
      </c>
      <c r="B61" s="1581" t="s">
        <v>440</v>
      </c>
      <c r="C61" s="1582"/>
      <c r="D61" s="1583"/>
      <c r="E61" s="1584"/>
      <c r="F61" s="152"/>
      <c r="G61" s="152"/>
    </row>
    <row r="62" spans="1:7" ht="48" thickBot="1" x14ac:dyDescent="0.35">
      <c r="A62" s="448" t="s">
        <v>82</v>
      </c>
      <c r="B62" s="993" t="s">
        <v>441</v>
      </c>
      <c r="C62" s="826" t="s">
        <v>289</v>
      </c>
      <c r="D62" s="1583" t="s">
        <v>442</v>
      </c>
      <c r="E62" s="1584"/>
      <c r="F62" s="152"/>
      <c r="G62" s="152"/>
    </row>
    <row r="63" spans="1:7" ht="19.5" thickBot="1" x14ac:dyDescent="0.35">
      <c r="A63" s="578"/>
      <c r="B63" s="1581"/>
      <c r="C63" s="1606"/>
      <c r="D63" s="1583"/>
      <c r="E63" s="1584"/>
      <c r="F63" s="152"/>
      <c r="G63" s="152"/>
    </row>
    <row r="64" spans="1:7" ht="19.5" customHeight="1" thickBot="1" x14ac:dyDescent="0.35">
      <c r="A64" s="449" t="s">
        <v>15</v>
      </c>
      <c r="B64" s="1561" t="s">
        <v>443</v>
      </c>
      <c r="C64" s="1562"/>
      <c r="D64" s="1562"/>
      <c r="E64" s="1563"/>
      <c r="F64" s="152"/>
      <c r="G64" s="152"/>
    </row>
    <row r="65" spans="1:7" ht="19.5" thickBot="1" x14ac:dyDescent="0.35">
      <c r="A65" s="449" t="s">
        <v>16</v>
      </c>
      <c r="B65" s="1572" t="s">
        <v>52</v>
      </c>
      <c r="C65" s="1567"/>
      <c r="D65" s="1567"/>
      <c r="E65" s="1568"/>
      <c r="F65" s="152"/>
      <c r="G65" s="152"/>
    </row>
    <row r="66" spans="1:7" ht="18.75" x14ac:dyDescent="0.3">
      <c r="A66" s="1556"/>
      <c r="B66" s="450">
        <v>2019</v>
      </c>
      <c r="C66" s="450">
        <v>2020</v>
      </c>
      <c r="D66" s="450">
        <v>2021</v>
      </c>
      <c r="E66" s="450">
        <v>2022</v>
      </c>
      <c r="F66" s="152"/>
      <c r="G66" s="152"/>
    </row>
    <row r="67" spans="1:7" ht="19.5" thickBot="1" x14ac:dyDescent="0.35">
      <c r="A67" s="1557"/>
      <c r="B67" s="451" t="s">
        <v>8</v>
      </c>
      <c r="C67" s="451" t="s">
        <v>9</v>
      </c>
      <c r="D67" s="451" t="s">
        <v>9</v>
      </c>
      <c r="E67" s="451" t="s">
        <v>9</v>
      </c>
      <c r="F67" s="152"/>
      <c r="G67" s="152"/>
    </row>
    <row r="68" spans="1:7" ht="19.5" thickBot="1" x14ac:dyDescent="0.35">
      <c r="A68" s="449" t="s">
        <v>17</v>
      </c>
      <c r="B68" s="452">
        <v>580</v>
      </c>
      <c r="C68" s="452">
        <v>488</v>
      </c>
      <c r="D68" s="452">
        <v>490</v>
      </c>
      <c r="E68" s="452">
        <v>410</v>
      </c>
      <c r="F68" s="152"/>
      <c r="G68" s="152"/>
    </row>
    <row r="69" spans="1:7" ht="19.5" thickBot="1" x14ac:dyDescent="0.35">
      <c r="A69" s="449" t="s">
        <v>18</v>
      </c>
      <c r="B69" s="452">
        <v>57274</v>
      </c>
      <c r="C69" s="452">
        <v>70350</v>
      </c>
      <c r="D69" s="452">
        <v>46660</v>
      </c>
      <c r="E69" s="452">
        <v>51160</v>
      </c>
      <c r="F69" s="152"/>
      <c r="G69" s="152"/>
    </row>
    <row r="70" spans="1:7" ht="19.5" thickBot="1" x14ac:dyDescent="0.35">
      <c r="A70" s="449" t="s">
        <v>19</v>
      </c>
      <c r="B70" s="452">
        <f>B69/B68</f>
        <v>98.748275862068965</v>
      </c>
      <c r="C70" s="452">
        <f t="shared" ref="C70:E70" si="3">C69/C68</f>
        <v>144.15983606557376</v>
      </c>
      <c r="D70" s="452">
        <f t="shared" si="3"/>
        <v>95.224489795918373</v>
      </c>
      <c r="E70" s="452">
        <f t="shared" si="3"/>
        <v>124.78048780487805</v>
      </c>
      <c r="F70" s="152"/>
      <c r="G70" s="152"/>
    </row>
    <row r="71" spans="1:7" ht="19.5" thickBot="1" x14ac:dyDescent="0.35">
      <c r="A71" s="449" t="s">
        <v>20</v>
      </c>
      <c r="B71" s="797" t="s">
        <v>21</v>
      </c>
      <c r="C71" s="453">
        <f>C68/B68-1</f>
        <v>-0.1586206896551724</v>
      </c>
      <c r="D71" s="453">
        <f t="shared" ref="D71:E73" si="4">D68/C68-1</f>
        <v>4.098360655737654E-3</v>
      </c>
      <c r="E71" s="453">
        <f t="shared" si="4"/>
        <v>-0.16326530612244894</v>
      </c>
      <c r="F71" s="152"/>
      <c r="G71" s="152"/>
    </row>
    <row r="72" spans="1:7" ht="32.25" thickBot="1" x14ac:dyDescent="0.35">
      <c r="A72" s="449" t="s">
        <v>22</v>
      </c>
      <c r="B72" s="797" t="s">
        <v>21</v>
      </c>
      <c r="C72" s="453">
        <f>C69/B69-1</f>
        <v>0.22830603764360791</v>
      </c>
      <c r="D72" s="453">
        <f t="shared" si="4"/>
        <v>-0.33674484719260833</v>
      </c>
      <c r="E72" s="453">
        <f t="shared" si="4"/>
        <v>9.6442348906986775E-2</v>
      </c>
      <c r="F72" s="152"/>
      <c r="G72" s="152"/>
    </row>
    <row r="73" spans="1:7" ht="32.25" thickBot="1" x14ac:dyDescent="0.35">
      <c r="A73" s="449" t="s">
        <v>23</v>
      </c>
      <c r="B73" s="797" t="s">
        <v>21</v>
      </c>
      <c r="C73" s="453">
        <f>C70/B70-1</f>
        <v>0.45987192998625526</v>
      </c>
      <c r="D73" s="453">
        <f t="shared" si="4"/>
        <v>-0.33945201108161804</v>
      </c>
      <c r="E73" s="453">
        <f t="shared" si="4"/>
        <v>0.31038231942542316</v>
      </c>
      <c r="F73" s="152"/>
      <c r="G73" s="152"/>
    </row>
    <row r="74" spans="1:7" ht="19.5" customHeight="1" thickBot="1" x14ac:dyDescent="0.35">
      <c r="A74" s="1302" t="s">
        <v>1324</v>
      </c>
      <c r="B74" s="1303"/>
      <c r="C74" s="1303"/>
      <c r="D74" s="1303"/>
      <c r="E74" s="1304"/>
      <c r="F74" s="152"/>
      <c r="G74" s="152"/>
    </row>
    <row r="75" spans="1:7" ht="18.75" x14ac:dyDescent="0.3">
      <c r="A75" s="1556"/>
      <c r="B75" s="450">
        <v>2019</v>
      </c>
      <c r="C75" s="450">
        <v>2020</v>
      </c>
      <c r="D75" s="450">
        <v>2021</v>
      </c>
      <c r="E75" s="450">
        <v>2022</v>
      </c>
      <c r="F75" s="152"/>
      <c r="G75" s="152"/>
    </row>
    <row r="76" spans="1:7" ht="19.5" thickBot="1" x14ac:dyDescent="0.35">
      <c r="A76" s="1557"/>
      <c r="B76" s="451" t="s">
        <v>8</v>
      </c>
      <c r="C76" s="451" t="s">
        <v>9</v>
      </c>
      <c r="D76" s="451" t="s">
        <v>9</v>
      </c>
      <c r="E76" s="451" t="s">
        <v>9</v>
      </c>
      <c r="F76" s="152"/>
      <c r="G76" s="152"/>
    </row>
    <row r="77" spans="1:7" ht="19.5" thickBot="1" x14ac:dyDescent="0.35">
      <c r="A77" s="454" t="s">
        <v>42</v>
      </c>
      <c r="B77" s="374">
        <f>B78+B79+B80+B81</f>
        <v>0</v>
      </c>
      <c r="C77" s="374">
        <f t="shared" ref="C77:E77" si="5">C78+C79+C80+C81</f>
        <v>0</v>
      </c>
      <c r="D77" s="374">
        <f t="shared" si="5"/>
        <v>0</v>
      </c>
      <c r="E77" s="374">
        <f t="shared" si="5"/>
        <v>0</v>
      </c>
      <c r="F77" s="152"/>
      <c r="G77" s="152"/>
    </row>
    <row r="78" spans="1:7" ht="19.5" thickBot="1" x14ac:dyDescent="0.35">
      <c r="A78" s="455" t="s">
        <v>279</v>
      </c>
      <c r="B78" s="374"/>
      <c r="C78" s="374"/>
      <c r="D78" s="374"/>
      <c r="E78" s="374"/>
      <c r="F78" s="152"/>
      <c r="G78" s="152"/>
    </row>
    <row r="79" spans="1:7" ht="19.5" thickBot="1" x14ac:dyDescent="0.35">
      <c r="A79" s="455" t="s">
        <v>294</v>
      </c>
      <c r="B79" s="374"/>
      <c r="C79" s="374"/>
      <c r="D79" s="374"/>
      <c r="E79" s="374"/>
      <c r="F79" s="152"/>
      <c r="G79" s="152"/>
    </row>
    <row r="80" spans="1:7" ht="19.5" thickBot="1" x14ac:dyDescent="0.35">
      <c r="A80" s="455" t="s">
        <v>295</v>
      </c>
      <c r="B80" s="374"/>
      <c r="C80" s="374"/>
      <c r="D80" s="374"/>
      <c r="E80" s="374"/>
      <c r="F80" s="152"/>
      <c r="G80" s="152"/>
    </row>
    <row r="81" spans="1:7" ht="19.5" thickBot="1" x14ac:dyDescent="0.35">
      <c r="A81" s="455" t="s">
        <v>296</v>
      </c>
      <c r="B81" s="374"/>
      <c r="C81" s="374"/>
      <c r="D81" s="374"/>
      <c r="E81" s="374"/>
      <c r="F81" s="152"/>
      <c r="G81" s="152"/>
    </row>
    <row r="82" spans="1:7" ht="19.5" thickBot="1" x14ac:dyDescent="0.35">
      <c r="A82" s="454" t="s">
        <v>43</v>
      </c>
      <c r="B82" s="376">
        <f>B83+B84+B85+B86</f>
        <v>57274</v>
      </c>
      <c r="C82" s="376">
        <f>C83</f>
        <v>70350</v>
      </c>
      <c r="D82" s="376">
        <f t="shared" ref="D82:E82" si="6">D83+D84+D85+D86</f>
        <v>46660</v>
      </c>
      <c r="E82" s="376">
        <f t="shared" si="6"/>
        <v>51160</v>
      </c>
      <c r="F82" s="152"/>
      <c r="G82" s="152"/>
    </row>
    <row r="83" spans="1:7" ht="19.5" thickBot="1" x14ac:dyDescent="0.35">
      <c r="A83" s="455" t="s">
        <v>279</v>
      </c>
      <c r="B83" s="376">
        <v>57274</v>
      </c>
      <c r="C83" s="376">
        <v>70350</v>
      </c>
      <c r="D83" s="376">
        <v>46660</v>
      </c>
      <c r="E83" s="376">
        <v>51160</v>
      </c>
      <c r="F83" s="152"/>
      <c r="G83" s="152"/>
    </row>
    <row r="84" spans="1:7" ht="19.5" thickBot="1" x14ac:dyDescent="0.35">
      <c r="A84" s="455" t="s">
        <v>294</v>
      </c>
      <c r="B84" s="376"/>
      <c r="C84" s="376"/>
      <c r="D84" s="376"/>
      <c r="E84" s="376"/>
      <c r="F84" s="152"/>
      <c r="G84" s="152"/>
    </row>
    <row r="85" spans="1:7" ht="19.5" thickBot="1" x14ac:dyDescent="0.35">
      <c r="A85" s="455" t="s">
        <v>295</v>
      </c>
      <c r="B85" s="376"/>
      <c r="C85" s="376"/>
      <c r="D85" s="376"/>
      <c r="E85" s="376"/>
      <c r="F85" s="152"/>
      <c r="G85" s="152"/>
    </row>
    <row r="86" spans="1:7" ht="19.5" thickBot="1" x14ac:dyDescent="0.35">
      <c r="A86" s="455" t="s">
        <v>296</v>
      </c>
      <c r="B86" s="376"/>
      <c r="C86" s="376"/>
      <c r="D86" s="376"/>
      <c r="E86" s="376"/>
      <c r="F86" s="152"/>
      <c r="G86" s="152"/>
    </row>
    <row r="87" spans="1:7" ht="32.25" thickBot="1" x14ac:dyDescent="0.35">
      <c r="A87" s="827" t="s">
        <v>53</v>
      </c>
      <c r="B87" s="376">
        <f>B77+B82</f>
        <v>57274</v>
      </c>
      <c r="C87" s="376">
        <f t="shared" ref="C87:E87" si="7">C77+C82</f>
        <v>70350</v>
      </c>
      <c r="D87" s="376">
        <f t="shared" si="7"/>
        <v>46660</v>
      </c>
      <c r="E87" s="376">
        <f t="shared" si="7"/>
        <v>51160</v>
      </c>
      <c r="F87" s="152"/>
      <c r="G87" s="152"/>
    </row>
    <row r="88" spans="1:7" ht="48" thickBot="1" x14ac:dyDescent="0.35">
      <c r="A88" s="448" t="s">
        <v>33</v>
      </c>
      <c r="B88" s="993" t="s">
        <v>444</v>
      </c>
      <c r="C88" s="826" t="s">
        <v>289</v>
      </c>
      <c r="D88" s="1604" t="s">
        <v>1135</v>
      </c>
      <c r="E88" s="1605"/>
      <c r="F88" s="152"/>
      <c r="G88" s="152"/>
    </row>
    <row r="89" spans="1:7" ht="19.5" customHeight="1" thickBot="1" x14ac:dyDescent="0.35">
      <c r="A89" s="449" t="s">
        <v>15</v>
      </c>
      <c r="B89" s="1561" t="s">
        <v>445</v>
      </c>
      <c r="C89" s="1562"/>
      <c r="D89" s="1562"/>
      <c r="E89" s="1563"/>
      <c r="F89" s="152"/>
      <c r="G89" s="152"/>
    </row>
    <row r="90" spans="1:7" ht="19.5" thickBot="1" x14ac:dyDescent="0.35">
      <c r="A90" s="449" t="s">
        <v>16</v>
      </c>
      <c r="B90" s="1572" t="s">
        <v>52</v>
      </c>
      <c r="C90" s="1567"/>
      <c r="D90" s="1567"/>
      <c r="E90" s="1568"/>
      <c r="F90" s="152"/>
      <c r="G90" s="152"/>
    </row>
    <row r="91" spans="1:7" ht="18.75" x14ac:dyDescent="0.3">
      <c r="A91" s="1556"/>
      <c r="B91" s="450">
        <v>2019</v>
      </c>
      <c r="C91" s="450">
        <v>2020</v>
      </c>
      <c r="D91" s="450">
        <v>2021</v>
      </c>
      <c r="E91" s="450">
        <v>2022</v>
      </c>
      <c r="F91" s="152"/>
      <c r="G91" s="152"/>
    </row>
    <row r="92" spans="1:7" ht="19.5" thickBot="1" x14ac:dyDescent="0.35">
      <c r="A92" s="1557"/>
      <c r="B92" s="451" t="s">
        <v>8</v>
      </c>
      <c r="C92" s="451" t="s">
        <v>9</v>
      </c>
      <c r="D92" s="451" t="s">
        <v>9</v>
      </c>
      <c r="E92" s="451" t="s">
        <v>9</v>
      </c>
      <c r="F92" s="152"/>
      <c r="G92" s="152"/>
    </row>
    <row r="93" spans="1:7" ht="19.5" thickBot="1" x14ac:dyDescent="0.35">
      <c r="A93" s="449" t="s">
        <v>17</v>
      </c>
      <c r="B93" s="797">
        <v>25</v>
      </c>
      <c r="C93" s="797">
        <v>18</v>
      </c>
      <c r="D93" s="797">
        <v>0</v>
      </c>
      <c r="E93" s="797">
        <v>0</v>
      </c>
      <c r="F93" s="152"/>
      <c r="G93" s="152"/>
    </row>
    <row r="94" spans="1:7" ht="19.5" thickBot="1" x14ac:dyDescent="0.35">
      <c r="A94" s="449" t="s">
        <v>18</v>
      </c>
      <c r="B94" s="452">
        <v>1380</v>
      </c>
      <c r="C94" s="452">
        <v>1360</v>
      </c>
      <c r="D94" s="452">
        <v>0</v>
      </c>
      <c r="E94" s="452">
        <v>0</v>
      </c>
      <c r="F94" s="152"/>
      <c r="G94" s="152"/>
    </row>
    <row r="95" spans="1:7" ht="19.5" thickBot="1" x14ac:dyDescent="0.35">
      <c r="A95" s="449" t="s">
        <v>19</v>
      </c>
      <c r="B95" s="452">
        <f>B94/B93</f>
        <v>55.2</v>
      </c>
      <c r="C95" s="452">
        <f t="shared" ref="C95:E95" si="8">C94/C93</f>
        <v>75.555555555555557</v>
      </c>
      <c r="D95" s="452" t="e">
        <f t="shared" si="8"/>
        <v>#DIV/0!</v>
      </c>
      <c r="E95" s="452" t="e">
        <f t="shared" si="8"/>
        <v>#DIV/0!</v>
      </c>
      <c r="F95" s="152"/>
      <c r="G95" s="152"/>
    </row>
    <row r="96" spans="1:7" ht="19.5" thickBot="1" x14ac:dyDescent="0.35">
      <c r="A96" s="449" t="s">
        <v>20</v>
      </c>
      <c r="B96" s="797" t="s">
        <v>21</v>
      </c>
      <c r="C96" s="453">
        <f>C93/B93-1</f>
        <v>-0.28000000000000003</v>
      </c>
      <c r="D96" s="453">
        <f t="shared" ref="D96:E98" si="9">D93/C93-1</f>
        <v>-1</v>
      </c>
      <c r="E96" s="453" t="e">
        <f t="shared" si="9"/>
        <v>#DIV/0!</v>
      </c>
      <c r="F96" s="152"/>
      <c r="G96" s="152"/>
    </row>
    <row r="97" spans="1:7" ht="32.25" thickBot="1" x14ac:dyDescent="0.35">
      <c r="A97" s="449" t="s">
        <v>22</v>
      </c>
      <c r="B97" s="797" t="s">
        <v>21</v>
      </c>
      <c r="C97" s="453">
        <f>C94/B94-1</f>
        <v>-1.4492753623188359E-2</v>
      </c>
      <c r="D97" s="453">
        <f t="shared" si="9"/>
        <v>-1</v>
      </c>
      <c r="E97" s="453" t="e">
        <f t="shared" si="9"/>
        <v>#DIV/0!</v>
      </c>
      <c r="F97" s="152"/>
      <c r="G97" s="152"/>
    </row>
    <row r="98" spans="1:7" ht="32.25" thickBot="1" x14ac:dyDescent="0.35">
      <c r="A98" s="449" t="s">
        <v>23</v>
      </c>
      <c r="B98" s="797" t="s">
        <v>21</v>
      </c>
      <c r="C98" s="453">
        <f>C95/B95-1</f>
        <v>0.36876006441223819</v>
      </c>
      <c r="D98" s="453" t="e">
        <f t="shared" si="9"/>
        <v>#DIV/0!</v>
      </c>
      <c r="E98" s="453" t="e">
        <f t="shared" si="9"/>
        <v>#DIV/0!</v>
      </c>
      <c r="F98" s="152"/>
      <c r="G98" s="152"/>
    </row>
    <row r="99" spans="1:7" ht="19.5" customHeight="1" thickBot="1" x14ac:dyDescent="0.35">
      <c r="A99" s="1302" t="s">
        <v>1324</v>
      </c>
      <c r="B99" s="1303"/>
      <c r="C99" s="1303"/>
      <c r="D99" s="1303"/>
      <c r="E99" s="1304"/>
      <c r="F99" s="152"/>
      <c r="G99" s="152"/>
    </row>
    <row r="100" spans="1:7" ht="18.75" x14ac:dyDescent="0.3">
      <c r="A100" s="1556"/>
      <c r="B100" s="450">
        <v>2019</v>
      </c>
      <c r="C100" s="450">
        <v>2020</v>
      </c>
      <c r="D100" s="450">
        <v>2021</v>
      </c>
      <c r="E100" s="450">
        <v>2022</v>
      </c>
      <c r="F100" s="152"/>
      <c r="G100" s="152"/>
    </row>
    <row r="101" spans="1:7" ht="19.5" thickBot="1" x14ac:dyDescent="0.35">
      <c r="A101" s="1557"/>
      <c r="B101" s="451" t="s">
        <v>8</v>
      </c>
      <c r="C101" s="451" t="s">
        <v>9</v>
      </c>
      <c r="D101" s="451" t="s">
        <v>9</v>
      </c>
      <c r="E101" s="451" t="s">
        <v>9</v>
      </c>
      <c r="F101" s="152"/>
      <c r="G101" s="152"/>
    </row>
    <row r="102" spans="1:7" ht="19.5" thickBot="1" x14ac:dyDescent="0.35">
      <c r="A102" s="454" t="s">
        <v>42</v>
      </c>
      <c r="B102" s="374">
        <f>B103+B104+B105+B106</f>
        <v>0</v>
      </c>
      <c r="C102" s="374">
        <f t="shared" ref="C102:E102" si="10">C103+C104+C105+C106</f>
        <v>0</v>
      </c>
      <c r="D102" s="374">
        <f t="shared" si="10"/>
        <v>0</v>
      </c>
      <c r="E102" s="374">
        <f t="shared" si="10"/>
        <v>0</v>
      </c>
      <c r="F102" s="152"/>
      <c r="G102" s="152"/>
    </row>
    <row r="103" spans="1:7" ht="19.5" thickBot="1" x14ac:dyDescent="0.35">
      <c r="A103" s="455" t="s">
        <v>279</v>
      </c>
      <c r="B103" s="374"/>
      <c r="C103" s="374"/>
      <c r="D103" s="374"/>
      <c r="E103" s="374"/>
      <c r="F103" s="152"/>
      <c r="G103" s="152"/>
    </row>
    <row r="104" spans="1:7" ht="19.5" thickBot="1" x14ac:dyDescent="0.35">
      <c r="A104" s="455" t="s">
        <v>294</v>
      </c>
      <c r="B104" s="374"/>
      <c r="C104" s="374"/>
      <c r="D104" s="374"/>
      <c r="E104" s="374"/>
      <c r="F104" s="152"/>
      <c r="G104" s="152"/>
    </row>
    <row r="105" spans="1:7" ht="19.5" thickBot="1" x14ac:dyDescent="0.35">
      <c r="A105" s="455" t="s">
        <v>295</v>
      </c>
      <c r="B105" s="374"/>
      <c r="C105" s="374"/>
      <c r="D105" s="374"/>
      <c r="E105" s="374"/>
      <c r="F105" s="152"/>
      <c r="G105" s="152"/>
    </row>
    <row r="106" spans="1:7" ht="19.5" thickBot="1" x14ac:dyDescent="0.35">
      <c r="A106" s="455" t="s">
        <v>296</v>
      </c>
      <c r="B106" s="374"/>
      <c r="C106" s="374"/>
      <c r="D106" s="374"/>
      <c r="E106" s="374"/>
      <c r="F106" s="152"/>
      <c r="G106" s="152"/>
    </row>
    <row r="107" spans="1:7" ht="19.5" thickBot="1" x14ac:dyDescent="0.35">
      <c r="A107" s="454" t="s">
        <v>43</v>
      </c>
      <c r="B107" s="376">
        <f>B108+B109+B110+B111</f>
        <v>1380</v>
      </c>
      <c r="C107" s="376">
        <f>C108</f>
        <v>1360</v>
      </c>
      <c r="D107" s="376">
        <f t="shared" ref="D107:E107" si="11">D108+D109+D110+D111</f>
        <v>0</v>
      </c>
      <c r="E107" s="376">
        <f t="shared" si="11"/>
        <v>0</v>
      </c>
      <c r="F107" s="152"/>
      <c r="G107" s="152"/>
    </row>
    <row r="108" spans="1:7" ht="19.5" thickBot="1" x14ac:dyDescent="0.35">
      <c r="A108" s="455" t="s">
        <v>279</v>
      </c>
      <c r="B108" s="376">
        <v>1380</v>
      </c>
      <c r="C108" s="376">
        <v>1360</v>
      </c>
      <c r="D108" s="376">
        <v>0</v>
      </c>
      <c r="E108" s="376">
        <v>0</v>
      </c>
      <c r="F108" s="152"/>
      <c r="G108" s="152"/>
    </row>
    <row r="109" spans="1:7" ht="19.5" thickBot="1" x14ac:dyDescent="0.35">
      <c r="A109" s="455" t="s">
        <v>294</v>
      </c>
      <c r="B109" s="376"/>
      <c r="C109" s="376"/>
      <c r="D109" s="376"/>
      <c r="E109" s="376"/>
      <c r="F109" s="152"/>
      <c r="G109" s="152"/>
    </row>
    <row r="110" spans="1:7" ht="19.5" thickBot="1" x14ac:dyDescent="0.35">
      <c r="A110" s="455" t="s">
        <v>295</v>
      </c>
      <c r="B110" s="376"/>
      <c r="C110" s="376"/>
      <c r="D110" s="376"/>
      <c r="E110" s="376"/>
      <c r="F110" s="152"/>
      <c r="G110" s="152"/>
    </row>
    <row r="111" spans="1:7" ht="19.5" thickBot="1" x14ac:dyDescent="0.35">
      <c r="A111" s="455" t="s">
        <v>296</v>
      </c>
      <c r="B111" s="376"/>
      <c r="C111" s="376"/>
      <c r="D111" s="376"/>
      <c r="E111" s="376"/>
      <c r="F111" s="152"/>
      <c r="G111" s="152"/>
    </row>
    <row r="112" spans="1:7" ht="32.25" thickBot="1" x14ac:dyDescent="0.35">
      <c r="A112" s="827" t="s">
        <v>53</v>
      </c>
      <c r="B112" s="376">
        <f>B102+B107</f>
        <v>1380</v>
      </c>
      <c r="C112" s="376">
        <f t="shared" ref="C112:E112" si="12">C102+C107</f>
        <v>1360</v>
      </c>
      <c r="D112" s="376">
        <f t="shared" si="12"/>
        <v>0</v>
      </c>
      <c r="E112" s="376">
        <f t="shared" si="12"/>
        <v>0</v>
      </c>
      <c r="F112" s="152"/>
      <c r="G112" s="152"/>
    </row>
    <row r="113" spans="1:7" ht="48" thickBot="1" x14ac:dyDescent="0.35">
      <c r="A113" s="448" t="s">
        <v>35</v>
      </c>
      <c r="B113" s="993" t="s">
        <v>447</v>
      </c>
      <c r="C113" s="826" t="s">
        <v>289</v>
      </c>
      <c r="D113" s="1583" t="s">
        <v>448</v>
      </c>
      <c r="E113" s="1584"/>
      <c r="F113" s="152"/>
      <c r="G113" s="152"/>
    </row>
    <row r="114" spans="1:7" ht="19.5" customHeight="1" thickBot="1" x14ac:dyDescent="0.35">
      <c r="A114" s="449" t="s">
        <v>15</v>
      </c>
      <c r="B114" s="1561" t="s">
        <v>449</v>
      </c>
      <c r="C114" s="1562"/>
      <c r="D114" s="1562"/>
      <c r="E114" s="1563"/>
      <c r="F114" s="152"/>
      <c r="G114" s="152"/>
    </row>
    <row r="115" spans="1:7" ht="19.5" thickBot="1" x14ac:dyDescent="0.35">
      <c r="A115" s="449" t="s">
        <v>16</v>
      </c>
      <c r="B115" s="1572" t="s">
        <v>1136</v>
      </c>
      <c r="C115" s="1567"/>
      <c r="D115" s="1567"/>
      <c r="E115" s="1568"/>
      <c r="F115" s="152"/>
      <c r="G115" s="152"/>
    </row>
    <row r="116" spans="1:7" ht="18.75" x14ac:dyDescent="0.3">
      <c r="A116" s="1556"/>
      <c r="B116" s="450">
        <v>2019</v>
      </c>
      <c r="C116" s="450">
        <v>2020</v>
      </c>
      <c r="D116" s="450">
        <v>2021</v>
      </c>
      <c r="E116" s="450">
        <v>2022</v>
      </c>
      <c r="F116" s="152"/>
      <c r="G116" s="152"/>
    </row>
    <row r="117" spans="1:7" ht="19.5" thickBot="1" x14ac:dyDescent="0.35">
      <c r="A117" s="1557"/>
      <c r="B117" s="451" t="s">
        <v>8</v>
      </c>
      <c r="C117" s="451" t="s">
        <v>9</v>
      </c>
      <c r="D117" s="451" t="s">
        <v>9</v>
      </c>
      <c r="E117" s="451" t="s">
        <v>9</v>
      </c>
      <c r="F117" s="152"/>
      <c r="G117" s="152"/>
    </row>
    <row r="118" spans="1:7" ht="19.5" thickBot="1" x14ac:dyDescent="0.35">
      <c r="A118" s="449" t="s">
        <v>17</v>
      </c>
      <c r="B118" s="797">
        <v>50</v>
      </c>
      <c r="C118" s="797">
        <v>225</v>
      </c>
      <c r="D118" s="797">
        <v>60</v>
      </c>
      <c r="E118" s="797">
        <v>60</v>
      </c>
      <c r="F118" s="152"/>
      <c r="G118" s="152"/>
    </row>
    <row r="119" spans="1:7" ht="19.5" thickBot="1" x14ac:dyDescent="0.35">
      <c r="A119" s="449" t="s">
        <v>18</v>
      </c>
      <c r="B119" s="452">
        <v>7404</v>
      </c>
      <c r="C119" s="452">
        <v>20778</v>
      </c>
      <c r="D119" s="452">
        <v>10000</v>
      </c>
      <c r="E119" s="452">
        <v>10000</v>
      </c>
      <c r="F119" s="152"/>
      <c r="G119" s="152"/>
    </row>
    <row r="120" spans="1:7" ht="19.5" thickBot="1" x14ac:dyDescent="0.35">
      <c r="A120" s="449" t="s">
        <v>19</v>
      </c>
      <c r="B120" s="452">
        <f>B119/B118</f>
        <v>148.08000000000001</v>
      </c>
      <c r="C120" s="452">
        <f t="shared" ref="C120:E120" si="13">C119/C118</f>
        <v>92.346666666666664</v>
      </c>
      <c r="D120" s="452">
        <f t="shared" si="13"/>
        <v>166.66666666666666</v>
      </c>
      <c r="E120" s="452">
        <f t="shared" si="13"/>
        <v>166.66666666666666</v>
      </c>
      <c r="F120" s="152"/>
      <c r="G120" s="152"/>
    </row>
    <row r="121" spans="1:7" ht="19.5" thickBot="1" x14ac:dyDescent="0.35">
      <c r="A121" s="449" t="s">
        <v>20</v>
      </c>
      <c r="B121" s="797" t="s">
        <v>21</v>
      </c>
      <c r="C121" s="453">
        <f>C118/B118-1</f>
        <v>3.5</v>
      </c>
      <c r="D121" s="453">
        <f t="shared" ref="D121:E123" si="14">D118/C118-1</f>
        <v>-0.73333333333333339</v>
      </c>
      <c r="E121" s="453">
        <f t="shared" si="14"/>
        <v>0</v>
      </c>
      <c r="F121" s="152"/>
      <c r="G121" s="152"/>
    </row>
    <row r="122" spans="1:7" ht="32.25" thickBot="1" x14ac:dyDescent="0.35">
      <c r="A122" s="449" t="s">
        <v>22</v>
      </c>
      <c r="B122" s="797" t="s">
        <v>21</v>
      </c>
      <c r="C122" s="453">
        <f>C119/B119-1</f>
        <v>1.8063209076175042</v>
      </c>
      <c r="D122" s="453">
        <f t="shared" si="14"/>
        <v>-0.51872172490133794</v>
      </c>
      <c r="E122" s="453">
        <f t="shared" si="14"/>
        <v>0</v>
      </c>
      <c r="F122" s="152"/>
      <c r="G122" s="152"/>
    </row>
    <row r="123" spans="1:7" ht="32.25" thickBot="1" x14ac:dyDescent="0.35">
      <c r="A123" s="449" t="s">
        <v>23</v>
      </c>
      <c r="B123" s="797" t="s">
        <v>21</v>
      </c>
      <c r="C123" s="453">
        <f>C120/B120-1</f>
        <v>-0.37637313164055475</v>
      </c>
      <c r="D123" s="453">
        <f t="shared" si="14"/>
        <v>0.80479353161998257</v>
      </c>
      <c r="E123" s="453">
        <f t="shared" si="14"/>
        <v>0</v>
      </c>
      <c r="F123" s="152"/>
      <c r="G123" s="152"/>
    </row>
    <row r="124" spans="1:7" ht="19.5" customHeight="1" thickBot="1" x14ac:dyDescent="0.35">
      <c r="A124" s="1302" t="s">
        <v>1324</v>
      </c>
      <c r="B124" s="1303"/>
      <c r="C124" s="1303"/>
      <c r="D124" s="1303"/>
      <c r="E124" s="1304"/>
      <c r="F124" s="152"/>
      <c r="G124" s="152"/>
    </row>
    <row r="125" spans="1:7" ht="18.75" x14ac:dyDescent="0.3">
      <c r="A125" s="1556"/>
      <c r="B125" s="450">
        <v>2019</v>
      </c>
      <c r="C125" s="450">
        <v>2020</v>
      </c>
      <c r="D125" s="450">
        <v>2021</v>
      </c>
      <c r="E125" s="450">
        <v>2022</v>
      </c>
      <c r="F125" s="152"/>
      <c r="G125" s="152"/>
    </row>
    <row r="126" spans="1:7" ht="19.5" thickBot="1" x14ac:dyDescent="0.35">
      <c r="A126" s="1557"/>
      <c r="B126" s="451" t="s">
        <v>8</v>
      </c>
      <c r="C126" s="451" t="s">
        <v>9</v>
      </c>
      <c r="D126" s="451" t="s">
        <v>9</v>
      </c>
      <c r="E126" s="451" t="s">
        <v>9</v>
      </c>
      <c r="F126" s="152"/>
      <c r="G126" s="152"/>
    </row>
    <row r="127" spans="1:7" ht="19.5" thickBot="1" x14ac:dyDescent="0.35">
      <c r="A127" s="454" t="s">
        <v>42</v>
      </c>
      <c r="B127" s="374">
        <f>B128+B129+B130+B131</f>
        <v>0</v>
      </c>
      <c r="C127" s="374">
        <f t="shared" ref="C127:E127" si="15">C128+C129+C130+C131</f>
        <v>0</v>
      </c>
      <c r="D127" s="374">
        <f t="shared" si="15"/>
        <v>0</v>
      </c>
      <c r="E127" s="374">
        <f t="shared" si="15"/>
        <v>0</v>
      </c>
      <c r="F127" s="152"/>
      <c r="G127" s="152"/>
    </row>
    <row r="128" spans="1:7" ht="19.5" thickBot="1" x14ac:dyDescent="0.35">
      <c r="A128" s="455" t="s">
        <v>279</v>
      </c>
      <c r="B128" s="374"/>
      <c r="C128" s="374"/>
      <c r="D128" s="374"/>
      <c r="E128" s="374"/>
      <c r="F128" s="152"/>
      <c r="G128" s="152"/>
    </row>
    <row r="129" spans="1:7" ht="19.5" thickBot="1" x14ac:dyDescent="0.35">
      <c r="A129" s="455" t="s">
        <v>294</v>
      </c>
      <c r="B129" s="374"/>
      <c r="C129" s="374"/>
      <c r="D129" s="374"/>
      <c r="E129" s="374"/>
      <c r="F129" s="152"/>
      <c r="G129" s="152"/>
    </row>
    <row r="130" spans="1:7" ht="19.5" thickBot="1" x14ac:dyDescent="0.35">
      <c r="A130" s="455" t="s">
        <v>295</v>
      </c>
      <c r="B130" s="374"/>
      <c r="C130" s="374"/>
      <c r="D130" s="374"/>
      <c r="E130" s="374"/>
      <c r="F130" s="152"/>
      <c r="G130" s="152"/>
    </row>
    <row r="131" spans="1:7" ht="19.5" thickBot="1" x14ac:dyDescent="0.35">
      <c r="A131" s="455" t="s">
        <v>296</v>
      </c>
      <c r="B131" s="374"/>
      <c r="C131" s="374"/>
      <c r="D131" s="374"/>
      <c r="E131" s="374"/>
      <c r="F131" s="152"/>
      <c r="G131" s="152"/>
    </row>
    <row r="132" spans="1:7" ht="19.5" thickBot="1" x14ac:dyDescent="0.35">
      <c r="A132" s="454" t="s">
        <v>43</v>
      </c>
      <c r="B132" s="376">
        <f>B133+B134+B135+B136</f>
        <v>7404</v>
      </c>
      <c r="C132" s="376">
        <f>C133</f>
        <v>20778</v>
      </c>
      <c r="D132" s="376">
        <f t="shared" ref="D132:E132" si="16">D133+D134+D135+D136</f>
        <v>10000</v>
      </c>
      <c r="E132" s="376">
        <f t="shared" si="16"/>
        <v>10000</v>
      </c>
      <c r="F132" s="152"/>
      <c r="G132" s="152"/>
    </row>
    <row r="133" spans="1:7" ht="19.5" thickBot="1" x14ac:dyDescent="0.35">
      <c r="A133" s="455" t="s">
        <v>279</v>
      </c>
      <c r="B133" s="376">
        <v>7404</v>
      </c>
      <c r="C133" s="376">
        <v>20778</v>
      </c>
      <c r="D133" s="376">
        <v>10000</v>
      </c>
      <c r="E133" s="376">
        <v>10000</v>
      </c>
      <c r="F133" s="152"/>
      <c r="G133" s="152"/>
    </row>
    <row r="134" spans="1:7" ht="19.5" thickBot="1" x14ac:dyDescent="0.35">
      <c r="A134" s="455" t="s">
        <v>294</v>
      </c>
      <c r="B134" s="376"/>
      <c r="C134" s="376"/>
      <c r="D134" s="376"/>
      <c r="E134" s="376"/>
      <c r="F134" s="152"/>
      <c r="G134" s="152"/>
    </row>
    <row r="135" spans="1:7" ht="19.5" thickBot="1" x14ac:dyDescent="0.35">
      <c r="A135" s="455" t="s">
        <v>295</v>
      </c>
      <c r="B135" s="376"/>
      <c r="C135" s="376"/>
      <c r="D135" s="376"/>
      <c r="E135" s="376"/>
      <c r="F135" s="152"/>
      <c r="G135" s="152"/>
    </row>
    <row r="136" spans="1:7" ht="19.5" thickBot="1" x14ac:dyDescent="0.35">
      <c r="A136" s="455" t="s">
        <v>296</v>
      </c>
      <c r="B136" s="376"/>
      <c r="C136" s="376"/>
      <c r="D136" s="376"/>
      <c r="E136" s="376"/>
      <c r="F136" s="152"/>
      <c r="G136" s="152"/>
    </row>
    <row r="137" spans="1:7" ht="32.25" thickBot="1" x14ac:dyDescent="0.35">
      <c r="A137" s="827" t="s">
        <v>53</v>
      </c>
      <c r="B137" s="376">
        <f>B127+B132</f>
        <v>7404</v>
      </c>
      <c r="C137" s="376">
        <f t="shared" ref="C137:E137" si="17">C127+C132</f>
        <v>20778</v>
      </c>
      <c r="D137" s="376">
        <f t="shared" si="17"/>
        <v>10000</v>
      </c>
      <c r="E137" s="376">
        <f t="shared" si="17"/>
        <v>10000</v>
      </c>
      <c r="F137" s="152"/>
      <c r="G137" s="152"/>
    </row>
    <row r="138" spans="1:7" ht="48" thickBot="1" x14ac:dyDescent="0.35">
      <c r="A138" s="448" t="s">
        <v>37</v>
      </c>
      <c r="B138" s="993" t="s">
        <v>450</v>
      </c>
      <c r="C138" s="826" t="s">
        <v>289</v>
      </c>
      <c r="D138" s="1583" t="s">
        <v>451</v>
      </c>
      <c r="E138" s="1584"/>
      <c r="F138" s="152"/>
      <c r="G138" s="152"/>
    </row>
    <row r="139" spans="1:7" ht="19.5" customHeight="1" thickBot="1" x14ac:dyDescent="0.35">
      <c r="A139" s="449" t="s">
        <v>15</v>
      </c>
      <c r="B139" s="1561" t="s">
        <v>452</v>
      </c>
      <c r="C139" s="1562"/>
      <c r="D139" s="1562"/>
      <c r="E139" s="1563"/>
      <c r="F139" s="152"/>
      <c r="G139" s="152"/>
    </row>
    <row r="140" spans="1:7" ht="19.5" thickBot="1" x14ac:dyDescent="0.35">
      <c r="A140" s="449" t="s">
        <v>16</v>
      </c>
      <c r="B140" s="1572" t="s">
        <v>52</v>
      </c>
      <c r="C140" s="1567"/>
      <c r="D140" s="1567"/>
      <c r="E140" s="1568"/>
      <c r="F140" s="152"/>
      <c r="G140" s="152"/>
    </row>
    <row r="141" spans="1:7" ht="18.75" x14ac:dyDescent="0.3">
      <c r="A141" s="1556"/>
      <c r="B141" s="450">
        <v>2019</v>
      </c>
      <c r="C141" s="450">
        <v>2020</v>
      </c>
      <c r="D141" s="450">
        <v>2021</v>
      </c>
      <c r="E141" s="450">
        <v>2022</v>
      </c>
      <c r="F141" s="152"/>
      <c r="G141" s="152"/>
    </row>
    <row r="142" spans="1:7" ht="19.5" thickBot="1" x14ac:dyDescent="0.35">
      <c r="A142" s="1557"/>
      <c r="B142" s="451" t="s">
        <v>8</v>
      </c>
      <c r="C142" s="451" t="s">
        <v>9</v>
      </c>
      <c r="D142" s="451" t="s">
        <v>9</v>
      </c>
      <c r="E142" s="451" t="s">
        <v>9</v>
      </c>
      <c r="F142" s="152"/>
      <c r="G142" s="152"/>
    </row>
    <row r="143" spans="1:7" ht="19.5" thickBot="1" x14ac:dyDescent="0.35">
      <c r="A143" s="449" t="s">
        <v>17</v>
      </c>
      <c r="B143" s="797">
        <v>3</v>
      </c>
      <c r="C143" s="797">
        <v>111</v>
      </c>
      <c r="D143" s="797">
        <v>35</v>
      </c>
      <c r="E143" s="797">
        <v>35</v>
      </c>
      <c r="F143" s="152"/>
      <c r="G143" s="152"/>
    </row>
    <row r="144" spans="1:7" ht="19.5" thickBot="1" x14ac:dyDescent="0.35">
      <c r="A144" s="449" t="s">
        <v>18</v>
      </c>
      <c r="B144" s="452">
        <v>960</v>
      </c>
      <c r="C144" s="452">
        <v>6460</v>
      </c>
      <c r="D144" s="452">
        <v>3500</v>
      </c>
      <c r="E144" s="452">
        <v>3500</v>
      </c>
      <c r="F144" s="152"/>
      <c r="G144" s="152"/>
    </row>
    <row r="145" spans="1:7" ht="19.5" thickBot="1" x14ac:dyDescent="0.35">
      <c r="A145" s="449" t="s">
        <v>19</v>
      </c>
      <c r="B145" s="452">
        <f>B144/B143</f>
        <v>320</v>
      </c>
      <c r="C145" s="452">
        <f t="shared" ref="C145:E145" si="18">C144/C143</f>
        <v>58.198198198198199</v>
      </c>
      <c r="D145" s="452">
        <f t="shared" si="18"/>
        <v>100</v>
      </c>
      <c r="E145" s="452">
        <f t="shared" si="18"/>
        <v>100</v>
      </c>
      <c r="F145" s="152"/>
      <c r="G145" s="152"/>
    </row>
    <row r="146" spans="1:7" ht="19.5" thickBot="1" x14ac:dyDescent="0.35">
      <c r="A146" s="449" t="s">
        <v>20</v>
      </c>
      <c r="B146" s="797" t="s">
        <v>21</v>
      </c>
      <c r="C146" s="453">
        <f>C143/B143-1</f>
        <v>36</v>
      </c>
      <c r="D146" s="453">
        <f t="shared" ref="D146:E148" si="19">D143/C143-1</f>
        <v>-0.68468468468468469</v>
      </c>
      <c r="E146" s="453">
        <f t="shared" si="19"/>
        <v>0</v>
      </c>
      <c r="F146" s="152"/>
      <c r="G146" s="152"/>
    </row>
    <row r="147" spans="1:7" ht="32.25" thickBot="1" x14ac:dyDescent="0.35">
      <c r="A147" s="449" t="s">
        <v>22</v>
      </c>
      <c r="B147" s="797" t="s">
        <v>21</v>
      </c>
      <c r="C147" s="453">
        <f>C144/B144-1</f>
        <v>5.729166666666667</v>
      </c>
      <c r="D147" s="453">
        <f t="shared" si="19"/>
        <v>-0.45820433436532504</v>
      </c>
      <c r="E147" s="453">
        <f t="shared" si="19"/>
        <v>0</v>
      </c>
      <c r="F147" s="152"/>
      <c r="G147" s="152"/>
    </row>
    <row r="148" spans="1:7" ht="32.25" thickBot="1" x14ac:dyDescent="0.35">
      <c r="A148" s="449" t="s">
        <v>23</v>
      </c>
      <c r="B148" s="797" t="s">
        <v>21</v>
      </c>
      <c r="C148" s="453">
        <f>C145/B145-1</f>
        <v>-0.81813063063063063</v>
      </c>
      <c r="D148" s="453">
        <f t="shared" si="19"/>
        <v>0.71826625386996912</v>
      </c>
      <c r="E148" s="453">
        <f t="shared" si="19"/>
        <v>0</v>
      </c>
      <c r="F148" s="152"/>
      <c r="G148" s="152"/>
    </row>
    <row r="149" spans="1:7" ht="19.5" customHeight="1" thickBot="1" x14ac:dyDescent="0.35">
      <c r="A149" s="1302" t="s">
        <v>1324</v>
      </c>
      <c r="B149" s="1303"/>
      <c r="C149" s="1303"/>
      <c r="D149" s="1303"/>
      <c r="E149" s="1304"/>
      <c r="F149" s="152"/>
      <c r="G149" s="152"/>
    </row>
    <row r="150" spans="1:7" ht="18.75" x14ac:dyDescent="0.3">
      <c r="A150" s="1556"/>
      <c r="B150" s="450">
        <v>2019</v>
      </c>
      <c r="C150" s="450">
        <v>2020</v>
      </c>
      <c r="D150" s="450">
        <v>2021</v>
      </c>
      <c r="E150" s="450">
        <v>2022</v>
      </c>
      <c r="F150" s="152"/>
      <c r="G150" s="152"/>
    </row>
    <row r="151" spans="1:7" ht="19.5" thickBot="1" x14ac:dyDescent="0.35">
      <c r="A151" s="1557"/>
      <c r="B151" s="451" t="s">
        <v>8</v>
      </c>
      <c r="C151" s="451" t="s">
        <v>9</v>
      </c>
      <c r="D151" s="451" t="s">
        <v>9</v>
      </c>
      <c r="E151" s="451" t="s">
        <v>9</v>
      </c>
      <c r="F151" s="152"/>
      <c r="G151" s="152"/>
    </row>
    <row r="152" spans="1:7" ht="19.5" thickBot="1" x14ac:dyDescent="0.35">
      <c r="A152" s="454" t="s">
        <v>42</v>
      </c>
      <c r="B152" s="374">
        <f>B153+B154+B155+B156</f>
        <v>0</v>
      </c>
      <c r="C152" s="374">
        <f t="shared" ref="C152:E152" si="20">C153+C154+C155+C156</f>
        <v>0</v>
      </c>
      <c r="D152" s="374">
        <f t="shared" si="20"/>
        <v>0</v>
      </c>
      <c r="E152" s="374">
        <f t="shared" si="20"/>
        <v>0</v>
      </c>
      <c r="F152" s="152"/>
      <c r="G152" s="152"/>
    </row>
    <row r="153" spans="1:7" ht="19.5" thickBot="1" x14ac:dyDescent="0.35">
      <c r="A153" s="455" t="s">
        <v>279</v>
      </c>
      <c r="B153" s="374"/>
      <c r="C153" s="374"/>
      <c r="D153" s="374"/>
      <c r="E153" s="374"/>
      <c r="F153" s="152"/>
      <c r="G153" s="152"/>
    </row>
    <row r="154" spans="1:7" ht="19.5" thickBot="1" x14ac:dyDescent="0.35">
      <c r="A154" s="455" t="s">
        <v>294</v>
      </c>
      <c r="B154" s="374"/>
      <c r="C154" s="374"/>
      <c r="D154" s="374"/>
      <c r="E154" s="374"/>
      <c r="F154" s="152"/>
      <c r="G154" s="152"/>
    </row>
    <row r="155" spans="1:7" ht="19.5" thickBot="1" x14ac:dyDescent="0.35">
      <c r="A155" s="455" t="s">
        <v>295</v>
      </c>
      <c r="B155" s="374"/>
      <c r="C155" s="374"/>
      <c r="D155" s="374"/>
      <c r="E155" s="374"/>
      <c r="F155" s="152"/>
      <c r="G155" s="152"/>
    </row>
    <row r="156" spans="1:7" ht="19.5" thickBot="1" x14ac:dyDescent="0.35">
      <c r="A156" s="455" t="s">
        <v>296</v>
      </c>
      <c r="B156" s="374"/>
      <c r="C156" s="374"/>
      <c r="D156" s="374"/>
      <c r="E156" s="374"/>
      <c r="F156" s="152"/>
      <c r="G156" s="152"/>
    </row>
    <row r="157" spans="1:7" ht="19.5" thickBot="1" x14ac:dyDescent="0.35">
      <c r="A157" s="454" t="s">
        <v>43</v>
      </c>
      <c r="B157" s="376">
        <f>B158+B159+B160+B161</f>
        <v>960</v>
      </c>
      <c r="C157" s="376">
        <f>C158</f>
        <v>6460</v>
      </c>
      <c r="D157" s="376">
        <f t="shared" ref="D157:E157" si="21">D158+D159+D160+D161</f>
        <v>3500</v>
      </c>
      <c r="E157" s="376">
        <f t="shared" si="21"/>
        <v>3500</v>
      </c>
      <c r="F157" s="152"/>
      <c r="G157" s="152"/>
    </row>
    <row r="158" spans="1:7" ht="19.5" thickBot="1" x14ac:dyDescent="0.35">
      <c r="A158" s="455" t="s">
        <v>279</v>
      </c>
      <c r="B158" s="376">
        <v>960</v>
      </c>
      <c r="C158" s="376">
        <v>6460</v>
      </c>
      <c r="D158" s="376">
        <v>3500</v>
      </c>
      <c r="E158" s="376">
        <v>3500</v>
      </c>
      <c r="F158" s="152"/>
      <c r="G158" s="152"/>
    </row>
    <row r="159" spans="1:7" ht="19.5" thickBot="1" x14ac:dyDescent="0.35">
      <c r="A159" s="455" t="s">
        <v>294</v>
      </c>
      <c r="B159" s="376"/>
      <c r="C159" s="376"/>
      <c r="D159" s="376"/>
      <c r="E159" s="376"/>
      <c r="F159" s="152"/>
      <c r="G159" s="152"/>
    </row>
    <row r="160" spans="1:7" ht="19.5" thickBot="1" x14ac:dyDescent="0.35">
      <c r="A160" s="455" t="s">
        <v>295</v>
      </c>
      <c r="B160" s="376"/>
      <c r="C160" s="376"/>
      <c r="D160" s="376"/>
      <c r="E160" s="376"/>
      <c r="F160" s="152"/>
      <c r="G160" s="152"/>
    </row>
    <row r="161" spans="1:7" ht="19.5" thickBot="1" x14ac:dyDescent="0.35">
      <c r="A161" s="455" t="s">
        <v>296</v>
      </c>
      <c r="B161" s="376"/>
      <c r="C161" s="376"/>
      <c r="D161" s="376"/>
      <c r="E161" s="376"/>
      <c r="F161" s="152"/>
      <c r="G161" s="152"/>
    </row>
    <row r="162" spans="1:7" ht="32.25" thickBot="1" x14ac:dyDescent="0.35">
      <c r="A162" s="827" t="s">
        <v>53</v>
      </c>
      <c r="B162" s="376">
        <f>B152+B157</f>
        <v>960</v>
      </c>
      <c r="C162" s="376">
        <f t="shared" ref="C162:E162" si="22">C152+C157</f>
        <v>6460</v>
      </c>
      <c r="D162" s="376">
        <f t="shared" si="22"/>
        <v>3500</v>
      </c>
      <c r="E162" s="376">
        <f t="shared" si="22"/>
        <v>3500</v>
      </c>
      <c r="F162" s="152"/>
      <c r="G162" s="152"/>
    </row>
    <row r="163" spans="1:7" ht="48" thickBot="1" x14ac:dyDescent="0.35">
      <c r="A163" s="448" t="s">
        <v>142</v>
      </c>
      <c r="B163" s="993" t="s">
        <v>453</v>
      </c>
      <c r="C163" s="826" t="s">
        <v>289</v>
      </c>
      <c r="D163" s="1583" t="s">
        <v>454</v>
      </c>
      <c r="E163" s="1584"/>
      <c r="F163" s="152"/>
      <c r="G163" s="152"/>
    </row>
    <row r="164" spans="1:7" ht="19.5" customHeight="1" thickBot="1" x14ac:dyDescent="0.35">
      <c r="A164" s="449" t="s">
        <v>15</v>
      </c>
      <c r="B164" s="1561" t="s">
        <v>1538</v>
      </c>
      <c r="C164" s="1562"/>
      <c r="D164" s="1562"/>
      <c r="E164" s="1563"/>
      <c r="F164" s="152" t="s">
        <v>727</v>
      </c>
      <c r="G164" s="152"/>
    </row>
    <row r="165" spans="1:7" ht="19.5" thickBot="1" x14ac:dyDescent="0.35">
      <c r="A165" s="449" t="s">
        <v>16</v>
      </c>
      <c r="B165" s="1572" t="s">
        <v>52</v>
      </c>
      <c r="C165" s="1567"/>
      <c r="D165" s="1567"/>
      <c r="E165" s="1568"/>
      <c r="F165" s="152"/>
      <c r="G165" s="152"/>
    </row>
    <row r="166" spans="1:7" ht="18.75" x14ac:dyDescent="0.3">
      <c r="A166" s="1556"/>
      <c r="B166" s="450">
        <v>2019</v>
      </c>
      <c r="C166" s="450">
        <v>2020</v>
      </c>
      <c r="D166" s="450">
        <v>2021</v>
      </c>
      <c r="E166" s="450">
        <v>2022</v>
      </c>
      <c r="F166" s="152"/>
      <c r="G166" s="152"/>
    </row>
    <row r="167" spans="1:7" ht="19.5" thickBot="1" x14ac:dyDescent="0.35">
      <c r="A167" s="1557"/>
      <c r="B167" s="451" t="s">
        <v>8</v>
      </c>
      <c r="C167" s="451" t="s">
        <v>9</v>
      </c>
      <c r="D167" s="451" t="s">
        <v>9</v>
      </c>
      <c r="E167" s="451" t="s">
        <v>9</v>
      </c>
      <c r="F167" s="152"/>
      <c r="G167" s="152"/>
    </row>
    <row r="168" spans="1:7" ht="19.5" thickBot="1" x14ac:dyDescent="0.35">
      <c r="A168" s="449" t="s">
        <v>17</v>
      </c>
      <c r="B168" s="797">
        <v>36</v>
      </c>
      <c r="C168" s="797">
        <v>2</v>
      </c>
      <c r="D168" s="797">
        <v>0</v>
      </c>
      <c r="E168" s="797">
        <v>0</v>
      </c>
      <c r="F168" s="152"/>
      <c r="G168" s="152"/>
    </row>
    <row r="169" spans="1:7" ht="19.5" thickBot="1" x14ac:dyDescent="0.35">
      <c r="A169" s="449" t="s">
        <v>18</v>
      </c>
      <c r="B169" s="452">
        <v>4351</v>
      </c>
      <c r="C169" s="452">
        <v>110</v>
      </c>
      <c r="D169" s="452">
        <v>0</v>
      </c>
      <c r="E169" s="452">
        <v>0</v>
      </c>
      <c r="F169" s="152"/>
      <c r="G169" s="152"/>
    </row>
    <row r="170" spans="1:7" ht="19.5" thickBot="1" x14ac:dyDescent="0.35">
      <c r="A170" s="449" t="s">
        <v>19</v>
      </c>
      <c r="B170" s="452">
        <f>B169/B168</f>
        <v>120.86111111111111</v>
      </c>
      <c r="C170" s="452">
        <f t="shared" ref="C170:E170" si="23">C169/C168</f>
        <v>55</v>
      </c>
      <c r="D170" s="452" t="e">
        <f t="shared" si="23"/>
        <v>#DIV/0!</v>
      </c>
      <c r="E170" s="452" t="e">
        <f t="shared" si="23"/>
        <v>#DIV/0!</v>
      </c>
      <c r="F170" s="152"/>
      <c r="G170" s="152"/>
    </row>
    <row r="171" spans="1:7" ht="19.5" thickBot="1" x14ac:dyDescent="0.35">
      <c r="A171" s="449" t="s">
        <v>20</v>
      </c>
      <c r="B171" s="797" t="s">
        <v>21</v>
      </c>
      <c r="C171" s="453">
        <f>C168/B168-1</f>
        <v>-0.94444444444444442</v>
      </c>
      <c r="D171" s="453">
        <f t="shared" ref="D171:E173" si="24">D168/C168-1</f>
        <v>-1</v>
      </c>
      <c r="E171" s="453" t="e">
        <f t="shared" si="24"/>
        <v>#DIV/0!</v>
      </c>
      <c r="F171" s="152"/>
      <c r="G171" s="152"/>
    </row>
    <row r="172" spans="1:7" ht="32.25" thickBot="1" x14ac:dyDescent="0.35">
      <c r="A172" s="449" t="s">
        <v>22</v>
      </c>
      <c r="B172" s="797" t="s">
        <v>21</v>
      </c>
      <c r="C172" s="453">
        <f>C169/B169-1</f>
        <v>-0.97471845552746494</v>
      </c>
      <c r="D172" s="453">
        <f t="shared" si="24"/>
        <v>-1</v>
      </c>
      <c r="E172" s="453" t="e">
        <f t="shared" si="24"/>
        <v>#DIV/0!</v>
      </c>
      <c r="F172" s="152"/>
      <c r="G172" s="152"/>
    </row>
    <row r="173" spans="1:7" ht="32.25" thickBot="1" x14ac:dyDescent="0.35">
      <c r="A173" s="449" t="s">
        <v>23</v>
      </c>
      <c r="B173" s="797" t="s">
        <v>21</v>
      </c>
      <c r="C173" s="453">
        <f>C170/B170-1</f>
        <v>-0.54493219949436911</v>
      </c>
      <c r="D173" s="453" t="e">
        <f t="shared" si="24"/>
        <v>#DIV/0!</v>
      </c>
      <c r="E173" s="453" t="e">
        <f t="shared" si="24"/>
        <v>#DIV/0!</v>
      </c>
      <c r="F173" s="152"/>
      <c r="G173" s="152"/>
    </row>
    <row r="174" spans="1:7" ht="19.5" customHeight="1" thickBot="1" x14ac:dyDescent="0.35">
      <c r="A174" s="1302" t="s">
        <v>1324</v>
      </c>
      <c r="B174" s="1303"/>
      <c r="C174" s="1303"/>
      <c r="D174" s="1303"/>
      <c r="E174" s="1304"/>
      <c r="F174" s="152"/>
      <c r="G174" s="152"/>
    </row>
    <row r="175" spans="1:7" ht="18.75" x14ac:dyDescent="0.3">
      <c r="A175" s="1556"/>
      <c r="B175" s="450">
        <v>2019</v>
      </c>
      <c r="C175" s="450">
        <v>2020</v>
      </c>
      <c r="D175" s="450">
        <v>2021</v>
      </c>
      <c r="E175" s="450">
        <v>2022</v>
      </c>
      <c r="F175" s="152"/>
      <c r="G175" s="152"/>
    </row>
    <row r="176" spans="1:7" ht="19.5" thickBot="1" x14ac:dyDescent="0.35">
      <c r="A176" s="1557"/>
      <c r="B176" s="451" t="s">
        <v>8</v>
      </c>
      <c r="C176" s="451" t="s">
        <v>9</v>
      </c>
      <c r="D176" s="451" t="s">
        <v>9</v>
      </c>
      <c r="E176" s="451" t="s">
        <v>9</v>
      </c>
      <c r="F176" s="152"/>
      <c r="G176" s="152"/>
    </row>
    <row r="177" spans="1:7" ht="19.5" thickBot="1" x14ac:dyDescent="0.35">
      <c r="A177" s="454" t="s">
        <v>42</v>
      </c>
      <c r="B177" s="374">
        <f>B178+B179+B180+B181</f>
        <v>0</v>
      </c>
      <c r="C177" s="374">
        <f t="shared" ref="C177:E177" si="25">C178+C179+C180+C181</f>
        <v>0</v>
      </c>
      <c r="D177" s="374">
        <f t="shared" si="25"/>
        <v>0</v>
      </c>
      <c r="E177" s="374">
        <f t="shared" si="25"/>
        <v>0</v>
      </c>
      <c r="F177" s="152"/>
      <c r="G177" s="152"/>
    </row>
    <row r="178" spans="1:7" ht="19.5" thickBot="1" x14ac:dyDescent="0.35">
      <c r="A178" s="455" t="s">
        <v>279</v>
      </c>
      <c r="B178" s="374"/>
      <c r="C178" s="374"/>
      <c r="D178" s="374"/>
      <c r="E178" s="374"/>
      <c r="F178" s="152"/>
      <c r="G178" s="152"/>
    </row>
    <row r="179" spans="1:7" ht="19.5" thickBot="1" x14ac:dyDescent="0.35">
      <c r="A179" s="455" t="s">
        <v>294</v>
      </c>
      <c r="B179" s="374"/>
      <c r="C179" s="374"/>
      <c r="D179" s="374"/>
      <c r="E179" s="374"/>
      <c r="F179" s="152"/>
      <c r="G179" s="152"/>
    </row>
    <row r="180" spans="1:7" ht="19.5" thickBot="1" x14ac:dyDescent="0.35">
      <c r="A180" s="455" t="s">
        <v>295</v>
      </c>
      <c r="B180" s="374"/>
      <c r="C180" s="374"/>
      <c r="D180" s="374"/>
      <c r="E180" s="374"/>
      <c r="F180" s="152"/>
      <c r="G180" s="152"/>
    </row>
    <row r="181" spans="1:7" ht="19.5" thickBot="1" x14ac:dyDescent="0.35">
      <c r="A181" s="455" t="s">
        <v>296</v>
      </c>
      <c r="B181" s="374"/>
      <c r="C181" s="374"/>
      <c r="D181" s="374"/>
      <c r="E181" s="374"/>
      <c r="F181" s="152"/>
      <c r="G181" s="152"/>
    </row>
    <row r="182" spans="1:7" ht="19.5" thickBot="1" x14ac:dyDescent="0.35">
      <c r="A182" s="454" t="s">
        <v>43</v>
      </c>
      <c r="B182" s="376">
        <f>B183+B184+B185+B186</f>
        <v>4351</v>
      </c>
      <c r="C182" s="376">
        <f>C183</f>
        <v>110</v>
      </c>
      <c r="D182" s="376">
        <f t="shared" ref="D182:E182" si="26">D183+D184+D185+D186</f>
        <v>0</v>
      </c>
      <c r="E182" s="376">
        <f t="shared" si="26"/>
        <v>0</v>
      </c>
      <c r="F182" s="152"/>
      <c r="G182" s="152"/>
    </row>
    <row r="183" spans="1:7" ht="19.5" thickBot="1" x14ac:dyDescent="0.35">
      <c r="A183" s="455" t="s">
        <v>279</v>
      </c>
      <c r="B183" s="376">
        <v>4351</v>
      </c>
      <c r="C183" s="376">
        <v>110</v>
      </c>
      <c r="D183" s="376">
        <v>0</v>
      </c>
      <c r="E183" s="376">
        <v>0</v>
      </c>
      <c r="F183" s="152"/>
      <c r="G183" s="152"/>
    </row>
    <row r="184" spans="1:7" ht="19.5" thickBot="1" x14ac:dyDescent="0.35">
      <c r="A184" s="455" t="s">
        <v>294</v>
      </c>
      <c r="B184" s="376"/>
      <c r="C184" s="376"/>
      <c r="D184" s="376"/>
      <c r="E184" s="376"/>
      <c r="F184" s="152"/>
      <c r="G184" s="152"/>
    </row>
    <row r="185" spans="1:7" ht="19.5" thickBot="1" x14ac:dyDescent="0.35">
      <c r="A185" s="455" t="s">
        <v>295</v>
      </c>
      <c r="B185" s="376"/>
      <c r="C185" s="376"/>
      <c r="D185" s="376"/>
      <c r="E185" s="376"/>
      <c r="F185" s="152"/>
      <c r="G185" s="152"/>
    </row>
    <row r="186" spans="1:7" ht="19.5" thickBot="1" x14ac:dyDescent="0.35">
      <c r="A186" s="455" t="s">
        <v>296</v>
      </c>
      <c r="B186" s="376"/>
      <c r="C186" s="376"/>
      <c r="D186" s="376"/>
      <c r="E186" s="376"/>
      <c r="F186" s="152"/>
      <c r="G186" s="152"/>
    </row>
    <row r="187" spans="1:7" ht="32.25" thickBot="1" x14ac:dyDescent="0.35">
      <c r="A187" s="827" t="s">
        <v>53</v>
      </c>
      <c r="B187" s="376">
        <f>B177+B182</f>
        <v>4351</v>
      </c>
      <c r="C187" s="376">
        <f t="shared" ref="C187:E187" si="27">C177+C182</f>
        <v>110</v>
      </c>
      <c r="D187" s="376">
        <f t="shared" si="27"/>
        <v>0</v>
      </c>
      <c r="E187" s="376">
        <f t="shared" si="27"/>
        <v>0</v>
      </c>
      <c r="F187" s="152"/>
      <c r="G187" s="152"/>
    </row>
    <row r="188" spans="1:7" ht="32.25" thickBot="1" x14ac:dyDescent="0.35">
      <c r="A188" s="475" t="s">
        <v>45</v>
      </c>
      <c r="B188" s="1603" t="s">
        <v>455</v>
      </c>
      <c r="C188" s="1604"/>
      <c r="D188" s="1604"/>
      <c r="E188" s="1605"/>
      <c r="F188" s="152"/>
      <c r="G188" s="152"/>
    </row>
    <row r="189" spans="1:7" ht="48" thickBot="1" x14ac:dyDescent="0.35">
      <c r="A189" s="448" t="s">
        <v>155</v>
      </c>
      <c r="B189" s="994" t="s">
        <v>456</v>
      </c>
      <c r="C189" s="579" t="s">
        <v>289</v>
      </c>
      <c r="D189" s="478" t="s">
        <v>457</v>
      </c>
      <c r="E189" s="479"/>
      <c r="F189" s="152"/>
      <c r="G189" s="152"/>
    </row>
    <row r="190" spans="1:7" ht="19.5" customHeight="1" thickBot="1" x14ac:dyDescent="0.35">
      <c r="A190" s="449" t="s">
        <v>15</v>
      </c>
      <c r="B190" s="1561" t="s">
        <v>458</v>
      </c>
      <c r="C190" s="1562"/>
      <c r="D190" s="1562"/>
      <c r="E190" s="1563"/>
      <c r="F190" s="152"/>
      <c r="G190" s="152"/>
    </row>
    <row r="191" spans="1:7" ht="19.5" thickBot="1" x14ac:dyDescent="0.35">
      <c r="A191" s="449" t="s">
        <v>16</v>
      </c>
      <c r="B191" s="1572" t="s">
        <v>52</v>
      </c>
      <c r="C191" s="1567"/>
      <c r="D191" s="1567"/>
      <c r="E191" s="1568"/>
      <c r="F191" s="152"/>
      <c r="G191" s="152"/>
    </row>
    <row r="192" spans="1:7" ht="18.75" x14ac:dyDescent="0.3">
      <c r="A192" s="1556"/>
      <c r="B192" s="450">
        <v>2019</v>
      </c>
      <c r="C192" s="450">
        <v>2020</v>
      </c>
      <c r="D192" s="450">
        <v>2021</v>
      </c>
      <c r="E192" s="450">
        <v>2022</v>
      </c>
      <c r="F192" s="152"/>
      <c r="G192" s="152"/>
    </row>
    <row r="193" spans="1:7" ht="19.5" thickBot="1" x14ac:dyDescent="0.35">
      <c r="A193" s="1557"/>
      <c r="B193" s="451" t="s">
        <v>8</v>
      </c>
      <c r="C193" s="451" t="s">
        <v>9</v>
      </c>
      <c r="D193" s="451" t="s">
        <v>9</v>
      </c>
      <c r="E193" s="451" t="s">
        <v>9</v>
      </c>
      <c r="F193" s="152"/>
      <c r="G193" s="152"/>
    </row>
    <row r="194" spans="1:7" ht="19.5" thickBot="1" x14ac:dyDescent="0.35">
      <c r="A194" s="449" t="s">
        <v>17</v>
      </c>
      <c r="B194" s="797">
        <v>0</v>
      </c>
      <c r="C194" s="797">
        <v>10</v>
      </c>
      <c r="D194" s="797">
        <v>10</v>
      </c>
      <c r="E194" s="797">
        <v>10</v>
      </c>
      <c r="F194" s="152"/>
      <c r="G194" s="152"/>
    </row>
    <row r="195" spans="1:7" ht="19.5" thickBot="1" x14ac:dyDescent="0.35">
      <c r="A195" s="449" t="s">
        <v>18</v>
      </c>
      <c r="B195" s="452">
        <v>0</v>
      </c>
      <c r="C195" s="452">
        <v>23174</v>
      </c>
      <c r="D195" s="452">
        <v>25000</v>
      </c>
      <c r="E195" s="452">
        <v>25000</v>
      </c>
      <c r="F195" s="152"/>
      <c r="G195" s="152"/>
    </row>
    <row r="196" spans="1:7" ht="19.5" thickBot="1" x14ac:dyDescent="0.35">
      <c r="A196" s="449" t="s">
        <v>19</v>
      </c>
      <c r="B196" s="452" t="e">
        <f>B195/B194</f>
        <v>#DIV/0!</v>
      </c>
      <c r="C196" s="452">
        <f t="shared" ref="C196:E196" si="28">C195/C194</f>
        <v>2317.4</v>
      </c>
      <c r="D196" s="452">
        <f t="shared" si="28"/>
        <v>2500</v>
      </c>
      <c r="E196" s="452">
        <f t="shared" si="28"/>
        <v>2500</v>
      </c>
      <c r="F196" s="152"/>
      <c r="G196" s="152"/>
    </row>
    <row r="197" spans="1:7" ht="19.5" thickBot="1" x14ac:dyDescent="0.35">
      <c r="A197" s="449" t="s">
        <v>20</v>
      </c>
      <c r="B197" s="797" t="s">
        <v>21</v>
      </c>
      <c r="C197" s="453" t="e">
        <f>C194/B194-1</f>
        <v>#DIV/0!</v>
      </c>
      <c r="D197" s="453">
        <f t="shared" ref="D197:E199" si="29">D194/C194-1</f>
        <v>0</v>
      </c>
      <c r="E197" s="453">
        <f t="shared" si="29"/>
        <v>0</v>
      </c>
      <c r="F197" s="152"/>
      <c r="G197" s="152"/>
    </row>
    <row r="198" spans="1:7" ht="32.25" thickBot="1" x14ac:dyDescent="0.35">
      <c r="A198" s="449" t="s">
        <v>22</v>
      </c>
      <c r="B198" s="797" t="s">
        <v>21</v>
      </c>
      <c r="C198" s="453" t="e">
        <f>C195/B195-1</f>
        <v>#DIV/0!</v>
      </c>
      <c r="D198" s="453">
        <f t="shared" si="29"/>
        <v>7.8795201518943703E-2</v>
      </c>
      <c r="E198" s="453">
        <f t="shared" si="29"/>
        <v>0</v>
      </c>
      <c r="F198" s="152"/>
      <c r="G198" s="152"/>
    </row>
    <row r="199" spans="1:7" ht="32.25" thickBot="1" x14ac:dyDescent="0.35">
      <c r="A199" s="449" t="s">
        <v>23</v>
      </c>
      <c r="B199" s="797" t="s">
        <v>21</v>
      </c>
      <c r="C199" s="453" t="e">
        <f>C196/B196-1</f>
        <v>#DIV/0!</v>
      </c>
      <c r="D199" s="453">
        <f t="shared" si="29"/>
        <v>7.8795201518943703E-2</v>
      </c>
      <c r="E199" s="453">
        <f t="shared" si="29"/>
        <v>0</v>
      </c>
      <c r="F199" s="152"/>
      <c r="G199" s="152"/>
    </row>
    <row r="200" spans="1:7" ht="19.5" customHeight="1" thickBot="1" x14ac:dyDescent="0.35">
      <c r="A200" s="1302" t="s">
        <v>1324</v>
      </c>
      <c r="B200" s="1303"/>
      <c r="C200" s="1303"/>
      <c r="D200" s="1303"/>
      <c r="E200" s="1304"/>
      <c r="F200" s="152"/>
      <c r="G200" s="152"/>
    </row>
    <row r="201" spans="1:7" ht="18.75" x14ac:dyDescent="0.3">
      <c r="A201" s="1602"/>
      <c r="B201" s="450">
        <v>2019</v>
      </c>
      <c r="C201" s="450">
        <v>2020</v>
      </c>
      <c r="D201" s="450">
        <v>2021</v>
      </c>
      <c r="E201" s="450">
        <v>2022</v>
      </c>
      <c r="F201" s="152"/>
      <c r="G201" s="152"/>
    </row>
    <row r="202" spans="1:7" ht="19.5" thickBot="1" x14ac:dyDescent="0.35">
      <c r="A202" s="1557"/>
      <c r="B202" s="451" t="s">
        <v>8</v>
      </c>
      <c r="C202" s="451" t="s">
        <v>9</v>
      </c>
      <c r="D202" s="451" t="s">
        <v>9</v>
      </c>
      <c r="E202" s="451" t="s">
        <v>9</v>
      </c>
      <c r="F202" s="152"/>
      <c r="G202" s="152"/>
    </row>
    <row r="203" spans="1:7" ht="19.5" thickBot="1" x14ac:dyDescent="0.35">
      <c r="A203" s="454" t="s">
        <v>42</v>
      </c>
      <c r="B203" s="374">
        <v>0</v>
      </c>
      <c r="C203" s="374">
        <v>0</v>
      </c>
      <c r="D203" s="374">
        <v>0</v>
      </c>
      <c r="E203" s="374">
        <v>0</v>
      </c>
      <c r="F203" s="152"/>
      <c r="G203" s="152"/>
    </row>
    <row r="204" spans="1:7" ht="19.5" thickBot="1" x14ac:dyDescent="0.35">
      <c r="A204" s="455" t="s">
        <v>279</v>
      </c>
      <c r="B204" s="374"/>
      <c r="C204" s="374"/>
      <c r="D204" s="374"/>
      <c r="E204" s="374"/>
      <c r="F204" s="152"/>
      <c r="G204" s="152"/>
    </row>
    <row r="205" spans="1:7" ht="19.5" thickBot="1" x14ac:dyDescent="0.35">
      <c r="A205" s="455" t="s">
        <v>294</v>
      </c>
      <c r="B205" s="374"/>
      <c r="C205" s="374"/>
      <c r="D205" s="374"/>
      <c r="E205" s="374"/>
      <c r="F205" s="152"/>
      <c r="G205" s="152"/>
    </row>
    <row r="206" spans="1:7" ht="19.5" thickBot="1" x14ac:dyDescent="0.35">
      <c r="A206" s="455" t="s">
        <v>295</v>
      </c>
      <c r="B206" s="374"/>
      <c r="C206" s="374"/>
      <c r="D206" s="374"/>
      <c r="E206" s="374"/>
      <c r="F206" s="152"/>
      <c r="G206" s="152"/>
    </row>
    <row r="207" spans="1:7" ht="19.5" thickBot="1" x14ac:dyDescent="0.35">
      <c r="A207" s="455" t="s">
        <v>296</v>
      </c>
      <c r="B207" s="374"/>
      <c r="C207" s="374"/>
      <c r="D207" s="374"/>
      <c r="E207" s="374"/>
      <c r="F207" s="152"/>
      <c r="G207" s="152"/>
    </row>
    <row r="208" spans="1:7" ht="19.5" thickBot="1" x14ac:dyDescent="0.35">
      <c r="A208" s="454" t="s">
        <v>43</v>
      </c>
      <c r="B208" s="376">
        <v>0</v>
      </c>
      <c r="C208" s="376">
        <f>C209</f>
        <v>23174</v>
      </c>
      <c r="D208" s="376">
        <f t="shared" ref="D208:E208" si="30">D209</f>
        <v>25000</v>
      </c>
      <c r="E208" s="376">
        <f t="shared" si="30"/>
        <v>25000</v>
      </c>
      <c r="F208" s="152"/>
      <c r="G208" s="152"/>
    </row>
    <row r="209" spans="1:7" ht="19.5" thickBot="1" x14ac:dyDescent="0.35">
      <c r="A209" s="455" t="s">
        <v>279</v>
      </c>
      <c r="B209" s="376">
        <v>0</v>
      </c>
      <c r="C209" s="376">
        <v>23174</v>
      </c>
      <c r="D209" s="376">
        <v>25000</v>
      </c>
      <c r="E209" s="376">
        <v>25000</v>
      </c>
      <c r="F209" s="152"/>
      <c r="G209" s="152"/>
    </row>
    <row r="210" spans="1:7" ht="19.5" thickBot="1" x14ac:dyDescent="0.35">
      <c r="A210" s="455" t="s">
        <v>294</v>
      </c>
      <c r="B210" s="376"/>
      <c r="C210" s="376"/>
      <c r="D210" s="376"/>
      <c r="E210" s="376"/>
      <c r="F210" s="152"/>
      <c r="G210" s="152"/>
    </row>
    <row r="211" spans="1:7" ht="19.5" thickBot="1" x14ac:dyDescent="0.35">
      <c r="A211" s="455" t="s">
        <v>295</v>
      </c>
      <c r="B211" s="376"/>
      <c r="C211" s="376"/>
      <c r="D211" s="376"/>
      <c r="E211" s="376"/>
      <c r="F211" s="152"/>
      <c r="G211" s="152"/>
    </row>
    <row r="212" spans="1:7" ht="18.75" x14ac:dyDescent="0.3">
      <c r="A212" s="995" t="s">
        <v>296</v>
      </c>
      <c r="B212" s="469"/>
      <c r="C212" s="469"/>
      <c r="D212" s="469"/>
      <c r="E212" s="469"/>
      <c r="F212" s="152"/>
      <c r="G212" s="152"/>
    </row>
    <row r="213" spans="1:7" ht="32.25" thickBot="1" x14ac:dyDescent="0.35">
      <c r="A213" s="996" t="s">
        <v>53</v>
      </c>
      <c r="B213" s="486">
        <f>B208+B203</f>
        <v>0</v>
      </c>
      <c r="C213" s="486">
        <f t="shared" ref="C213:E213" si="31">C208+C203</f>
        <v>23174</v>
      </c>
      <c r="D213" s="486">
        <f t="shared" si="31"/>
        <v>25000</v>
      </c>
      <c r="E213" s="486">
        <f t="shared" si="31"/>
        <v>25000</v>
      </c>
      <c r="F213" s="152"/>
      <c r="G213" s="152"/>
    </row>
    <row r="214" spans="1:7" ht="32.25" thickBot="1" x14ac:dyDescent="0.35">
      <c r="A214" s="475" t="s">
        <v>45</v>
      </c>
      <c r="B214" s="1603" t="s">
        <v>459</v>
      </c>
      <c r="C214" s="1604"/>
      <c r="D214" s="1604"/>
      <c r="E214" s="1605"/>
      <c r="F214" s="152"/>
      <c r="G214" s="152"/>
    </row>
    <row r="215" spans="1:7" ht="48" thickBot="1" x14ac:dyDescent="0.35">
      <c r="A215" s="448" t="s">
        <v>74</v>
      </c>
      <c r="B215" s="994" t="s">
        <v>460</v>
      </c>
      <c r="C215" s="579" t="s">
        <v>289</v>
      </c>
      <c r="D215" s="478" t="s">
        <v>461</v>
      </c>
      <c r="E215" s="479"/>
      <c r="F215" s="152"/>
      <c r="G215" s="152"/>
    </row>
    <row r="216" spans="1:7" ht="19.5" customHeight="1" thickBot="1" x14ac:dyDescent="0.35">
      <c r="A216" s="449" t="s">
        <v>15</v>
      </c>
      <c r="B216" s="1561" t="s">
        <v>462</v>
      </c>
      <c r="C216" s="1562"/>
      <c r="D216" s="1562"/>
      <c r="E216" s="1563"/>
      <c r="F216" s="152"/>
      <c r="G216" s="152"/>
    </row>
    <row r="217" spans="1:7" ht="19.5" thickBot="1" x14ac:dyDescent="0.35">
      <c r="A217" s="449" t="s">
        <v>16</v>
      </c>
      <c r="B217" s="1572" t="s">
        <v>52</v>
      </c>
      <c r="C217" s="1567"/>
      <c r="D217" s="1567"/>
      <c r="E217" s="1568"/>
      <c r="F217" s="152"/>
      <c r="G217" s="152"/>
    </row>
    <row r="218" spans="1:7" ht="18.75" x14ac:dyDescent="0.3">
      <c r="A218" s="1556"/>
      <c r="B218" s="450">
        <v>2019</v>
      </c>
      <c r="C218" s="450">
        <v>2020</v>
      </c>
      <c r="D218" s="450">
        <v>2021</v>
      </c>
      <c r="E218" s="450">
        <v>2022</v>
      </c>
      <c r="F218" s="152"/>
      <c r="G218" s="152"/>
    </row>
    <row r="219" spans="1:7" ht="19.5" thickBot="1" x14ac:dyDescent="0.35">
      <c r="A219" s="1557"/>
      <c r="B219" s="451" t="s">
        <v>8</v>
      </c>
      <c r="C219" s="451" t="s">
        <v>9</v>
      </c>
      <c r="D219" s="451" t="s">
        <v>9</v>
      </c>
      <c r="E219" s="451" t="s">
        <v>9</v>
      </c>
      <c r="F219" s="152"/>
      <c r="G219" s="152"/>
    </row>
    <row r="220" spans="1:7" ht="19.5" thickBot="1" x14ac:dyDescent="0.35">
      <c r="A220" s="449" t="s">
        <v>17</v>
      </c>
      <c r="B220" s="797">
        <v>0</v>
      </c>
      <c r="C220" s="797">
        <v>0</v>
      </c>
      <c r="D220" s="449"/>
      <c r="E220" s="449"/>
      <c r="F220" s="152"/>
      <c r="G220" s="152"/>
    </row>
    <row r="221" spans="1:7" ht="19.5" thickBot="1" x14ac:dyDescent="0.35">
      <c r="A221" s="449" t="s">
        <v>18</v>
      </c>
      <c r="B221" s="452">
        <v>0</v>
      </c>
      <c r="C221" s="452">
        <v>0</v>
      </c>
      <c r="D221" s="452">
        <f>D319</f>
        <v>0</v>
      </c>
      <c r="E221" s="452">
        <f>E319</f>
        <v>0</v>
      </c>
      <c r="F221" s="152"/>
      <c r="G221" s="152"/>
    </row>
    <row r="222" spans="1:7" ht="19.5" thickBot="1" x14ac:dyDescent="0.35">
      <c r="A222" s="449" t="s">
        <v>19</v>
      </c>
      <c r="B222" s="452" t="e">
        <f>B221/B220</f>
        <v>#DIV/0!</v>
      </c>
      <c r="C222" s="452" t="e">
        <f t="shared" ref="C222:E222" si="32">C221/C220</f>
        <v>#DIV/0!</v>
      </c>
      <c r="D222" s="452" t="e">
        <f t="shared" si="32"/>
        <v>#DIV/0!</v>
      </c>
      <c r="E222" s="452" t="e">
        <f t="shared" si="32"/>
        <v>#DIV/0!</v>
      </c>
      <c r="F222" s="152"/>
      <c r="G222" s="152"/>
    </row>
    <row r="223" spans="1:7" ht="19.5" thickBot="1" x14ac:dyDescent="0.35">
      <c r="A223" s="449" t="s">
        <v>20</v>
      </c>
      <c r="B223" s="797" t="s">
        <v>21</v>
      </c>
      <c r="C223" s="453" t="e">
        <f>C220/B220-1</f>
        <v>#DIV/0!</v>
      </c>
      <c r="D223" s="453" t="e">
        <f t="shared" ref="D223:E225" si="33">D220/C220-1</f>
        <v>#DIV/0!</v>
      </c>
      <c r="E223" s="453" t="e">
        <f t="shared" si="33"/>
        <v>#DIV/0!</v>
      </c>
      <c r="F223" s="152"/>
      <c r="G223" s="152"/>
    </row>
    <row r="224" spans="1:7" ht="32.25" thickBot="1" x14ac:dyDescent="0.35">
      <c r="A224" s="449" t="s">
        <v>22</v>
      </c>
      <c r="B224" s="797" t="s">
        <v>21</v>
      </c>
      <c r="C224" s="453" t="e">
        <f>C221/B221-1</f>
        <v>#DIV/0!</v>
      </c>
      <c r="D224" s="453" t="e">
        <f t="shared" si="33"/>
        <v>#DIV/0!</v>
      </c>
      <c r="E224" s="453" t="e">
        <f t="shared" si="33"/>
        <v>#DIV/0!</v>
      </c>
      <c r="F224" s="152"/>
      <c r="G224" s="152"/>
    </row>
    <row r="225" spans="1:7" ht="32.25" thickBot="1" x14ac:dyDescent="0.35">
      <c r="A225" s="449" t="s">
        <v>23</v>
      </c>
      <c r="B225" s="797" t="s">
        <v>21</v>
      </c>
      <c r="C225" s="453" t="e">
        <f>C222/B222-1</f>
        <v>#DIV/0!</v>
      </c>
      <c r="D225" s="453" t="e">
        <f t="shared" si="33"/>
        <v>#DIV/0!</v>
      </c>
      <c r="E225" s="453" t="e">
        <f t="shared" si="33"/>
        <v>#DIV/0!</v>
      </c>
      <c r="F225" s="152"/>
      <c r="G225" s="152"/>
    </row>
    <row r="226" spans="1:7" ht="19.5" customHeight="1" thickBot="1" x14ac:dyDescent="0.35">
      <c r="A226" s="1302" t="s">
        <v>1324</v>
      </c>
      <c r="B226" s="1303"/>
      <c r="C226" s="1303"/>
      <c r="D226" s="1303"/>
      <c r="E226" s="1304"/>
      <c r="F226" s="152"/>
      <c r="G226" s="152"/>
    </row>
    <row r="227" spans="1:7" ht="18.75" x14ac:dyDescent="0.3">
      <c r="A227" s="1602"/>
      <c r="B227" s="450">
        <v>2019</v>
      </c>
      <c r="C227" s="450">
        <v>2020</v>
      </c>
      <c r="D227" s="450">
        <v>2021</v>
      </c>
      <c r="E227" s="450">
        <v>2022</v>
      </c>
      <c r="F227" s="152"/>
      <c r="G227" s="152"/>
    </row>
    <row r="228" spans="1:7" ht="19.5" thickBot="1" x14ac:dyDescent="0.35">
      <c r="A228" s="1557"/>
      <c r="B228" s="451" t="s">
        <v>8</v>
      </c>
      <c r="C228" s="451" t="s">
        <v>9</v>
      </c>
      <c r="D228" s="451" t="s">
        <v>9</v>
      </c>
      <c r="E228" s="451" t="s">
        <v>9</v>
      </c>
      <c r="F228" s="152"/>
      <c r="G228" s="152"/>
    </row>
    <row r="229" spans="1:7" ht="19.5" thickBot="1" x14ac:dyDescent="0.35">
      <c r="A229" s="454" t="s">
        <v>42</v>
      </c>
      <c r="B229" s="374">
        <v>0</v>
      </c>
      <c r="C229" s="374">
        <v>0</v>
      </c>
      <c r="D229" s="374">
        <v>0</v>
      </c>
      <c r="E229" s="374">
        <v>0</v>
      </c>
      <c r="F229" s="152"/>
      <c r="G229" s="152"/>
    </row>
    <row r="230" spans="1:7" ht="19.5" thickBot="1" x14ac:dyDescent="0.35">
      <c r="A230" s="455" t="s">
        <v>279</v>
      </c>
      <c r="B230" s="374"/>
      <c r="C230" s="374"/>
      <c r="D230" s="374"/>
      <c r="E230" s="374"/>
      <c r="F230" s="152"/>
      <c r="G230" s="152"/>
    </row>
    <row r="231" spans="1:7" ht="19.5" thickBot="1" x14ac:dyDescent="0.35">
      <c r="A231" s="455" t="s">
        <v>294</v>
      </c>
      <c r="B231" s="374"/>
      <c r="C231" s="374"/>
      <c r="D231" s="374"/>
      <c r="E231" s="374"/>
      <c r="F231" s="152"/>
      <c r="G231" s="152"/>
    </row>
    <row r="232" spans="1:7" ht="19.5" thickBot="1" x14ac:dyDescent="0.35">
      <c r="A232" s="455" t="s">
        <v>295</v>
      </c>
      <c r="B232" s="374"/>
      <c r="C232" s="374"/>
      <c r="D232" s="374"/>
      <c r="E232" s="374"/>
      <c r="F232" s="152"/>
      <c r="G232" s="152"/>
    </row>
    <row r="233" spans="1:7" ht="19.5" thickBot="1" x14ac:dyDescent="0.35">
      <c r="A233" s="455" t="s">
        <v>296</v>
      </c>
      <c r="B233" s="374"/>
      <c r="C233" s="374"/>
      <c r="D233" s="374"/>
      <c r="E233" s="374"/>
      <c r="F233" s="152"/>
      <c r="G233" s="152"/>
    </row>
    <row r="234" spans="1:7" ht="19.5" thickBot="1" x14ac:dyDescent="0.35">
      <c r="A234" s="454" t="s">
        <v>43</v>
      </c>
      <c r="B234" s="376">
        <f>B235+B236+B237+B238</f>
        <v>0</v>
      </c>
      <c r="C234" s="376">
        <f>C235</f>
        <v>0</v>
      </c>
      <c r="D234" s="376">
        <f t="shared" ref="D234:E234" si="34">D235+D236+D237+D238</f>
        <v>0</v>
      </c>
      <c r="E234" s="376">
        <f t="shared" si="34"/>
        <v>0</v>
      </c>
      <c r="F234" s="152"/>
      <c r="G234" s="152"/>
    </row>
    <row r="235" spans="1:7" ht="19.5" thickBot="1" x14ac:dyDescent="0.35">
      <c r="A235" s="455" t="s">
        <v>279</v>
      </c>
      <c r="B235" s="376">
        <v>0</v>
      </c>
      <c r="C235" s="376">
        <v>0</v>
      </c>
      <c r="D235" s="376">
        <v>0</v>
      </c>
      <c r="E235" s="376">
        <v>0</v>
      </c>
      <c r="F235" s="152"/>
      <c r="G235" s="152"/>
    </row>
    <row r="236" spans="1:7" ht="19.5" thickBot="1" x14ac:dyDescent="0.35">
      <c r="A236" s="455" t="s">
        <v>294</v>
      </c>
      <c r="B236" s="376"/>
      <c r="C236" s="376"/>
      <c r="D236" s="376"/>
      <c r="E236" s="376"/>
      <c r="F236" s="152"/>
      <c r="G236" s="152"/>
    </row>
    <row r="237" spans="1:7" ht="19.5" thickBot="1" x14ac:dyDescent="0.35">
      <c r="A237" s="455" t="s">
        <v>295</v>
      </c>
      <c r="B237" s="376"/>
      <c r="C237" s="376"/>
      <c r="D237" s="376"/>
      <c r="E237" s="376"/>
      <c r="F237" s="152"/>
      <c r="G237" s="152"/>
    </row>
    <row r="238" spans="1:7" ht="18.75" x14ac:dyDescent="0.3">
      <c r="A238" s="995" t="s">
        <v>296</v>
      </c>
      <c r="B238" s="469"/>
      <c r="C238" s="469"/>
      <c r="D238" s="469"/>
      <c r="E238" s="469"/>
      <c r="F238" s="152"/>
      <c r="G238" s="152"/>
    </row>
    <row r="239" spans="1:7" ht="32.25" thickBot="1" x14ac:dyDescent="0.35">
      <c r="A239" s="996" t="s">
        <v>53</v>
      </c>
      <c r="B239" s="486">
        <f>B234+B229</f>
        <v>0</v>
      </c>
      <c r="C239" s="486">
        <f t="shared" ref="C239:E239" si="35">C234+C229</f>
        <v>0</v>
      </c>
      <c r="D239" s="486">
        <f t="shared" si="35"/>
        <v>0</v>
      </c>
      <c r="E239" s="486">
        <f t="shared" si="35"/>
        <v>0</v>
      </c>
      <c r="F239" s="152"/>
      <c r="G239" s="152"/>
    </row>
    <row r="240" spans="1:7" ht="32.25" thickBot="1" x14ac:dyDescent="0.35">
      <c r="A240" s="475" t="s">
        <v>45</v>
      </c>
      <c r="B240" s="1603" t="s">
        <v>463</v>
      </c>
      <c r="C240" s="1604"/>
      <c r="D240" s="1604"/>
      <c r="E240" s="1605"/>
      <c r="F240" s="152"/>
      <c r="G240" s="152"/>
    </row>
    <row r="241" spans="1:7" ht="48" thickBot="1" x14ac:dyDescent="0.35">
      <c r="A241" s="448" t="s">
        <v>157</v>
      </c>
      <c r="B241" s="994" t="s">
        <v>464</v>
      </c>
      <c r="C241" s="579" t="s">
        <v>289</v>
      </c>
      <c r="D241" s="478" t="s">
        <v>465</v>
      </c>
      <c r="E241" s="479"/>
      <c r="F241" s="152"/>
      <c r="G241" s="152"/>
    </row>
    <row r="242" spans="1:7" ht="19.5" customHeight="1" thickBot="1" x14ac:dyDescent="0.35">
      <c r="A242" s="449" t="s">
        <v>15</v>
      </c>
      <c r="B242" s="1561" t="s">
        <v>466</v>
      </c>
      <c r="C242" s="1562"/>
      <c r="D242" s="1562"/>
      <c r="E242" s="1563"/>
      <c r="F242" s="152"/>
      <c r="G242" s="152"/>
    </row>
    <row r="243" spans="1:7" ht="19.5" thickBot="1" x14ac:dyDescent="0.35">
      <c r="A243" s="449" t="s">
        <v>16</v>
      </c>
      <c r="B243" s="1572" t="s">
        <v>446</v>
      </c>
      <c r="C243" s="1567"/>
      <c r="D243" s="1567"/>
      <c r="E243" s="1568"/>
      <c r="F243" s="152"/>
      <c r="G243" s="152"/>
    </row>
    <row r="244" spans="1:7" ht="18.75" x14ac:dyDescent="0.3">
      <c r="A244" s="1556"/>
      <c r="B244" s="450">
        <v>2019</v>
      </c>
      <c r="C244" s="450">
        <v>2020</v>
      </c>
      <c r="D244" s="450">
        <v>2021</v>
      </c>
      <c r="E244" s="450">
        <v>2022</v>
      </c>
      <c r="F244" s="152"/>
      <c r="G244" s="152"/>
    </row>
    <row r="245" spans="1:7" ht="19.5" thickBot="1" x14ac:dyDescent="0.35">
      <c r="A245" s="1557"/>
      <c r="B245" s="451" t="s">
        <v>8</v>
      </c>
      <c r="C245" s="451" t="s">
        <v>9</v>
      </c>
      <c r="D245" s="451" t="s">
        <v>9</v>
      </c>
      <c r="E245" s="451" t="s">
        <v>9</v>
      </c>
      <c r="F245" s="152"/>
      <c r="G245" s="152"/>
    </row>
    <row r="246" spans="1:7" ht="19.5" thickBot="1" x14ac:dyDescent="0.35">
      <c r="A246" s="449" t="s">
        <v>17</v>
      </c>
      <c r="B246" s="797">
        <v>185</v>
      </c>
      <c r="C246" s="797">
        <v>0</v>
      </c>
      <c r="D246" s="797">
        <v>240</v>
      </c>
      <c r="E246" s="797">
        <v>240</v>
      </c>
      <c r="F246" s="152"/>
      <c r="G246" s="152"/>
    </row>
    <row r="247" spans="1:7" ht="19.5" thickBot="1" x14ac:dyDescent="0.35">
      <c r="A247" s="449" t="s">
        <v>18</v>
      </c>
      <c r="B247" s="452">
        <v>16483</v>
      </c>
      <c r="C247" s="452">
        <v>0</v>
      </c>
      <c r="D247" s="452">
        <v>20000</v>
      </c>
      <c r="E247" s="452">
        <v>20000</v>
      </c>
      <c r="F247" s="152"/>
      <c r="G247" s="152"/>
    </row>
    <row r="248" spans="1:7" ht="19.5" thickBot="1" x14ac:dyDescent="0.35">
      <c r="A248" s="449" t="s">
        <v>19</v>
      </c>
      <c r="B248" s="452">
        <f>B247/B246</f>
        <v>89.097297297297303</v>
      </c>
      <c r="C248" s="452" t="e">
        <f t="shared" ref="C248:E248" si="36">C247/C246</f>
        <v>#DIV/0!</v>
      </c>
      <c r="D248" s="452">
        <f t="shared" si="36"/>
        <v>83.333333333333329</v>
      </c>
      <c r="E248" s="452">
        <f t="shared" si="36"/>
        <v>83.333333333333329</v>
      </c>
      <c r="F248" s="152"/>
      <c r="G248" s="152"/>
    </row>
    <row r="249" spans="1:7" ht="19.5" thickBot="1" x14ac:dyDescent="0.35">
      <c r="A249" s="449" t="s">
        <v>20</v>
      </c>
      <c r="B249" s="797" t="s">
        <v>21</v>
      </c>
      <c r="C249" s="453">
        <f>C246/B246-1</f>
        <v>-1</v>
      </c>
      <c r="D249" s="453" t="e">
        <f t="shared" ref="D249:E251" si="37">D246/C246-1</f>
        <v>#DIV/0!</v>
      </c>
      <c r="E249" s="453">
        <f t="shared" si="37"/>
        <v>0</v>
      </c>
      <c r="F249" s="152"/>
      <c r="G249" s="152"/>
    </row>
    <row r="250" spans="1:7" ht="32.25" thickBot="1" x14ac:dyDescent="0.35">
      <c r="A250" s="449" t="s">
        <v>22</v>
      </c>
      <c r="B250" s="797" t="s">
        <v>21</v>
      </c>
      <c r="C250" s="453">
        <f>C247/B247-1</f>
        <v>-1</v>
      </c>
      <c r="D250" s="453" t="e">
        <f t="shared" si="37"/>
        <v>#DIV/0!</v>
      </c>
      <c r="E250" s="453">
        <f t="shared" si="37"/>
        <v>0</v>
      </c>
      <c r="F250" s="152"/>
      <c r="G250" s="152"/>
    </row>
    <row r="251" spans="1:7" ht="32.25" thickBot="1" x14ac:dyDescent="0.35">
      <c r="A251" s="449" t="s">
        <v>23</v>
      </c>
      <c r="B251" s="797" t="s">
        <v>21</v>
      </c>
      <c r="C251" s="453" t="e">
        <f>C248/B248-1</f>
        <v>#DIV/0!</v>
      </c>
      <c r="D251" s="453" t="e">
        <f t="shared" si="37"/>
        <v>#DIV/0!</v>
      </c>
      <c r="E251" s="453">
        <f t="shared" si="37"/>
        <v>0</v>
      </c>
      <c r="F251" s="152"/>
      <c r="G251" s="152"/>
    </row>
    <row r="252" spans="1:7" ht="19.5" customHeight="1" thickBot="1" x14ac:dyDescent="0.35">
      <c r="A252" s="1302" t="s">
        <v>1324</v>
      </c>
      <c r="B252" s="1303"/>
      <c r="C252" s="1303"/>
      <c r="D252" s="1303"/>
      <c r="E252" s="1304"/>
      <c r="F252" s="152"/>
      <c r="G252" s="152"/>
    </row>
    <row r="253" spans="1:7" ht="18.75" x14ac:dyDescent="0.3">
      <c r="A253" s="1602"/>
      <c r="B253" s="450">
        <v>2019</v>
      </c>
      <c r="C253" s="450">
        <v>2020</v>
      </c>
      <c r="D253" s="450">
        <v>2021</v>
      </c>
      <c r="E253" s="450">
        <v>2022</v>
      </c>
      <c r="F253" s="152"/>
      <c r="G253" s="152"/>
    </row>
    <row r="254" spans="1:7" ht="19.5" thickBot="1" x14ac:dyDescent="0.35">
      <c r="A254" s="1557"/>
      <c r="B254" s="451" t="s">
        <v>8</v>
      </c>
      <c r="C254" s="451" t="s">
        <v>9</v>
      </c>
      <c r="D254" s="451" t="s">
        <v>9</v>
      </c>
      <c r="E254" s="451" t="s">
        <v>9</v>
      </c>
      <c r="F254" s="152"/>
      <c r="G254" s="152"/>
    </row>
    <row r="255" spans="1:7" ht="19.5" thickBot="1" x14ac:dyDescent="0.35">
      <c r="A255" s="454" t="s">
        <v>42</v>
      </c>
      <c r="B255" s="374">
        <v>0</v>
      </c>
      <c r="C255" s="374">
        <v>0</v>
      </c>
      <c r="D255" s="374">
        <v>0</v>
      </c>
      <c r="E255" s="374">
        <v>0</v>
      </c>
      <c r="F255" s="152"/>
      <c r="G255" s="152"/>
    </row>
    <row r="256" spans="1:7" ht="19.5" thickBot="1" x14ac:dyDescent="0.35">
      <c r="A256" s="455" t="s">
        <v>279</v>
      </c>
      <c r="B256" s="374"/>
      <c r="C256" s="374"/>
      <c r="D256" s="374"/>
      <c r="E256" s="374"/>
      <c r="F256" s="152"/>
      <c r="G256" s="152"/>
    </row>
    <row r="257" spans="1:7" ht="19.5" thickBot="1" x14ac:dyDescent="0.35">
      <c r="A257" s="455" t="s">
        <v>294</v>
      </c>
      <c r="B257" s="374"/>
      <c r="C257" s="374"/>
      <c r="D257" s="374"/>
      <c r="E257" s="374"/>
      <c r="F257" s="152"/>
      <c r="G257" s="152"/>
    </row>
    <row r="258" spans="1:7" ht="19.5" thickBot="1" x14ac:dyDescent="0.35">
      <c r="A258" s="455" t="s">
        <v>295</v>
      </c>
      <c r="B258" s="374"/>
      <c r="C258" s="374"/>
      <c r="D258" s="374"/>
      <c r="E258" s="374"/>
      <c r="F258" s="152"/>
      <c r="G258" s="152"/>
    </row>
    <row r="259" spans="1:7" ht="19.5" thickBot="1" x14ac:dyDescent="0.35">
      <c r="A259" s="455" t="s">
        <v>296</v>
      </c>
      <c r="B259" s="374"/>
      <c r="C259" s="374"/>
      <c r="D259" s="374"/>
      <c r="E259" s="374"/>
      <c r="F259" s="152"/>
      <c r="G259" s="152"/>
    </row>
    <row r="260" spans="1:7" ht="19.5" thickBot="1" x14ac:dyDescent="0.35">
      <c r="A260" s="454" t="s">
        <v>43</v>
      </c>
      <c r="B260" s="376">
        <f>B261+B262+B263+B264</f>
        <v>16483</v>
      </c>
      <c r="C260" s="376">
        <f>C261</f>
        <v>0</v>
      </c>
      <c r="D260" s="376">
        <f t="shared" ref="D260:E260" si="38">D261+D262+D263+D264</f>
        <v>20000</v>
      </c>
      <c r="E260" s="376">
        <f t="shared" si="38"/>
        <v>20000</v>
      </c>
      <c r="F260" s="152"/>
      <c r="G260" s="152"/>
    </row>
    <row r="261" spans="1:7" ht="19.5" thickBot="1" x14ac:dyDescent="0.35">
      <c r="A261" s="455" t="s">
        <v>279</v>
      </c>
      <c r="B261" s="376">
        <v>16483</v>
      </c>
      <c r="C261" s="376">
        <v>0</v>
      </c>
      <c r="D261" s="376">
        <v>20000</v>
      </c>
      <c r="E261" s="376">
        <v>20000</v>
      </c>
      <c r="F261" s="152"/>
      <c r="G261" s="152"/>
    </row>
    <row r="262" spans="1:7" ht="19.5" thickBot="1" x14ac:dyDescent="0.35">
      <c r="A262" s="455" t="s">
        <v>294</v>
      </c>
      <c r="B262" s="376"/>
      <c r="C262" s="376"/>
      <c r="D262" s="376"/>
      <c r="E262" s="376"/>
      <c r="F262" s="152"/>
      <c r="G262" s="152"/>
    </row>
    <row r="263" spans="1:7" ht="19.5" thickBot="1" x14ac:dyDescent="0.35">
      <c r="A263" s="455" t="s">
        <v>295</v>
      </c>
      <c r="B263" s="376"/>
      <c r="C263" s="376"/>
      <c r="D263" s="376"/>
      <c r="E263" s="376"/>
      <c r="F263" s="152"/>
      <c r="G263" s="152"/>
    </row>
    <row r="264" spans="1:7" ht="18.75" x14ac:dyDescent="0.3">
      <c r="A264" s="995" t="s">
        <v>296</v>
      </c>
      <c r="B264" s="469"/>
      <c r="C264" s="469"/>
      <c r="D264" s="469"/>
      <c r="E264" s="469"/>
      <c r="F264" s="152"/>
      <c r="G264" s="152"/>
    </row>
    <row r="265" spans="1:7" ht="32.25" thickBot="1" x14ac:dyDescent="0.35">
      <c r="A265" s="996" t="s">
        <v>53</v>
      </c>
      <c r="B265" s="486">
        <f>B260+B255</f>
        <v>16483</v>
      </c>
      <c r="C265" s="486">
        <f t="shared" ref="C265:E265" si="39">C260+C255</f>
        <v>0</v>
      </c>
      <c r="D265" s="486">
        <f t="shared" si="39"/>
        <v>20000</v>
      </c>
      <c r="E265" s="486">
        <f t="shared" si="39"/>
        <v>20000</v>
      </c>
      <c r="F265" s="152"/>
      <c r="G265" s="152"/>
    </row>
    <row r="266" spans="1:7" ht="19.5" thickBot="1" x14ac:dyDescent="0.35">
      <c r="A266" s="473" t="s">
        <v>1137</v>
      </c>
      <c r="B266" s="1581" t="s">
        <v>467</v>
      </c>
      <c r="C266" s="1582"/>
      <c r="D266" s="1583"/>
      <c r="E266" s="1584"/>
      <c r="F266" s="152"/>
      <c r="G266" s="152"/>
    </row>
    <row r="267" spans="1:7" ht="48" thickBot="1" x14ac:dyDescent="0.35">
      <c r="A267" s="448" t="s">
        <v>14</v>
      </c>
      <c r="B267" s="997" t="s">
        <v>468</v>
      </c>
      <c r="C267" s="475" t="s">
        <v>289</v>
      </c>
      <c r="D267" s="478" t="s">
        <v>469</v>
      </c>
      <c r="E267" s="479"/>
      <c r="F267" s="152"/>
      <c r="G267" s="152"/>
    </row>
    <row r="268" spans="1:7" ht="19.5" customHeight="1" thickBot="1" x14ac:dyDescent="0.35">
      <c r="A268" s="449" t="s">
        <v>15</v>
      </c>
      <c r="B268" s="1561" t="s">
        <v>468</v>
      </c>
      <c r="C268" s="1585"/>
      <c r="D268" s="1562"/>
      <c r="E268" s="1563"/>
      <c r="F268" s="152"/>
      <c r="G268" s="152"/>
    </row>
    <row r="269" spans="1:7" ht="19.5" thickBot="1" x14ac:dyDescent="0.35">
      <c r="A269" s="449" t="s">
        <v>16</v>
      </c>
      <c r="B269" s="1572" t="s">
        <v>470</v>
      </c>
      <c r="C269" s="1567"/>
      <c r="D269" s="1567"/>
      <c r="E269" s="1568"/>
      <c r="F269" s="152"/>
      <c r="G269" s="152"/>
    </row>
    <row r="270" spans="1:7" ht="18.75" x14ac:dyDescent="0.3">
      <c r="A270" s="1556"/>
      <c r="B270" s="450">
        <v>2019</v>
      </c>
      <c r="C270" s="450">
        <v>2020</v>
      </c>
      <c r="D270" s="450">
        <v>2021</v>
      </c>
      <c r="E270" s="450">
        <v>2022</v>
      </c>
      <c r="F270" s="152"/>
      <c r="G270" s="152"/>
    </row>
    <row r="271" spans="1:7" ht="19.5" thickBot="1" x14ac:dyDescent="0.35">
      <c r="A271" s="1557"/>
      <c r="B271" s="451" t="s">
        <v>8</v>
      </c>
      <c r="C271" s="451" t="s">
        <v>9</v>
      </c>
      <c r="D271" s="451" t="s">
        <v>9</v>
      </c>
      <c r="E271" s="451" t="s">
        <v>9</v>
      </c>
      <c r="F271" s="152"/>
      <c r="G271" s="152"/>
    </row>
    <row r="272" spans="1:7" ht="19.5" thickBot="1" x14ac:dyDescent="0.35">
      <c r="A272" s="449" t="s">
        <v>17</v>
      </c>
      <c r="B272" s="452">
        <v>3</v>
      </c>
      <c r="C272" s="452">
        <v>16</v>
      </c>
      <c r="D272" s="452">
        <v>5</v>
      </c>
      <c r="E272" s="452">
        <v>4</v>
      </c>
      <c r="F272" s="152"/>
      <c r="G272" s="152"/>
    </row>
    <row r="273" spans="1:7" ht="19.5" thickBot="1" x14ac:dyDescent="0.35">
      <c r="A273" s="449" t="s">
        <v>18</v>
      </c>
      <c r="B273" s="452">
        <v>1485</v>
      </c>
      <c r="C273" s="452">
        <v>7768</v>
      </c>
      <c r="D273" s="452">
        <v>24840</v>
      </c>
      <c r="E273" s="452">
        <v>20340</v>
      </c>
      <c r="F273" s="152"/>
      <c r="G273" s="152"/>
    </row>
    <row r="274" spans="1:7" ht="19.5" thickBot="1" x14ac:dyDescent="0.35">
      <c r="A274" s="449" t="s">
        <v>19</v>
      </c>
      <c r="B274" s="452">
        <f>B273/B272</f>
        <v>495</v>
      </c>
      <c r="C274" s="452">
        <f t="shared" ref="C274:E274" si="40">C273/C272</f>
        <v>485.5</v>
      </c>
      <c r="D274" s="452">
        <f t="shared" si="40"/>
        <v>4968</v>
      </c>
      <c r="E274" s="452">
        <f t="shared" si="40"/>
        <v>5085</v>
      </c>
      <c r="F274" s="152"/>
      <c r="G274" s="152"/>
    </row>
    <row r="275" spans="1:7" ht="19.5" thickBot="1" x14ac:dyDescent="0.35">
      <c r="A275" s="449" t="s">
        <v>20</v>
      </c>
      <c r="B275" s="797" t="s">
        <v>21</v>
      </c>
      <c r="C275" s="453">
        <f>C272/B272-1</f>
        <v>4.333333333333333</v>
      </c>
      <c r="D275" s="453">
        <f t="shared" ref="D275:E277" si="41">D272/C272-1</f>
        <v>-0.6875</v>
      </c>
      <c r="E275" s="453">
        <f t="shared" si="41"/>
        <v>-0.19999999999999996</v>
      </c>
      <c r="F275" s="152"/>
      <c r="G275" s="152"/>
    </row>
    <row r="276" spans="1:7" ht="32.25" thickBot="1" x14ac:dyDescent="0.35">
      <c r="A276" s="449" t="s">
        <v>22</v>
      </c>
      <c r="B276" s="797" t="s">
        <v>21</v>
      </c>
      <c r="C276" s="453">
        <f>C273/B273-1</f>
        <v>4.2309764309764306</v>
      </c>
      <c r="D276" s="453">
        <f t="shared" si="41"/>
        <v>2.1977342945417098</v>
      </c>
      <c r="E276" s="453">
        <f t="shared" si="41"/>
        <v>-0.1811594202898551</v>
      </c>
      <c r="F276" s="152"/>
      <c r="G276" s="152"/>
    </row>
    <row r="277" spans="1:7" ht="32.25" thickBot="1" x14ac:dyDescent="0.35">
      <c r="A277" s="449" t="s">
        <v>23</v>
      </c>
      <c r="B277" s="797" t="s">
        <v>21</v>
      </c>
      <c r="C277" s="453">
        <f>C274/B274-1</f>
        <v>-1.9191919191919204E-2</v>
      </c>
      <c r="D277" s="453">
        <f t="shared" si="41"/>
        <v>9.2327497425334712</v>
      </c>
      <c r="E277" s="453">
        <f t="shared" si="41"/>
        <v>2.3550724637681153E-2</v>
      </c>
      <c r="F277" s="152"/>
      <c r="G277" s="152"/>
    </row>
    <row r="278" spans="1:7" ht="19.5" customHeight="1" thickBot="1" x14ac:dyDescent="0.35">
      <c r="A278" s="1302" t="s">
        <v>768</v>
      </c>
      <c r="B278" s="1303"/>
      <c r="C278" s="1303"/>
      <c r="D278" s="1303"/>
      <c r="E278" s="1304"/>
      <c r="F278" s="152"/>
      <c r="G278" s="152"/>
    </row>
    <row r="279" spans="1:7" ht="18.75" x14ac:dyDescent="0.3">
      <c r="A279" s="1556"/>
      <c r="B279" s="450">
        <v>2019</v>
      </c>
      <c r="C279" s="450">
        <v>2020</v>
      </c>
      <c r="D279" s="450">
        <v>2021</v>
      </c>
      <c r="E279" s="450">
        <v>2022</v>
      </c>
      <c r="F279" s="152"/>
      <c r="G279" s="152"/>
    </row>
    <row r="280" spans="1:7" ht="19.5" thickBot="1" x14ac:dyDescent="0.35">
      <c r="A280" s="1557"/>
      <c r="B280" s="451" t="s">
        <v>8</v>
      </c>
      <c r="C280" s="451" t="s">
        <v>9</v>
      </c>
      <c r="D280" s="451" t="s">
        <v>9</v>
      </c>
      <c r="E280" s="451" t="s">
        <v>9</v>
      </c>
      <c r="F280" s="152"/>
      <c r="G280" s="152"/>
    </row>
    <row r="281" spans="1:7" ht="19.5" thickBot="1" x14ac:dyDescent="0.35">
      <c r="A281" s="454" t="s">
        <v>42</v>
      </c>
      <c r="B281" s="374">
        <v>0</v>
      </c>
      <c r="C281" s="374">
        <v>0</v>
      </c>
      <c r="D281" s="374">
        <v>0</v>
      </c>
      <c r="E281" s="374">
        <v>0</v>
      </c>
      <c r="F281" s="152"/>
      <c r="G281" s="152"/>
    </row>
    <row r="282" spans="1:7" ht="19.5" thickBot="1" x14ac:dyDescent="0.35">
      <c r="A282" s="455" t="s">
        <v>279</v>
      </c>
      <c r="B282" s="374"/>
      <c r="C282" s="374"/>
      <c r="D282" s="374"/>
      <c r="E282" s="374"/>
      <c r="F282" s="152"/>
      <c r="G282" s="152"/>
    </row>
    <row r="283" spans="1:7" ht="19.5" thickBot="1" x14ac:dyDescent="0.35">
      <c r="A283" s="455" t="s">
        <v>294</v>
      </c>
      <c r="B283" s="374"/>
      <c r="C283" s="374"/>
      <c r="D283" s="374"/>
      <c r="E283" s="374"/>
      <c r="F283" s="152"/>
      <c r="G283" s="152"/>
    </row>
    <row r="284" spans="1:7" ht="19.5" thickBot="1" x14ac:dyDescent="0.35">
      <c r="A284" s="455" t="s">
        <v>295</v>
      </c>
      <c r="B284" s="374"/>
      <c r="C284" s="374"/>
      <c r="D284" s="374"/>
      <c r="E284" s="374"/>
      <c r="F284" s="152"/>
      <c r="G284" s="152"/>
    </row>
    <row r="285" spans="1:7" ht="19.5" thickBot="1" x14ac:dyDescent="0.35">
      <c r="A285" s="455" t="s">
        <v>296</v>
      </c>
      <c r="B285" s="374"/>
      <c r="C285" s="374"/>
      <c r="D285" s="374"/>
      <c r="E285" s="374"/>
      <c r="F285" s="152"/>
      <c r="G285" s="152"/>
    </row>
    <row r="286" spans="1:7" ht="19.5" thickBot="1" x14ac:dyDescent="0.35">
      <c r="A286" s="454" t="s">
        <v>43</v>
      </c>
      <c r="B286" s="376">
        <f>B287+B288+B289+B290</f>
        <v>1485</v>
      </c>
      <c r="C286" s="376">
        <f>C287</f>
        <v>7768</v>
      </c>
      <c r="D286" s="376">
        <f t="shared" ref="D286:E286" si="42">D287+D288+D289+D290</f>
        <v>24840</v>
      </c>
      <c r="E286" s="376">
        <f t="shared" si="42"/>
        <v>20340</v>
      </c>
      <c r="F286" s="152"/>
      <c r="G286" s="152"/>
    </row>
    <row r="287" spans="1:7" ht="19.5" thickBot="1" x14ac:dyDescent="0.35">
      <c r="A287" s="455" t="s">
        <v>279</v>
      </c>
      <c r="B287" s="376">
        <v>1485</v>
      </c>
      <c r="C287" s="374">
        <v>7768</v>
      </c>
      <c r="D287" s="374">
        <v>24840</v>
      </c>
      <c r="E287" s="374">
        <v>20340</v>
      </c>
      <c r="F287" s="152"/>
      <c r="G287" s="152"/>
    </row>
    <row r="288" spans="1:7" ht="19.5" thickBot="1" x14ac:dyDescent="0.35">
      <c r="A288" s="455" t="s">
        <v>294</v>
      </c>
      <c r="B288" s="376"/>
      <c r="C288" s="374"/>
      <c r="D288" s="374"/>
      <c r="E288" s="374"/>
      <c r="F288" s="152"/>
      <c r="G288" s="152"/>
    </row>
    <row r="289" spans="1:7" ht="19.5" thickBot="1" x14ac:dyDescent="0.35">
      <c r="A289" s="455" t="s">
        <v>295</v>
      </c>
      <c r="B289" s="376"/>
      <c r="C289" s="374"/>
      <c r="D289" s="374"/>
      <c r="E289" s="374"/>
      <c r="F289" s="152"/>
      <c r="G289" s="152"/>
    </row>
    <row r="290" spans="1:7" ht="19.5" thickBot="1" x14ac:dyDescent="0.35">
      <c r="A290" s="455" t="s">
        <v>296</v>
      </c>
      <c r="B290" s="376"/>
      <c r="C290" s="374"/>
      <c r="D290" s="374"/>
      <c r="E290" s="374"/>
      <c r="F290" s="152"/>
      <c r="G290" s="152"/>
    </row>
    <row r="291" spans="1:7" ht="19.5" thickBot="1" x14ac:dyDescent="0.35">
      <c r="A291" s="460" t="s">
        <v>31</v>
      </c>
      <c r="B291" s="376">
        <f>B286+B281</f>
        <v>1485</v>
      </c>
      <c r="C291" s="376">
        <f t="shared" ref="C291:E291" si="43">C286+C281</f>
        <v>7768</v>
      </c>
      <c r="D291" s="376">
        <f t="shared" si="43"/>
        <v>24840</v>
      </c>
      <c r="E291" s="376">
        <f t="shared" si="43"/>
        <v>20340</v>
      </c>
      <c r="F291" s="152"/>
      <c r="G291" s="152"/>
    </row>
    <row r="292" spans="1:7" ht="18.75" customHeight="1" x14ac:dyDescent="0.3">
      <c r="A292" s="1590" t="s">
        <v>44</v>
      </c>
      <c r="B292" s="1593"/>
      <c r="C292" s="1594"/>
      <c r="D292" s="1594"/>
      <c r="E292" s="1595"/>
      <c r="F292" s="152"/>
      <c r="G292" s="152"/>
    </row>
    <row r="293" spans="1:7" ht="18.75" x14ac:dyDescent="0.3">
      <c r="A293" s="1591"/>
      <c r="B293" s="1596"/>
      <c r="C293" s="1597"/>
      <c r="D293" s="1597"/>
      <c r="E293" s="1598"/>
      <c r="F293" s="152"/>
      <c r="G293" s="152"/>
    </row>
    <row r="294" spans="1:7" ht="19.5" thickBot="1" x14ac:dyDescent="0.35">
      <c r="A294" s="1592"/>
      <c r="B294" s="1599"/>
      <c r="C294" s="1600"/>
      <c r="D294" s="1600"/>
      <c r="E294" s="1601"/>
      <c r="F294" s="152"/>
      <c r="G294" s="152"/>
    </row>
    <row r="295" spans="1:7" ht="48" thickBot="1" x14ac:dyDescent="0.35">
      <c r="A295" s="448" t="s">
        <v>33</v>
      </c>
      <c r="B295" s="476" t="s">
        <v>471</v>
      </c>
      <c r="C295" s="477" t="s">
        <v>289</v>
      </c>
      <c r="D295" s="478" t="s">
        <v>471</v>
      </c>
      <c r="E295" s="479" t="s">
        <v>472</v>
      </c>
      <c r="F295" s="152"/>
      <c r="G295" s="152"/>
    </row>
    <row r="296" spans="1:7" ht="19.5" thickBot="1" x14ac:dyDescent="0.35">
      <c r="A296" s="449" t="s">
        <v>15</v>
      </c>
      <c r="B296" s="1561"/>
      <c r="C296" s="1585"/>
      <c r="D296" s="1562"/>
      <c r="E296" s="1563"/>
      <c r="F296" s="152"/>
      <c r="G296" s="152"/>
    </row>
    <row r="297" spans="1:7" ht="19.5" thickBot="1" x14ac:dyDescent="0.35">
      <c r="A297" s="449" t="s">
        <v>16</v>
      </c>
      <c r="B297" s="1572" t="s">
        <v>470</v>
      </c>
      <c r="C297" s="1567"/>
      <c r="D297" s="1567"/>
      <c r="E297" s="1568"/>
      <c r="F297" s="152"/>
      <c r="G297" s="152"/>
    </row>
    <row r="298" spans="1:7" ht="18.75" x14ac:dyDescent="0.3">
      <c r="A298" s="1556"/>
      <c r="B298" s="450">
        <v>2019</v>
      </c>
      <c r="C298" s="450">
        <v>2020</v>
      </c>
      <c r="D298" s="450">
        <v>2021</v>
      </c>
      <c r="E298" s="450">
        <v>2022</v>
      </c>
      <c r="F298" s="152"/>
      <c r="G298" s="152"/>
    </row>
    <row r="299" spans="1:7" ht="19.5" thickBot="1" x14ac:dyDescent="0.35">
      <c r="A299" s="1557"/>
      <c r="B299" s="451" t="s">
        <v>8</v>
      </c>
      <c r="C299" s="451" t="s">
        <v>9</v>
      </c>
      <c r="D299" s="451" t="s">
        <v>9</v>
      </c>
      <c r="E299" s="451" t="s">
        <v>9</v>
      </c>
      <c r="F299" s="152"/>
      <c r="G299" s="152"/>
    </row>
    <row r="300" spans="1:7" ht="19.5" thickBot="1" x14ac:dyDescent="0.35">
      <c r="A300" s="449" t="s">
        <v>17</v>
      </c>
      <c r="B300" s="452">
        <v>1</v>
      </c>
      <c r="C300" s="452">
        <v>0</v>
      </c>
      <c r="D300" s="452"/>
      <c r="E300" s="452"/>
      <c r="F300" s="152"/>
      <c r="G300" s="152"/>
    </row>
    <row r="301" spans="1:7" ht="19.5" thickBot="1" x14ac:dyDescent="0.35">
      <c r="A301" s="449" t="s">
        <v>18</v>
      </c>
      <c r="B301" s="452">
        <v>40663</v>
      </c>
      <c r="C301" s="452">
        <v>0</v>
      </c>
      <c r="D301" s="452"/>
      <c r="E301" s="452"/>
      <c r="F301" s="152"/>
      <c r="G301" s="152"/>
    </row>
    <row r="302" spans="1:7" ht="19.5" thickBot="1" x14ac:dyDescent="0.35">
      <c r="A302" s="449" t="s">
        <v>19</v>
      </c>
      <c r="B302" s="452">
        <f>B301/B300</f>
        <v>40663</v>
      </c>
      <c r="C302" s="452">
        <v>0</v>
      </c>
      <c r="D302" s="452" t="e">
        <f t="shared" ref="D302:E302" si="44">D301/D300</f>
        <v>#DIV/0!</v>
      </c>
      <c r="E302" s="452" t="e">
        <f t="shared" si="44"/>
        <v>#DIV/0!</v>
      </c>
      <c r="F302" s="152"/>
      <c r="G302" s="152"/>
    </row>
    <row r="303" spans="1:7" ht="19.5" thickBot="1" x14ac:dyDescent="0.35">
      <c r="A303" s="449" t="s">
        <v>20</v>
      </c>
      <c r="B303" s="797" t="s">
        <v>21</v>
      </c>
      <c r="C303" s="453">
        <f>C300/B300-1</f>
        <v>-1</v>
      </c>
      <c r="D303" s="453" t="e">
        <f t="shared" ref="D303:E305" si="45">D300/C300-1</f>
        <v>#DIV/0!</v>
      </c>
      <c r="E303" s="453" t="e">
        <f t="shared" si="45"/>
        <v>#DIV/0!</v>
      </c>
      <c r="F303" s="152"/>
      <c r="G303" s="152"/>
    </row>
    <row r="304" spans="1:7" ht="32.25" thickBot="1" x14ac:dyDescent="0.35">
      <c r="A304" s="449" t="s">
        <v>22</v>
      </c>
      <c r="B304" s="797" t="s">
        <v>21</v>
      </c>
      <c r="C304" s="453">
        <f>C301/B301-1</f>
        <v>-1</v>
      </c>
      <c r="D304" s="453" t="e">
        <f t="shared" si="45"/>
        <v>#DIV/0!</v>
      </c>
      <c r="E304" s="453" t="e">
        <f t="shared" si="45"/>
        <v>#DIV/0!</v>
      </c>
      <c r="F304" s="152"/>
      <c r="G304" s="152"/>
    </row>
    <row r="305" spans="1:7" ht="32.25" thickBot="1" x14ac:dyDescent="0.35">
      <c r="A305" s="449" t="s">
        <v>23</v>
      </c>
      <c r="B305" s="797" t="s">
        <v>21</v>
      </c>
      <c r="C305" s="453">
        <f>C302/B302-1</f>
        <v>-1</v>
      </c>
      <c r="D305" s="453" t="e">
        <f t="shared" si="45"/>
        <v>#DIV/0!</v>
      </c>
      <c r="E305" s="453" t="e">
        <f t="shared" si="45"/>
        <v>#DIV/0!</v>
      </c>
      <c r="F305" s="152"/>
      <c r="G305" s="152"/>
    </row>
    <row r="306" spans="1:7" ht="19.5" customHeight="1" thickBot="1" x14ac:dyDescent="0.35">
      <c r="A306" s="1302" t="s">
        <v>768</v>
      </c>
      <c r="B306" s="1303"/>
      <c r="C306" s="1303"/>
      <c r="D306" s="1303"/>
      <c r="E306" s="1304"/>
      <c r="F306" s="152"/>
      <c r="G306" s="152"/>
    </row>
    <row r="307" spans="1:7" ht="18.75" x14ac:dyDescent="0.3">
      <c r="A307" s="1556"/>
      <c r="B307" s="450">
        <v>2019</v>
      </c>
      <c r="C307" s="450">
        <v>2020</v>
      </c>
      <c r="D307" s="450">
        <v>2021</v>
      </c>
      <c r="E307" s="450">
        <v>2022</v>
      </c>
      <c r="F307" s="152"/>
      <c r="G307" s="152"/>
    </row>
    <row r="308" spans="1:7" ht="19.5" thickBot="1" x14ac:dyDescent="0.35">
      <c r="A308" s="1557"/>
      <c r="B308" s="451" t="s">
        <v>8</v>
      </c>
      <c r="C308" s="451" t="s">
        <v>9</v>
      </c>
      <c r="D308" s="451" t="s">
        <v>9</v>
      </c>
      <c r="E308" s="451" t="s">
        <v>9</v>
      </c>
      <c r="F308" s="152"/>
      <c r="G308" s="152"/>
    </row>
    <row r="309" spans="1:7" ht="19.5" thickBot="1" x14ac:dyDescent="0.35">
      <c r="A309" s="454" t="s">
        <v>42</v>
      </c>
      <c r="B309" s="374"/>
      <c r="C309" s="374"/>
      <c r="D309" s="374"/>
      <c r="E309" s="374"/>
      <c r="F309" s="152"/>
      <c r="G309" s="152"/>
    </row>
    <row r="310" spans="1:7" ht="19.5" thickBot="1" x14ac:dyDescent="0.35">
      <c r="A310" s="455" t="s">
        <v>279</v>
      </c>
      <c r="B310" s="374"/>
      <c r="C310" s="374"/>
      <c r="D310" s="374"/>
      <c r="E310" s="374"/>
      <c r="F310" s="152"/>
      <c r="G310" s="152"/>
    </row>
    <row r="311" spans="1:7" ht="19.5" thickBot="1" x14ac:dyDescent="0.35">
      <c r="A311" s="455" t="s">
        <v>294</v>
      </c>
      <c r="B311" s="374"/>
      <c r="C311" s="374"/>
      <c r="D311" s="374"/>
      <c r="E311" s="374"/>
      <c r="F311" s="152"/>
      <c r="G311" s="152"/>
    </row>
    <row r="312" spans="1:7" ht="19.5" thickBot="1" x14ac:dyDescent="0.35">
      <c r="A312" s="455" t="s">
        <v>295</v>
      </c>
      <c r="B312" s="374"/>
      <c r="C312" s="374"/>
      <c r="D312" s="374"/>
      <c r="E312" s="374"/>
      <c r="F312" s="152"/>
      <c r="G312" s="152"/>
    </row>
    <row r="313" spans="1:7" ht="19.5" thickBot="1" x14ac:dyDescent="0.35">
      <c r="A313" s="455" t="s">
        <v>296</v>
      </c>
      <c r="B313" s="374"/>
      <c r="C313" s="374"/>
      <c r="D313" s="374"/>
      <c r="E313" s="374"/>
      <c r="F313" s="152"/>
      <c r="G313" s="152"/>
    </row>
    <row r="314" spans="1:7" ht="19.5" thickBot="1" x14ac:dyDescent="0.35">
      <c r="A314" s="454" t="s">
        <v>43</v>
      </c>
      <c r="B314" s="376">
        <f>B315</f>
        <v>40663</v>
      </c>
      <c r="C314" s="374">
        <f>C315</f>
        <v>0</v>
      </c>
      <c r="D314" s="374">
        <f t="shared" ref="D314:E314" si="46">D315</f>
        <v>0</v>
      </c>
      <c r="E314" s="374">
        <f t="shared" si="46"/>
        <v>0</v>
      </c>
      <c r="F314" s="152"/>
      <c r="G314" s="152"/>
    </row>
    <row r="315" spans="1:7" ht="19.5" thickBot="1" x14ac:dyDescent="0.35">
      <c r="A315" s="455" t="s">
        <v>279</v>
      </c>
      <c r="B315" s="376">
        <v>40663</v>
      </c>
      <c r="C315" s="374">
        <v>0</v>
      </c>
      <c r="D315" s="374"/>
      <c r="E315" s="374"/>
      <c r="F315" s="152"/>
      <c r="G315" s="152"/>
    </row>
    <row r="316" spans="1:7" ht="19.5" thickBot="1" x14ac:dyDescent="0.35">
      <c r="A316" s="455" t="s">
        <v>294</v>
      </c>
      <c r="B316" s="376"/>
      <c r="C316" s="374"/>
      <c r="D316" s="374"/>
      <c r="E316" s="374"/>
      <c r="F316" s="152"/>
      <c r="G316" s="152"/>
    </row>
    <row r="317" spans="1:7" ht="19.5" thickBot="1" x14ac:dyDescent="0.35">
      <c r="A317" s="455" t="s">
        <v>295</v>
      </c>
      <c r="B317" s="376"/>
      <c r="C317" s="374"/>
      <c r="D317" s="374"/>
      <c r="E317" s="374"/>
      <c r="F317" s="152"/>
      <c r="G317" s="152"/>
    </row>
    <row r="318" spans="1:7" ht="19.5" thickBot="1" x14ac:dyDescent="0.35">
      <c r="A318" s="455" t="s">
        <v>296</v>
      </c>
      <c r="B318" s="376"/>
      <c r="C318" s="374"/>
      <c r="D318" s="374"/>
      <c r="E318" s="374"/>
      <c r="F318" s="152"/>
      <c r="G318" s="152"/>
    </row>
    <row r="319" spans="1:7" ht="32.25" thickBot="1" x14ac:dyDescent="0.35">
      <c r="A319" s="460" t="s">
        <v>53</v>
      </c>
      <c r="B319" s="376">
        <f>B314+B309</f>
        <v>40663</v>
      </c>
      <c r="C319" s="376">
        <f>C309+C314</f>
        <v>0</v>
      </c>
      <c r="D319" s="376">
        <f t="shared" ref="D319:E319" si="47">D314+D309</f>
        <v>0</v>
      </c>
      <c r="E319" s="376">
        <f t="shared" si="47"/>
        <v>0</v>
      </c>
      <c r="F319" s="152"/>
      <c r="G319" s="152"/>
    </row>
    <row r="320" spans="1:7" ht="19.5" thickBot="1" x14ac:dyDescent="0.35">
      <c r="A320" s="480"/>
      <c r="B320" s="481"/>
      <c r="C320" s="481"/>
      <c r="D320" s="481"/>
      <c r="E320" s="481"/>
      <c r="F320" s="152"/>
      <c r="G320" s="152"/>
    </row>
    <row r="321" spans="1:7" ht="48" thickBot="1" x14ac:dyDescent="0.35">
      <c r="A321" s="444" t="s">
        <v>57</v>
      </c>
      <c r="B321" s="482">
        <f>B301+B273+B247+B221+B195+B169+B144+B119+B94+B69+B28</f>
        <v>1752200</v>
      </c>
      <c r="C321" s="482">
        <f t="shared" ref="C321:E321" si="48">C301+C273+C247+C221+C195+C169+C144+C119+C94+C69+C28</f>
        <v>2023800</v>
      </c>
      <c r="D321" s="482">
        <f t="shared" si="48"/>
        <v>2023800</v>
      </c>
      <c r="E321" s="482">
        <f t="shared" si="48"/>
        <v>2023800</v>
      </c>
      <c r="F321" s="152"/>
      <c r="G321" s="152"/>
    </row>
    <row r="322" spans="1:7" ht="48" thickBot="1" x14ac:dyDescent="0.35">
      <c r="A322" s="444" t="s">
        <v>58</v>
      </c>
      <c r="B322" s="482">
        <f>B319+B291+B265+B239+B213+B187+B162+B137+B112+B87+B57</f>
        <v>1752200</v>
      </c>
      <c r="C322" s="482">
        <f t="shared" ref="C322:E322" si="49">C319+C291+C265+C239+C213+C187+C162+C137+C112+C87+C57</f>
        <v>2023800</v>
      </c>
      <c r="D322" s="482">
        <f t="shared" si="49"/>
        <v>2023800</v>
      </c>
      <c r="E322" s="482">
        <f t="shared" si="49"/>
        <v>2023800</v>
      </c>
      <c r="F322" s="152"/>
      <c r="G322" s="152"/>
    </row>
    <row r="323" spans="1:7" ht="19.5" thickBot="1" x14ac:dyDescent="0.35">
      <c r="A323" s="454" t="s">
        <v>24</v>
      </c>
      <c r="B323" s="483">
        <f>B324+B325</f>
        <v>1062000</v>
      </c>
      <c r="C323" s="483">
        <f t="shared" ref="C323:E323" si="50">C324+C325</f>
        <v>1400000</v>
      </c>
      <c r="D323" s="483">
        <f t="shared" si="50"/>
        <v>1400000</v>
      </c>
      <c r="E323" s="483">
        <f t="shared" si="50"/>
        <v>1400000</v>
      </c>
      <c r="F323" s="154"/>
      <c r="G323" s="152"/>
    </row>
    <row r="324" spans="1:7" ht="19.5" thickBot="1" x14ac:dyDescent="0.35">
      <c r="A324" s="455" t="s">
        <v>279</v>
      </c>
      <c r="B324" s="376">
        <f t="shared" ref="B324:E325" si="51">B37</f>
        <v>1062000</v>
      </c>
      <c r="C324" s="376">
        <f t="shared" si="51"/>
        <v>1400000</v>
      </c>
      <c r="D324" s="376">
        <f t="shared" si="51"/>
        <v>1400000</v>
      </c>
      <c r="E324" s="376">
        <f t="shared" si="51"/>
        <v>1400000</v>
      </c>
      <c r="F324" s="152"/>
      <c r="G324" s="152"/>
    </row>
    <row r="325" spans="1:7" ht="19.5" thickBot="1" x14ac:dyDescent="0.35">
      <c r="A325" s="455" t="s">
        <v>302</v>
      </c>
      <c r="B325" s="376">
        <f t="shared" si="51"/>
        <v>0</v>
      </c>
      <c r="C325" s="376">
        <f t="shared" si="51"/>
        <v>0</v>
      </c>
      <c r="D325" s="376">
        <f t="shared" si="51"/>
        <v>0</v>
      </c>
      <c r="E325" s="376">
        <f t="shared" si="51"/>
        <v>0</v>
      </c>
      <c r="F325" s="704"/>
      <c r="G325" s="152"/>
    </row>
    <row r="326" spans="1:7" ht="32.25" thickBot="1" x14ac:dyDescent="0.35">
      <c r="A326" s="454" t="s">
        <v>25</v>
      </c>
      <c r="B326" s="483">
        <f>B327+B328</f>
        <v>208000</v>
      </c>
      <c r="C326" s="483">
        <f t="shared" ref="C326:E326" si="52">C327+C328</f>
        <v>173650</v>
      </c>
      <c r="D326" s="483">
        <f t="shared" si="52"/>
        <v>173650</v>
      </c>
      <c r="E326" s="483">
        <f t="shared" si="52"/>
        <v>173650</v>
      </c>
      <c r="F326" s="152"/>
      <c r="G326" s="152"/>
    </row>
    <row r="327" spans="1:7" ht="19.5" thickBot="1" x14ac:dyDescent="0.35">
      <c r="A327" s="455" t="s">
        <v>279</v>
      </c>
      <c r="B327" s="374">
        <f t="shared" ref="B327:E328" si="53">B40</f>
        <v>208000</v>
      </c>
      <c r="C327" s="374">
        <f t="shared" si="53"/>
        <v>173650</v>
      </c>
      <c r="D327" s="374">
        <f t="shared" si="53"/>
        <v>173650</v>
      </c>
      <c r="E327" s="374">
        <f t="shared" si="53"/>
        <v>173650</v>
      </c>
      <c r="F327" s="152"/>
      <c r="G327" s="152"/>
    </row>
    <row r="328" spans="1:7" ht="19.5" thickBot="1" x14ac:dyDescent="0.35">
      <c r="A328" s="455" t="s">
        <v>302</v>
      </c>
      <c r="B328" s="376">
        <f t="shared" si="53"/>
        <v>0</v>
      </c>
      <c r="C328" s="376">
        <f t="shared" si="53"/>
        <v>0</v>
      </c>
      <c r="D328" s="376">
        <f t="shared" si="53"/>
        <v>0</v>
      </c>
      <c r="E328" s="376">
        <f t="shared" si="53"/>
        <v>0</v>
      </c>
      <c r="F328" s="152"/>
      <c r="G328" s="152"/>
    </row>
    <row r="329" spans="1:7" ht="19.5" thickBot="1" x14ac:dyDescent="0.35">
      <c r="A329" s="454" t="s">
        <v>26</v>
      </c>
      <c r="B329" s="483">
        <f>B330+B331</f>
        <v>349850</v>
      </c>
      <c r="C329" s="483">
        <f t="shared" ref="C329:E329" si="54">C330+C331</f>
        <v>320000</v>
      </c>
      <c r="D329" s="483">
        <f t="shared" si="54"/>
        <v>320000</v>
      </c>
      <c r="E329" s="483">
        <f t="shared" si="54"/>
        <v>320000</v>
      </c>
      <c r="F329" s="152"/>
      <c r="G329" s="152"/>
    </row>
    <row r="330" spans="1:7" ht="19.5" thickBot="1" x14ac:dyDescent="0.35">
      <c r="A330" s="455" t="s">
        <v>279</v>
      </c>
      <c r="B330" s="376">
        <f t="shared" ref="B330:E331" si="55">B43</f>
        <v>349850</v>
      </c>
      <c r="C330" s="376">
        <f t="shared" si="55"/>
        <v>320000</v>
      </c>
      <c r="D330" s="376">
        <f t="shared" si="55"/>
        <v>320000</v>
      </c>
      <c r="E330" s="376">
        <f t="shared" si="55"/>
        <v>320000</v>
      </c>
      <c r="F330" s="154"/>
      <c r="G330" s="152"/>
    </row>
    <row r="331" spans="1:7" ht="19.5" thickBot="1" x14ac:dyDescent="0.35">
      <c r="A331" s="455" t="s">
        <v>302</v>
      </c>
      <c r="B331" s="376">
        <f t="shared" si="55"/>
        <v>0</v>
      </c>
      <c r="C331" s="376">
        <f t="shared" si="55"/>
        <v>0</v>
      </c>
      <c r="D331" s="376">
        <f t="shared" si="55"/>
        <v>0</v>
      </c>
      <c r="E331" s="376">
        <f t="shared" si="55"/>
        <v>0</v>
      </c>
      <c r="F331" s="152"/>
      <c r="G331" s="152"/>
    </row>
    <row r="332" spans="1:7" ht="19.5" thickBot="1" x14ac:dyDescent="0.35">
      <c r="A332" s="454" t="s">
        <v>27</v>
      </c>
      <c r="B332" s="483"/>
      <c r="C332" s="483"/>
      <c r="D332" s="483"/>
      <c r="E332" s="483"/>
      <c r="F332" s="152"/>
      <c r="G332" s="152"/>
    </row>
    <row r="333" spans="1:7" ht="19.5" thickBot="1" x14ac:dyDescent="0.35">
      <c r="A333" s="455" t="s">
        <v>279</v>
      </c>
      <c r="B333" s="374"/>
      <c r="C333" s="374"/>
      <c r="D333" s="374"/>
      <c r="E333" s="374"/>
      <c r="F333" s="152"/>
      <c r="G333" s="152"/>
    </row>
    <row r="334" spans="1:7" ht="19.5" thickBot="1" x14ac:dyDescent="0.35">
      <c r="A334" s="455" t="s">
        <v>302</v>
      </c>
      <c r="B334" s="376"/>
      <c r="C334" s="376"/>
      <c r="D334" s="376"/>
      <c r="E334" s="376"/>
      <c r="F334" s="152"/>
      <c r="G334" s="152"/>
    </row>
    <row r="335" spans="1:7" ht="32.25" thickBot="1" x14ac:dyDescent="0.35">
      <c r="A335" s="454" t="s">
        <v>28</v>
      </c>
      <c r="B335" s="483"/>
      <c r="C335" s="483"/>
      <c r="D335" s="483"/>
      <c r="E335" s="483"/>
      <c r="F335" s="152"/>
      <c r="G335" s="152"/>
    </row>
    <row r="336" spans="1:7" ht="19.5" thickBot="1" x14ac:dyDescent="0.35">
      <c r="A336" s="455" t="s">
        <v>279</v>
      </c>
      <c r="B336" s="374"/>
      <c r="C336" s="374"/>
      <c r="D336" s="374"/>
      <c r="E336" s="374"/>
      <c r="F336" s="152"/>
      <c r="G336" s="152"/>
    </row>
    <row r="337" spans="1:7" ht="19.5" thickBot="1" x14ac:dyDescent="0.35">
      <c r="A337" s="455" t="s">
        <v>302</v>
      </c>
      <c r="B337" s="376"/>
      <c r="C337" s="376"/>
      <c r="D337" s="376"/>
      <c r="E337" s="376"/>
      <c r="F337" s="152"/>
      <c r="G337" s="152"/>
    </row>
    <row r="338" spans="1:7" ht="19.5" thickBot="1" x14ac:dyDescent="0.35">
      <c r="A338" s="454" t="s">
        <v>29</v>
      </c>
      <c r="B338" s="483">
        <f>B339+B340</f>
        <v>150</v>
      </c>
      <c r="C338" s="483">
        <f>C339+C340</f>
        <v>150</v>
      </c>
      <c r="D338" s="483">
        <f t="shared" ref="D338:E338" si="56">D339+D340</f>
        <v>150</v>
      </c>
      <c r="E338" s="483">
        <f t="shared" si="56"/>
        <v>150</v>
      </c>
      <c r="F338" s="152"/>
      <c r="G338" s="152"/>
    </row>
    <row r="339" spans="1:7" ht="19.5" thickBot="1" x14ac:dyDescent="0.35">
      <c r="A339" s="455" t="s">
        <v>279</v>
      </c>
      <c r="B339" s="374">
        <f t="shared" ref="B339:E340" si="57">B52</f>
        <v>150</v>
      </c>
      <c r="C339" s="374">
        <f t="shared" si="57"/>
        <v>150</v>
      </c>
      <c r="D339" s="374">
        <f t="shared" si="57"/>
        <v>150</v>
      </c>
      <c r="E339" s="374">
        <f t="shared" si="57"/>
        <v>150</v>
      </c>
      <c r="F339" s="152"/>
      <c r="G339" s="152"/>
    </row>
    <row r="340" spans="1:7" ht="19.5" thickBot="1" x14ac:dyDescent="0.35">
      <c r="A340" s="455" t="s">
        <v>302</v>
      </c>
      <c r="B340" s="376">
        <f t="shared" si="57"/>
        <v>0</v>
      </c>
      <c r="C340" s="376">
        <f t="shared" si="57"/>
        <v>0</v>
      </c>
      <c r="D340" s="376">
        <f t="shared" si="57"/>
        <v>0</v>
      </c>
      <c r="E340" s="376">
        <f t="shared" si="57"/>
        <v>0</v>
      </c>
      <c r="F340" s="152"/>
      <c r="G340" s="152"/>
    </row>
    <row r="341" spans="1:7" ht="32.25" thickBot="1" x14ac:dyDescent="0.35">
      <c r="A341" s="454" t="s">
        <v>30</v>
      </c>
      <c r="B341" s="483">
        <f>+B54</f>
        <v>2200</v>
      </c>
      <c r="C341" s="483">
        <f>+C54</f>
        <v>0</v>
      </c>
      <c r="D341" s="483">
        <f>+D54</f>
        <v>0</v>
      </c>
      <c r="E341" s="483">
        <f>+E54</f>
        <v>0</v>
      </c>
      <c r="F341" s="152"/>
      <c r="G341" s="152"/>
    </row>
    <row r="342" spans="1:7" ht="19.5" thickBot="1" x14ac:dyDescent="0.35">
      <c r="A342" s="455" t="s">
        <v>279</v>
      </c>
      <c r="B342" s="374">
        <f t="shared" ref="B342:E343" si="58">B55</f>
        <v>2200</v>
      </c>
      <c r="C342" s="374">
        <f t="shared" si="58"/>
        <v>0</v>
      </c>
      <c r="D342" s="374">
        <f t="shared" si="58"/>
        <v>0</v>
      </c>
      <c r="E342" s="374">
        <f t="shared" si="58"/>
        <v>0</v>
      </c>
      <c r="F342" s="152"/>
      <c r="G342" s="152"/>
    </row>
    <row r="343" spans="1:7" ht="19.5" thickBot="1" x14ac:dyDescent="0.35">
      <c r="A343" s="455" t="s">
        <v>302</v>
      </c>
      <c r="B343" s="376">
        <f t="shared" si="58"/>
        <v>0</v>
      </c>
      <c r="C343" s="376">
        <f t="shared" si="58"/>
        <v>0</v>
      </c>
      <c r="D343" s="376">
        <f t="shared" si="58"/>
        <v>0</v>
      </c>
      <c r="E343" s="376">
        <f t="shared" si="58"/>
        <v>0</v>
      </c>
      <c r="F343" s="152"/>
      <c r="G343" s="152"/>
    </row>
    <row r="344" spans="1:7" ht="19.5" thickBot="1" x14ac:dyDescent="0.35">
      <c r="A344" s="454" t="s">
        <v>59</v>
      </c>
      <c r="B344" s="374">
        <f>B345+B346+B347+B348</f>
        <v>0</v>
      </c>
      <c r="C344" s="374">
        <f t="shared" ref="C344:E344" si="59">C345+C346+C347+C348</f>
        <v>0</v>
      </c>
      <c r="D344" s="374">
        <f t="shared" si="59"/>
        <v>0</v>
      </c>
      <c r="E344" s="374">
        <f t="shared" si="59"/>
        <v>0</v>
      </c>
      <c r="F344" s="152"/>
      <c r="G344" s="152"/>
    </row>
    <row r="345" spans="1:7" ht="19.5" thickBot="1" x14ac:dyDescent="0.35">
      <c r="A345" s="455" t="s">
        <v>279</v>
      </c>
      <c r="B345" s="374">
        <v>0</v>
      </c>
      <c r="C345" s="374">
        <v>0</v>
      </c>
      <c r="D345" s="374">
        <v>0</v>
      </c>
      <c r="E345" s="374">
        <v>0</v>
      </c>
      <c r="F345" s="152"/>
      <c r="G345" s="152"/>
    </row>
    <row r="346" spans="1:7" ht="19.5" thickBot="1" x14ac:dyDescent="0.35">
      <c r="A346" s="455" t="s">
        <v>294</v>
      </c>
      <c r="B346" s="374"/>
      <c r="C346" s="374"/>
      <c r="D346" s="374"/>
      <c r="E346" s="374"/>
      <c r="F346" s="152"/>
      <c r="G346" s="152"/>
    </row>
    <row r="347" spans="1:7" ht="19.5" thickBot="1" x14ac:dyDescent="0.35">
      <c r="A347" s="455" t="s">
        <v>295</v>
      </c>
      <c r="B347" s="374"/>
      <c r="C347" s="374"/>
      <c r="D347" s="374"/>
      <c r="E347" s="374"/>
      <c r="F347" s="152"/>
      <c r="G347" s="152"/>
    </row>
    <row r="348" spans="1:7" ht="19.5" thickBot="1" x14ac:dyDescent="0.35">
      <c r="A348" s="455" t="s">
        <v>296</v>
      </c>
      <c r="B348" s="374"/>
      <c r="C348" s="374"/>
      <c r="D348" s="374"/>
      <c r="E348" s="374"/>
      <c r="F348" s="152"/>
      <c r="G348" s="152"/>
    </row>
    <row r="349" spans="1:7" ht="19.5" thickBot="1" x14ac:dyDescent="0.35">
      <c r="A349" s="454" t="s">
        <v>60</v>
      </c>
      <c r="B349" s="374">
        <f>B350</f>
        <v>130000</v>
      </c>
      <c r="C349" s="374">
        <f>C350+C351+C352+C353</f>
        <v>130000</v>
      </c>
      <c r="D349" s="374">
        <f t="shared" ref="D349:E349" si="60">D350+D351+D352+D353</f>
        <v>130000</v>
      </c>
      <c r="E349" s="374">
        <f t="shared" si="60"/>
        <v>130000</v>
      </c>
      <c r="F349" s="152"/>
      <c r="G349" s="152"/>
    </row>
    <row r="350" spans="1:7" ht="19.5" thickBot="1" x14ac:dyDescent="0.35">
      <c r="A350" s="455" t="s">
        <v>279</v>
      </c>
      <c r="B350" s="374">
        <f>B315+B287+B261+B235+B183+B158+B133+B108+B83</f>
        <v>130000</v>
      </c>
      <c r="C350" s="374">
        <f>C83+C108+C133+C158+C183+C209+C235+C261+C287+C315</f>
        <v>130000</v>
      </c>
      <c r="D350" s="374">
        <f>D314+D287+D260+D234+D209+D183+D157+D132+D82</f>
        <v>130000</v>
      </c>
      <c r="E350" s="374">
        <f>E314+E287+E260+E234+E209+E183+E157+E132+E82</f>
        <v>130000</v>
      </c>
      <c r="F350" s="152"/>
      <c r="G350" s="152"/>
    </row>
    <row r="351" spans="1:7" ht="19.5" thickBot="1" x14ac:dyDescent="0.35">
      <c r="A351" s="455" t="s">
        <v>294</v>
      </c>
      <c r="B351" s="374"/>
      <c r="C351" s="374"/>
      <c r="D351" s="374"/>
      <c r="E351" s="374"/>
      <c r="F351" s="152"/>
      <c r="G351" s="152"/>
    </row>
    <row r="352" spans="1:7" ht="19.5" thickBot="1" x14ac:dyDescent="0.35">
      <c r="A352" s="455" t="s">
        <v>295</v>
      </c>
      <c r="B352" s="374"/>
      <c r="C352" s="374"/>
      <c r="D352" s="374"/>
      <c r="E352" s="374"/>
      <c r="F352" s="152"/>
      <c r="G352" s="152"/>
    </row>
    <row r="353" spans="1:7" ht="19.5" thickBot="1" x14ac:dyDescent="0.35">
      <c r="A353" s="455" t="s">
        <v>296</v>
      </c>
      <c r="B353" s="374"/>
      <c r="C353" s="374"/>
      <c r="D353" s="374"/>
      <c r="E353" s="374"/>
      <c r="F353" s="152"/>
      <c r="G353" s="152"/>
    </row>
    <row r="354" spans="1:7" ht="19.5" thickBot="1" x14ac:dyDescent="0.35">
      <c r="A354" s="461" t="s">
        <v>32</v>
      </c>
      <c r="B354" s="462">
        <f>IF(B322-B321=0,0,"Error")</f>
        <v>0</v>
      </c>
      <c r="C354" s="462">
        <f>IF(C322-C321=0,0,"Error")</f>
        <v>0</v>
      </c>
      <c r="D354" s="462">
        <f>IF(D322-D321=0,0,"Error")</f>
        <v>0</v>
      </c>
      <c r="E354" s="462">
        <f>IF(E322-E321=0,0,"Error")</f>
        <v>0</v>
      </c>
      <c r="F354" s="152"/>
      <c r="G354" s="152"/>
    </row>
    <row r="355" spans="1:7" ht="18.75" x14ac:dyDescent="0.3">
      <c r="A355" s="828"/>
      <c r="B355" s="829"/>
      <c r="C355" s="829"/>
      <c r="D355" s="829"/>
      <c r="E355" s="829"/>
      <c r="F355" s="152"/>
      <c r="G355" s="152"/>
    </row>
    <row r="356" spans="1:7" ht="18.75" x14ac:dyDescent="0.3">
      <c r="A356" s="152"/>
      <c r="B356" s="152"/>
      <c r="C356" s="152"/>
      <c r="D356" s="152"/>
      <c r="E356" s="152"/>
      <c r="F356" s="152"/>
      <c r="G356" s="152"/>
    </row>
  </sheetData>
  <mergeCells count="85">
    <mergeCell ref="A2:E2"/>
    <mergeCell ref="A1:E1"/>
    <mergeCell ref="A8:E8"/>
    <mergeCell ref="A3:E3"/>
    <mergeCell ref="B5:E5"/>
    <mergeCell ref="B6:E6"/>
    <mergeCell ref="B7:E7"/>
    <mergeCell ref="A33:E33"/>
    <mergeCell ref="A9:E11"/>
    <mergeCell ref="B12:E12"/>
    <mergeCell ref="A13:A14"/>
    <mergeCell ref="B16:E16"/>
    <mergeCell ref="A17:E17"/>
    <mergeCell ref="A20:E20"/>
    <mergeCell ref="A21:E21"/>
    <mergeCell ref="B22:E22"/>
    <mergeCell ref="B23:E23"/>
    <mergeCell ref="B24:E24"/>
    <mergeCell ref="A25:A26"/>
    <mergeCell ref="D88:E88"/>
    <mergeCell ref="A34:A35"/>
    <mergeCell ref="A59:E59"/>
    <mergeCell ref="A60:E60"/>
    <mergeCell ref="B61:E61"/>
    <mergeCell ref="D62:E62"/>
    <mergeCell ref="B63:E63"/>
    <mergeCell ref="B64:E64"/>
    <mergeCell ref="B65:E65"/>
    <mergeCell ref="A66:A67"/>
    <mergeCell ref="A74:E74"/>
    <mergeCell ref="A75:A76"/>
    <mergeCell ref="D138:E138"/>
    <mergeCell ref="B89:E89"/>
    <mergeCell ref="B90:E90"/>
    <mergeCell ref="A91:A92"/>
    <mergeCell ref="A99:E99"/>
    <mergeCell ref="A100:A101"/>
    <mergeCell ref="D113:E113"/>
    <mergeCell ref="B114:E114"/>
    <mergeCell ref="B115:E115"/>
    <mergeCell ref="A116:A117"/>
    <mergeCell ref="A124:E124"/>
    <mergeCell ref="A125:A126"/>
    <mergeCell ref="B188:E188"/>
    <mergeCell ref="B139:E139"/>
    <mergeCell ref="B140:E140"/>
    <mergeCell ref="A141:A142"/>
    <mergeCell ref="A149:E149"/>
    <mergeCell ref="A150:A151"/>
    <mergeCell ref="D163:E163"/>
    <mergeCell ref="B164:E164"/>
    <mergeCell ref="B165:E165"/>
    <mergeCell ref="A166:A167"/>
    <mergeCell ref="A174:E174"/>
    <mergeCell ref="A175:A176"/>
    <mergeCell ref="B240:E240"/>
    <mergeCell ref="B190:E190"/>
    <mergeCell ref="B191:E191"/>
    <mergeCell ref="A192:A193"/>
    <mergeCell ref="A200:E200"/>
    <mergeCell ref="A201:A202"/>
    <mergeCell ref="B214:E214"/>
    <mergeCell ref="B216:E216"/>
    <mergeCell ref="B217:E217"/>
    <mergeCell ref="A218:A219"/>
    <mergeCell ref="A226:E226"/>
    <mergeCell ref="A227:A228"/>
    <mergeCell ref="A292:A294"/>
    <mergeCell ref="B292:E294"/>
    <mergeCell ref="B242:E242"/>
    <mergeCell ref="B243:E243"/>
    <mergeCell ref="A244:A245"/>
    <mergeCell ref="A252:E252"/>
    <mergeCell ref="A253:A254"/>
    <mergeCell ref="B266:E266"/>
    <mergeCell ref="B268:E268"/>
    <mergeCell ref="B269:E269"/>
    <mergeCell ref="A270:A271"/>
    <mergeCell ref="A278:E278"/>
    <mergeCell ref="A279:A280"/>
    <mergeCell ref="B296:E296"/>
    <mergeCell ref="B297:E297"/>
    <mergeCell ref="A298:A299"/>
    <mergeCell ref="A306:E306"/>
    <mergeCell ref="A307:A308"/>
  </mergeCells>
  <pageMargins left="0.7" right="0.7" top="0.75" bottom="0.75" header="0.3" footer="0.3"/>
  <pageSetup paperSize="9"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36</vt:i4>
      </vt:variant>
    </vt:vector>
  </HeadingPairs>
  <TitlesOfParts>
    <vt:vector size="83" baseType="lpstr">
      <vt:lpstr>1-Presidenca</vt:lpstr>
      <vt:lpstr>2-Kuvendi</vt:lpstr>
      <vt:lpstr>3-Kryeministria</vt:lpstr>
      <vt:lpstr>18-SHISH</vt:lpstr>
      <vt:lpstr>19-RTSH</vt:lpstr>
      <vt:lpstr>20-Drejtoria e Arkivave</vt:lpstr>
      <vt:lpstr>22.Akademia e Shkences</vt:lpstr>
      <vt:lpstr>24-KLSH</vt:lpstr>
      <vt:lpstr>28-Prokuroria e Pergjithshme</vt:lpstr>
      <vt:lpstr>29-KLGJ 01110</vt:lpstr>
      <vt:lpstr>29-KLGJ 03310 </vt:lpstr>
      <vt:lpstr>30-Gjykata Kushtetuese</vt:lpstr>
      <vt:lpstr>31-ATSH</vt:lpstr>
      <vt:lpstr>35-KLP</vt:lpstr>
      <vt:lpstr>50-INSTAT</vt:lpstr>
      <vt:lpstr>55-Shkolla e Magjistratures</vt:lpstr>
      <vt:lpstr>57-QKK</vt:lpstr>
      <vt:lpstr>63-Komisioni i Vleresimit 03330</vt:lpstr>
      <vt:lpstr>66-Avokati i Popullit</vt:lpstr>
      <vt:lpstr>67-KMSHC</vt:lpstr>
      <vt:lpstr>76-ILDKPKI</vt:lpstr>
      <vt:lpstr>77-Autoriteti i Konkurrences</vt:lpstr>
      <vt:lpstr>82-KKK</vt:lpstr>
      <vt:lpstr>87-Agjensia e Diaspores</vt:lpstr>
      <vt:lpstr>87-Qendra e Botimeve</vt:lpstr>
      <vt:lpstr>87-Kultet</vt:lpstr>
      <vt:lpstr>87-DSHQ</vt:lpstr>
      <vt:lpstr>87-AMBU</vt:lpstr>
      <vt:lpstr>87-Avokatura e Shtetit</vt:lpstr>
      <vt:lpstr>87-Inspektoriati Qendror</vt:lpstr>
      <vt:lpstr>87-DSIK</vt:lpstr>
      <vt:lpstr>87-APP</vt:lpstr>
      <vt:lpstr>87-ADISA </vt:lpstr>
      <vt:lpstr>87-AZHT</vt:lpstr>
      <vt:lpstr>87-AKPT</vt:lpstr>
      <vt:lpstr>87-Agjesia e Auditimit BE</vt:lpstr>
      <vt:lpstr>87-ASIG</vt:lpstr>
      <vt:lpstr>87-ACESK</vt:lpstr>
      <vt:lpstr>87-DAP</vt:lpstr>
      <vt:lpstr>87-ASPA</vt:lpstr>
      <vt:lpstr>87-Pakicat Kombetare</vt:lpstr>
      <vt:lpstr>88-AMSHC </vt:lpstr>
      <vt:lpstr>89-KDIMDP</vt:lpstr>
      <vt:lpstr>90-KPP</vt:lpstr>
      <vt:lpstr>91-KMD </vt:lpstr>
      <vt:lpstr>92-ISKK </vt:lpstr>
      <vt:lpstr>95-aidissh</vt:lpstr>
      <vt:lpstr>'19-RTSH'!Print_Area</vt:lpstr>
      <vt:lpstr>'20-Drejtoria e Arkivave'!Print_Area</vt:lpstr>
      <vt:lpstr>'22.Akademia e Shkences'!Print_Area</vt:lpstr>
      <vt:lpstr>'28-Prokuroria e Pergjithshme'!Print_Area</vt:lpstr>
      <vt:lpstr>'29-KLGJ 01110'!Print_Area</vt:lpstr>
      <vt:lpstr>'29-KLGJ 03310 '!Print_Area</vt:lpstr>
      <vt:lpstr>'30-Gjykata Kushtetuese'!Print_Area</vt:lpstr>
      <vt:lpstr>'31-ATSH'!Print_Area</vt:lpstr>
      <vt:lpstr>'35-KLP'!Print_Area</vt:lpstr>
      <vt:lpstr>'3-Kryeministria'!Print_Area</vt:lpstr>
      <vt:lpstr>'55-Shkolla e Magjistratures'!Print_Area</vt:lpstr>
      <vt:lpstr>'57-QKK'!Print_Area</vt:lpstr>
      <vt:lpstr>'63-Komisioni i Vleresimit 03330'!Print_Area</vt:lpstr>
      <vt:lpstr>'66-Avokati i Popullit'!Print_Area</vt:lpstr>
      <vt:lpstr>'76-ILDKPKI'!Print_Area</vt:lpstr>
      <vt:lpstr>'87-ACESK'!Print_Area</vt:lpstr>
      <vt:lpstr>'87-ADISA '!Print_Area</vt:lpstr>
      <vt:lpstr>'87-Agjensia e Diaspores'!Print_Area</vt:lpstr>
      <vt:lpstr>'87-Agjesia e Auditimit BE'!Print_Area</vt:lpstr>
      <vt:lpstr>'87-AKPT'!Print_Area</vt:lpstr>
      <vt:lpstr>'87-APP'!Print_Area</vt:lpstr>
      <vt:lpstr>'87-ASIG'!Print_Area</vt:lpstr>
      <vt:lpstr>'87-ASPA'!Print_Area</vt:lpstr>
      <vt:lpstr>'87-Avokatura e Shtetit'!Print_Area</vt:lpstr>
      <vt:lpstr>'87-AZHT'!Print_Area</vt:lpstr>
      <vt:lpstr>'87-DAP'!Print_Area</vt:lpstr>
      <vt:lpstr>'87-DSHQ'!Print_Area</vt:lpstr>
      <vt:lpstr>'87-DSIK'!Print_Area</vt:lpstr>
      <vt:lpstr>'87-Inspektoriati Qendror'!Print_Area</vt:lpstr>
      <vt:lpstr>'87-Kultet'!Print_Area</vt:lpstr>
      <vt:lpstr>'87-Pakicat Kombetare'!Print_Area</vt:lpstr>
      <vt:lpstr>'87-Qendra e Botimeve'!Print_Area</vt:lpstr>
      <vt:lpstr>'89-KDIMDP'!Print_Area</vt:lpstr>
      <vt:lpstr>'90-KPP'!Print_Area</vt:lpstr>
      <vt:lpstr>'91-KMD '!Print_Area</vt:lpstr>
      <vt:lpstr>'95-aidissh'!Print_Area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2019-12-06T11:45:04Z</dcterms:modified>
</cp:coreProperties>
</file>