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alion.cenalia.GOV\Desktop\PBA\PBA 2020-2022\PBA 2020-2022 FAZA 3\Dokumenti i PBA Faza 3\Aneksi 1 Excel PBA 2020-2022\"/>
    </mc:Choice>
  </mc:AlternateContent>
  <bookViews>
    <workbookView xWindow="0" yWindow="0" windowWidth="21840" windowHeight="11835" activeTab="7"/>
  </bookViews>
  <sheets>
    <sheet name="Formati 1 Misioni" sheetId="5" r:id="rId1"/>
    <sheet name="Prog 01110" sheetId="11" r:id="rId2"/>
    <sheet name="Prog 04220" sheetId="12" r:id="rId3"/>
    <sheet name="Prog 04230" sheetId="13" r:id="rId4"/>
    <sheet name="Prog 04240" sheetId="14" r:id="rId5"/>
    <sheet name="Prog 04250" sheetId="15" r:id="rId6"/>
    <sheet name="Prog 04860" sheetId="16" r:id="rId7"/>
    <sheet name="Prog 05470" sheetId="17" r:id="rId8"/>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57" i="12" l="1"/>
  <c r="D757" i="12"/>
  <c r="C757" i="12"/>
  <c r="B757" i="12"/>
  <c r="E756" i="12"/>
  <c r="D756" i="12"/>
  <c r="C756" i="12"/>
  <c r="B756" i="12"/>
  <c r="E755" i="12"/>
  <c r="D755" i="12"/>
  <c r="C755" i="12"/>
  <c r="B755" i="12"/>
  <c r="E754" i="12"/>
  <c r="D754" i="12"/>
  <c r="C754" i="12"/>
  <c r="B754" i="12"/>
  <c r="E753" i="12"/>
  <c r="D753" i="12"/>
  <c r="C753" i="12"/>
  <c r="E752" i="12"/>
  <c r="D752" i="12"/>
  <c r="C752" i="12"/>
  <c r="B752" i="12"/>
  <c r="E751" i="12"/>
  <c r="D751" i="12"/>
  <c r="C751" i="12"/>
  <c r="B751" i="12"/>
  <c r="E750" i="12"/>
  <c r="D750" i="12"/>
  <c r="C750" i="12"/>
  <c r="B750" i="12"/>
  <c r="E749" i="12"/>
  <c r="E748" i="12" s="1"/>
  <c r="D749" i="12"/>
  <c r="D748" i="12" s="1"/>
  <c r="C749" i="12"/>
  <c r="C748" i="12" s="1"/>
  <c r="B749" i="12"/>
  <c r="B748" i="12" s="1"/>
  <c r="E747" i="12"/>
  <c r="D747" i="12"/>
  <c r="C747" i="12"/>
  <c r="B747" i="12"/>
  <c r="E746" i="12"/>
  <c r="D746" i="12"/>
  <c r="C746" i="12"/>
  <c r="B746" i="12"/>
  <c r="C745" i="12"/>
  <c r="B745" i="12"/>
  <c r="E744" i="12"/>
  <c r="D744" i="12"/>
  <c r="C744" i="12"/>
  <c r="B744" i="12"/>
  <c r="E743" i="12"/>
  <c r="E742" i="12" s="1"/>
  <c r="D743" i="12"/>
  <c r="D742" i="12" s="1"/>
  <c r="C743" i="12"/>
  <c r="C742" i="12" s="1"/>
  <c r="B743" i="12"/>
  <c r="B742" i="12" s="1"/>
  <c r="E741" i="12"/>
  <c r="D741" i="12"/>
  <c r="C741" i="12"/>
  <c r="B741" i="12"/>
  <c r="E740" i="12"/>
  <c r="D740" i="12"/>
  <c r="C740" i="12"/>
  <c r="B740" i="12"/>
  <c r="E739" i="12"/>
  <c r="D739" i="12"/>
  <c r="B739" i="12"/>
  <c r="E738" i="12"/>
  <c r="D738" i="12"/>
  <c r="C738" i="12"/>
  <c r="B738" i="12"/>
  <c r="E737" i="12"/>
  <c r="E736" i="12" s="1"/>
  <c r="D737" i="12"/>
  <c r="D736" i="12" s="1"/>
  <c r="C737" i="12"/>
  <c r="C736" i="12" s="1"/>
  <c r="B737" i="12"/>
  <c r="B736" i="12" s="1"/>
  <c r="E735" i="12"/>
  <c r="D735" i="12"/>
  <c r="C735" i="12"/>
  <c r="B735" i="12"/>
  <c r="E734" i="12"/>
  <c r="D734" i="12"/>
  <c r="C734" i="12"/>
  <c r="C733" i="12" s="1"/>
  <c r="B734" i="12"/>
  <c r="E733" i="12"/>
  <c r="D733" i="12"/>
  <c r="E732" i="12"/>
  <c r="D732" i="12"/>
  <c r="C732" i="12"/>
  <c r="B732" i="12"/>
  <c r="E731" i="12"/>
  <c r="E730" i="12" s="1"/>
  <c r="D731" i="12"/>
  <c r="D730" i="12" s="1"/>
  <c r="C731" i="12"/>
  <c r="C730" i="12" s="1"/>
  <c r="B731" i="12"/>
  <c r="B730" i="12" s="1"/>
  <c r="E729" i="12"/>
  <c r="D729" i="12"/>
  <c r="C729" i="12"/>
  <c r="B729" i="12"/>
  <c r="E728" i="12"/>
  <c r="D728" i="12"/>
  <c r="D727" i="12" s="1"/>
  <c r="C728" i="12"/>
  <c r="B728" i="12"/>
  <c r="B727" i="12" s="1"/>
  <c r="E727" i="12"/>
  <c r="C727" i="12"/>
  <c r="E717" i="12"/>
  <c r="D717" i="12"/>
  <c r="C717" i="12"/>
  <c r="B717" i="12"/>
  <c r="E712" i="12"/>
  <c r="E722" i="12" s="1"/>
  <c r="E704" i="12" s="1"/>
  <c r="E705" i="12" s="1"/>
  <c r="D712" i="12"/>
  <c r="D722" i="12" s="1"/>
  <c r="D704" i="12" s="1"/>
  <c r="D705" i="12" s="1"/>
  <c r="C712" i="12"/>
  <c r="C722" i="12" s="1"/>
  <c r="C704" i="12" s="1"/>
  <c r="C705" i="12" s="1"/>
  <c r="B712" i="12"/>
  <c r="B722" i="12" s="1"/>
  <c r="E691" i="12"/>
  <c r="D691" i="12"/>
  <c r="C691" i="12"/>
  <c r="B691" i="12"/>
  <c r="E686" i="12"/>
  <c r="E696" i="12" s="1"/>
  <c r="E678" i="12" s="1"/>
  <c r="E679" i="12" s="1"/>
  <c r="D686" i="12"/>
  <c r="D696" i="12" s="1"/>
  <c r="D678" i="12" s="1"/>
  <c r="D679" i="12" s="1"/>
  <c r="C686" i="12"/>
  <c r="C696" i="12" s="1"/>
  <c r="C678" i="12" s="1"/>
  <c r="C679" i="12" s="1"/>
  <c r="B686" i="12"/>
  <c r="B696" i="12" s="1"/>
  <c r="E665" i="12"/>
  <c r="D665" i="12"/>
  <c r="C665" i="12"/>
  <c r="B665" i="12"/>
  <c r="E660" i="12"/>
  <c r="E670" i="12" s="1"/>
  <c r="E652" i="12" s="1"/>
  <c r="E653" i="12" s="1"/>
  <c r="D660" i="12"/>
  <c r="D670" i="12" s="1"/>
  <c r="D652" i="12" s="1"/>
  <c r="D653" i="12" s="1"/>
  <c r="C660" i="12"/>
  <c r="C670" i="12" s="1"/>
  <c r="C652" i="12" s="1"/>
  <c r="C653" i="12" s="1"/>
  <c r="B660" i="12"/>
  <c r="B670" i="12" s="1"/>
  <c r="E639" i="12"/>
  <c r="D639" i="12"/>
  <c r="C639" i="12"/>
  <c r="B639" i="12"/>
  <c r="E634" i="12"/>
  <c r="E644" i="12" s="1"/>
  <c r="E626" i="12" s="1"/>
  <c r="D634" i="12"/>
  <c r="D644" i="12" s="1"/>
  <c r="D626" i="12" s="1"/>
  <c r="C634" i="12"/>
  <c r="C644" i="12" s="1"/>
  <c r="C626" i="12" s="1"/>
  <c r="B634" i="12"/>
  <c r="E613" i="12"/>
  <c r="E608" i="12"/>
  <c r="E602" i="12"/>
  <c r="E588" i="12"/>
  <c r="D588" i="12"/>
  <c r="E583" i="12"/>
  <c r="D583" i="12"/>
  <c r="E577" i="12"/>
  <c r="D577" i="12"/>
  <c r="D563" i="12"/>
  <c r="C563" i="12"/>
  <c r="E558" i="12"/>
  <c r="E568" i="12" s="1"/>
  <c r="E550" i="12" s="1"/>
  <c r="D558" i="12"/>
  <c r="C558" i="12"/>
  <c r="C568" i="12" s="1"/>
  <c r="C550" i="12" s="1"/>
  <c r="B558" i="12"/>
  <c r="B568" i="12" s="1"/>
  <c r="B550" i="12" s="1"/>
  <c r="B551" i="12" s="1"/>
  <c r="E552" i="12"/>
  <c r="D552" i="12"/>
  <c r="C552" i="12"/>
  <c r="E525" i="12"/>
  <c r="E540" i="12" s="1"/>
  <c r="E511" i="12" s="1"/>
  <c r="D525" i="12"/>
  <c r="D540" i="12" s="1"/>
  <c r="C525" i="12"/>
  <c r="C540" i="12" s="1"/>
  <c r="B525" i="12"/>
  <c r="B540" i="12" s="1"/>
  <c r="E513" i="12"/>
  <c r="D513" i="12"/>
  <c r="C513" i="12"/>
  <c r="E500" i="12"/>
  <c r="D500" i="12"/>
  <c r="E488" i="12"/>
  <c r="D488" i="12"/>
  <c r="C488" i="12"/>
  <c r="C503" i="12" s="1"/>
  <c r="B488" i="12"/>
  <c r="B503" i="12" s="1"/>
  <c r="E476" i="12"/>
  <c r="D476" i="12"/>
  <c r="C476" i="12"/>
  <c r="E453" i="12"/>
  <c r="D453" i="12"/>
  <c r="C453" i="12"/>
  <c r="B453" i="12"/>
  <c r="E448" i="12"/>
  <c r="E458" i="12" s="1"/>
  <c r="D448" i="12"/>
  <c r="D458" i="12" s="1"/>
  <c r="C448" i="12"/>
  <c r="C458" i="12" s="1"/>
  <c r="B448" i="12"/>
  <c r="B458" i="12" s="1"/>
  <c r="E442" i="12"/>
  <c r="D442" i="12"/>
  <c r="C442" i="12"/>
  <c r="E427" i="12"/>
  <c r="D427" i="12"/>
  <c r="C427" i="12"/>
  <c r="B427" i="12"/>
  <c r="E422" i="12"/>
  <c r="E432" i="12" s="1"/>
  <c r="D422" i="12"/>
  <c r="D432" i="12" s="1"/>
  <c r="C422" i="12"/>
  <c r="B422" i="12"/>
  <c r="B432" i="12" s="1"/>
  <c r="B433" i="12" s="1"/>
  <c r="B415" i="12"/>
  <c r="E400" i="12"/>
  <c r="D400" i="12"/>
  <c r="E395" i="12"/>
  <c r="D395" i="12"/>
  <c r="E389" i="12"/>
  <c r="D389" i="12"/>
  <c r="C389" i="12"/>
  <c r="C388" i="12"/>
  <c r="C387" i="12"/>
  <c r="B387" i="12"/>
  <c r="B388" i="12" s="1"/>
  <c r="C374" i="12"/>
  <c r="C369" i="12"/>
  <c r="C379" i="12" s="1"/>
  <c r="E363" i="12"/>
  <c r="D363" i="12"/>
  <c r="C363" i="12"/>
  <c r="E361" i="12"/>
  <c r="E380" i="12" s="1"/>
  <c r="D361" i="12"/>
  <c r="B361" i="12"/>
  <c r="B362" i="12" s="1"/>
  <c r="D354" i="12"/>
  <c r="C354" i="12"/>
  <c r="E348" i="12"/>
  <c r="E343" i="12"/>
  <c r="E337" i="12"/>
  <c r="E322" i="12"/>
  <c r="D322" i="12"/>
  <c r="C322" i="12"/>
  <c r="B322" i="12"/>
  <c r="E317" i="12"/>
  <c r="E327" i="12" s="1"/>
  <c r="E328" i="12" s="1"/>
  <c r="D317" i="12"/>
  <c r="C317" i="12"/>
  <c r="C327" i="12" s="1"/>
  <c r="B317" i="12"/>
  <c r="B327" i="12" s="1"/>
  <c r="B309" i="12" s="1"/>
  <c r="B310" i="12" s="1"/>
  <c r="E311" i="12"/>
  <c r="D311" i="12"/>
  <c r="C311" i="12"/>
  <c r="E310" i="12"/>
  <c r="E296" i="12"/>
  <c r="D296" i="12"/>
  <c r="C296" i="12"/>
  <c r="B296" i="12"/>
  <c r="E291" i="12"/>
  <c r="E301" i="12" s="1"/>
  <c r="E302" i="12" s="1"/>
  <c r="D291" i="12"/>
  <c r="D301" i="12" s="1"/>
  <c r="D302" i="12" s="1"/>
  <c r="C291" i="12"/>
  <c r="B291" i="12"/>
  <c r="B301" i="12" s="1"/>
  <c r="B283" i="12" s="1"/>
  <c r="B284" i="12" s="1"/>
  <c r="E286" i="12"/>
  <c r="E285" i="12"/>
  <c r="D285" i="12"/>
  <c r="C285" i="12"/>
  <c r="E284" i="12"/>
  <c r="D284" i="12"/>
  <c r="E270" i="12"/>
  <c r="D270" i="12"/>
  <c r="C270" i="12"/>
  <c r="B270" i="12"/>
  <c r="E265" i="12"/>
  <c r="E275" i="12" s="1"/>
  <c r="E276" i="12" s="1"/>
  <c r="D265" i="12"/>
  <c r="D275" i="12" s="1"/>
  <c r="C265" i="12"/>
  <c r="C275" i="12" s="1"/>
  <c r="C276" i="12" s="1"/>
  <c r="B265" i="12"/>
  <c r="B275" i="12" s="1"/>
  <c r="B257" i="12" s="1"/>
  <c r="C260" i="12" s="1"/>
  <c r="E259" i="12"/>
  <c r="D259" i="12"/>
  <c r="C259" i="12"/>
  <c r="E258" i="12"/>
  <c r="C258" i="12"/>
  <c r="E232" i="12"/>
  <c r="E247" i="12" s="1"/>
  <c r="D232" i="12"/>
  <c r="D247" i="12" s="1"/>
  <c r="C232" i="12"/>
  <c r="C247" i="12" s="1"/>
  <c r="B232" i="12"/>
  <c r="B247" i="12" s="1"/>
  <c r="E220" i="12"/>
  <c r="D220" i="12"/>
  <c r="C220" i="12"/>
  <c r="E195" i="12"/>
  <c r="E210" i="12" s="1"/>
  <c r="E181" i="12" s="1"/>
  <c r="D195" i="12"/>
  <c r="D210" i="12" s="1"/>
  <c r="C195" i="12"/>
  <c r="C210" i="12" s="1"/>
  <c r="B195" i="12"/>
  <c r="B210" i="12" s="1"/>
  <c r="B181" i="12" s="1"/>
  <c r="B182" i="12" s="1"/>
  <c r="E183" i="12"/>
  <c r="D183" i="12"/>
  <c r="C183" i="12"/>
  <c r="E158" i="12"/>
  <c r="D158" i="12"/>
  <c r="C158" i="12"/>
  <c r="B158" i="12"/>
  <c r="E152" i="12"/>
  <c r="D152" i="12"/>
  <c r="D173" i="12" s="1"/>
  <c r="C152" i="12"/>
  <c r="B152" i="12"/>
  <c r="E146" i="12"/>
  <c r="D146" i="12"/>
  <c r="C146" i="12"/>
  <c r="E121" i="12"/>
  <c r="E136" i="12" s="1"/>
  <c r="D121" i="12"/>
  <c r="D136" i="12" s="1"/>
  <c r="C121" i="12"/>
  <c r="C136" i="12" s="1"/>
  <c r="C107" i="12" s="1"/>
  <c r="B121" i="12"/>
  <c r="B136" i="12" s="1"/>
  <c r="E109" i="12"/>
  <c r="D109" i="12"/>
  <c r="C109" i="12"/>
  <c r="E84" i="12"/>
  <c r="E99" i="12" s="1"/>
  <c r="D84" i="12"/>
  <c r="D99" i="12" s="1"/>
  <c r="C84" i="12"/>
  <c r="C99" i="12" s="1"/>
  <c r="B84" i="12"/>
  <c r="B99" i="12" s="1"/>
  <c r="E72" i="12"/>
  <c r="D72" i="12"/>
  <c r="C72" i="12"/>
  <c r="D59" i="12"/>
  <c r="D745" i="12" s="1"/>
  <c r="E47" i="12"/>
  <c r="D47" i="12"/>
  <c r="C47" i="12"/>
  <c r="C62" i="12" s="1"/>
  <c r="B47" i="12"/>
  <c r="B62" i="12" s="1"/>
  <c r="E35" i="12"/>
  <c r="D35" i="12"/>
  <c r="C35" i="12"/>
  <c r="E353" i="12" l="1"/>
  <c r="D405" i="12"/>
  <c r="E503" i="12"/>
  <c r="E474" i="12" s="1"/>
  <c r="E618" i="12"/>
  <c r="E600" i="12" s="1"/>
  <c r="E601" i="12" s="1"/>
  <c r="E604" i="12" s="1"/>
  <c r="E405" i="12"/>
  <c r="E387" i="12" s="1"/>
  <c r="E388" i="12" s="1"/>
  <c r="D568" i="12"/>
  <c r="D550" i="12" s="1"/>
  <c r="E593" i="12"/>
  <c r="E575" i="12" s="1"/>
  <c r="C739" i="12"/>
  <c r="C726" i="12" s="1"/>
  <c r="E59" i="12"/>
  <c r="E553" i="12"/>
  <c r="D62" i="12"/>
  <c r="C390" i="12"/>
  <c r="C361" i="12"/>
  <c r="D364" i="12"/>
  <c r="B474" i="12"/>
  <c r="B475" i="12" s="1"/>
  <c r="B504" i="12"/>
  <c r="E173" i="12"/>
  <c r="E211" i="12"/>
  <c r="D362" i="12"/>
  <c r="D380" i="12"/>
  <c r="E541" i="12"/>
  <c r="D593" i="12"/>
  <c r="D575" i="12" s="1"/>
  <c r="D576" i="12" s="1"/>
  <c r="D579" i="12" s="1"/>
  <c r="B173" i="12"/>
  <c r="B144" i="12" s="1"/>
  <c r="B145" i="12" s="1"/>
  <c r="E362" i="12"/>
  <c r="E365" i="12" s="1"/>
  <c r="C432" i="12"/>
  <c r="C414" i="12" s="1"/>
  <c r="B753" i="12"/>
  <c r="C173" i="12"/>
  <c r="B258" i="12"/>
  <c r="E364" i="12"/>
  <c r="B733" i="12"/>
  <c r="B726" i="12" s="1"/>
  <c r="C551" i="12"/>
  <c r="C554" i="12" s="1"/>
  <c r="C553" i="12"/>
  <c r="D726" i="12"/>
  <c r="E62" i="12"/>
  <c r="E745" i="12"/>
  <c r="E726" i="12" s="1"/>
  <c r="D387" i="12"/>
  <c r="E440" i="12"/>
  <c r="E459" i="12"/>
  <c r="C144" i="12"/>
  <c r="C174" i="12" s="1"/>
  <c r="B33" i="12"/>
  <c r="B34" i="12" s="1"/>
  <c r="C108" i="12"/>
  <c r="D440" i="12"/>
  <c r="D459" i="12" s="1"/>
  <c r="D503" i="12"/>
  <c r="D551" i="12"/>
  <c r="D553" i="12"/>
  <c r="E504" i="12"/>
  <c r="E551" i="12"/>
  <c r="E603" i="12"/>
  <c r="B704" i="12"/>
  <c r="B705" i="12" s="1"/>
  <c r="C440" i="12"/>
  <c r="C459" i="12" s="1"/>
  <c r="D218" i="12"/>
  <c r="D248" i="12" s="1"/>
  <c r="C309" i="12"/>
  <c r="E107" i="12"/>
  <c r="B174" i="12"/>
  <c r="D327" i="12"/>
  <c r="D70" i="12"/>
  <c r="C301" i="12"/>
  <c r="B644" i="12"/>
  <c r="B70" i="12"/>
  <c r="B71" i="12" s="1"/>
  <c r="B218" i="12"/>
  <c r="B219" i="12" s="1"/>
  <c r="C474" i="12"/>
  <c r="C504" i="12" s="1"/>
  <c r="D627" i="12"/>
  <c r="B671" i="12"/>
  <c r="B652" i="12"/>
  <c r="B653" i="12" s="1"/>
  <c r="B678" i="12"/>
  <c r="B679" i="12" s="1"/>
  <c r="C70" i="12"/>
  <c r="C218" i="12"/>
  <c r="C248" i="12" s="1"/>
  <c r="B440" i="12"/>
  <c r="B441" i="12" s="1"/>
  <c r="E627" i="12"/>
  <c r="E475" i="12"/>
  <c r="C33" i="12"/>
  <c r="E144" i="12"/>
  <c r="E174" i="12" s="1"/>
  <c r="D107" i="12"/>
  <c r="B137" i="12"/>
  <c r="E182" i="12"/>
  <c r="C137" i="12"/>
  <c r="D144" i="12"/>
  <c r="D174" i="12" s="1"/>
  <c r="C261" i="12"/>
  <c r="D257" i="12"/>
  <c r="D276" i="12" s="1"/>
  <c r="E287" i="12"/>
  <c r="E335" i="12"/>
  <c r="C391" i="12"/>
  <c r="E512" i="12"/>
  <c r="E576" i="12"/>
  <c r="E578" i="12"/>
  <c r="C627" i="12"/>
  <c r="C406" i="12"/>
  <c r="E70" i="12"/>
  <c r="E218" i="12"/>
  <c r="E248" i="12" s="1"/>
  <c r="E406" i="12"/>
  <c r="B511" i="12"/>
  <c r="B512" i="12" s="1"/>
  <c r="C181" i="12"/>
  <c r="B211" i="12"/>
  <c r="C511" i="12"/>
  <c r="D33" i="12"/>
  <c r="B107" i="12"/>
  <c r="B108" i="12" s="1"/>
  <c r="D181" i="12"/>
  <c r="E184" i="12" s="1"/>
  <c r="D511" i="12"/>
  <c r="D541" i="12" s="1"/>
  <c r="E554" i="12" l="1"/>
  <c r="B697" i="12"/>
  <c r="E579" i="12"/>
  <c r="B100" i="12"/>
  <c r="D578" i="12"/>
  <c r="C364" i="12"/>
  <c r="C362" i="12"/>
  <c r="C365" i="12" s="1"/>
  <c r="C380" i="12"/>
  <c r="C184" i="12"/>
  <c r="C182" i="12"/>
  <c r="C185" i="12" s="1"/>
  <c r="C34" i="12"/>
  <c r="C37" i="12" s="1"/>
  <c r="C36" i="12"/>
  <c r="D390" i="12"/>
  <c r="D388" i="12"/>
  <c r="C63" i="12"/>
  <c r="D406" i="12"/>
  <c r="D512" i="12"/>
  <c r="E515" i="12" s="1"/>
  <c r="D514" i="12"/>
  <c r="C71" i="12"/>
  <c r="C74" i="12" s="1"/>
  <c r="C73" i="12"/>
  <c r="D71" i="12"/>
  <c r="D73" i="12"/>
  <c r="E110" i="12"/>
  <c r="E108" i="12"/>
  <c r="C443" i="12"/>
  <c r="C441" i="12"/>
  <c r="C444" i="12" s="1"/>
  <c r="E390" i="12"/>
  <c r="E33" i="12"/>
  <c r="E725" i="12" s="1"/>
  <c r="E758" i="12" s="1"/>
  <c r="D309" i="12"/>
  <c r="D328" i="12" s="1"/>
  <c r="D258" i="12"/>
  <c r="E260" i="12"/>
  <c r="D260" i="12"/>
  <c r="C283" i="12"/>
  <c r="C725" i="12" s="1"/>
  <c r="C758" i="12" s="1"/>
  <c r="C147" i="12"/>
  <c r="C145" i="12"/>
  <c r="C148" i="12" s="1"/>
  <c r="E221" i="12"/>
  <c r="E219" i="12"/>
  <c r="D108" i="12"/>
  <c r="D111" i="12" s="1"/>
  <c r="D110" i="12"/>
  <c r="C100" i="12"/>
  <c r="C110" i="12"/>
  <c r="D36" i="12"/>
  <c r="D34" i="12"/>
  <c r="D37" i="12" s="1"/>
  <c r="D147" i="12"/>
  <c r="D145" i="12"/>
  <c r="C111" i="12"/>
  <c r="E441" i="12"/>
  <c r="E443" i="12"/>
  <c r="D182" i="12"/>
  <c r="D185" i="12" s="1"/>
  <c r="D184" i="12"/>
  <c r="C475" i="12"/>
  <c r="C478" i="12" s="1"/>
  <c r="C477" i="12"/>
  <c r="E338" i="12"/>
  <c r="E336" i="12"/>
  <c r="E339" i="12" s="1"/>
  <c r="D474" i="12"/>
  <c r="D504" i="12" s="1"/>
  <c r="C219" i="12"/>
  <c r="C222" i="12" s="1"/>
  <c r="C221" i="12"/>
  <c r="B626" i="12"/>
  <c r="B645" i="12" s="1"/>
  <c r="D219" i="12"/>
  <c r="D221" i="12"/>
  <c r="E514" i="12"/>
  <c r="D725" i="12"/>
  <c r="D758" i="12" s="1"/>
  <c r="D441" i="12"/>
  <c r="D444" i="12" s="1"/>
  <c r="D443" i="12"/>
  <c r="E73" i="12"/>
  <c r="E71" i="12"/>
  <c r="D100" i="12"/>
  <c r="E137" i="12"/>
  <c r="D211" i="12"/>
  <c r="E100" i="12"/>
  <c r="B723" i="12"/>
  <c r="C514" i="12"/>
  <c r="C512" i="12"/>
  <c r="C515" i="12" s="1"/>
  <c r="E145" i="12"/>
  <c r="E147" i="12"/>
  <c r="C541" i="12"/>
  <c r="B248" i="12"/>
  <c r="C310" i="12"/>
  <c r="C313" i="12" s="1"/>
  <c r="C312" i="12"/>
  <c r="B541" i="12"/>
  <c r="E354" i="12"/>
  <c r="D137" i="12"/>
  <c r="B459" i="12"/>
  <c r="C328" i="12"/>
  <c r="C211" i="12"/>
  <c r="D554" i="12"/>
  <c r="B63" i="12"/>
  <c r="D63" i="12"/>
  <c r="D365" i="12" l="1"/>
  <c r="D148" i="12"/>
  <c r="E148" i="12"/>
  <c r="D74" i="12"/>
  <c r="C302" i="12"/>
  <c r="D475" i="12"/>
  <c r="D477" i="12"/>
  <c r="E477" i="12"/>
  <c r="E444" i="12"/>
  <c r="C284" i="12"/>
  <c r="D286" i="12"/>
  <c r="C286" i="12"/>
  <c r="D261" i="12"/>
  <c r="E261" i="12"/>
  <c r="E185" i="12"/>
  <c r="D391" i="12"/>
  <c r="E391" i="12"/>
  <c r="E74" i="12"/>
  <c r="D222" i="12"/>
  <c r="E222" i="12"/>
  <c r="D310" i="12"/>
  <c r="E312" i="12"/>
  <c r="D312" i="12"/>
  <c r="E111" i="12"/>
  <c r="D515" i="12"/>
  <c r="E36" i="12"/>
  <c r="E34" i="12"/>
  <c r="E37" i="12" s="1"/>
  <c r="B725" i="12"/>
  <c r="B758" i="12" s="1"/>
  <c r="B627" i="12"/>
  <c r="E63" i="12"/>
  <c r="C287" i="12" l="1"/>
  <c r="D287" i="12"/>
  <c r="D478" i="12"/>
  <c r="E478" i="12"/>
  <c r="D313" i="12"/>
  <c r="E313" i="12"/>
  <c r="E683" i="15" l="1"/>
  <c r="D683" i="15"/>
  <c r="C683" i="15"/>
  <c r="B683" i="15"/>
  <c r="E682" i="15"/>
  <c r="D682" i="15"/>
  <c r="C682" i="15"/>
  <c r="B682" i="15"/>
  <c r="E681" i="15"/>
  <c r="D681" i="15"/>
  <c r="C681" i="15"/>
  <c r="B681" i="15"/>
  <c r="E680" i="15"/>
  <c r="D680" i="15"/>
  <c r="C680" i="15"/>
  <c r="B680" i="15"/>
  <c r="B679" i="15" s="1"/>
  <c r="E679" i="15"/>
  <c r="D679" i="15"/>
  <c r="C679" i="15"/>
  <c r="E672" i="15"/>
  <c r="D672" i="15"/>
  <c r="C672" i="15"/>
  <c r="C671" i="15" s="1"/>
  <c r="B672" i="15"/>
  <c r="B671" i="15" s="1"/>
  <c r="E671" i="15"/>
  <c r="D671" i="15"/>
  <c r="E661" i="15"/>
  <c r="D661" i="15"/>
  <c r="C661" i="15"/>
  <c r="B661" i="15"/>
  <c r="E660" i="15"/>
  <c r="E659" i="15" s="1"/>
  <c r="D660" i="15"/>
  <c r="D659" i="15" s="1"/>
  <c r="C660" i="15"/>
  <c r="B660" i="15"/>
  <c r="C659" i="15"/>
  <c r="E658" i="15"/>
  <c r="D658" i="15"/>
  <c r="C658" i="15"/>
  <c r="B658" i="15"/>
  <c r="E657" i="15"/>
  <c r="D657" i="15"/>
  <c r="C657" i="15"/>
  <c r="C656" i="15" s="1"/>
  <c r="B657" i="15"/>
  <c r="B656" i="15" s="1"/>
  <c r="E656" i="15"/>
  <c r="D656" i="15"/>
  <c r="E655" i="15"/>
  <c r="D655" i="15"/>
  <c r="C655" i="15"/>
  <c r="B655" i="15"/>
  <c r="E654" i="15"/>
  <c r="E653" i="15" s="1"/>
  <c r="D654" i="15"/>
  <c r="D653" i="15" s="1"/>
  <c r="C654" i="15"/>
  <c r="B654" i="15"/>
  <c r="B653" i="15"/>
  <c r="E643" i="15"/>
  <c r="E648" i="15" s="1"/>
  <c r="E634" i="15" s="1"/>
  <c r="E637" i="15" s="1"/>
  <c r="D643" i="15"/>
  <c r="D648" i="15" s="1"/>
  <c r="D634" i="15" s="1"/>
  <c r="C643" i="15"/>
  <c r="C648" i="15" s="1"/>
  <c r="C634" i="15" s="1"/>
  <c r="C635" i="15" s="1"/>
  <c r="B643" i="15"/>
  <c r="B648" i="15" s="1"/>
  <c r="B634" i="15" s="1"/>
  <c r="E636" i="15"/>
  <c r="D636" i="15"/>
  <c r="D627" i="15"/>
  <c r="D613" i="15" s="1"/>
  <c r="E622" i="15"/>
  <c r="E627" i="15" s="1"/>
  <c r="E613" i="15" s="1"/>
  <c r="D622" i="15"/>
  <c r="C622" i="15"/>
  <c r="C627" i="15" s="1"/>
  <c r="C613" i="15" s="1"/>
  <c r="C614" i="15" s="1"/>
  <c r="B622" i="15"/>
  <c r="B627" i="15" s="1"/>
  <c r="B613" i="15" s="1"/>
  <c r="E615" i="15"/>
  <c r="D615" i="15"/>
  <c r="E601" i="15"/>
  <c r="E606" i="15" s="1"/>
  <c r="E592" i="15" s="1"/>
  <c r="D601" i="15"/>
  <c r="D606" i="15" s="1"/>
  <c r="D592" i="15" s="1"/>
  <c r="D593" i="15" s="1"/>
  <c r="C601" i="15"/>
  <c r="C606" i="15" s="1"/>
  <c r="C592" i="15" s="1"/>
  <c r="B601" i="15"/>
  <c r="B606" i="15" s="1"/>
  <c r="B592" i="15" s="1"/>
  <c r="B593" i="15" s="1"/>
  <c r="E594" i="15"/>
  <c r="D594" i="15"/>
  <c r="C594" i="15"/>
  <c r="E580" i="15"/>
  <c r="E585" i="15" s="1"/>
  <c r="E571" i="15" s="1"/>
  <c r="D580" i="15"/>
  <c r="D585" i="15" s="1"/>
  <c r="D571" i="15" s="1"/>
  <c r="C580" i="15"/>
  <c r="C585" i="15" s="1"/>
  <c r="C571" i="15" s="1"/>
  <c r="B580" i="15"/>
  <c r="B585" i="15" s="1"/>
  <c r="B571" i="15" s="1"/>
  <c r="C573" i="15"/>
  <c r="E558" i="15"/>
  <c r="E563" i="15" s="1"/>
  <c r="E549" i="15" s="1"/>
  <c r="D558" i="15"/>
  <c r="D563" i="15" s="1"/>
  <c r="D549" i="15" s="1"/>
  <c r="C558" i="15"/>
  <c r="C563" i="15" s="1"/>
  <c r="C549" i="15" s="1"/>
  <c r="B558" i="15"/>
  <c r="B563" i="15" s="1"/>
  <c r="B549" i="15" s="1"/>
  <c r="B550" i="15" s="1"/>
  <c r="C551" i="15"/>
  <c r="E536" i="15"/>
  <c r="E541" i="15" s="1"/>
  <c r="E527" i="15" s="1"/>
  <c r="D536" i="15"/>
  <c r="D541" i="15" s="1"/>
  <c r="D527" i="15" s="1"/>
  <c r="C536" i="15"/>
  <c r="C541" i="15" s="1"/>
  <c r="C527" i="15" s="1"/>
  <c r="B536" i="15"/>
  <c r="B541" i="15" s="1"/>
  <c r="B527" i="15" s="1"/>
  <c r="E514" i="15"/>
  <c r="E519" i="15" s="1"/>
  <c r="E505" i="15" s="1"/>
  <c r="D514" i="15"/>
  <c r="D519" i="15" s="1"/>
  <c r="D505" i="15" s="1"/>
  <c r="C514" i="15"/>
  <c r="C519" i="15" s="1"/>
  <c r="C505" i="15" s="1"/>
  <c r="B514" i="15"/>
  <c r="B519" i="15" s="1"/>
  <c r="B505" i="15" s="1"/>
  <c r="E492" i="15"/>
  <c r="E497" i="15" s="1"/>
  <c r="E483" i="15" s="1"/>
  <c r="D492" i="15"/>
  <c r="D497" i="15" s="1"/>
  <c r="D483" i="15" s="1"/>
  <c r="C492" i="15"/>
  <c r="C497" i="15" s="1"/>
  <c r="C483" i="15" s="1"/>
  <c r="B492" i="15"/>
  <c r="B497" i="15" s="1"/>
  <c r="B483" i="15" s="1"/>
  <c r="E470" i="15"/>
  <c r="E475" i="15" s="1"/>
  <c r="E461" i="15" s="1"/>
  <c r="D470" i="15"/>
  <c r="D475" i="15" s="1"/>
  <c r="D461" i="15" s="1"/>
  <c r="C470" i="15"/>
  <c r="C475" i="15" s="1"/>
  <c r="C461" i="15" s="1"/>
  <c r="C462" i="15" s="1"/>
  <c r="B470" i="15"/>
  <c r="B475" i="15" s="1"/>
  <c r="B461" i="15" s="1"/>
  <c r="C463" i="15"/>
  <c r="E445" i="15"/>
  <c r="E450" i="15" s="1"/>
  <c r="E436" i="15" s="1"/>
  <c r="D445" i="15"/>
  <c r="D450" i="15" s="1"/>
  <c r="D436" i="15" s="1"/>
  <c r="C445" i="15"/>
  <c r="C450" i="15" s="1"/>
  <c r="C436" i="15" s="1"/>
  <c r="C437" i="15" s="1"/>
  <c r="B445" i="15"/>
  <c r="B450" i="15" s="1"/>
  <c r="B436" i="15" s="1"/>
  <c r="B437" i="15" s="1"/>
  <c r="C438" i="15"/>
  <c r="E422" i="15"/>
  <c r="E427" i="15" s="1"/>
  <c r="E413" i="15" s="1"/>
  <c r="D422" i="15"/>
  <c r="D427" i="15" s="1"/>
  <c r="D413" i="15" s="1"/>
  <c r="C422" i="15"/>
  <c r="C427" i="15" s="1"/>
  <c r="C413" i="15" s="1"/>
  <c r="B422" i="15"/>
  <c r="B427" i="15" s="1"/>
  <c r="B413" i="15" s="1"/>
  <c r="B414" i="15" s="1"/>
  <c r="C415" i="15"/>
  <c r="B403" i="15"/>
  <c r="E398" i="15"/>
  <c r="E403" i="15" s="1"/>
  <c r="E389" i="15" s="1"/>
  <c r="D398" i="15"/>
  <c r="D403" i="15" s="1"/>
  <c r="D389" i="15" s="1"/>
  <c r="C398" i="15"/>
  <c r="C403" i="15" s="1"/>
  <c r="C389" i="15" s="1"/>
  <c r="C390" i="15" s="1"/>
  <c r="E376" i="15"/>
  <c r="E381" i="15" s="1"/>
  <c r="E367" i="15" s="1"/>
  <c r="D376" i="15"/>
  <c r="D381" i="15" s="1"/>
  <c r="D367" i="15" s="1"/>
  <c r="C376" i="15"/>
  <c r="C381" i="15" s="1"/>
  <c r="C367" i="15" s="1"/>
  <c r="C368" i="15" s="1"/>
  <c r="B376" i="15"/>
  <c r="B381" i="15" s="1"/>
  <c r="B367" i="15" s="1"/>
  <c r="E353" i="15"/>
  <c r="E358" i="15" s="1"/>
  <c r="E344" i="15" s="1"/>
  <c r="D353" i="15"/>
  <c r="D358" i="15" s="1"/>
  <c r="D344" i="15" s="1"/>
  <c r="C353" i="15"/>
  <c r="C358" i="15" s="1"/>
  <c r="C344" i="15" s="1"/>
  <c r="C345" i="15" s="1"/>
  <c r="B353" i="15"/>
  <c r="B358" i="15" s="1"/>
  <c r="B344" i="15" s="1"/>
  <c r="E330" i="15"/>
  <c r="E335" i="15" s="1"/>
  <c r="E321" i="15" s="1"/>
  <c r="D330" i="15"/>
  <c r="D335" i="15" s="1"/>
  <c r="D321" i="15" s="1"/>
  <c r="D322" i="15" s="1"/>
  <c r="C330" i="15"/>
  <c r="C335" i="15" s="1"/>
  <c r="C321" i="15" s="1"/>
  <c r="B330" i="15"/>
  <c r="B335" i="15" s="1"/>
  <c r="B321" i="15" s="1"/>
  <c r="B322" i="15" s="1"/>
  <c r="E323" i="15"/>
  <c r="D323" i="15"/>
  <c r="C323" i="15"/>
  <c r="E307" i="15"/>
  <c r="D307" i="15"/>
  <c r="C307" i="15"/>
  <c r="B307" i="15"/>
  <c r="E302" i="15"/>
  <c r="D302" i="15"/>
  <c r="C302" i="15"/>
  <c r="C312" i="15" s="1"/>
  <c r="C294" i="15" s="1"/>
  <c r="B302" i="15"/>
  <c r="B674" i="15" s="1"/>
  <c r="C296" i="15"/>
  <c r="E280" i="15"/>
  <c r="D280" i="15"/>
  <c r="C280" i="15"/>
  <c r="B280" i="15"/>
  <c r="E277" i="15"/>
  <c r="D277" i="15"/>
  <c r="C277" i="15"/>
  <c r="B277" i="15"/>
  <c r="E274" i="15"/>
  <c r="D274" i="15"/>
  <c r="C274" i="15"/>
  <c r="B274" i="15"/>
  <c r="E271" i="15"/>
  <c r="D271" i="15"/>
  <c r="C271" i="15"/>
  <c r="B271" i="15"/>
  <c r="E268" i="15"/>
  <c r="D268" i="15"/>
  <c r="C268" i="15"/>
  <c r="B268" i="15"/>
  <c r="E265" i="15"/>
  <c r="D265" i="15"/>
  <c r="C265" i="15"/>
  <c r="B265" i="15"/>
  <c r="E262" i="15"/>
  <c r="E254" i="15" s="1"/>
  <c r="D262" i="15"/>
  <c r="C262" i="15"/>
  <c r="B262" i="15"/>
  <c r="B254" i="15" s="1"/>
  <c r="D254" i="15"/>
  <c r="C254" i="15"/>
  <c r="E243" i="15"/>
  <c r="D243" i="15"/>
  <c r="C243" i="15"/>
  <c r="B243" i="15"/>
  <c r="E240" i="15"/>
  <c r="D240" i="15"/>
  <c r="C240" i="15"/>
  <c r="B240" i="15"/>
  <c r="E237" i="15"/>
  <c r="D237" i="15"/>
  <c r="C237" i="15"/>
  <c r="B237" i="15"/>
  <c r="E234" i="15"/>
  <c r="D234" i="15"/>
  <c r="C234" i="15"/>
  <c r="B234" i="15"/>
  <c r="E231" i="15"/>
  <c r="D231" i="15"/>
  <c r="C231" i="15"/>
  <c r="B231" i="15"/>
  <c r="E228" i="15"/>
  <c r="D228" i="15"/>
  <c r="C228" i="15"/>
  <c r="B228" i="15"/>
  <c r="E225" i="15"/>
  <c r="E217" i="15" s="1"/>
  <c r="D225" i="15"/>
  <c r="C225" i="15"/>
  <c r="B225" i="15"/>
  <c r="E219" i="15"/>
  <c r="D219" i="15"/>
  <c r="C219" i="15"/>
  <c r="B217" i="15"/>
  <c r="B218" i="15" s="1"/>
  <c r="E206" i="15"/>
  <c r="D206" i="15"/>
  <c r="C206" i="15"/>
  <c r="B206" i="15"/>
  <c r="E203" i="15"/>
  <c r="D203" i="15"/>
  <c r="C203" i="15"/>
  <c r="B203" i="15"/>
  <c r="E200" i="15"/>
  <c r="D200" i="15"/>
  <c r="C200" i="15"/>
  <c r="B200" i="15"/>
  <c r="E197" i="15"/>
  <c r="D197" i="15"/>
  <c r="C197" i="15"/>
  <c r="B197" i="15"/>
  <c r="E194" i="15"/>
  <c r="D194" i="15"/>
  <c r="C194" i="15"/>
  <c r="B194" i="15"/>
  <c r="E191" i="15"/>
  <c r="D191" i="15"/>
  <c r="C191" i="15"/>
  <c r="B191" i="15"/>
  <c r="E188" i="15"/>
  <c r="D188" i="15"/>
  <c r="D180" i="15" s="1"/>
  <c r="C188" i="15"/>
  <c r="B188" i="15"/>
  <c r="B180" i="15" s="1"/>
  <c r="B181" i="15" s="1"/>
  <c r="E182" i="15"/>
  <c r="D182" i="15"/>
  <c r="C182" i="15"/>
  <c r="E180" i="15"/>
  <c r="C180" i="15"/>
  <c r="C181" i="15" s="1"/>
  <c r="C184" i="15" s="1"/>
  <c r="E169" i="15"/>
  <c r="D169" i="15"/>
  <c r="C169" i="15"/>
  <c r="B169" i="15"/>
  <c r="E166" i="15"/>
  <c r="D166" i="15"/>
  <c r="C166" i="15"/>
  <c r="B166" i="15"/>
  <c r="E163" i="15"/>
  <c r="D163" i="15"/>
  <c r="C163" i="15"/>
  <c r="B163" i="15"/>
  <c r="E160" i="15"/>
  <c r="D160" i="15"/>
  <c r="C160" i="15"/>
  <c r="B160" i="15"/>
  <c r="E157" i="15"/>
  <c r="D157" i="15"/>
  <c r="C157" i="15"/>
  <c r="B157" i="15"/>
  <c r="E154" i="15"/>
  <c r="D154" i="15"/>
  <c r="C154" i="15"/>
  <c r="B154" i="15"/>
  <c r="E151" i="15"/>
  <c r="D151" i="15"/>
  <c r="C151" i="15"/>
  <c r="B151" i="15"/>
  <c r="B143" i="15" s="1"/>
  <c r="E143" i="15"/>
  <c r="D143" i="15"/>
  <c r="C143" i="15"/>
  <c r="E132" i="15"/>
  <c r="D132" i="15"/>
  <c r="C132" i="15"/>
  <c r="E129" i="15"/>
  <c r="D129" i="15"/>
  <c r="C129" i="15"/>
  <c r="E126" i="15"/>
  <c r="D126" i="15"/>
  <c r="C126" i="15"/>
  <c r="E123" i="15"/>
  <c r="D123" i="15"/>
  <c r="C123" i="15"/>
  <c r="C135" i="15" s="1"/>
  <c r="E120" i="15"/>
  <c r="D120" i="15"/>
  <c r="C120" i="15"/>
  <c r="B120" i="15"/>
  <c r="B135" i="15" s="1"/>
  <c r="E117" i="15"/>
  <c r="D117" i="15"/>
  <c r="C117" i="15"/>
  <c r="E114" i="15"/>
  <c r="D114" i="15"/>
  <c r="D106" i="15" s="1"/>
  <c r="C114" i="15"/>
  <c r="E108" i="15"/>
  <c r="D108" i="15"/>
  <c r="C108" i="15"/>
  <c r="B106" i="15"/>
  <c r="B107" i="15" s="1"/>
  <c r="D98" i="15"/>
  <c r="E95" i="15"/>
  <c r="D95" i="15"/>
  <c r="C95" i="15"/>
  <c r="B95" i="15"/>
  <c r="E92" i="15"/>
  <c r="D92" i="15"/>
  <c r="C92" i="15"/>
  <c r="B92" i="15"/>
  <c r="E89" i="15"/>
  <c r="D89" i="15"/>
  <c r="C89" i="15"/>
  <c r="B89" i="15"/>
  <c r="E86" i="15"/>
  <c r="D86" i="15"/>
  <c r="C86" i="15"/>
  <c r="B86" i="15"/>
  <c r="E83" i="15"/>
  <c r="D83" i="15"/>
  <c r="C83" i="15"/>
  <c r="B83" i="15"/>
  <c r="E80" i="15"/>
  <c r="D80" i="15"/>
  <c r="C80" i="15"/>
  <c r="B80" i="15"/>
  <c r="E77" i="15"/>
  <c r="D77" i="15"/>
  <c r="C77" i="15"/>
  <c r="B77" i="15"/>
  <c r="E58" i="15"/>
  <c r="D58" i="15"/>
  <c r="C58" i="15"/>
  <c r="B58" i="15"/>
  <c r="E55" i="15"/>
  <c r="D55" i="15"/>
  <c r="C55" i="15"/>
  <c r="B55" i="15"/>
  <c r="E52" i="15"/>
  <c r="D52" i="15"/>
  <c r="C52" i="15"/>
  <c r="B52" i="15"/>
  <c r="E49" i="15"/>
  <c r="D49" i="15"/>
  <c r="C49" i="15"/>
  <c r="B49" i="15"/>
  <c r="E46" i="15"/>
  <c r="D46" i="15"/>
  <c r="C46" i="15"/>
  <c r="B46" i="15"/>
  <c r="E43" i="15"/>
  <c r="D43" i="15"/>
  <c r="C43" i="15"/>
  <c r="B43" i="15"/>
  <c r="E40" i="15"/>
  <c r="D40" i="15"/>
  <c r="C40" i="15"/>
  <c r="B40" i="15"/>
  <c r="E34" i="15"/>
  <c r="D34" i="15"/>
  <c r="C34" i="15"/>
  <c r="D616" i="15" l="1"/>
  <c r="D614" i="15"/>
  <c r="E616" i="15"/>
  <c r="D69" i="15"/>
  <c r="D70" i="15" s="1"/>
  <c r="D172" i="15"/>
  <c r="D173" i="15" s="1"/>
  <c r="C209" i="15"/>
  <c r="B246" i="15"/>
  <c r="B247" i="15" s="1"/>
  <c r="C283" i="15"/>
  <c r="C284" i="15" s="1"/>
  <c r="C61" i="15"/>
  <c r="C32" i="15" s="1"/>
  <c r="E69" i="15"/>
  <c r="E70" i="15" s="1"/>
  <c r="E98" i="15"/>
  <c r="E99" i="15" s="1"/>
  <c r="E106" i="15"/>
  <c r="E172" i="15"/>
  <c r="E173" i="15" s="1"/>
  <c r="C246" i="15"/>
  <c r="D283" i="15"/>
  <c r="D284" i="15" s="1"/>
  <c r="C653" i="15"/>
  <c r="B69" i="15"/>
  <c r="B70" i="15" s="1"/>
  <c r="B98" i="15"/>
  <c r="D99" i="15"/>
  <c r="B172" i="15"/>
  <c r="E209" i="15"/>
  <c r="D217" i="15"/>
  <c r="D246" i="15"/>
  <c r="D247" i="15" s="1"/>
  <c r="E283" i="15"/>
  <c r="D312" i="15"/>
  <c r="D294" i="15" s="1"/>
  <c r="E650" i="15"/>
  <c r="C69" i="15"/>
  <c r="C70" i="15" s="1"/>
  <c r="C98" i="15"/>
  <c r="C106" i="15"/>
  <c r="C136" i="15" s="1"/>
  <c r="E135" i="15"/>
  <c r="E136" i="15" s="1"/>
  <c r="C172" i="15"/>
  <c r="C173" i="15" s="1"/>
  <c r="B283" i="15"/>
  <c r="B284" i="15" s="1"/>
  <c r="E312" i="15"/>
  <c r="E294" i="15" s="1"/>
  <c r="B659" i="15"/>
  <c r="C33" i="15"/>
  <c r="C295" i="15"/>
  <c r="E593" i="15"/>
  <c r="E596" i="15" s="1"/>
  <c r="E595" i="15"/>
  <c r="C651" i="15"/>
  <c r="C650" i="15"/>
  <c r="B61" i="15"/>
  <c r="B312" i="15"/>
  <c r="B294" i="15" s="1"/>
  <c r="B295" i="15" s="1"/>
  <c r="C183" i="15"/>
  <c r="D109" i="15"/>
  <c r="D107" i="15"/>
  <c r="B173" i="15"/>
  <c r="C324" i="15"/>
  <c r="C322" i="15"/>
  <c r="C325" i="15" s="1"/>
  <c r="C62" i="15"/>
  <c r="E322" i="15"/>
  <c r="E325" i="15" s="1"/>
  <c r="E324" i="15"/>
  <c r="B651" i="15"/>
  <c r="B684" i="15" s="1"/>
  <c r="B650" i="15"/>
  <c r="D61" i="15"/>
  <c r="B136" i="15"/>
  <c r="C217" i="15"/>
  <c r="D220" i="15" s="1"/>
  <c r="E61" i="15"/>
  <c r="C107" i="15"/>
  <c r="C110" i="15" s="1"/>
  <c r="C109" i="15"/>
  <c r="B209" i="15"/>
  <c r="B210" i="15" s="1"/>
  <c r="D218" i="15"/>
  <c r="C416" i="15"/>
  <c r="C414" i="15"/>
  <c r="C417" i="15" s="1"/>
  <c r="C552" i="15"/>
  <c r="C550" i="15"/>
  <c r="C553" i="15" s="1"/>
  <c r="D595" i="15"/>
  <c r="C210" i="15"/>
  <c r="E220" i="15"/>
  <c r="E218" i="15"/>
  <c r="E221" i="15" s="1"/>
  <c r="E246" i="15"/>
  <c r="E247" i="15" s="1"/>
  <c r="E284" i="15"/>
  <c r="D651" i="15"/>
  <c r="D652" i="15" s="1"/>
  <c r="D650" i="15"/>
  <c r="E109" i="15"/>
  <c r="E107" i="15"/>
  <c r="E110" i="15" s="1"/>
  <c r="D135" i="15"/>
  <c r="D136" i="15" s="1"/>
  <c r="D181" i="15"/>
  <c r="D184" i="15" s="1"/>
  <c r="D183" i="15"/>
  <c r="D209" i="15"/>
  <c r="D210" i="15" s="1"/>
  <c r="D324" i="15"/>
  <c r="C595" i="15"/>
  <c r="C593" i="15"/>
  <c r="C596" i="15" s="1"/>
  <c r="D637" i="15"/>
  <c r="D635" i="15"/>
  <c r="E651" i="15"/>
  <c r="C99" i="15"/>
  <c r="E183" i="15"/>
  <c r="E181" i="15"/>
  <c r="E210" i="15"/>
  <c r="C574" i="15"/>
  <c r="C572" i="15"/>
  <c r="D596" i="15"/>
  <c r="C247" i="15" l="1"/>
  <c r="B99" i="15"/>
  <c r="D617" i="15"/>
  <c r="E617" i="15"/>
  <c r="D325" i="15"/>
  <c r="E652" i="15"/>
  <c r="D684" i="15"/>
  <c r="D638" i="15"/>
  <c r="E638" i="15"/>
  <c r="E32" i="15"/>
  <c r="C298" i="15"/>
  <c r="E184" i="15"/>
  <c r="C218" i="15"/>
  <c r="C221" i="15" s="1"/>
  <c r="C220" i="15"/>
  <c r="B32" i="15"/>
  <c r="B62" i="15" s="1"/>
  <c r="C297" i="15"/>
  <c r="D32" i="15"/>
  <c r="D62" i="15"/>
  <c r="C684" i="15"/>
  <c r="C652" i="15"/>
  <c r="D110" i="15"/>
  <c r="E684" i="15"/>
  <c r="D33" i="15" l="1"/>
  <c r="D36" i="15" s="1"/>
  <c r="D35" i="15"/>
  <c r="E35" i="15"/>
  <c r="E33" i="15"/>
  <c r="E36" i="15" s="1"/>
  <c r="E62" i="15"/>
  <c r="D221" i="15"/>
  <c r="B33" i="15"/>
  <c r="C36" i="15" s="1"/>
  <c r="C35" i="15"/>
  <c r="E1551" i="14" l="1"/>
  <c r="D1551" i="14"/>
  <c r="C1551" i="14"/>
  <c r="B1551" i="14"/>
  <c r="E1550" i="14"/>
  <c r="D1550" i="14"/>
  <c r="C1550" i="14"/>
  <c r="B1550" i="14"/>
  <c r="E1549" i="14"/>
  <c r="D1549" i="14"/>
  <c r="C1549" i="14"/>
  <c r="B1549" i="14"/>
  <c r="E1546" i="14"/>
  <c r="D1546" i="14"/>
  <c r="C1546" i="14"/>
  <c r="B1546" i="14"/>
  <c r="E1545" i="14"/>
  <c r="D1545" i="14"/>
  <c r="C1545" i="14"/>
  <c r="B1545" i="14"/>
  <c r="E1544" i="14"/>
  <c r="D1544" i="14"/>
  <c r="C1544" i="14"/>
  <c r="B1544" i="14"/>
  <c r="B1543" i="14"/>
  <c r="B1528" i="14"/>
  <c r="B1527" i="14" s="1"/>
  <c r="E1525" i="14"/>
  <c r="E1524" i="14" s="1"/>
  <c r="D1525" i="14"/>
  <c r="D1524" i="14" s="1"/>
  <c r="C1525" i="14"/>
  <c r="C1524" i="14" s="1"/>
  <c r="B1525" i="14"/>
  <c r="B1524" i="14" s="1"/>
  <c r="E1522" i="14"/>
  <c r="E1521" i="14" s="1"/>
  <c r="D1522" i="14"/>
  <c r="D1521" i="14" s="1"/>
  <c r="C1522" i="14"/>
  <c r="C1521" i="14" s="1"/>
  <c r="B1522" i="14"/>
  <c r="B1521" i="14" s="1"/>
  <c r="E1512" i="14"/>
  <c r="D1512" i="14"/>
  <c r="C1512" i="14"/>
  <c r="B1512" i="14"/>
  <c r="E1508" i="14"/>
  <c r="E1543" i="14" s="1"/>
  <c r="E1542" i="14" s="1"/>
  <c r="D1508" i="14"/>
  <c r="D1507" i="14" s="1"/>
  <c r="D1517" i="14" s="1"/>
  <c r="C1508" i="14"/>
  <c r="C1507" i="14" s="1"/>
  <c r="C1517" i="14" s="1"/>
  <c r="B1507" i="14"/>
  <c r="B1517" i="14" s="1"/>
  <c r="E1502" i="14"/>
  <c r="D1502" i="14"/>
  <c r="C1502" i="14"/>
  <c r="B1502" i="14"/>
  <c r="E1501" i="14"/>
  <c r="D1501" i="14"/>
  <c r="C1501" i="14"/>
  <c r="B1501" i="14"/>
  <c r="E1500" i="14"/>
  <c r="D1500" i="14"/>
  <c r="D1503" i="14" s="1"/>
  <c r="C1500" i="14"/>
  <c r="B1500" i="14"/>
  <c r="B1503" i="14" s="1"/>
  <c r="E1485" i="14"/>
  <c r="D1485" i="14"/>
  <c r="C1484" i="14"/>
  <c r="B1484" i="14"/>
  <c r="E1479" i="14"/>
  <c r="D1479" i="14"/>
  <c r="C1479" i="14"/>
  <c r="C1489" i="14" s="1"/>
  <c r="B1479" i="14"/>
  <c r="B1489" i="14" s="1"/>
  <c r="E1474" i="14"/>
  <c r="D1474" i="14"/>
  <c r="C1474" i="14"/>
  <c r="B1474" i="14"/>
  <c r="E1473" i="14"/>
  <c r="D1473" i="14"/>
  <c r="C1473" i="14"/>
  <c r="B1473" i="14"/>
  <c r="E1472" i="14"/>
  <c r="D1472" i="14"/>
  <c r="C1472" i="14"/>
  <c r="B1472" i="14"/>
  <c r="B1475" i="14" s="1"/>
  <c r="D1460" i="14"/>
  <c r="D1459" i="14" s="1"/>
  <c r="C1460" i="14"/>
  <c r="C1459" i="14" s="1"/>
  <c r="E1459" i="14"/>
  <c r="B1459" i="14"/>
  <c r="E1454" i="14"/>
  <c r="D1454" i="14"/>
  <c r="C1454" i="14"/>
  <c r="B1454" i="14"/>
  <c r="B1464" i="14" s="1"/>
  <c r="D1449" i="14"/>
  <c r="C1449" i="14"/>
  <c r="B1449" i="14"/>
  <c r="E1448" i="14"/>
  <c r="D1448" i="14"/>
  <c r="C1448" i="14"/>
  <c r="B1448" i="14"/>
  <c r="D1447" i="14"/>
  <c r="C1447" i="14"/>
  <c r="B1447" i="14"/>
  <c r="B1450" i="14" s="1"/>
  <c r="D1435" i="14"/>
  <c r="D1434" i="14" s="1"/>
  <c r="C1435" i="14"/>
  <c r="C1434" i="14" s="1"/>
  <c r="E1434" i="14"/>
  <c r="B1434" i="14"/>
  <c r="E1429" i="14"/>
  <c r="D1429" i="14"/>
  <c r="C1429" i="14"/>
  <c r="B1429" i="14"/>
  <c r="B1439" i="14" s="1"/>
  <c r="D1424" i="14"/>
  <c r="C1424" i="14"/>
  <c r="B1424" i="14"/>
  <c r="E1423" i="14"/>
  <c r="D1423" i="14"/>
  <c r="C1423" i="14"/>
  <c r="B1423" i="14"/>
  <c r="D1422" i="14"/>
  <c r="C1422" i="14"/>
  <c r="B1422" i="14"/>
  <c r="B1425" i="14" s="1"/>
  <c r="D1410" i="14"/>
  <c r="D1409" i="14" s="1"/>
  <c r="C1410" i="14"/>
  <c r="C1409" i="14" s="1"/>
  <c r="E1409" i="14"/>
  <c r="B1409" i="14"/>
  <c r="E1404" i="14"/>
  <c r="E1414" i="14" s="1"/>
  <c r="E1396" i="14" s="1"/>
  <c r="D1404" i="14"/>
  <c r="C1404" i="14"/>
  <c r="B1404" i="14"/>
  <c r="B1414" i="14" s="1"/>
  <c r="D1399" i="14"/>
  <c r="C1399" i="14"/>
  <c r="B1399" i="14"/>
  <c r="E1398" i="14"/>
  <c r="D1398" i="14"/>
  <c r="C1398" i="14"/>
  <c r="B1398" i="14"/>
  <c r="D1397" i="14"/>
  <c r="C1397" i="14"/>
  <c r="B1397" i="14"/>
  <c r="B1400" i="14" s="1"/>
  <c r="D1385" i="14"/>
  <c r="D1384" i="14" s="1"/>
  <c r="C1385" i="14"/>
  <c r="C1384" i="14" s="1"/>
  <c r="E1384" i="14"/>
  <c r="B1384" i="14"/>
  <c r="E1379" i="14"/>
  <c r="E1389" i="14" s="1"/>
  <c r="E1371" i="14" s="1"/>
  <c r="D1379" i="14"/>
  <c r="C1379" i="14"/>
  <c r="B1379" i="14"/>
  <c r="D1374" i="14"/>
  <c r="C1374" i="14"/>
  <c r="B1374" i="14"/>
  <c r="E1373" i="14"/>
  <c r="D1373" i="14"/>
  <c r="C1373" i="14"/>
  <c r="B1373" i="14"/>
  <c r="D1372" i="14"/>
  <c r="D1375" i="14" s="1"/>
  <c r="C1372" i="14"/>
  <c r="B1372" i="14"/>
  <c r="C1375" i="14" s="1"/>
  <c r="D1360" i="14"/>
  <c r="D1359" i="14" s="1"/>
  <c r="C1360" i="14"/>
  <c r="C1359" i="14" s="1"/>
  <c r="E1359" i="14"/>
  <c r="B1359" i="14"/>
  <c r="E1354" i="14"/>
  <c r="D1354" i="14"/>
  <c r="C1354" i="14"/>
  <c r="B1354" i="14"/>
  <c r="D1349" i="14"/>
  <c r="C1349" i="14"/>
  <c r="B1349" i="14"/>
  <c r="E1348" i="14"/>
  <c r="D1348" i="14"/>
  <c r="C1348" i="14"/>
  <c r="B1348" i="14"/>
  <c r="D1347" i="14"/>
  <c r="C1347" i="14"/>
  <c r="B1347" i="14"/>
  <c r="B1350" i="14" s="1"/>
  <c r="D1335" i="14"/>
  <c r="D1334" i="14" s="1"/>
  <c r="C1335" i="14"/>
  <c r="C1334" i="14" s="1"/>
  <c r="E1334" i="14"/>
  <c r="B1334" i="14"/>
  <c r="E1329" i="14"/>
  <c r="D1329" i="14"/>
  <c r="C1329" i="14"/>
  <c r="B1329" i="14"/>
  <c r="B1339" i="14" s="1"/>
  <c r="D1324" i="14"/>
  <c r="C1324" i="14"/>
  <c r="B1324" i="14"/>
  <c r="E1323" i="14"/>
  <c r="D1323" i="14"/>
  <c r="C1323" i="14"/>
  <c r="B1323" i="14"/>
  <c r="D1322" i="14"/>
  <c r="D1325" i="14" s="1"/>
  <c r="C1322" i="14"/>
  <c r="B1322" i="14"/>
  <c r="B1325" i="14" s="1"/>
  <c r="D1310" i="14"/>
  <c r="D1309" i="14" s="1"/>
  <c r="C1310" i="14"/>
  <c r="E1309" i="14"/>
  <c r="E1314" i="14" s="1"/>
  <c r="E1296" i="14" s="1"/>
  <c r="C1309" i="14"/>
  <c r="B1309" i="14"/>
  <c r="E1304" i="14"/>
  <c r="D1304" i="14"/>
  <c r="D1314" i="14" s="1"/>
  <c r="C1304" i="14"/>
  <c r="C1314" i="14" s="1"/>
  <c r="B1304" i="14"/>
  <c r="B1314" i="14" s="1"/>
  <c r="D1299" i="14"/>
  <c r="C1299" i="14"/>
  <c r="B1299" i="14"/>
  <c r="E1298" i="14"/>
  <c r="D1298" i="14"/>
  <c r="C1298" i="14"/>
  <c r="B1298" i="14"/>
  <c r="D1297" i="14"/>
  <c r="C1297" i="14"/>
  <c r="B1297" i="14"/>
  <c r="B1300" i="14" s="1"/>
  <c r="D1285" i="14"/>
  <c r="D1284" i="14" s="1"/>
  <c r="C1285" i="14"/>
  <c r="C1284" i="14" s="1"/>
  <c r="E1284" i="14"/>
  <c r="B1284" i="14"/>
  <c r="E1279" i="14"/>
  <c r="E1289" i="14" s="1"/>
  <c r="E1271" i="14" s="1"/>
  <c r="D1279" i="14"/>
  <c r="C1279" i="14"/>
  <c r="B1279" i="14"/>
  <c r="B1289" i="14" s="1"/>
  <c r="D1274" i="14"/>
  <c r="C1274" i="14"/>
  <c r="B1274" i="14"/>
  <c r="E1273" i="14"/>
  <c r="D1273" i="14"/>
  <c r="C1273" i="14"/>
  <c r="B1273" i="14"/>
  <c r="D1272" i="14"/>
  <c r="C1272" i="14"/>
  <c r="B1272" i="14"/>
  <c r="B1275" i="14" s="1"/>
  <c r="D1260" i="14"/>
  <c r="D1259" i="14" s="1"/>
  <c r="C1260" i="14"/>
  <c r="C1259" i="14" s="1"/>
  <c r="E1259" i="14"/>
  <c r="B1259" i="14"/>
  <c r="E1254" i="14"/>
  <c r="D1254" i="14"/>
  <c r="C1254" i="14"/>
  <c r="B1254" i="14"/>
  <c r="B1264" i="14" s="1"/>
  <c r="D1249" i="14"/>
  <c r="C1249" i="14"/>
  <c r="B1249" i="14"/>
  <c r="E1248" i="14"/>
  <c r="D1248" i="14"/>
  <c r="C1248" i="14"/>
  <c r="B1248" i="14"/>
  <c r="D1247" i="14"/>
  <c r="C1247" i="14"/>
  <c r="B1247" i="14"/>
  <c r="B1250" i="14" s="1"/>
  <c r="D1235" i="14"/>
  <c r="D1234" i="14" s="1"/>
  <c r="C1235" i="14"/>
  <c r="C1234" i="14" s="1"/>
  <c r="E1234" i="14"/>
  <c r="E1239" i="14" s="1"/>
  <c r="E1221" i="14" s="1"/>
  <c r="B1234" i="14"/>
  <c r="E1229" i="14"/>
  <c r="D1229" i="14"/>
  <c r="C1229" i="14"/>
  <c r="C1239" i="14" s="1"/>
  <c r="B1229" i="14"/>
  <c r="B1239" i="14" s="1"/>
  <c r="D1224" i="14"/>
  <c r="C1224" i="14"/>
  <c r="B1224" i="14"/>
  <c r="E1223" i="14"/>
  <c r="D1223" i="14"/>
  <c r="C1223" i="14"/>
  <c r="B1223" i="14"/>
  <c r="D1222" i="14"/>
  <c r="D1225" i="14" s="1"/>
  <c r="C1222" i="14"/>
  <c r="B1222" i="14"/>
  <c r="B1225" i="14" s="1"/>
  <c r="D1210" i="14"/>
  <c r="D1209" i="14" s="1"/>
  <c r="C1210" i="14"/>
  <c r="C1209" i="14" s="1"/>
  <c r="E1209" i="14"/>
  <c r="B1209" i="14"/>
  <c r="E1204" i="14"/>
  <c r="E1214" i="14" s="1"/>
  <c r="E1196" i="14" s="1"/>
  <c r="D1204" i="14"/>
  <c r="C1204" i="14"/>
  <c r="B1204" i="14"/>
  <c r="B1214" i="14" s="1"/>
  <c r="D1199" i="14"/>
  <c r="C1199" i="14"/>
  <c r="B1199" i="14"/>
  <c r="E1198" i="14"/>
  <c r="D1198" i="14"/>
  <c r="C1198" i="14"/>
  <c r="B1198" i="14"/>
  <c r="D1197" i="14"/>
  <c r="C1197" i="14"/>
  <c r="B1197" i="14"/>
  <c r="B1200" i="14" s="1"/>
  <c r="D1185" i="14"/>
  <c r="D1184" i="14" s="1"/>
  <c r="C1185" i="14"/>
  <c r="C1184" i="14" s="1"/>
  <c r="E1184" i="14"/>
  <c r="B1184" i="14"/>
  <c r="E1179" i="14"/>
  <c r="D1179" i="14"/>
  <c r="C1179" i="14"/>
  <c r="B1179" i="14"/>
  <c r="B1189" i="14" s="1"/>
  <c r="D1174" i="14"/>
  <c r="C1174" i="14"/>
  <c r="B1174" i="14"/>
  <c r="E1173" i="14"/>
  <c r="D1173" i="14"/>
  <c r="C1173" i="14"/>
  <c r="B1173" i="14"/>
  <c r="D1172" i="14"/>
  <c r="D1175" i="14" s="1"/>
  <c r="C1172" i="14"/>
  <c r="B1172" i="14"/>
  <c r="C1175" i="14" s="1"/>
  <c r="C1160" i="14"/>
  <c r="C1159" i="14" s="1"/>
  <c r="E1159" i="14"/>
  <c r="D1159" i="14"/>
  <c r="B1159" i="14"/>
  <c r="E1154" i="14"/>
  <c r="D1154" i="14"/>
  <c r="D1164" i="14" s="1"/>
  <c r="D1146" i="14" s="1"/>
  <c r="C1154" i="14"/>
  <c r="B1154" i="14"/>
  <c r="C1149" i="14"/>
  <c r="B1149" i="14"/>
  <c r="E1148" i="14"/>
  <c r="D1148" i="14"/>
  <c r="C1148" i="14"/>
  <c r="B1148" i="14"/>
  <c r="C1147" i="14"/>
  <c r="B1147" i="14"/>
  <c r="B1150" i="14" s="1"/>
  <c r="E1134" i="14"/>
  <c r="D1134" i="14"/>
  <c r="C1134" i="14"/>
  <c r="B1134" i="14"/>
  <c r="E1129" i="14"/>
  <c r="E1139" i="14" s="1"/>
  <c r="E1121" i="14" s="1"/>
  <c r="D1129" i="14"/>
  <c r="D1139" i="14" s="1"/>
  <c r="D1121" i="14" s="1"/>
  <c r="C1129" i="14"/>
  <c r="C1139" i="14" s="1"/>
  <c r="C1121" i="14" s="1"/>
  <c r="B1129" i="14"/>
  <c r="B1139" i="14" s="1"/>
  <c r="B1124" i="14"/>
  <c r="E1123" i="14"/>
  <c r="D1123" i="14"/>
  <c r="C1123" i="14"/>
  <c r="B1123" i="14"/>
  <c r="B1122" i="14"/>
  <c r="B1125" i="14" s="1"/>
  <c r="E1109" i="14"/>
  <c r="D1109" i="14"/>
  <c r="C1109" i="14"/>
  <c r="B1109" i="14"/>
  <c r="E1104" i="14"/>
  <c r="E1114" i="14" s="1"/>
  <c r="E1096" i="14" s="1"/>
  <c r="E1097" i="14" s="1"/>
  <c r="D1104" i="14"/>
  <c r="D1114" i="14" s="1"/>
  <c r="D1096" i="14" s="1"/>
  <c r="C1104" i="14"/>
  <c r="C1114" i="14" s="1"/>
  <c r="B1104" i="14"/>
  <c r="B1114" i="14" s="1"/>
  <c r="C1099" i="14"/>
  <c r="B1099" i="14"/>
  <c r="E1098" i="14"/>
  <c r="D1098" i="14"/>
  <c r="C1098" i="14"/>
  <c r="B1098" i="14"/>
  <c r="C1097" i="14"/>
  <c r="B1097" i="14"/>
  <c r="B1100" i="14" s="1"/>
  <c r="C1085" i="14"/>
  <c r="C1084" i="14" s="1"/>
  <c r="E1084" i="14"/>
  <c r="D1084" i="14"/>
  <c r="B1084" i="14"/>
  <c r="E1079" i="14"/>
  <c r="D1079" i="14"/>
  <c r="C1079" i="14"/>
  <c r="B1079" i="14"/>
  <c r="B1089" i="14" s="1"/>
  <c r="C1074" i="14"/>
  <c r="B1074" i="14"/>
  <c r="E1073" i="14"/>
  <c r="D1073" i="14"/>
  <c r="C1073" i="14"/>
  <c r="B1073" i="14"/>
  <c r="C1072" i="14"/>
  <c r="B1072" i="14"/>
  <c r="B1075" i="14" s="1"/>
  <c r="C1060" i="14"/>
  <c r="C1059" i="14" s="1"/>
  <c r="E1059" i="14"/>
  <c r="D1059" i="14"/>
  <c r="B1059" i="14"/>
  <c r="E1054" i="14"/>
  <c r="D1054" i="14"/>
  <c r="D1064" i="14" s="1"/>
  <c r="D1046" i="14" s="1"/>
  <c r="C1054" i="14"/>
  <c r="B1054" i="14"/>
  <c r="B1064" i="14" s="1"/>
  <c r="C1049" i="14"/>
  <c r="B1049" i="14"/>
  <c r="E1048" i="14"/>
  <c r="D1048" i="14"/>
  <c r="C1048" i="14"/>
  <c r="B1048" i="14"/>
  <c r="C1047" i="14"/>
  <c r="B1047" i="14"/>
  <c r="B1050" i="14" s="1"/>
  <c r="E1034" i="14"/>
  <c r="D1034" i="14"/>
  <c r="C1034" i="14"/>
  <c r="B1034" i="14"/>
  <c r="E1029" i="14"/>
  <c r="E1039" i="14" s="1"/>
  <c r="E1021" i="14" s="1"/>
  <c r="D1029" i="14"/>
  <c r="D1039" i="14" s="1"/>
  <c r="D1021" i="14" s="1"/>
  <c r="C1029" i="14"/>
  <c r="C1039" i="14" s="1"/>
  <c r="C1021" i="14" s="1"/>
  <c r="B1029" i="14"/>
  <c r="B1039" i="14" s="1"/>
  <c r="B1024" i="14"/>
  <c r="E1023" i="14"/>
  <c r="D1023" i="14"/>
  <c r="C1023" i="14"/>
  <c r="B1023" i="14"/>
  <c r="B1022" i="14"/>
  <c r="B1025" i="14" s="1"/>
  <c r="E1009" i="14"/>
  <c r="D1009" i="14"/>
  <c r="C1009" i="14"/>
  <c r="B1009" i="14"/>
  <c r="E1004" i="14"/>
  <c r="E1014" i="14" s="1"/>
  <c r="E996" i="14" s="1"/>
  <c r="D1004" i="14"/>
  <c r="D1014" i="14" s="1"/>
  <c r="D996" i="14" s="1"/>
  <c r="C1004" i="14"/>
  <c r="C1014" i="14" s="1"/>
  <c r="B1004" i="14"/>
  <c r="B999" i="14"/>
  <c r="E998" i="14"/>
  <c r="D998" i="14"/>
  <c r="C998" i="14"/>
  <c r="B998" i="14"/>
  <c r="B997" i="14"/>
  <c r="B1000" i="14" s="1"/>
  <c r="C996" i="14"/>
  <c r="C985" i="14"/>
  <c r="C984" i="14" s="1"/>
  <c r="E984" i="14"/>
  <c r="D984" i="14"/>
  <c r="B984" i="14"/>
  <c r="E979" i="14"/>
  <c r="D979" i="14"/>
  <c r="C979" i="14"/>
  <c r="C989" i="14" s="1"/>
  <c r="B979" i="14"/>
  <c r="C974" i="14"/>
  <c r="B974" i="14"/>
  <c r="E973" i="14"/>
  <c r="D973" i="14"/>
  <c r="C973" i="14"/>
  <c r="B973" i="14"/>
  <c r="C972" i="14"/>
  <c r="B972" i="14"/>
  <c r="B975" i="14" s="1"/>
  <c r="E959" i="14"/>
  <c r="D959" i="14"/>
  <c r="C959" i="14"/>
  <c r="B959" i="14"/>
  <c r="E954" i="14"/>
  <c r="E964" i="14" s="1"/>
  <c r="E946" i="14" s="1"/>
  <c r="D954" i="14"/>
  <c r="D964" i="14" s="1"/>
  <c r="D946" i="14" s="1"/>
  <c r="C954" i="14"/>
  <c r="C964" i="14" s="1"/>
  <c r="C946" i="14" s="1"/>
  <c r="B954" i="14"/>
  <c r="B964" i="14" s="1"/>
  <c r="B949" i="14"/>
  <c r="E948" i="14"/>
  <c r="D948" i="14"/>
  <c r="C948" i="14"/>
  <c r="B948" i="14"/>
  <c r="B947" i="14"/>
  <c r="B950" i="14" s="1"/>
  <c r="C935" i="14"/>
  <c r="C934" i="14" s="1"/>
  <c r="E934" i="14"/>
  <c r="D934" i="14"/>
  <c r="B934" i="14"/>
  <c r="E929" i="14"/>
  <c r="D929" i="14"/>
  <c r="D939" i="14" s="1"/>
  <c r="C929" i="14"/>
  <c r="B929" i="14"/>
  <c r="B939" i="14" s="1"/>
  <c r="E924" i="14"/>
  <c r="D924" i="14"/>
  <c r="C924" i="14"/>
  <c r="B924" i="14"/>
  <c r="E923" i="14"/>
  <c r="D923" i="14"/>
  <c r="C923" i="14"/>
  <c r="B923" i="14"/>
  <c r="E922" i="14"/>
  <c r="D922" i="14"/>
  <c r="C922" i="14"/>
  <c r="B922" i="14"/>
  <c r="B925" i="14" s="1"/>
  <c r="E909" i="14"/>
  <c r="D909" i="14"/>
  <c r="C909" i="14"/>
  <c r="B909" i="14"/>
  <c r="E904" i="14"/>
  <c r="E914" i="14" s="1"/>
  <c r="D904" i="14"/>
  <c r="C904" i="14"/>
  <c r="B904" i="14"/>
  <c r="B914" i="14" s="1"/>
  <c r="C899" i="14"/>
  <c r="B899" i="14"/>
  <c r="E898" i="14"/>
  <c r="D898" i="14"/>
  <c r="C898" i="14"/>
  <c r="B898" i="14"/>
  <c r="C897" i="14"/>
  <c r="B897" i="14"/>
  <c r="B900" i="14" s="1"/>
  <c r="E896" i="14"/>
  <c r="E897" i="14" s="1"/>
  <c r="D896" i="14"/>
  <c r="E879" i="14"/>
  <c r="E878" i="14" s="1"/>
  <c r="D879" i="14"/>
  <c r="D878" i="14" s="1"/>
  <c r="C878" i="14"/>
  <c r="B878" i="14"/>
  <c r="E873" i="14"/>
  <c r="E883" i="14" s="1"/>
  <c r="D873" i="14"/>
  <c r="C873" i="14"/>
  <c r="C883" i="14" s="1"/>
  <c r="C865" i="14" s="1"/>
  <c r="B873" i="14"/>
  <c r="B883" i="14" s="1"/>
  <c r="B865" i="14" s="1"/>
  <c r="E868" i="14"/>
  <c r="E867" i="14"/>
  <c r="D867" i="14"/>
  <c r="C867" i="14"/>
  <c r="B867" i="14"/>
  <c r="E866" i="14"/>
  <c r="E869" i="14" s="1"/>
  <c r="D866" i="14"/>
  <c r="C854" i="14"/>
  <c r="C853" i="14" s="1"/>
  <c r="C858" i="14" s="1"/>
  <c r="E853" i="14"/>
  <c r="B853" i="14"/>
  <c r="E848" i="14"/>
  <c r="E858" i="14" s="1"/>
  <c r="D848" i="14"/>
  <c r="D858" i="14" s="1"/>
  <c r="C848" i="14"/>
  <c r="B848" i="14"/>
  <c r="B844" i="14"/>
  <c r="E843" i="14"/>
  <c r="D843" i="14"/>
  <c r="C843" i="14"/>
  <c r="B843" i="14"/>
  <c r="E842" i="14"/>
  <c r="D842" i="14"/>
  <c r="C842" i="14"/>
  <c r="B842" i="14"/>
  <c r="E841" i="14"/>
  <c r="E844" i="14" s="1"/>
  <c r="D841" i="14"/>
  <c r="C841" i="14"/>
  <c r="C844" i="14" s="1"/>
  <c r="C829" i="14"/>
  <c r="C828" i="14" s="1"/>
  <c r="E828" i="14"/>
  <c r="B828" i="14"/>
  <c r="E823" i="14"/>
  <c r="D823" i="14"/>
  <c r="D833" i="14" s="1"/>
  <c r="C823" i="14"/>
  <c r="B823" i="14"/>
  <c r="B833" i="14" s="1"/>
  <c r="B819" i="14"/>
  <c r="E818" i="14"/>
  <c r="D818" i="14"/>
  <c r="C818" i="14"/>
  <c r="B818" i="14"/>
  <c r="E817" i="14"/>
  <c r="D817" i="14"/>
  <c r="C817" i="14"/>
  <c r="B817" i="14"/>
  <c r="E816" i="14"/>
  <c r="D816" i="14"/>
  <c r="C816" i="14"/>
  <c r="C819" i="14" s="1"/>
  <c r="C804" i="14"/>
  <c r="C803" i="14" s="1"/>
  <c r="E803" i="14"/>
  <c r="B803" i="14"/>
  <c r="E798" i="14"/>
  <c r="D798" i="14"/>
  <c r="D808" i="14" s="1"/>
  <c r="C798" i="14"/>
  <c r="B798" i="14"/>
  <c r="B808" i="14" s="1"/>
  <c r="B794" i="14"/>
  <c r="E793" i="14"/>
  <c r="D793" i="14"/>
  <c r="C793" i="14"/>
  <c r="B793" i="14"/>
  <c r="E792" i="14"/>
  <c r="D792" i="14"/>
  <c r="C792" i="14"/>
  <c r="B792" i="14"/>
  <c r="E791" i="14"/>
  <c r="D791" i="14"/>
  <c r="C791" i="14"/>
  <c r="C794" i="14" s="1"/>
  <c r="C779" i="14"/>
  <c r="C778" i="14" s="1"/>
  <c r="E778" i="14"/>
  <c r="E783" i="14" s="1"/>
  <c r="B778" i="14"/>
  <c r="E773" i="14"/>
  <c r="D773" i="14"/>
  <c r="D783" i="14" s="1"/>
  <c r="C773" i="14"/>
  <c r="B773" i="14"/>
  <c r="B769" i="14"/>
  <c r="E768" i="14"/>
  <c r="D768" i="14"/>
  <c r="C768" i="14"/>
  <c r="B768" i="14"/>
  <c r="E767" i="14"/>
  <c r="D767" i="14"/>
  <c r="C767" i="14"/>
  <c r="B767" i="14"/>
  <c r="E766" i="14"/>
  <c r="D766" i="14"/>
  <c r="C766" i="14"/>
  <c r="C769" i="14" s="1"/>
  <c r="C754" i="14"/>
  <c r="C753" i="14" s="1"/>
  <c r="E753" i="14"/>
  <c r="E74" i="14" s="1"/>
  <c r="B753" i="14"/>
  <c r="E748" i="14"/>
  <c r="D748" i="14"/>
  <c r="D758" i="14" s="1"/>
  <c r="C748" i="14"/>
  <c r="C758" i="14" s="1"/>
  <c r="B748" i="14"/>
  <c r="B744" i="14"/>
  <c r="E743" i="14"/>
  <c r="D743" i="14"/>
  <c r="C743" i="14"/>
  <c r="B743" i="14"/>
  <c r="E742" i="14"/>
  <c r="D742" i="14"/>
  <c r="C742" i="14"/>
  <c r="B742" i="14"/>
  <c r="E741" i="14"/>
  <c r="D741" i="14"/>
  <c r="C741" i="14"/>
  <c r="C744" i="14" s="1"/>
  <c r="B729" i="14"/>
  <c r="B730" i="14" s="1"/>
  <c r="E715" i="14"/>
  <c r="E714" i="14" s="1"/>
  <c r="E729" i="14" s="1"/>
  <c r="E730" i="14" s="1"/>
  <c r="D715" i="14"/>
  <c r="D714" i="14" s="1"/>
  <c r="D729" i="14" s="1"/>
  <c r="D730" i="14" s="1"/>
  <c r="C715" i="14"/>
  <c r="C714" i="14" s="1"/>
  <c r="C729" i="14" s="1"/>
  <c r="C730" i="14" s="1"/>
  <c r="E703" i="14"/>
  <c r="D703" i="14"/>
  <c r="C703" i="14"/>
  <c r="B703" i="14"/>
  <c r="E702" i="14"/>
  <c r="D702" i="14"/>
  <c r="C702" i="14"/>
  <c r="B702" i="14"/>
  <c r="E701" i="14"/>
  <c r="D701" i="14"/>
  <c r="C701" i="14"/>
  <c r="B701" i="14"/>
  <c r="B704" i="14" s="1"/>
  <c r="E692" i="14"/>
  <c r="E693" i="14" s="1"/>
  <c r="D692" i="14"/>
  <c r="D693" i="14" s="1"/>
  <c r="C692" i="14"/>
  <c r="C693" i="14" s="1"/>
  <c r="B692" i="14"/>
  <c r="B693" i="14" s="1"/>
  <c r="E666" i="14"/>
  <c r="D666" i="14"/>
  <c r="C666" i="14"/>
  <c r="B666" i="14"/>
  <c r="E665" i="14"/>
  <c r="D665" i="14"/>
  <c r="C665" i="14"/>
  <c r="B665" i="14"/>
  <c r="E664" i="14"/>
  <c r="D664" i="14"/>
  <c r="C664" i="14"/>
  <c r="B664" i="14"/>
  <c r="B667" i="14" s="1"/>
  <c r="B655" i="14"/>
  <c r="B656" i="14" s="1"/>
  <c r="E641" i="14"/>
  <c r="E640" i="14" s="1"/>
  <c r="D641" i="14"/>
  <c r="D640" i="14" s="1"/>
  <c r="D655" i="14" s="1"/>
  <c r="D656" i="14" s="1"/>
  <c r="C641" i="14"/>
  <c r="C640" i="14" s="1"/>
  <c r="E629" i="14"/>
  <c r="D629" i="14"/>
  <c r="C629" i="14"/>
  <c r="B629" i="14"/>
  <c r="E628" i="14"/>
  <c r="D628" i="14"/>
  <c r="C628" i="14"/>
  <c r="B628" i="14"/>
  <c r="E627" i="14"/>
  <c r="D627" i="14"/>
  <c r="C627" i="14"/>
  <c r="B627" i="14"/>
  <c r="B630" i="14" s="1"/>
  <c r="B618" i="14"/>
  <c r="B619" i="14" s="1"/>
  <c r="E604" i="14"/>
  <c r="E603" i="14" s="1"/>
  <c r="E618" i="14" s="1"/>
  <c r="E619" i="14" s="1"/>
  <c r="D604" i="14"/>
  <c r="D603" i="14" s="1"/>
  <c r="D618" i="14" s="1"/>
  <c r="D619" i="14" s="1"/>
  <c r="C604" i="14"/>
  <c r="C603" i="14" s="1"/>
  <c r="C618" i="14" s="1"/>
  <c r="C619" i="14" s="1"/>
  <c r="E590" i="14"/>
  <c r="D590" i="14"/>
  <c r="C590" i="14"/>
  <c r="B590" i="14"/>
  <c r="E589" i="14"/>
  <c r="D589" i="14"/>
  <c r="C589" i="14"/>
  <c r="B589" i="14"/>
  <c r="E588" i="14"/>
  <c r="E591" i="14" s="1"/>
  <c r="D588" i="14"/>
  <c r="C588" i="14"/>
  <c r="B588" i="14"/>
  <c r="B591" i="14" s="1"/>
  <c r="E569" i="14"/>
  <c r="D569" i="14"/>
  <c r="C569" i="14"/>
  <c r="B569" i="14"/>
  <c r="E564" i="14"/>
  <c r="E574" i="14" s="1"/>
  <c r="D564" i="14"/>
  <c r="D574" i="14" s="1"/>
  <c r="C564" i="14"/>
  <c r="B564" i="14"/>
  <c r="B574" i="14" s="1"/>
  <c r="E559" i="14"/>
  <c r="D559" i="14"/>
  <c r="C559" i="14"/>
  <c r="B559" i="14"/>
  <c r="E558" i="14"/>
  <c r="D558" i="14"/>
  <c r="C558" i="14"/>
  <c r="B558" i="14"/>
  <c r="E557" i="14"/>
  <c r="E560" i="14" s="1"/>
  <c r="D557" i="14"/>
  <c r="C557" i="14"/>
  <c r="B557" i="14"/>
  <c r="B560" i="14" s="1"/>
  <c r="E544" i="14"/>
  <c r="D544" i="14"/>
  <c r="B544" i="14"/>
  <c r="E539" i="14"/>
  <c r="D539" i="14"/>
  <c r="D549" i="14" s="1"/>
  <c r="C539" i="14"/>
  <c r="C549" i="14" s="1"/>
  <c r="B539" i="14"/>
  <c r="B549" i="14" s="1"/>
  <c r="E534" i="14"/>
  <c r="D534" i="14"/>
  <c r="C534" i="14"/>
  <c r="B534" i="14"/>
  <c r="E533" i="14"/>
  <c r="D533" i="14"/>
  <c r="C533" i="14"/>
  <c r="B533" i="14"/>
  <c r="E532" i="14"/>
  <c r="D532" i="14"/>
  <c r="C532" i="14"/>
  <c r="B532" i="14"/>
  <c r="B535" i="14" s="1"/>
  <c r="E518" i="14"/>
  <c r="D518" i="14"/>
  <c r="C518" i="14"/>
  <c r="B518" i="14"/>
  <c r="E513" i="14"/>
  <c r="E523" i="14" s="1"/>
  <c r="D513" i="14"/>
  <c r="D523" i="14" s="1"/>
  <c r="C513" i="14"/>
  <c r="C523" i="14" s="1"/>
  <c r="B513" i="14"/>
  <c r="E508" i="14"/>
  <c r="D508" i="14"/>
  <c r="C508" i="14"/>
  <c r="B508" i="14"/>
  <c r="E507" i="14"/>
  <c r="D507" i="14"/>
  <c r="C507" i="14"/>
  <c r="B507" i="14"/>
  <c r="E506" i="14"/>
  <c r="D506" i="14"/>
  <c r="D509" i="14" s="1"/>
  <c r="C506" i="14"/>
  <c r="B506" i="14"/>
  <c r="B509" i="14" s="1"/>
  <c r="E493" i="14"/>
  <c r="D493" i="14"/>
  <c r="C493" i="14"/>
  <c r="B493" i="14"/>
  <c r="E488" i="14"/>
  <c r="D488" i="14"/>
  <c r="D498" i="14" s="1"/>
  <c r="C488" i="14"/>
  <c r="C498" i="14" s="1"/>
  <c r="B488" i="14"/>
  <c r="B498" i="14" s="1"/>
  <c r="E483" i="14"/>
  <c r="D483" i="14"/>
  <c r="C483" i="14"/>
  <c r="B483" i="14"/>
  <c r="E482" i="14"/>
  <c r="D482" i="14"/>
  <c r="C482" i="14"/>
  <c r="B482" i="14"/>
  <c r="E481" i="14"/>
  <c r="D481" i="14"/>
  <c r="C481" i="14"/>
  <c r="B481" i="14"/>
  <c r="B484" i="14" s="1"/>
  <c r="E466" i="14"/>
  <c r="D466" i="14"/>
  <c r="D465" i="14" s="1"/>
  <c r="C466" i="14"/>
  <c r="B466" i="14"/>
  <c r="E465" i="14"/>
  <c r="C465" i="14"/>
  <c r="E460" i="14"/>
  <c r="D460" i="14"/>
  <c r="C460" i="14"/>
  <c r="B460" i="14"/>
  <c r="E455" i="14"/>
  <c r="D455" i="14"/>
  <c r="C455" i="14"/>
  <c r="B455" i="14"/>
  <c r="E454" i="14"/>
  <c r="D454" i="14"/>
  <c r="C454" i="14"/>
  <c r="B454" i="14"/>
  <c r="E453" i="14"/>
  <c r="D453" i="14"/>
  <c r="C453" i="14"/>
  <c r="B453" i="14"/>
  <c r="B456" i="14" s="1"/>
  <c r="E438" i="14"/>
  <c r="E437" i="14" s="1"/>
  <c r="D438" i="14"/>
  <c r="D437" i="14" s="1"/>
  <c r="B438" i="14"/>
  <c r="B437" i="14" s="1"/>
  <c r="C437" i="14"/>
  <c r="E432" i="14"/>
  <c r="D432" i="14"/>
  <c r="C432" i="14"/>
  <c r="B432" i="14"/>
  <c r="B428" i="14"/>
  <c r="E427" i="14"/>
  <c r="D427" i="14"/>
  <c r="C427" i="14"/>
  <c r="B427" i="14"/>
  <c r="E426" i="14"/>
  <c r="D426" i="14"/>
  <c r="C426" i="14"/>
  <c r="B426" i="14"/>
  <c r="E425" i="14"/>
  <c r="D425" i="14"/>
  <c r="E428" i="14" s="1"/>
  <c r="C425" i="14"/>
  <c r="C428" i="14" s="1"/>
  <c r="E413" i="14"/>
  <c r="D413" i="14"/>
  <c r="C413" i="14"/>
  <c r="C412" i="14" s="1"/>
  <c r="B413" i="14"/>
  <c r="B412" i="14" s="1"/>
  <c r="E412" i="14"/>
  <c r="D412" i="14"/>
  <c r="E407" i="14"/>
  <c r="D407" i="14"/>
  <c r="C407" i="14"/>
  <c r="B407" i="14"/>
  <c r="B403" i="14"/>
  <c r="E402" i="14"/>
  <c r="D402" i="14"/>
  <c r="C402" i="14"/>
  <c r="B402" i="14"/>
  <c r="E401" i="14"/>
  <c r="D401" i="14"/>
  <c r="C401" i="14"/>
  <c r="B401" i="14"/>
  <c r="E400" i="14"/>
  <c r="E403" i="14" s="1"/>
  <c r="D400" i="14"/>
  <c r="C400" i="14"/>
  <c r="C403" i="14" s="1"/>
  <c r="E388" i="14"/>
  <c r="E387" i="14" s="1"/>
  <c r="D388" i="14"/>
  <c r="D387" i="14" s="1"/>
  <c r="B388" i="14"/>
  <c r="B387" i="14" s="1"/>
  <c r="C387" i="14"/>
  <c r="E382" i="14"/>
  <c r="E392" i="14" s="1"/>
  <c r="D382" i="14"/>
  <c r="C382" i="14"/>
  <c r="C392" i="14" s="1"/>
  <c r="B382" i="14"/>
  <c r="B378" i="14"/>
  <c r="E377" i="14"/>
  <c r="D377" i="14"/>
  <c r="C377" i="14"/>
  <c r="B377" i="14"/>
  <c r="E376" i="14"/>
  <c r="D376" i="14"/>
  <c r="C376" i="14"/>
  <c r="B376" i="14"/>
  <c r="E375" i="14"/>
  <c r="E378" i="14" s="1"/>
  <c r="D375" i="14"/>
  <c r="D378" i="14" s="1"/>
  <c r="C375" i="14"/>
  <c r="C378" i="14" s="1"/>
  <c r="E363" i="14"/>
  <c r="E362" i="14" s="1"/>
  <c r="D363" i="14"/>
  <c r="D362" i="14" s="1"/>
  <c r="B363" i="14"/>
  <c r="C362" i="14"/>
  <c r="B362" i="14"/>
  <c r="E357" i="14"/>
  <c r="D357" i="14"/>
  <c r="C357" i="14"/>
  <c r="C367" i="14" s="1"/>
  <c r="B357" i="14"/>
  <c r="B367" i="14" s="1"/>
  <c r="E352" i="14"/>
  <c r="D352" i="14"/>
  <c r="C352" i="14"/>
  <c r="B352" i="14"/>
  <c r="E351" i="14"/>
  <c r="D351" i="14"/>
  <c r="C351" i="14"/>
  <c r="B351" i="14"/>
  <c r="E350" i="14"/>
  <c r="D350" i="14"/>
  <c r="C350" i="14"/>
  <c r="B350" i="14"/>
  <c r="B353" i="14" s="1"/>
  <c r="E338" i="14"/>
  <c r="E337" i="14" s="1"/>
  <c r="E342" i="14" s="1"/>
  <c r="D338" i="14"/>
  <c r="D337" i="14" s="1"/>
  <c r="C337" i="14"/>
  <c r="B337" i="14"/>
  <c r="E332" i="14"/>
  <c r="D332" i="14"/>
  <c r="C332" i="14"/>
  <c r="B332" i="14"/>
  <c r="B342" i="14" s="1"/>
  <c r="E327" i="14"/>
  <c r="D327" i="14"/>
  <c r="C327" i="14"/>
  <c r="B327" i="14"/>
  <c r="E326" i="14"/>
  <c r="D326" i="14"/>
  <c r="C326" i="14"/>
  <c r="B326" i="14"/>
  <c r="E325" i="14"/>
  <c r="D325" i="14"/>
  <c r="C325" i="14"/>
  <c r="B325" i="14"/>
  <c r="B328" i="14" s="1"/>
  <c r="E313" i="14"/>
  <c r="E312" i="14" s="1"/>
  <c r="D313" i="14"/>
  <c r="C313" i="14"/>
  <c r="B313" i="14"/>
  <c r="B312" i="14" s="1"/>
  <c r="D312" i="14"/>
  <c r="C312" i="14"/>
  <c r="E307" i="14"/>
  <c r="D307" i="14"/>
  <c r="C307" i="14"/>
  <c r="C317" i="14" s="1"/>
  <c r="B307" i="14"/>
  <c r="B317" i="14" s="1"/>
  <c r="E302" i="14"/>
  <c r="D302" i="14"/>
  <c r="C302" i="14"/>
  <c r="B302" i="14"/>
  <c r="E301" i="14"/>
  <c r="D301" i="14"/>
  <c r="C301" i="14"/>
  <c r="B301" i="14"/>
  <c r="E300" i="14"/>
  <c r="D300" i="14"/>
  <c r="E303" i="14" s="1"/>
  <c r="C300" i="14"/>
  <c r="B300" i="14"/>
  <c r="B303" i="14" s="1"/>
  <c r="D288" i="14"/>
  <c r="D287" i="14" s="1"/>
  <c r="C288" i="14"/>
  <c r="C287" i="14" s="1"/>
  <c r="E287" i="14"/>
  <c r="B287" i="14"/>
  <c r="E282" i="14"/>
  <c r="D282" i="14"/>
  <c r="D292" i="14" s="1"/>
  <c r="C282" i="14"/>
  <c r="B282" i="14"/>
  <c r="B292" i="14" s="1"/>
  <c r="E277" i="14"/>
  <c r="D277" i="14"/>
  <c r="C277" i="14"/>
  <c r="B277" i="14"/>
  <c r="E276" i="14"/>
  <c r="D276" i="14"/>
  <c r="C276" i="14"/>
  <c r="B276" i="14"/>
  <c r="E275" i="14"/>
  <c r="D275" i="14"/>
  <c r="C275" i="14"/>
  <c r="B275" i="14"/>
  <c r="D263" i="14"/>
  <c r="D262" i="14" s="1"/>
  <c r="C263" i="14"/>
  <c r="C262" i="14" s="1"/>
  <c r="E262" i="14"/>
  <c r="B262" i="14"/>
  <c r="E257" i="14"/>
  <c r="E267" i="14" s="1"/>
  <c r="D257" i="14"/>
  <c r="C257" i="14"/>
  <c r="B257" i="14"/>
  <c r="B267" i="14" s="1"/>
  <c r="E252" i="14"/>
  <c r="D252" i="14"/>
  <c r="C252" i="14"/>
  <c r="B252" i="14"/>
  <c r="E251" i="14"/>
  <c r="D251" i="14"/>
  <c r="C251" i="14"/>
  <c r="B251" i="14"/>
  <c r="E250" i="14"/>
  <c r="D250" i="14"/>
  <c r="C250" i="14"/>
  <c r="B250" i="14"/>
  <c r="B253" i="14" s="1"/>
  <c r="D238" i="14"/>
  <c r="D237" i="14" s="1"/>
  <c r="C238" i="14"/>
  <c r="C237" i="14" s="1"/>
  <c r="E237" i="14"/>
  <c r="B237" i="14"/>
  <c r="E232" i="14"/>
  <c r="D232" i="14"/>
  <c r="D242" i="14" s="1"/>
  <c r="C232" i="14"/>
  <c r="B232" i="14"/>
  <c r="B242" i="14" s="1"/>
  <c r="E227" i="14"/>
  <c r="D227" i="14"/>
  <c r="C227" i="14"/>
  <c r="B227" i="14"/>
  <c r="E226" i="14"/>
  <c r="D226" i="14"/>
  <c r="C226" i="14"/>
  <c r="B226" i="14"/>
  <c r="E225" i="14"/>
  <c r="D225" i="14"/>
  <c r="C225" i="14"/>
  <c r="B225" i="14"/>
  <c r="B228" i="14" s="1"/>
  <c r="D213" i="14"/>
  <c r="D212" i="14" s="1"/>
  <c r="C213" i="14"/>
  <c r="C212" i="14" s="1"/>
  <c r="E212" i="14"/>
  <c r="B212" i="14"/>
  <c r="E207" i="14"/>
  <c r="D207" i="14"/>
  <c r="C207" i="14"/>
  <c r="B207" i="14"/>
  <c r="B217" i="14" s="1"/>
  <c r="E202" i="14"/>
  <c r="D202" i="14"/>
  <c r="C202" i="14"/>
  <c r="B202" i="14"/>
  <c r="E201" i="14"/>
  <c r="D201" i="14"/>
  <c r="C201" i="14"/>
  <c r="B201" i="14"/>
  <c r="E200" i="14"/>
  <c r="D200" i="14"/>
  <c r="E203" i="14" s="1"/>
  <c r="C200" i="14"/>
  <c r="B200" i="14"/>
  <c r="B203" i="14" s="1"/>
  <c r="D188" i="14"/>
  <c r="D187" i="14" s="1"/>
  <c r="C188" i="14"/>
  <c r="C187" i="14" s="1"/>
  <c r="C192" i="14" s="1"/>
  <c r="E187" i="14"/>
  <c r="B187" i="14"/>
  <c r="E182" i="14"/>
  <c r="E192" i="14" s="1"/>
  <c r="D182" i="14"/>
  <c r="C182" i="14"/>
  <c r="B182" i="14"/>
  <c r="E177" i="14"/>
  <c r="D177" i="14"/>
  <c r="C177" i="14"/>
  <c r="B177" i="14"/>
  <c r="E176" i="14"/>
  <c r="D176" i="14"/>
  <c r="C176" i="14"/>
  <c r="B176" i="14"/>
  <c r="E175" i="14"/>
  <c r="D175" i="14"/>
  <c r="C175" i="14"/>
  <c r="B175" i="14"/>
  <c r="B178" i="14" s="1"/>
  <c r="D163" i="14"/>
  <c r="D162" i="14" s="1"/>
  <c r="C163" i="14"/>
  <c r="C162" i="14" s="1"/>
  <c r="E162" i="14"/>
  <c r="B162" i="14"/>
  <c r="E157" i="14"/>
  <c r="D157" i="14"/>
  <c r="C157" i="14"/>
  <c r="B157" i="14"/>
  <c r="E152" i="14"/>
  <c r="D152" i="14"/>
  <c r="C152" i="14"/>
  <c r="B152" i="14"/>
  <c r="E151" i="14"/>
  <c r="D151" i="14"/>
  <c r="C151" i="14"/>
  <c r="B151" i="14"/>
  <c r="E150" i="14"/>
  <c r="D150" i="14"/>
  <c r="C150" i="14"/>
  <c r="B150" i="14"/>
  <c r="B153" i="14" s="1"/>
  <c r="D138" i="14"/>
  <c r="D137" i="14" s="1"/>
  <c r="C138" i="14"/>
  <c r="C137" i="14" s="1"/>
  <c r="E137" i="14"/>
  <c r="B137" i="14"/>
  <c r="E132" i="14"/>
  <c r="D132" i="14"/>
  <c r="C132" i="14"/>
  <c r="B132" i="14"/>
  <c r="B142" i="14" s="1"/>
  <c r="E127" i="14"/>
  <c r="D127" i="14"/>
  <c r="C127" i="14"/>
  <c r="B127" i="14"/>
  <c r="E126" i="14"/>
  <c r="D126" i="14"/>
  <c r="C126" i="14"/>
  <c r="B126" i="14"/>
  <c r="E125" i="14"/>
  <c r="D125" i="14"/>
  <c r="C125" i="14"/>
  <c r="B125" i="14"/>
  <c r="B128" i="14" s="1"/>
  <c r="E112" i="14"/>
  <c r="D112" i="14"/>
  <c r="C112" i="14"/>
  <c r="B112" i="14"/>
  <c r="E107" i="14"/>
  <c r="D107" i="14"/>
  <c r="D117" i="14" s="1"/>
  <c r="C107" i="14"/>
  <c r="B107" i="14"/>
  <c r="B117" i="14" s="1"/>
  <c r="E102" i="14"/>
  <c r="D102" i="14"/>
  <c r="C102" i="14"/>
  <c r="B102" i="14"/>
  <c r="E101" i="14"/>
  <c r="D101" i="14"/>
  <c r="C101" i="14"/>
  <c r="B101" i="14"/>
  <c r="E100" i="14"/>
  <c r="D100" i="14"/>
  <c r="C100" i="14"/>
  <c r="B100" i="14"/>
  <c r="B103" i="14" s="1"/>
  <c r="E87" i="14"/>
  <c r="D87" i="14"/>
  <c r="C87" i="14"/>
  <c r="B87" i="14"/>
  <c r="E82" i="14"/>
  <c r="D82" i="14"/>
  <c r="C82" i="14"/>
  <c r="C92" i="14" s="1"/>
  <c r="B82" i="14"/>
  <c r="B92" i="14" s="1"/>
  <c r="D77" i="14"/>
  <c r="C77" i="14"/>
  <c r="B77" i="14"/>
  <c r="E76" i="14"/>
  <c r="D76" i="14"/>
  <c r="C76" i="14"/>
  <c r="B76" i="14"/>
  <c r="D75" i="14"/>
  <c r="C75" i="14"/>
  <c r="B75" i="14"/>
  <c r="B78" i="14" s="1"/>
  <c r="B61" i="14"/>
  <c r="B60" i="14"/>
  <c r="C57" i="14"/>
  <c r="E46" i="14"/>
  <c r="E45" i="14" s="1"/>
  <c r="D46" i="14"/>
  <c r="D45" i="14" s="1"/>
  <c r="C46" i="14"/>
  <c r="C45" i="14" s="1"/>
  <c r="E34" i="14"/>
  <c r="D34" i="14"/>
  <c r="C34" i="14"/>
  <c r="B34" i="14"/>
  <c r="E33" i="14"/>
  <c r="D33" i="14"/>
  <c r="C33" i="14"/>
  <c r="B33" i="14"/>
  <c r="E32" i="14"/>
  <c r="D32" i="14"/>
  <c r="C32" i="14"/>
  <c r="B32" i="14"/>
  <c r="D78" i="14" l="1"/>
  <c r="E178" i="14"/>
  <c r="E228" i="14"/>
  <c r="E317" i="14"/>
  <c r="C442" i="14"/>
  <c r="D769" i="14"/>
  <c r="E819" i="14"/>
  <c r="E1089" i="14"/>
  <c r="E1071" i="14" s="1"/>
  <c r="C1089" i="14"/>
  <c r="E1503" i="14"/>
  <c r="C167" i="14"/>
  <c r="D35" i="14"/>
  <c r="E217" i="14"/>
  <c r="C242" i="14"/>
  <c r="C303" i="14"/>
  <c r="D317" i="14"/>
  <c r="D328" i="14"/>
  <c r="D560" i="14"/>
  <c r="D667" i="14"/>
  <c r="D704" i="14"/>
  <c r="E1164" i="14"/>
  <c r="E1146" i="14" s="1"/>
  <c r="E1189" i="14"/>
  <c r="E1171" i="14" s="1"/>
  <c r="D1200" i="14"/>
  <c r="C1275" i="14"/>
  <c r="D1289" i="14"/>
  <c r="C1350" i="14"/>
  <c r="D1364" i="14"/>
  <c r="D1400" i="14"/>
  <c r="C117" i="14"/>
  <c r="C267" i="14"/>
  <c r="C292" i="14"/>
  <c r="E484" i="14"/>
  <c r="E549" i="14"/>
  <c r="D744" i="14"/>
  <c r="E769" i="14"/>
  <c r="E794" i="14"/>
  <c r="D1450" i="14"/>
  <c r="D128" i="14"/>
  <c r="D153" i="14"/>
  <c r="C178" i="14"/>
  <c r="D228" i="14"/>
  <c r="D253" i="14"/>
  <c r="D267" i="14"/>
  <c r="E328" i="14"/>
  <c r="B417" i="14"/>
  <c r="C417" i="14"/>
  <c r="C560" i="14"/>
  <c r="E744" i="14"/>
  <c r="E808" i="14"/>
  <c r="C900" i="14"/>
  <c r="D989" i="14"/>
  <c r="D971" i="14" s="1"/>
  <c r="D974" i="14" s="1"/>
  <c r="C1100" i="14"/>
  <c r="D1189" i="14"/>
  <c r="C1325" i="14"/>
  <c r="D1339" i="14"/>
  <c r="C1503" i="14"/>
  <c r="E1507" i="14"/>
  <c r="E1517" i="14" s="1"/>
  <c r="D883" i="14"/>
  <c r="C253" i="14"/>
  <c r="D278" i="14"/>
  <c r="C470" i="14"/>
  <c r="E630" i="14"/>
  <c r="E667" i="14"/>
  <c r="E704" i="14"/>
  <c r="E925" i="14"/>
  <c r="C975" i="14"/>
  <c r="C1164" i="14"/>
  <c r="D178" i="14"/>
  <c r="C203" i="14"/>
  <c r="C217" i="14"/>
  <c r="B392" i="14"/>
  <c r="D403" i="14"/>
  <c r="D484" i="14"/>
  <c r="C509" i="14"/>
  <c r="C667" i="14"/>
  <c r="C704" i="14"/>
  <c r="E758" i="14"/>
  <c r="D819" i="14"/>
  <c r="C833" i="14"/>
  <c r="C925" i="14"/>
  <c r="C939" i="14"/>
  <c r="E989" i="14"/>
  <c r="E971" i="14" s="1"/>
  <c r="E1339" i="14"/>
  <c r="E1321" i="14" s="1"/>
  <c r="E1324" i="14" s="1"/>
  <c r="C1339" i="14"/>
  <c r="D1350" i="14"/>
  <c r="E1364" i="14"/>
  <c r="E1346" i="14" s="1"/>
  <c r="E1349" i="14" s="1"/>
  <c r="C1364" i="14"/>
  <c r="C1389" i="14"/>
  <c r="D1425" i="14"/>
  <c r="D1464" i="14"/>
  <c r="D1389" i="14"/>
  <c r="E92" i="14"/>
  <c r="E128" i="14"/>
  <c r="E35" i="14"/>
  <c r="C78" i="14"/>
  <c r="D92" i="14"/>
  <c r="E103" i="14"/>
  <c r="D142" i="14"/>
  <c r="E278" i="14"/>
  <c r="D428" i="14"/>
  <c r="E442" i="14"/>
  <c r="C484" i="14"/>
  <c r="D794" i="14"/>
  <c r="C808" i="14"/>
  <c r="E939" i="14"/>
  <c r="E1064" i="14"/>
  <c r="E1046" i="14" s="1"/>
  <c r="C1075" i="14"/>
  <c r="C1200" i="14"/>
  <c r="C1225" i="14"/>
  <c r="C1264" i="14"/>
  <c r="D1275" i="14"/>
  <c r="B1364" i="14"/>
  <c r="C1475" i="14"/>
  <c r="E117" i="14"/>
  <c r="B758" i="14"/>
  <c r="C60" i="14"/>
  <c r="C61" i="14" s="1"/>
  <c r="E167" i="14"/>
  <c r="C328" i="14"/>
  <c r="D353" i="14"/>
  <c r="D392" i="14"/>
  <c r="D417" i="14"/>
  <c r="C456" i="14"/>
  <c r="E470" i="14"/>
  <c r="E509" i="14"/>
  <c r="D535" i="14"/>
  <c r="C591" i="14"/>
  <c r="C630" i="14"/>
  <c r="E833" i="14"/>
  <c r="B989" i="14"/>
  <c r="C1150" i="14"/>
  <c r="B1164" i="14"/>
  <c r="B1175" i="14"/>
  <c r="D1214" i="14"/>
  <c r="C1250" i="14"/>
  <c r="E1264" i="14"/>
  <c r="E1246" i="14" s="1"/>
  <c r="E1247" i="14" s="1"/>
  <c r="E1250" i="14" s="1"/>
  <c r="C1289" i="14"/>
  <c r="C1300" i="14"/>
  <c r="C1400" i="14"/>
  <c r="C1425" i="14"/>
  <c r="D1439" i="14"/>
  <c r="E1439" i="14"/>
  <c r="E1421" i="14" s="1"/>
  <c r="C1464" i="14"/>
  <c r="D1475" i="14"/>
  <c r="C35" i="14"/>
  <c r="C103" i="14"/>
  <c r="C142" i="14"/>
  <c r="C153" i="14"/>
  <c r="B167" i="14"/>
  <c r="D167" i="14"/>
  <c r="D192" i="14"/>
  <c r="C228" i="14"/>
  <c r="E242" i="14"/>
  <c r="C278" i="14"/>
  <c r="E292" i="14"/>
  <c r="E353" i="14"/>
  <c r="E417" i="14"/>
  <c r="D442" i="14"/>
  <c r="E456" i="14"/>
  <c r="D470" i="14"/>
  <c r="E535" i="14"/>
  <c r="D844" i="14"/>
  <c r="C1189" i="14"/>
  <c r="D1250" i="14"/>
  <c r="B1375" i="14"/>
  <c r="D1414" i="14"/>
  <c r="C1450" i="14"/>
  <c r="E1475" i="14"/>
  <c r="D1049" i="14"/>
  <c r="D1047" i="14"/>
  <c r="D1050" i="14" s="1"/>
  <c r="C949" i="14"/>
  <c r="C947" i="14"/>
  <c r="C950" i="14" s="1"/>
  <c r="E77" i="14"/>
  <c r="E75" i="14"/>
  <c r="E78" i="14" s="1"/>
  <c r="D949" i="14"/>
  <c r="D947" i="14"/>
  <c r="E1249" i="14"/>
  <c r="C655" i="14"/>
  <c r="C656" i="14" s="1"/>
  <c r="C1528" i="14"/>
  <c r="C1527" i="14" s="1"/>
  <c r="E949" i="14"/>
  <c r="E947" i="14"/>
  <c r="B1519" i="14"/>
  <c r="B866" i="14"/>
  <c r="B869" i="14" s="1"/>
  <c r="B868" i="14"/>
  <c r="D1149" i="14"/>
  <c r="D1147" i="14"/>
  <c r="D1150" i="14" s="1"/>
  <c r="E1528" i="14"/>
  <c r="E1527" i="14" s="1"/>
  <c r="E655" i="14"/>
  <c r="E656" i="14" s="1"/>
  <c r="E974" i="14"/>
  <c r="E972" i="14"/>
  <c r="E1022" i="14"/>
  <c r="E1024" i="14"/>
  <c r="D997" i="14"/>
  <c r="D999" i="14"/>
  <c r="E997" i="14"/>
  <c r="E999" i="14"/>
  <c r="D57" i="14"/>
  <c r="B442" i="14"/>
  <c r="D868" i="14"/>
  <c r="C868" i="14"/>
  <c r="C866" i="14"/>
  <c r="D1024" i="14"/>
  <c r="D1022" i="14"/>
  <c r="C1050" i="14"/>
  <c r="E1049" i="14"/>
  <c r="E1047" i="14"/>
  <c r="E1050" i="14" s="1"/>
  <c r="D1548" i="14"/>
  <c r="D1547" i="14" s="1"/>
  <c r="B192" i="14"/>
  <c r="D303" i="14"/>
  <c r="C342" i="14"/>
  <c r="D1089" i="14"/>
  <c r="D1071" i="14" s="1"/>
  <c r="E1224" i="14"/>
  <c r="E1222" i="14"/>
  <c r="E1225" i="14" s="1"/>
  <c r="C1439" i="14"/>
  <c r="E1464" i="14"/>
  <c r="E1446" i="14" s="1"/>
  <c r="E1548" i="14"/>
  <c r="E1547" i="14" s="1"/>
  <c r="E1484" i="14"/>
  <c r="E1489" i="14" s="1"/>
  <c r="D342" i="14"/>
  <c r="C574" i="14"/>
  <c r="C1064" i="14"/>
  <c r="E1072" i="14"/>
  <c r="E1099" i="14"/>
  <c r="E1174" i="14"/>
  <c r="E1172" i="14"/>
  <c r="E1175" i="14" s="1"/>
  <c r="E1347" i="14"/>
  <c r="E1350" i="14" s="1"/>
  <c r="D203" i="14"/>
  <c r="B278" i="14"/>
  <c r="D456" i="14"/>
  <c r="C535" i="14"/>
  <c r="B783" i="14"/>
  <c r="D899" i="14"/>
  <c r="D897" i="14"/>
  <c r="D900" i="14" s="1"/>
  <c r="D1264" i="14"/>
  <c r="C783" i="14"/>
  <c r="C914" i="14"/>
  <c r="C1414" i="14"/>
  <c r="E1399" i="14"/>
  <c r="E1397" i="14"/>
  <c r="E1400" i="14" s="1"/>
  <c r="C128" i="14"/>
  <c r="B35" i="14"/>
  <c r="D103" i="14"/>
  <c r="E142" i="14"/>
  <c r="D367" i="14"/>
  <c r="B465" i="14"/>
  <c r="B470" i="14" s="1"/>
  <c r="B1548" i="14"/>
  <c r="B1547" i="14" s="1"/>
  <c r="B523" i="14"/>
  <c r="D1528" i="14"/>
  <c r="D1527" i="14" s="1"/>
  <c r="B858" i="14"/>
  <c r="E253" i="14"/>
  <c r="C353" i="14"/>
  <c r="E367" i="14"/>
  <c r="E498" i="14"/>
  <c r="D914" i="14"/>
  <c r="B1014" i="14"/>
  <c r="C1519" i="14"/>
  <c r="C1124" i="14"/>
  <c r="C1122" i="14"/>
  <c r="C1125" i="14" s="1"/>
  <c r="E1149" i="14"/>
  <c r="E1147" i="14"/>
  <c r="D1239" i="14"/>
  <c r="D1300" i="14"/>
  <c r="B1389" i="14"/>
  <c r="E899" i="14"/>
  <c r="C999" i="14"/>
  <c r="C997" i="14"/>
  <c r="C1000" i="14" s="1"/>
  <c r="D1099" i="14"/>
  <c r="D1097" i="14"/>
  <c r="D1100" i="14" s="1"/>
  <c r="D1124" i="14"/>
  <c r="D1122" i="14"/>
  <c r="D1125" i="14" s="1"/>
  <c r="E1274" i="14"/>
  <c r="E1272" i="14"/>
  <c r="E1275" i="14" s="1"/>
  <c r="E1322" i="14"/>
  <c r="E1325" i="14" s="1"/>
  <c r="E1424" i="14"/>
  <c r="E1422" i="14"/>
  <c r="E1425" i="14" s="1"/>
  <c r="B1542" i="14"/>
  <c r="E153" i="14"/>
  <c r="D217" i="14"/>
  <c r="D591" i="14"/>
  <c r="D630" i="14"/>
  <c r="D925" i="14"/>
  <c r="C1024" i="14"/>
  <c r="C1022" i="14"/>
  <c r="C1025" i="14" s="1"/>
  <c r="E1124" i="14"/>
  <c r="E1122" i="14"/>
  <c r="C1214" i="14"/>
  <c r="E1199" i="14"/>
  <c r="E1197" i="14"/>
  <c r="E1200" i="14" s="1"/>
  <c r="E1299" i="14"/>
  <c r="E1297" i="14"/>
  <c r="E1300" i="14" s="1"/>
  <c r="E1374" i="14"/>
  <c r="E1372" i="14"/>
  <c r="E1375" i="14" s="1"/>
  <c r="C1543" i="14"/>
  <c r="C1542" i="14" s="1"/>
  <c r="D1543" i="14"/>
  <c r="D1542" i="14" s="1"/>
  <c r="D1520" i="14" s="1"/>
  <c r="D1484" i="14"/>
  <c r="D1489" i="14" s="1"/>
  <c r="C1548" i="14"/>
  <c r="C1547" i="14" s="1"/>
  <c r="E557" i="13"/>
  <c r="D557" i="13"/>
  <c r="C557" i="13"/>
  <c r="B557" i="13"/>
  <c r="E556" i="13"/>
  <c r="D556" i="13"/>
  <c r="C556" i="13"/>
  <c r="B556" i="13"/>
  <c r="E555" i="13"/>
  <c r="D555" i="13"/>
  <c r="C555" i="13"/>
  <c r="B555" i="13"/>
  <c r="E554" i="13"/>
  <c r="D554" i="13"/>
  <c r="C554" i="13"/>
  <c r="C553" i="13" s="1"/>
  <c r="B554" i="13"/>
  <c r="B553" i="13"/>
  <c r="E552" i="13"/>
  <c r="D552" i="13"/>
  <c r="C552" i="13"/>
  <c r="B552" i="13"/>
  <c r="E551" i="13"/>
  <c r="D551" i="13"/>
  <c r="C551" i="13"/>
  <c r="B551" i="13"/>
  <c r="E550" i="13"/>
  <c r="D550" i="13"/>
  <c r="C550" i="13"/>
  <c r="B550" i="13"/>
  <c r="E549" i="13"/>
  <c r="E548" i="13" s="1"/>
  <c r="D549" i="13"/>
  <c r="D548" i="13" s="1"/>
  <c r="C549" i="13"/>
  <c r="C548" i="13" s="1"/>
  <c r="B549" i="13"/>
  <c r="B548" i="13" s="1"/>
  <c r="E547" i="13"/>
  <c r="D547" i="13"/>
  <c r="C547" i="13"/>
  <c r="B547" i="13"/>
  <c r="E546" i="13"/>
  <c r="D546" i="13"/>
  <c r="C546" i="13"/>
  <c r="B546" i="13"/>
  <c r="C545" i="13"/>
  <c r="B545" i="13"/>
  <c r="E544" i="13"/>
  <c r="D544" i="13"/>
  <c r="C544" i="13"/>
  <c r="B544" i="13"/>
  <c r="E543" i="13"/>
  <c r="E542" i="13" s="1"/>
  <c r="D543" i="13"/>
  <c r="D542" i="13" s="1"/>
  <c r="C543" i="13"/>
  <c r="C542" i="13" s="1"/>
  <c r="B543" i="13"/>
  <c r="B542" i="13" s="1"/>
  <c r="E541" i="13"/>
  <c r="D541" i="13"/>
  <c r="C541" i="13"/>
  <c r="B541" i="13"/>
  <c r="E540" i="13"/>
  <c r="D540" i="13"/>
  <c r="D539" i="13" s="1"/>
  <c r="C540" i="13"/>
  <c r="B540" i="13"/>
  <c r="E539" i="13"/>
  <c r="E538" i="13"/>
  <c r="D538" i="13"/>
  <c r="C538" i="13"/>
  <c r="B538" i="13"/>
  <c r="E537" i="13"/>
  <c r="E536" i="13" s="1"/>
  <c r="D537" i="13"/>
  <c r="D536" i="13" s="1"/>
  <c r="C537" i="13"/>
  <c r="C536" i="13" s="1"/>
  <c r="B537" i="13"/>
  <c r="B536" i="13" s="1"/>
  <c r="E535" i="13"/>
  <c r="D535" i="13"/>
  <c r="C535" i="13"/>
  <c r="B535" i="13"/>
  <c r="E534" i="13"/>
  <c r="D534" i="13"/>
  <c r="D533" i="13" s="1"/>
  <c r="C534" i="13"/>
  <c r="B534" i="13"/>
  <c r="B533" i="13" s="1"/>
  <c r="C533" i="13"/>
  <c r="E532" i="13"/>
  <c r="D532" i="13"/>
  <c r="C532" i="13"/>
  <c r="B532" i="13"/>
  <c r="E531" i="13"/>
  <c r="E530" i="13" s="1"/>
  <c r="D531" i="13"/>
  <c r="D530" i="13" s="1"/>
  <c r="C531" i="13"/>
  <c r="C530" i="13" s="1"/>
  <c r="B531" i="13"/>
  <c r="B530" i="13" s="1"/>
  <c r="E529" i="13"/>
  <c r="D529" i="13"/>
  <c r="C529" i="13"/>
  <c r="B529" i="13"/>
  <c r="E528" i="13"/>
  <c r="D528" i="13"/>
  <c r="D527" i="13" s="1"/>
  <c r="C528" i="13"/>
  <c r="C527" i="13" s="1"/>
  <c r="B528" i="13"/>
  <c r="B527" i="13"/>
  <c r="D522" i="13"/>
  <c r="D523" i="13" s="1"/>
  <c r="E517" i="13"/>
  <c r="D517" i="13"/>
  <c r="C517" i="13"/>
  <c r="B517" i="13"/>
  <c r="E512" i="13"/>
  <c r="D512" i="13"/>
  <c r="C512" i="13"/>
  <c r="B512" i="13"/>
  <c r="B522" i="13" s="1"/>
  <c r="B504" i="13" s="1"/>
  <c r="D507" i="13"/>
  <c r="D506" i="13"/>
  <c r="D496" i="13"/>
  <c r="D497" i="13" s="1"/>
  <c r="E491" i="13"/>
  <c r="D491" i="13"/>
  <c r="C491" i="13"/>
  <c r="B491" i="13"/>
  <c r="E486" i="13"/>
  <c r="D486" i="13"/>
  <c r="C486" i="13"/>
  <c r="C496" i="13" s="1"/>
  <c r="C497" i="13" s="1"/>
  <c r="B486" i="13"/>
  <c r="D481" i="13"/>
  <c r="D480" i="13"/>
  <c r="E465" i="13"/>
  <c r="D465" i="13"/>
  <c r="B465" i="13"/>
  <c r="E460" i="13"/>
  <c r="D460" i="13"/>
  <c r="C460" i="13"/>
  <c r="C470" i="13" s="1"/>
  <c r="C471" i="13" s="1"/>
  <c r="B460" i="13"/>
  <c r="B470" i="13" s="1"/>
  <c r="B452" i="13" s="1"/>
  <c r="E439" i="13"/>
  <c r="D439" i="13"/>
  <c r="D444" i="13" s="1"/>
  <c r="D445" i="13" s="1"/>
  <c r="B439" i="13"/>
  <c r="E434" i="13"/>
  <c r="D434" i="13"/>
  <c r="C434" i="13"/>
  <c r="C444" i="13" s="1"/>
  <c r="C445" i="13" s="1"/>
  <c r="B434" i="13"/>
  <c r="D429" i="13"/>
  <c r="D428" i="13"/>
  <c r="E410" i="13"/>
  <c r="D410" i="13"/>
  <c r="C410" i="13"/>
  <c r="E405" i="13"/>
  <c r="D405" i="13"/>
  <c r="C405" i="13"/>
  <c r="B405" i="13"/>
  <c r="B415" i="13" s="1"/>
  <c r="E399" i="13"/>
  <c r="D399" i="13"/>
  <c r="C399" i="13"/>
  <c r="E384" i="13"/>
  <c r="D384" i="13"/>
  <c r="C384" i="13"/>
  <c r="B384" i="13"/>
  <c r="E379" i="13"/>
  <c r="E389" i="13" s="1"/>
  <c r="D379" i="13"/>
  <c r="D389" i="13" s="1"/>
  <c r="C379" i="13"/>
  <c r="C389" i="13" s="1"/>
  <c r="B379" i="13"/>
  <c r="E373" i="13"/>
  <c r="D373" i="13"/>
  <c r="E358" i="13"/>
  <c r="D358" i="13"/>
  <c r="C358" i="13"/>
  <c r="B358" i="13"/>
  <c r="E353" i="13"/>
  <c r="E363" i="13" s="1"/>
  <c r="D353" i="13"/>
  <c r="D363" i="13" s="1"/>
  <c r="C353" i="13"/>
  <c r="C363" i="13" s="1"/>
  <c r="B353" i="13"/>
  <c r="E347" i="13"/>
  <c r="D347" i="13"/>
  <c r="C347" i="13"/>
  <c r="D330" i="13"/>
  <c r="E330" i="13" s="1"/>
  <c r="E318" i="13"/>
  <c r="D318" i="13"/>
  <c r="C318" i="13"/>
  <c r="C333" i="13" s="1"/>
  <c r="C334" i="13" s="1"/>
  <c r="B318" i="13"/>
  <c r="B333" i="13" s="1"/>
  <c r="E307" i="13"/>
  <c r="D307" i="13"/>
  <c r="E306" i="13"/>
  <c r="D306" i="13"/>
  <c r="C306" i="13"/>
  <c r="E305" i="13"/>
  <c r="D305" i="13"/>
  <c r="C305" i="13"/>
  <c r="E290" i="13"/>
  <c r="D290" i="13"/>
  <c r="C284" i="13"/>
  <c r="B284" i="13"/>
  <c r="C279" i="13"/>
  <c r="C289" i="13" s="1"/>
  <c r="C290" i="13" s="1"/>
  <c r="B279" i="13"/>
  <c r="B289" i="13" s="1"/>
  <c r="B290" i="13" s="1"/>
  <c r="D258" i="13"/>
  <c r="C258" i="13"/>
  <c r="B258" i="13"/>
  <c r="E253" i="13"/>
  <c r="E263" i="13" s="1"/>
  <c r="E264" i="13" s="1"/>
  <c r="D253" i="13"/>
  <c r="C253" i="13"/>
  <c r="C263" i="13" s="1"/>
  <c r="C264" i="13" s="1"/>
  <c r="B253" i="13"/>
  <c r="E248" i="13"/>
  <c r="D248" i="13"/>
  <c r="C248" i="13"/>
  <c r="E247" i="13"/>
  <c r="D247" i="13"/>
  <c r="C247" i="13"/>
  <c r="E246" i="13"/>
  <c r="E249" i="13" s="1"/>
  <c r="C246" i="13"/>
  <c r="D249" i="13" s="1"/>
  <c r="B237" i="13"/>
  <c r="B238" i="13" s="1"/>
  <c r="D232" i="13"/>
  <c r="C232" i="13"/>
  <c r="B232" i="13"/>
  <c r="E227" i="13"/>
  <c r="E237" i="13" s="1"/>
  <c r="E238" i="13" s="1"/>
  <c r="D227" i="13"/>
  <c r="C227" i="13"/>
  <c r="C237" i="13" s="1"/>
  <c r="C238" i="13" s="1"/>
  <c r="B227" i="13"/>
  <c r="E222" i="13"/>
  <c r="D222" i="13"/>
  <c r="C222" i="13"/>
  <c r="E221" i="13"/>
  <c r="D221" i="13"/>
  <c r="C221" i="13"/>
  <c r="E220" i="13"/>
  <c r="E223" i="13" s="1"/>
  <c r="C220" i="13"/>
  <c r="C223" i="13" s="1"/>
  <c r="E193" i="13"/>
  <c r="E208" i="13" s="1"/>
  <c r="E209" i="13" s="1"/>
  <c r="D193" i="13"/>
  <c r="D208" i="13" s="1"/>
  <c r="D209" i="13" s="1"/>
  <c r="C193" i="13"/>
  <c r="C208" i="13" s="1"/>
  <c r="C209" i="13" s="1"/>
  <c r="B193" i="13"/>
  <c r="B208" i="13" s="1"/>
  <c r="B209" i="13" s="1"/>
  <c r="E182" i="13"/>
  <c r="D182" i="13"/>
  <c r="C182" i="13"/>
  <c r="E181" i="13"/>
  <c r="D181" i="13"/>
  <c r="C181" i="13"/>
  <c r="D180" i="13"/>
  <c r="C180" i="13"/>
  <c r="B180" i="13"/>
  <c r="E156" i="13"/>
  <c r="E171" i="13" s="1"/>
  <c r="D156" i="13"/>
  <c r="D171" i="13" s="1"/>
  <c r="C156" i="13"/>
  <c r="C171" i="13" s="1"/>
  <c r="B156" i="13"/>
  <c r="B171" i="13" s="1"/>
  <c r="E144" i="13"/>
  <c r="D144" i="13"/>
  <c r="C144" i="13"/>
  <c r="E134" i="13"/>
  <c r="E105" i="13" s="1"/>
  <c r="E106" i="13" s="1"/>
  <c r="D134" i="13"/>
  <c r="C134" i="13"/>
  <c r="C105" i="13" s="1"/>
  <c r="B134" i="13"/>
  <c r="B105" i="13" s="1"/>
  <c r="B106" i="13" s="1"/>
  <c r="E107" i="13"/>
  <c r="D107" i="13"/>
  <c r="C107" i="13"/>
  <c r="D105" i="13"/>
  <c r="D135" i="13" s="1"/>
  <c r="E82" i="13"/>
  <c r="E97" i="13" s="1"/>
  <c r="D82" i="13"/>
  <c r="D97" i="13" s="1"/>
  <c r="C82" i="13"/>
  <c r="C97" i="13" s="1"/>
  <c r="B82" i="13"/>
  <c r="B97" i="13" s="1"/>
  <c r="E70" i="13"/>
  <c r="D70" i="13"/>
  <c r="C70" i="13"/>
  <c r="D57" i="13"/>
  <c r="D545" i="13" s="1"/>
  <c r="E45" i="13"/>
  <c r="D45" i="13"/>
  <c r="C45" i="13"/>
  <c r="B45" i="13"/>
  <c r="E42" i="13"/>
  <c r="D42" i="13"/>
  <c r="C42" i="13"/>
  <c r="B42" i="13"/>
  <c r="E39" i="13"/>
  <c r="D39" i="13"/>
  <c r="C39" i="13"/>
  <c r="C60" i="13" s="1"/>
  <c r="B39" i="13"/>
  <c r="B60" i="13" s="1"/>
  <c r="E33" i="13"/>
  <c r="D33" i="13"/>
  <c r="C33" i="13"/>
  <c r="C1520" i="14" l="1"/>
  <c r="C1552" i="14" s="1"/>
  <c r="E1125" i="14"/>
  <c r="D972" i="14"/>
  <c r="D975" i="14" s="1"/>
  <c r="E1150" i="14"/>
  <c r="D1519" i="14"/>
  <c r="D1552" i="14" s="1"/>
  <c r="E1000" i="14"/>
  <c r="E950" i="14"/>
  <c r="E1520" i="14"/>
  <c r="E1074" i="14"/>
  <c r="C539" i="13"/>
  <c r="E470" i="13"/>
  <c r="E471" i="13" s="1"/>
  <c r="E333" i="13"/>
  <c r="E334" i="13" s="1"/>
  <c r="B363" i="13"/>
  <c r="D60" i="13"/>
  <c r="D308" i="13"/>
  <c r="D333" i="13"/>
  <c r="D334" i="13" s="1"/>
  <c r="C526" i="13"/>
  <c r="B397" i="13"/>
  <c r="B398" i="13" s="1"/>
  <c r="D183" i="13"/>
  <c r="D237" i="13"/>
  <c r="D238" i="13" s="1"/>
  <c r="B263" i="13"/>
  <c r="B264" i="13" s="1"/>
  <c r="E308" i="13"/>
  <c r="C415" i="13"/>
  <c r="D415" i="13"/>
  <c r="D397" i="13" s="1"/>
  <c r="D398" i="13" s="1"/>
  <c r="C522" i="13"/>
  <c r="C523" i="13" s="1"/>
  <c r="E533" i="13"/>
  <c r="B539" i="13"/>
  <c r="E183" i="13"/>
  <c r="D223" i="13"/>
  <c r="E444" i="13"/>
  <c r="E445" i="13" s="1"/>
  <c r="D470" i="13"/>
  <c r="D471" i="13" s="1"/>
  <c r="E527" i="13"/>
  <c r="E553" i="13"/>
  <c r="B389" i="13"/>
  <c r="B496" i="13"/>
  <c r="B478" i="13" s="1"/>
  <c r="E108" i="13"/>
  <c r="E135" i="13"/>
  <c r="D263" i="13"/>
  <c r="D264" i="13" s="1"/>
  <c r="E415" i="13"/>
  <c r="B444" i="13"/>
  <c r="B426" i="13" s="1"/>
  <c r="E496" i="13"/>
  <c r="E497" i="13" s="1"/>
  <c r="E522" i="13"/>
  <c r="E523" i="13" s="1"/>
  <c r="D553" i="13"/>
  <c r="D526" i="13" s="1"/>
  <c r="B1520" i="14"/>
  <c r="B1552" i="14" s="1"/>
  <c r="D869" i="14"/>
  <c r="C869" i="14"/>
  <c r="D1000" i="14"/>
  <c r="E1519" i="14"/>
  <c r="E1552" i="14" s="1"/>
  <c r="E1449" i="14"/>
  <c r="E1447" i="14"/>
  <c r="E1450" i="14" s="1"/>
  <c r="E1025" i="14"/>
  <c r="E975" i="14"/>
  <c r="E900" i="14"/>
  <c r="D60" i="14"/>
  <c r="D61" i="14" s="1"/>
  <c r="E57" i="14"/>
  <c r="E60" i="14" s="1"/>
  <c r="E61" i="14" s="1"/>
  <c r="E1100" i="14"/>
  <c r="D1072" i="14"/>
  <c r="D1075" i="14" s="1"/>
  <c r="D1074" i="14"/>
  <c r="D950" i="14"/>
  <c r="D1025" i="14"/>
  <c r="C371" i="13"/>
  <c r="C390" i="13" s="1"/>
  <c r="D31" i="13"/>
  <c r="D61" i="13" s="1"/>
  <c r="D371" i="13"/>
  <c r="E142" i="13"/>
  <c r="E172" i="13" s="1"/>
  <c r="E345" i="13"/>
  <c r="E364" i="13" s="1"/>
  <c r="C68" i="13"/>
  <c r="C98" i="13" s="1"/>
  <c r="B304" i="13"/>
  <c r="E371" i="13"/>
  <c r="E390" i="13" s="1"/>
  <c r="B526" i="13"/>
  <c r="B142" i="13"/>
  <c r="B345" i="13"/>
  <c r="B346" i="13" s="1"/>
  <c r="C397" i="13"/>
  <c r="C398" i="13" s="1"/>
  <c r="C345" i="13"/>
  <c r="C364" i="13"/>
  <c r="B61" i="13"/>
  <c r="B31" i="13"/>
  <c r="C135" i="13"/>
  <c r="C108" i="13"/>
  <c r="C106" i="13"/>
  <c r="C109" i="13" s="1"/>
  <c r="D142" i="13"/>
  <c r="D345" i="13"/>
  <c r="D364" i="13" s="1"/>
  <c r="B371" i="13"/>
  <c r="B390" i="13" s="1"/>
  <c r="E397" i="13"/>
  <c r="E57" i="13"/>
  <c r="E545" i="13" s="1"/>
  <c r="C183" i="13"/>
  <c r="B68" i="13"/>
  <c r="D108" i="13"/>
  <c r="C31" i="13"/>
  <c r="C249" i="13"/>
  <c r="D68" i="13"/>
  <c r="D98" i="13" s="1"/>
  <c r="D106" i="13"/>
  <c r="E68" i="13"/>
  <c r="E98" i="13" s="1"/>
  <c r="C142" i="13"/>
  <c r="C172" i="13" s="1"/>
  <c r="E1075" i="14" l="1"/>
  <c r="E526" i="13"/>
  <c r="C416" i="13"/>
  <c r="B416" i="13"/>
  <c r="D109" i="13"/>
  <c r="E109" i="13"/>
  <c r="E60" i="13"/>
  <c r="D401" i="13"/>
  <c r="D416" i="13"/>
  <c r="E398" i="13"/>
  <c r="E401" i="13" s="1"/>
  <c r="E400" i="13"/>
  <c r="D525" i="13"/>
  <c r="D558" i="13" s="1"/>
  <c r="D372" i="13"/>
  <c r="E31" i="13"/>
  <c r="E61" i="13" s="1"/>
  <c r="B32" i="13"/>
  <c r="C34" i="13"/>
  <c r="B525" i="13"/>
  <c r="B558" i="13" s="1"/>
  <c r="B364" i="13"/>
  <c r="C61" i="13"/>
  <c r="C69" i="13"/>
  <c r="D71" i="13"/>
  <c r="B69" i="13"/>
  <c r="C71" i="13"/>
  <c r="B143" i="13"/>
  <c r="C145" i="13"/>
  <c r="E346" i="13"/>
  <c r="E348" i="13"/>
  <c r="D400" i="13"/>
  <c r="D143" i="13"/>
  <c r="E145" i="13"/>
  <c r="B172" i="13"/>
  <c r="D145" i="13"/>
  <c r="C143" i="13"/>
  <c r="D346" i="13"/>
  <c r="D348" i="13"/>
  <c r="D34" i="13"/>
  <c r="C32" i="13"/>
  <c r="D172" i="13"/>
  <c r="C348" i="13"/>
  <c r="C346" i="13"/>
  <c r="C349" i="13" s="1"/>
  <c r="C307" i="13"/>
  <c r="B305" i="13"/>
  <c r="C308" i="13" s="1"/>
  <c r="E372" i="13"/>
  <c r="E71" i="13"/>
  <c r="D69" i="13"/>
  <c r="E416" i="13"/>
  <c r="B98" i="13"/>
  <c r="B334" i="13"/>
  <c r="D390" i="13"/>
  <c r="C525" i="13"/>
  <c r="C558" i="13" s="1"/>
  <c r="C372" i="13"/>
  <c r="C72" i="13" l="1"/>
  <c r="E146" i="13"/>
  <c r="E525" i="13"/>
  <c r="E558" i="13" s="1"/>
  <c r="C146" i="13"/>
  <c r="C35" i="13"/>
  <c r="D349" i="13"/>
  <c r="E32" i="13"/>
  <c r="D32" i="13"/>
  <c r="E35" i="13" s="1"/>
  <c r="E34" i="13"/>
  <c r="D35" i="13"/>
  <c r="E349" i="13"/>
  <c r="D146" i="13"/>
  <c r="D72" i="13"/>
  <c r="E72" i="13"/>
  <c r="B580" i="16" l="1"/>
  <c r="B579" i="16"/>
  <c r="E578" i="16"/>
  <c r="D578" i="16"/>
  <c r="C578" i="16"/>
  <c r="B578" i="16"/>
  <c r="C577" i="16"/>
  <c r="E573" i="16"/>
  <c r="E572" i="16" s="1"/>
  <c r="D573" i="16"/>
  <c r="D572" i="16" s="1"/>
  <c r="C573" i="16"/>
  <c r="C572" i="16" s="1"/>
  <c r="B573" i="16"/>
  <c r="B572" i="16" s="1"/>
  <c r="E571" i="16"/>
  <c r="D571" i="16"/>
  <c r="C571" i="16"/>
  <c r="B571" i="16"/>
  <c r="E570" i="16"/>
  <c r="D570" i="16"/>
  <c r="C570" i="16"/>
  <c r="B570" i="16"/>
  <c r="E569" i="16"/>
  <c r="D569" i="16"/>
  <c r="C569" i="16"/>
  <c r="B569" i="16"/>
  <c r="E568" i="16"/>
  <c r="D568" i="16"/>
  <c r="C568" i="16"/>
  <c r="B568" i="16"/>
  <c r="E567" i="16"/>
  <c r="E566" i="16" s="1"/>
  <c r="D567" i="16"/>
  <c r="C567" i="16"/>
  <c r="C566" i="16" s="1"/>
  <c r="B567" i="16"/>
  <c r="B566" i="16" s="1"/>
  <c r="D566" i="16"/>
  <c r="E565" i="16"/>
  <c r="D565" i="16"/>
  <c r="C565" i="16"/>
  <c r="B565" i="16"/>
  <c r="B563" i="16" s="1"/>
  <c r="E564" i="16"/>
  <c r="E563" i="16" s="1"/>
  <c r="D564" i="16"/>
  <c r="D563" i="16" s="1"/>
  <c r="C564" i="16"/>
  <c r="C563" i="16" s="1"/>
  <c r="E559" i="16"/>
  <c r="D559" i="16"/>
  <c r="C559" i="16"/>
  <c r="E558" i="16"/>
  <c r="D558" i="16"/>
  <c r="C558" i="16"/>
  <c r="C557" i="16" s="1"/>
  <c r="B558" i="16"/>
  <c r="B557" i="16" s="1"/>
  <c r="E556" i="16"/>
  <c r="D556" i="16"/>
  <c r="C556" i="16"/>
  <c r="B556" i="16"/>
  <c r="E555" i="16"/>
  <c r="E554" i="16" s="1"/>
  <c r="D555" i="16"/>
  <c r="C555" i="16"/>
  <c r="B555" i="16"/>
  <c r="D554" i="16"/>
  <c r="C554" i="16"/>
  <c r="B554" i="16"/>
  <c r="E553" i="16"/>
  <c r="D553" i="16"/>
  <c r="C553" i="16"/>
  <c r="B553" i="16"/>
  <c r="E552" i="16"/>
  <c r="E551" i="16" s="1"/>
  <c r="D552" i="16"/>
  <c r="D551" i="16" s="1"/>
  <c r="C552" i="16"/>
  <c r="C551" i="16" s="1"/>
  <c r="B552" i="16"/>
  <c r="B551" i="16" s="1"/>
  <c r="E542" i="16"/>
  <c r="D542" i="16"/>
  <c r="C542" i="16"/>
  <c r="B542" i="16"/>
  <c r="E537" i="16"/>
  <c r="E547" i="16" s="1"/>
  <c r="D537" i="16"/>
  <c r="D547" i="16" s="1"/>
  <c r="C537" i="16"/>
  <c r="C547" i="16" s="1"/>
  <c r="B537" i="16"/>
  <c r="B547" i="16" s="1"/>
  <c r="E532" i="16"/>
  <c r="D532" i="16"/>
  <c r="C532" i="16"/>
  <c r="E531" i="16"/>
  <c r="D531" i="16"/>
  <c r="C531" i="16"/>
  <c r="E530" i="16"/>
  <c r="D530" i="16"/>
  <c r="C530" i="16"/>
  <c r="B530" i="16"/>
  <c r="E517" i="16"/>
  <c r="D517" i="16"/>
  <c r="C517" i="16"/>
  <c r="B517" i="16"/>
  <c r="E512" i="16"/>
  <c r="E522" i="16" s="1"/>
  <c r="E504" i="16" s="1"/>
  <c r="D512" i="16"/>
  <c r="D522" i="16" s="1"/>
  <c r="D504" i="16" s="1"/>
  <c r="C512" i="16"/>
  <c r="C522" i="16" s="1"/>
  <c r="B512" i="16"/>
  <c r="B522" i="16" s="1"/>
  <c r="C507" i="16"/>
  <c r="E506" i="16"/>
  <c r="D506" i="16"/>
  <c r="C506" i="16"/>
  <c r="B505" i="16"/>
  <c r="C508" i="16" s="1"/>
  <c r="E492" i="16"/>
  <c r="D492" i="16"/>
  <c r="C492" i="16"/>
  <c r="B492" i="16"/>
  <c r="E487" i="16"/>
  <c r="E497" i="16" s="1"/>
  <c r="E479" i="16" s="1"/>
  <c r="D487" i="16"/>
  <c r="D497" i="16" s="1"/>
  <c r="D479" i="16" s="1"/>
  <c r="C487" i="16"/>
  <c r="C497" i="16" s="1"/>
  <c r="B487" i="16"/>
  <c r="B497" i="16" s="1"/>
  <c r="C482" i="16"/>
  <c r="E481" i="16"/>
  <c r="D481" i="16"/>
  <c r="C481" i="16"/>
  <c r="B480" i="16"/>
  <c r="C483" i="16" s="1"/>
  <c r="E467" i="16"/>
  <c r="D467" i="16"/>
  <c r="C467" i="16"/>
  <c r="B467" i="16"/>
  <c r="E462" i="16"/>
  <c r="E472" i="16" s="1"/>
  <c r="E454" i="16" s="1"/>
  <c r="D462" i="16"/>
  <c r="D472" i="16" s="1"/>
  <c r="C462" i="16"/>
  <c r="C472" i="16" s="1"/>
  <c r="B462" i="16"/>
  <c r="B472" i="16" s="1"/>
  <c r="D457" i="16"/>
  <c r="C457" i="16"/>
  <c r="E456" i="16"/>
  <c r="D456" i="16"/>
  <c r="C456" i="16"/>
  <c r="D455" i="16"/>
  <c r="C455" i="16"/>
  <c r="E442" i="16"/>
  <c r="D442" i="16"/>
  <c r="C442" i="16"/>
  <c r="B442" i="16"/>
  <c r="E437" i="16"/>
  <c r="E447" i="16" s="1"/>
  <c r="E429" i="16" s="1"/>
  <c r="D437" i="16"/>
  <c r="D447" i="16" s="1"/>
  <c r="D429" i="16" s="1"/>
  <c r="C437" i="16"/>
  <c r="C447" i="16" s="1"/>
  <c r="B437" i="16"/>
  <c r="B447" i="16" s="1"/>
  <c r="C432" i="16"/>
  <c r="E431" i="16"/>
  <c r="D431" i="16"/>
  <c r="C431" i="16"/>
  <c r="C430" i="16"/>
  <c r="C433" i="16" s="1"/>
  <c r="E416" i="16"/>
  <c r="D416" i="16"/>
  <c r="C416" i="16"/>
  <c r="B416" i="16"/>
  <c r="E411" i="16"/>
  <c r="E421" i="16" s="1"/>
  <c r="D411" i="16"/>
  <c r="D421" i="16" s="1"/>
  <c r="C411" i="16"/>
  <c r="C421" i="16" s="1"/>
  <c r="B411" i="16"/>
  <c r="B421" i="16" s="1"/>
  <c r="B403" i="16" s="1"/>
  <c r="E406" i="16"/>
  <c r="D406" i="16"/>
  <c r="E405" i="16"/>
  <c r="D405" i="16"/>
  <c r="C405" i="16"/>
  <c r="E404" i="16"/>
  <c r="D404" i="16"/>
  <c r="C404" i="16"/>
  <c r="D407" i="16" s="1"/>
  <c r="E391" i="16"/>
  <c r="D391" i="16"/>
  <c r="C391" i="16"/>
  <c r="B391" i="16"/>
  <c r="E386" i="16"/>
  <c r="E396" i="16" s="1"/>
  <c r="E378" i="16" s="1"/>
  <c r="D386" i="16"/>
  <c r="C386" i="16"/>
  <c r="C396" i="16" s="1"/>
  <c r="B386" i="16"/>
  <c r="B396" i="16" s="1"/>
  <c r="B378" i="16" s="1"/>
  <c r="D381" i="16"/>
  <c r="E380" i="16"/>
  <c r="D380" i="16"/>
  <c r="C380" i="16"/>
  <c r="D379" i="16"/>
  <c r="C379" i="16"/>
  <c r="E366" i="16"/>
  <c r="D366" i="16"/>
  <c r="C366" i="16"/>
  <c r="B366" i="16"/>
  <c r="E361" i="16"/>
  <c r="E371" i="16" s="1"/>
  <c r="E353" i="16" s="1"/>
  <c r="D361" i="16"/>
  <c r="D371" i="16" s="1"/>
  <c r="C361" i="16"/>
  <c r="C371" i="16" s="1"/>
  <c r="B361" i="16"/>
  <c r="B371" i="16" s="1"/>
  <c r="B353" i="16" s="1"/>
  <c r="D356" i="16"/>
  <c r="E355" i="16"/>
  <c r="D355" i="16"/>
  <c r="C355" i="16"/>
  <c r="D354" i="16"/>
  <c r="C354" i="16"/>
  <c r="E341" i="16"/>
  <c r="E252" i="16" s="1"/>
  <c r="D341" i="16"/>
  <c r="D252" i="16" s="1"/>
  <c r="C341" i="16"/>
  <c r="B341" i="16"/>
  <c r="E336" i="16"/>
  <c r="E346" i="16" s="1"/>
  <c r="E328" i="16" s="1"/>
  <c r="D336" i="16"/>
  <c r="C336" i="16"/>
  <c r="C346" i="16" s="1"/>
  <c r="B336" i="16"/>
  <c r="B346" i="16" s="1"/>
  <c r="C331" i="16"/>
  <c r="E330" i="16"/>
  <c r="D330" i="16"/>
  <c r="C330" i="16"/>
  <c r="C329" i="16"/>
  <c r="B329" i="16"/>
  <c r="E316" i="16"/>
  <c r="D316" i="16"/>
  <c r="C316" i="16"/>
  <c r="B316" i="16"/>
  <c r="E311" i="16"/>
  <c r="E321" i="16" s="1"/>
  <c r="D311" i="16"/>
  <c r="D321" i="16" s="1"/>
  <c r="C311" i="16"/>
  <c r="C321" i="16" s="1"/>
  <c r="B311" i="16"/>
  <c r="B321" i="16" s="1"/>
  <c r="E306" i="16"/>
  <c r="D306" i="16"/>
  <c r="C306" i="16"/>
  <c r="E305" i="16"/>
  <c r="D305" i="16"/>
  <c r="C305" i="16"/>
  <c r="E304" i="16"/>
  <c r="D304" i="16"/>
  <c r="C304" i="16"/>
  <c r="C307" i="16" s="1"/>
  <c r="B304" i="16"/>
  <c r="E291" i="16"/>
  <c r="D291" i="16"/>
  <c r="C291" i="16"/>
  <c r="B291" i="16"/>
  <c r="E286" i="16"/>
  <c r="E296" i="16" s="1"/>
  <c r="D286" i="16"/>
  <c r="D296" i="16" s="1"/>
  <c r="C286" i="16"/>
  <c r="C296" i="16" s="1"/>
  <c r="B286" i="16"/>
  <c r="B296" i="16" s="1"/>
  <c r="D281" i="16"/>
  <c r="C281" i="16"/>
  <c r="E280" i="16"/>
  <c r="D280" i="16"/>
  <c r="C280" i="16"/>
  <c r="D279" i="16"/>
  <c r="C279" i="16"/>
  <c r="C282" i="16" s="1"/>
  <c r="B279" i="16"/>
  <c r="E265" i="16"/>
  <c r="D265" i="16"/>
  <c r="C265" i="16"/>
  <c r="B265" i="16"/>
  <c r="E260" i="16"/>
  <c r="E270" i="16" s="1"/>
  <c r="D260" i="16"/>
  <c r="D270" i="16" s="1"/>
  <c r="C260" i="16"/>
  <c r="C270" i="16" s="1"/>
  <c r="B260" i="16"/>
  <c r="B270" i="16" s="1"/>
  <c r="C255" i="16"/>
  <c r="E254" i="16"/>
  <c r="D254" i="16"/>
  <c r="C254" i="16"/>
  <c r="B253" i="16"/>
  <c r="C256" i="16" s="1"/>
  <c r="D241" i="16"/>
  <c r="D223" i="16" s="1"/>
  <c r="E236" i="16"/>
  <c r="D236" i="16"/>
  <c r="C236" i="16"/>
  <c r="B236" i="16"/>
  <c r="E231" i="16"/>
  <c r="E241" i="16" s="1"/>
  <c r="E223" i="16" s="1"/>
  <c r="D231" i="16"/>
  <c r="C231" i="16"/>
  <c r="C241" i="16" s="1"/>
  <c r="B231" i="16"/>
  <c r="B241" i="16" s="1"/>
  <c r="C226" i="16"/>
  <c r="E225" i="16"/>
  <c r="D225" i="16"/>
  <c r="C225" i="16"/>
  <c r="C224" i="16"/>
  <c r="B224" i="16"/>
  <c r="E212" i="16"/>
  <c r="E213" i="16" s="1"/>
  <c r="D212" i="16"/>
  <c r="D213" i="16" s="1"/>
  <c r="C212" i="16"/>
  <c r="C213" i="16" s="1"/>
  <c r="B212" i="16"/>
  <c r="E186" i="16"/>
  <c r="D186" i="16"/>
  <c r="E185" i="16"/>
  <c r="E579" i="16" s="1"/>
  <c r="D185" i="16"/>
  <c r="D579" i="16" s="1"/>
  <c r="C185" i="16"/>
  <c r="E184" i="16"/>
  <c r="D184" i="16"/>
  <c r="C184" i="16"/>
  <c r="C187" i="16" s="1"/>
  <c r="E175" i="16"/>
  <c r="E146" i="16" s="1"/>
  <c r="E147" i="16" s="1"/>
  <c r="D175" i="16"/>
  <c r="D146" i="16" s="1"/>
  <c r="C175" i="16"/>
  <c r="C146" i="16" s="1"/>
  <c r="B175" i="16"/>
  <c r="B176" i="16" s="1"/>
  <c r="E148" i="16"/>
  <c r="D148" i="16"/>
  <c r="C148" i="16"/>
  <c r="B147" i="16"/>
  <c r="E123" i="16"/>
  <c r="E138" i="16" s="1"/>
  <c r="E139" i="16" s="1"/>
  <c r="D123" i="16"/>
  <c r="D138" i="16" s="1"/>
  <c r="D139" i="16" s="1"/>
  <c r="C123" i="16"/>
  <c r="C138" i="16" s="1"/>
  <c r="C139" i="16" s="1"/>
  <c r="B123" i="16"/>
  <c r="B138" i="16" s="1"/>
  <c r="B139" i="16" s="1"/>
  <c r="E112" i="16"/>
  <c r="D112" i="16"/>
  <c r="C112" i="16"/>
  <c r="E111" i="16"/>
  <c r="D111" i="16"/>
  <c r="C111" i="16"/>
  <c r="E110" i="16"/>
  <c r="D110" i="16"/>
  <c r="C110" i="16"/>
  <c r="B110" i="16"/>
  <c r="B101" i="16"/>
  <c r="B102" i="16" s="1"/>
  <c r="E86" i="16"/>
  <c r="E101" i="16" s="1"/>
  <c r="E102" i="16" s="1"/>
  <c r="D86" i="16"/>
  <c r="D101" i="16" s="1"/>
  <c r="D102" i="16" s="1"/>
  <c r="C86" i="16"/>
  <c r="C101" i="16" s="1"/>
  <c r="C102" i="16" s="1"/>
  <c r="E75" i="16"/>
  <c r="D75" i="16"/>
  <c r="C75" i="16"/>
  <c r="E74" i="16"/>
  <c r="D74" i="16"/>
  <c r="C74" i="16"/>
  <c r="E73" i="16"/>
  <c r="D73" i="16"/>
  <c r="C73" i="16"/>
  <c r="B73" i="16"/>
  <c r="D61" i="16"/>
  <c r="E61" i="16" s="1"/>
  <c r="E46" i="16"/>
  <c r="D46" i="16"/>
  <c r="C46" i="16"/>
  <c r="B46" i="16"/>
  <c r="B64" i="16" s="1"/>
  <c r="B65" i="16" s="1"/>
  <c r="E43" i="16"/>
  <c r="D43" i="16"/>
  <c r="C43" i="16"/>
  <c r="B43" i="16"/>
  <c r="E37" i="16"/>
  <c r="D37" i="16"/>
  <c r="C37" i="16"/>
  <c r="B36" i="16"/>
  <c r="E64" i="16" l="1"/>
  <c r="D76" i="16"/>
  <c r="D346" i="16"/>
  <c r="D328" i="16" s="1"/>
  <c r="D396" i="16"/>
  <c r="D458" i="16"/>
  <c r="C176" i="16"/>
  <c r="C149" i="16"/>
  <c r="D282" i="16"/>
  <c r="D533" i="16"/>
  <c r="D113" i="16"/>
  <c r="C332" i="16"/>
  <c r="E407" i="16"/>
  <c r="C64" i="16"/>
  <c r="C35" i="16" s="1"/>
  <c r="D577" i="16"/>
  <c r="E113" i="16"/>
  <c r="D187" i="16"/>
  <c r="E577" i="16"/>
  <c r="D382" i="16"/>
  <c r="E533" i="16"/>
  <c r="D557" i="16"/>
  <c r="B577" i="16"/>
  <c r="E76" i="16"/>
  <c r="E176" i="16"/>
  <c r="E187" i="16"/>
  <c r="D307" i="16"/>
  <c r="E557" i="16"/>
  <c r="D64" i="16"/>
  <c r="C76" i="16"/>
  <c r="C113" i="16"/>
  <c r="B183" i="16"/>
  <c r="C186" i="16" s="1"/>
  <c r="C227" i="16"/>
  <c r="E307" i="16"/>
  <c r="D357" i="16"/>
  <c r="C533" i="16"/>
  <c r="E482" i="16"/>
  <c r="E480" i="16"/>
  <c r="B379" i="16"/>
  <c r="C382" i="16" s="1"/>
  <c r="C381" i="16"/>
  <c r="D430" i="16"/>
  <c r="D433" i="16" s="1"/>
  <c r="D432" i="16"/>
  <c r="E455" i="16"/>
  <c r="E458" i="16" s="1"/>
  <c r="E457" i="16"/>
  <c r="E329" i="16"/>
  <c r="E331" i="16"/>
  <c r="E149" i="16"/>
  <c r="D253" i="16"/>
  <c r="D256" i="16" s="1"/>
  <c r="D255" i="16"/>
  <c r="C406" i="16"/>
  <c r="B404" i="16"/>
  <c r="C407" i="16" s="1"/>
  <c r="E430" i="16"/>
  <c r="E432" i="16"/>
  <c r="E253" i="16"/>
  <c r="E255" i="16"/>
  <c r="B354" i="16"/>
  <c r="C356" i="16"/>
  <c r="D507" i="16"/>
  <c r="D505" i="16"/>
  <c r="D508" i="16" s="1"/>
  <c r="D329" i="16"/>
  <c r="D332" i="16" s="1"/>
  <c r="D331" i="16"/>
  <c r="E379" i="16"/>
  <c r="E382" i="16" s="1"/>
  <c r="E381" i="16"/>
  <c r="E505" i="16"/>
  <c r="E507" i="16"/>
  <c r="D224" i="16"/>
  <c r="D227" i="16" s="1"/>
  <c r="D226" i="16"/>
  <c r="E35" i="16"/>
  <c r="E65" i="16"/>
  <c r="E550" i="16"/>
  <c r="C550" i="16"/>
  <c r="D147" i="16"/>
  <c r="E150" i="16" s="1"/>
  <c r="D176" i="16"/>
  <c r="D149" i="16"/>
  <c r="C357" i="16"/>
  <c r="D550" i="16"/>
  <c r="D35" i="16"/>
  <c r="D65" i="16" s="1"/>
  <c r="B549" i="16"/>
  <c r="E224" i="16"/>
  <c r="E226" i="16"/>
  <c r="E354" i="16"/>
  <c r="E357" i="16" s="1"/>
  <c r="E356" i="16"/>
  <c r="D480" i="16"/>
  <c r="D483" i="16" s="1"/>
  <c r="D482" i="16"/>
  <c r="C147" i="16"/>
  <c r="C150" i="16" s="1"/>
  <c r="C458" i="16"/>
  <c r="B550" i="16"/>
  <c r="E378" i="17"/>
  <c r="D378" i="17"/>
  <c r="C378" i="17"/>
  <c r="B378" i="17"/>
  <c r="E377" i="17"/>
  <c r="D377" i="17"/>
  <c r="C377" i="17"/>
  <c r="B377" i="17"/>
  <c r="E376" i="17"/>
  <c r="D376" i="17"/>
  <c r="C376" i="17"/>
  <c r="B376" i="17"/>
  <c r="E375" i="17"/>
  <c r="D375" i="17"/>
  <c r="D374" i="17" s="1"/>
  <c r="C375" i="17"/>
  <c r="C374" i="17" s="1"/>
  <c r="B375" i="17"/>
  <c r="E374" i="17"/>
  <c r="B374" i="17"/>
  <c r="E373" i="17"/>
  <c r="D373" i="17"/>
  <c r="C373" i="17"/>
  <c r="B373" i="17"/>
  <c r="E372" i="17"/>
  <c r="D372" i="17"/>
  <c r="C372" i="17"/>
  <c r="B372" i="17"/>
  <c r="E371" i="17"/>
  <c r="D371" i="17"/>
  <c r="C371" i="17"/>
  <c r="B371" i="17"/>
  <c r="E370" i="17"/>
  <c r="E369" i="17" s="1"/>
  <c r="D370" i="17"/>
  <c r="D369" i="17" s="1"/>
  <c r="C370" i="17"/>
  <c r="C369" i="17" s="1"/>
  <c r="B370" i="17"/>
  <c r="B369" i="17" s="1"/>
  <c r="E368" i="17"/>
  <c r="D368" i="17"/>
  <c r="C368" i="17"/>
  <c r="B368" i="17"/>
  <c r="E367" i="17"/>
  <c r="D367" i="17"/>
  <c r="C367" i="17"/>
  <c r="B367" i="17"/>
  <c r="C366" i="17"/>
  <c r="B366" i="17"/>
  <c r="E365" i="17"/>
  <c r="D365" i="17"/>
  <c r="C365" i="17"/>
  <c r="B365" i="17"/>
  <c r="E364" i="17"/>
  <c r="E363" i="17" s="1"/>
  <c r="D364" i="17"/>
  <c r="D363" i="17" s="1"/>
  <c r="C364" i="17"/>
  <c r="C363" i="17" s="1"/>
  <c r="B364" i="17"/>
  <c r="B363" i="17" s="1"/>
  <c r="E362" i="17"/>
  <c r="D362" i="17"/>
  <c r="C362" i="17"/>
  <c r="B362" i="17"/>
  <c r="E361" i="17"/>
  <c r="D361" i="17"/>
  <c r="C361" i="17"/>
  <c r="B361" i="17"/>
  <c r="E360" i="17"/>
  <c r="D360" i="17"/>
  <c r="C360" i="17"/>
  <c r="E359" i="17"/>
  <c r="D359" i="17"/>
  <c r="C359" i="17"/>
  <c r="B359" i="17"/>
  <c r="E358" i="17"/>
  <c r="E357" i="17" s="1"/>
  <c r="D358" i="17"/>
  <c r="D357" i="17" s="1"/>
  <c r="C358" i="17"/>
  <c r="C357" i="17" s="1"/>
  <c r="B358" i="17"/>
  <c r="B357" i="17" s="1"/>
  <c r="E356" i="17"/>
  <c r="D356" i="17"/>
  <c r="C356" i="17"/>
  <c r="B356" i="17"/>
  <c r="E355" i="17"/>
  <c r="E354" i="17" s="1"/>
  <c r="D355" i="17"/>
  <c r="C355" i="17"/>
  <c r="B355" i="17"/>
  <c r="D354" i="17"/>
  <c r="C354" i="17"/>
  <c r="E353" i="17"/>
  <c r="D353" i="17"/>
  <c r="C353" i="17"/>
  <c r="B353" i="17"/>
  <c r="E352" i="17"/>
  <c r="E351" i="17" s="1"/>
  <c r="D352" i="17"/>
  <c r="D351" i="17" s="1"/>
  <c r="C352" i="17"/>
  <c r="C351" i="17" s="1"/>
  <c r="B352" i="17"/>
  <c r="B351" i="17" s="1"/>
  <c r="E350" i="17"/>
  <c r="D350" i="17"/>
  <c r="C350" i="17"/>
  <c r="B350" i="17"/>
  <c r="E349" i="17"/>
  <c r="D349" i="17"/>
  <c r="D348" i="17" s="1"/>
  <c r="C349" i="17"/>
  <c r="B349" i="17"/>
  <c r="B348" i="17" s="1"/>
  <c r="E348" i="17"/>
  <c r="C348" i="17"/>
  <c r="E339" i="17"/>
  <c r="D339" i="17"/>
  <c r="C339" i="17"/>
  <c r="B339" i="17"/>
  <c r="E334" i="17"/>
  <c r="E344" i="17" s="1"/>
  <c r="E326" i="17" s="1"/>
  <c r="D334" i="17"/>
  <c r="D344" i="17" s="1"/>
  <c r="D326" i="17" s="1"/>
  <c r="C334" i="17"/>
  <c r="B334" i="17"/>
  <c r="E328" i="17"/>
  <c r="D328" i="17"/>
  <c r="C328" i="17"/>
  <c r="E313" i="17"/>
  <c r="D313" i="17"/>
  <c r="C313" i="17"/>
  <c r="C250" i="17" s="1"/>
  <c r="C251" i="17" s="1"/>
  <c r="B313" i="17"/>
  <c r="B250" i="17" s="1"/>
  <c r="B251" i="17" s="1"/>
  <c r="E308" i="17"/>
  <c r="E318" i="17" s="1"/>
  <c r="E300" i="17" s="1"/>
  <c r="D308" i="17"/>
  <c r="D318" i="17" s="1"/>
  <c r="D300" i="17" s="1"/>
  <c r="C308" i="17"/>
  <c r="C318" i="17" s="1"/>
  <c r="C300" i="17" s="1"/>
  <c r="B308" i="17"/>
  <c r="B318" i="17" s="1"/>
  <c r="B300" i="17" s="1"/>
  <c r="B301" i="17" s="1"/>
  <c r="E302" i="17"/>
  <c r="D302" i="17"/>
  <c r="C302" i="17"/>
  <c r="E288" i="17"/>
  <c r="D288" i="17"/>
  <c r="C288" i="17"/>
  <c r="B288" i="17"/>
  <c r="E283" i="17"/>
  <c r="E293" i="17" s="1"/>
  <c r="D283" i="17"/>
  <c r="D293" i="17" s="1"/>
  <c r="C283" i="17"/>
  <c r="C293" i="17" s="1"/>
  <c r="B283" i="17"/>
  <c r="B293" i="17" s="1"/>
  <c r="E278" i="17"/>
  <c r="D278" i="17"/>
  <c r="C278" i="17"/>
  <c r="E277" i="17"/>
  <c r="D277" i="17"/>
  <c r="C277" i="17"/>
  <c r="E276" i="17"/>
  <c r="D276" i="17"/>
  <c r="D279" i="17" s="1"/>
  <c r="C276" i="17"/>
  <c r="B276" i="17"/>
  <c r="E263" i="17"/>
  <c r="D263" i="17"/>
  <c r="C263" i="17"/>
  <c r="B263" i="17"/>
  <c r="E258" i="17"/>
  <c r="D258" i="17"/>
  <c r="D268" i="17" s="1"/>
  <c r="C258" i="17"/>
  <c r="C268" i="17" s="1"/>
  <c r="B258" i="17"/>
  <c r="B268" i="17" s="1"/>
  <c r="E252" i="17"/>
  <c r="D252" i="17"/>
  <c r="C252" i="17"/>
  <c r="E250" i="17"/>
  <c r="E251" i="17" s="1"/>
  <c r="D250" i="17"/>
  <c r="D251" i="17" s="1"/>
  <c r="E234" i="17"/>
  <c r="D234" i="17"/>
  <c r="C234" i="17"/>
  <c r="B234" i="17"/>
  <c r="E229" i="17"/>
  <c r="E239" i="17" s="1"/>
  <c r="D229" i="17"/>
  <c r="D239" i="17" s="1"/>
  <c r="C229" i="17"/>
  <c r="C239" i="17" s="1"/>
  <c r="B229" i="17"/>
  <c r="B239" i="17" s="1"/>
  <c r="E223" i="17"/>
  <c r="D223" i="17"/>
  <c r="C223" i="17"/>
  <c r="E208" i="17"/>
  <c r="D208" i="17"/>
  <c r="C208" i="17"/>
  <c r="B208" i="17"/>
  <c r="E203" i="17"/>
  <c r="E213" i="17" s="1"/>
  <c r="E195" i="17" s="1"/>
  <c r="D203" i="17"/>
  <c r="D213" i="17" s="1"/>
  <c r="D195" i="17" s="1"/>
  <c r="C203" i="17"/>
  <c r="C213" i="17" s="1"/>
  <c r="C195" i="17" s="1"/>
  <c r="B203" i="17"/>
  <c r="B213" i="17" s="1"/>
  <c r="B195" i="17" s="1"/>
  <c r="B196" i="17" s="1"/>
  <c r="E197" i="17"/>
  <c r="D197" i="17"/>
  <c r="C197" i="17"/>
  <c r="E183" i="17"/>
  <c r="D183" i="17"/>
  <c r="C183" i="17"/>
  <c r="B183" i="17"/>
  <c r="E178" i="17"/>
  <c r="E188" i="17" s="1"/>
  <c r="D178" i="17"/>
  <c r="D188" i="17" s="1"/>
  <c r="C178" i="17"/>
  <c r="C188" i="17" s="1"/>
  <c r="B178" i="17"/>
  <c r="B188" i="17" s="1"/>
  <c r="E173" i="17"/>
  <c r="D173" i="17"/>
  <c r="C173" i="17"/>
  <c r="E172" i="17"/>
  <c r="D172" i="17"/>
  <c r="C172" i="17"/>
  <c r="E171" i="17"/>
  <c r="D171" i="17"/>
  <c r="C171" i="17"/>
  <c r="C174" i="17" s="1"/>
  <c r="B171" i="17"/>
  <c r="E158" i="17"/>
  <c r="D158" i="17"/>
  <c r="C158" i="17"/>
  <c r="B158" i="17"/>
  <c r="E153" i="17"/>
  <c r="E163" i="17" s="1"/>
  <c r="D153" i="17"/>
  <c r="C153" i="17"/>
  <c r="C163" i="17" s="1"/>
  <c r="B153" i="17"/>
  <c r="B163" i="17" s="1"/>
  <c r="E147" i="17"/>
  <c r="D147" i="17"/>
  <c r="C147" i="17"/>
  <c r="E145" i="17"/>
  <c r="D145" i="17"/>
  <c r="D146" i="17" s="1"/>
  <c r="C145" i="17"/>
  <c r="B145" i="17"/>
  <c r="B146" i="17" s="1"/>
  <c r="E133" i="17"/>
  <c r="D133" i="17"/>
  <c r="D104" i="17" s="1"/>
  <c r="D105" i="17" s="1"/>
  <c r="C133" i="17"/>
  <c r="B133" i="17"/>
  <c r="B104" i="17" s="1"/>
  <c r="B105" i="17" s="1"/>
  <c r="E106" i="17"/>
  <c r="D106" i="17"/>
  <c r="C106" i="17"/>
  <c r="C104" i="17"/>
  <c r="C105" i="17" s="1"/>
  <c r="C108" i="17" s="1"/>
  <c r="E96" i="17"/>
  <c r="D96" i="17"/>
  <c r="D67" i="17" s="1"/>
  <c r="D68" i="17" s="1"/>
  <c r="C96" i="17"/>
  <c r="C67" i="17" s="1"/>
  <c r="B96" i="17"/>
  <c r="B67" i="17" s="1"/>
  <c r="B68" i="17" s="1"/>
  <c r="E69" i="17"/>
  <c r="D69" i="17"/>
  <c r="C69" i="17"/>
  <c r="E67" i="17"/>
  <c r="E68" i="17" s="1"/>
  <c r="D59" i="17"/>
  <c r="D60" i="17" s="1"/>
  <c r="C59" i="17"/>
  <c r="C60" i="17" s="1"/>
  <c r="B59" i="17"/>
  <c r="B60" i="17" s="1"/>
  <c r="D56" i="17"/>
  <c r="E56" i="17" s="1"/>
  <c r="E33" i="17"/>
  <c r="D33" i="17"/>
  <c r="C33" i="17"/>
  <c r="E32" i="17"/>
  <c r="D32" i="17"/>
  <c r="C32" i="17"/>
  <c r="E31" i="17"/>
  <c r="E34" i="17" s="1"/>
  <c r="D31" i="17"/>
  <c r="C31" i="17"/>
  <c r="D34" i="17" s="1"/>
  <c r="B31" i="17"/>
  <c r="E279" i="17" l="1"/>
  <c r="C148" i="17"/>
  <c r="D174" i="17"/>
  <c r="C279" i="17"/>
  <c r="C254" i="17"/>
  <c r="C344" i="17"/>
  <c r="C326" i="17" s="1"/>
  <c r="D163" i="17"/>
  <c r="D347" i="17" s="1"/>
  <c r="D97" i="17"/>
  <c r="E104" i="17"/>
  <c r="E105" i="17" s="1"/>
  <c r="E148" i="17"/>
  <c r="E174" i="17"/>
  <c r="B354" i="17"/>
  <c r="D134" i="17"/>
  <c r="E268" i="17"/>
  <c r="B360" i="17"/>
  <c r="E97" i="17"/>
  <c r="C134" i="17"/>
  <c r="E146" i="17"/>
  <c r="E149" i="17" s="1"/>
  <c r="B344" i="17"/>
  <c r="B326" i="17" s="1"/>
  <c r="B327" i="17" s="1"/>
  <c r="C65" i="16"/>
  <c r="E227" i="16"/>
  <c r="E256" i="16"/>
  <c r="B213" i="16"/>
  <c r="E508" i="16"/>
  <c r="C549" i="16"/>
  <c r="C582" i="16" s="1"/>
  <c r="C36" i="16"/>
  <c r="C39" i="16" s="1"/>
  <c r="C38" i="16"/>
  <c r="E278" i="16"/>
  <c r="E332" i="16"/>
  <c r="E483" i="16"/>
  <c r="D36" i="16"/>
  <c r="D39" i="16" s="1"/>
  <c r="D549" i="16"/>
  <c r="D582" i="16" s="1"/>
  <c r="D38" i="16"/>
  <c r="E36" i="16"/>
  <c r="E549" i="16"/>
  <c r="E582" i="16" s="1"/>
  <c r="E38" i="16"/>
  <c r="B582" i="16"/>
  <c r="D150" i="16"/>
  <c r="E433" i="16"/>
  <c r="D254" i="17"/>
  <c r="E71" i="17"/>
  <c r="E303" i="17"/>
  <c r="E301" i="17"/>
  <c r="D221" i="17"/>
  <c r="C221" i="17"/>
  <c r="E254" i="17"/>
  <c r="D329" i="17"/>
  <c r="D327" i="17"/>
  <c r="E59" i="17"/>
  <c r="E60" i="17" s="1"/>
  <c r="E366" i="17"/>
  <c r="C196" i="17"/>
  <c r="C199" i="17" s="1"/>
  <c r="C198" i="17"/>
  <c r="D108" i="17"/>
  <c r="E221" i="17"/>
  <c r="E108" i="17"/>
  <c r="E329" i="17"/>
  <c r="E327" i="17"/>
  <c r="E330" i="17" s="1"/>
  <c r="C68" i="17"/>
  <c r="C71" i="17" s="1"/>
  <c r="C70" i="17"/>
  <c r="D196" i="17"/>
  <c r="D198" i="17"/>
  <c r="C301" i="17"/>
  <c r="C304" i="17" s="1"/>
  <c r="C303" i="17"/>
  <c r="E196" i="17"/>
  <c r="E198" i="17"/>
  <c r="B221" i="17"/>
  <c r="D301" i="17"/>
  <c r="D303" i="17"/>
  <c r="C34" i="17"/>
  <c r="D70" i="17"/>
  <c r="D366" i="17"/>
  <c r="C253" i="17"/>
  <c r="E70" i="17"/>
  <c r="C97" i="17"/>
  <c r="C107" i="17"/>
  <c r="B97" i="17"/>
  <c r="D107" i="17"/>
  <c r="B134" i="17"/>
  <c r="D148" i="17"/>
  <c r="C146" i="17"/>
  <c r="C149" i="17" s="1"/>
  <c r="E253" i="17"/>
  <c r="E107" i="17"/>
  <c r="D253" i="17"/>
  <c r="C324" i="11"/>
  <c r="E338" i="11"/>
  <c r="D338" i="11"/>
  <c r="C338" i="11"/>
  <c r="B338" i="11"/>
  <c r="E337" i="11"/>
  <c r="D337" i="11"/>
  <c r="C337" i="11"/>
  <c r="B337" i="11"/>
  <c r="E336" i="11"/>
  <c r="D336" i="11"/>
  <c r="C336" i="11"/>
  <c r="B336" i="11"/>
  <c r="E335" i="11"/>
  <c r="D335" i="11"/>
  <c r="C335" i="11"/>
  <c r="B335" i="11"/>
  <c r="B334" i="11" s="1"/>
  <c r="E334" i="11"/>
  <c r="D334" i="11"/>
  <c r="E330" i="11"/>
  <c r="D330" i="11"/>
  <c r="D329" i="11" s="1"/>
  <c r="C330" i="11"/>
  <c r="B330" i="11"/>
  <c r="E329" i="11"/>
  <c r="C329" i="11"/>
  <c r="B329" i="11"/>
  <c r="E328" i="11"/>
  <c r="D328" i="11"/>
  <c r="C328" i="11"/>
  <c r="B328" i="11"/>
  <c r="E327" i="11"/>
  <c r="E326" i="11" s="1"/>
  <c r="D327" i="11"/>
  <c r="D326" i="11" s="1"/>
  <c r="C327" i="11"/>
  <c r="C326" i="11" s="1"/>
  <c r="B327" i="11"/>
  <c r="B326" i="11" s="1"/>
  <c r="E325" i="11"/>
  <c r="D325" i="11"/>
  <c r="C325" i="11"/>
  <c r="B325" i="11"/>
  <c r="E324" i="11"/>
  <c r="E323" i="11" s="1"/>
  <c r="D324" i="11"/>
  <c r="D323" i="11" s="1"/>
  <c r="B324" i="11"/>
  <c r="B323" i="11" s="1"/>
  <c r="E322" i="11"/>
  <c r="D322" i="11"/>
  <c r="C322" i="11"/>
  <c r="B322" i="11"/>
  <c r="E321" i="11"/>
  <c r="E320" i="11" s="1"/>
  <c r="D321" i="11"/>
  <c r="D320" i="11" s="1"/>
  <c r="C321" i="11"/>
  <c r="C320" i="11" s="1"/>
  <c r="B321" i="11"/>
  <c r="B320" i="11" s="1"/>
  <c r="E319" i="11"/>
  <c r="D319" i="11"/>
  <c r="C319" i="11"/>
  <c r="B319" i="11"/>
  <c r="E318" i="11"/>
  <c r="D318" i="11"/>
  <c r="D317" i="11" s="1"/>
  <c r="C318" i="11"/>
  <c r="B318" i="11"/>
  <c r="E317" i="11"/>
  <c r="B317" i="11"/>
  <c r="E316" i="11"/>
  <c r="D316" i="11"/>
  <c r="C316" i="11"/>
  <c r="B316" i="11"/>
  <c r="E315" i="11"/>
  <c r="E314" i="11" s="1"/>
  <c r="D315" i="11"/>
  <c r="D314" i="11" s="1"/>
  <c r="C315" i="11"/>
  <c r="C314" i="11" s="1"/>
  <c r="B315" i="11"/>
  <c r="B314" i="11" s="1"/>
  <c r="E313" i="11"/>
  <c r="D313" i="11"/>
  <c r="C313" i="11"/>
  <c r="B313" i="11"/>
  <c r="E312" i="11"/>
  <c r="D312" i="11"/>
  <c r="C312" i="11"/>
  <c r="B312" i="11"/>
  <c r="E311" i="11"/>
  <c r="D311" i="11"/>
  <c r="C311" i="11"/>
  <c r="B311" i="11"/>
  <c r="E310" i="11"/>
  <c r="D310" i="11"/>
  <c r="C310" i="11"/>
  <c r="B310" i="11"/>
  <c r="E309" i="11"/>
  <c r="E308" i="11" s="1"/>
  <c r="D309" i="11"/>
  <c r="D308" i="11" s="1"/>
  <c r="C309" i="11"/>
  <c r="C308" i="11" s="1"/>
  <c r="B309" i="11"/>
  <c r="B308" i="11" s="1"/>
  <c r="E299" i="11"/>
  <c r="D299" i="11"/>
  <c r="B299" i="11"/>
  <c r="E294" i="11"/>
  <c r="E304" i="11" s="1"/>
  <c r="D294" i="11"/>
  <c r="C294" i="11"/>
  <c r="C304" i="11" s="1"/>
  <c r="B294" i="11"/>
  <c r="B304" i="11" s="1"/>
  <c r="E290" i="11"/>
  <c r="D290" i="11"/>
  <c r="E289" i="11"/>
  <c r="D289" i="11"/>
  <c r="C289" i="11"/>
  <c r="B287" i="11"/>
  <c r="C290" i="11" s="1"/>
  <c r="E285" i="11"/>
  <c r="D285" i="11"/>
  <c r="D288" i="11" s="1"/>
  <c r="C285" i="11"/>
  <c r="C288" i="11" s="1"/>
  <c r="E274" i="11"/>
  <c r="D274" i="11"/>
  <c r="B274" i="11"/>
  <c r="E269" i="11"/>
  <c r="D269" i="11"/>
  <c r="D279" i="11" s="1"/>
  <c r="C269" i="11"/>
  <c r="C279" i="11" s="1"/>
  <c r="B269" i="11"/>
  <c r="B279" i="11" s="1"/>
  <c r="E264" i="11"/>
  <c r="D264" i="11"/>
  <c r="C264" i="11"/>
  <c r="E263" i="11"/>
  <c r="D263" i="11"/>
  <c r="C263" i="11"/>
  <c r="E262" i="11"/>
  <c r="E265" i="11" s="1"/>
  <c r="C262" i="11"/>
  <c r="D265" i="11" s="1"/>
  <c r="B262" i="11"/>
  <c r="E249" i="11"/>
  <c r="B249" i="11"/>
  <c r="E244" i="11"/>
  <c r="D244" i="11"/>
  <c r="D254" i="11" s="1"/>
  <c r="C244" i="11"/>
  <c r="C254" i="11" s="1"/>
  <c r="B244" i="11"/>
  <c r="B254" i="11" s="1"/>
  <c r="E239" i="11"/>
  <c r="D239" i="11"/>
  <c r="C239" i="11"/>
  <c r="E238" i="11"/>
  <c r="D238" i="11"/>
  <c r="C238" i="11"/>
  <c r="E237" i="11"/>
  <c r="E240" i="11" s="1"/>
  <c r="D237" i="11"/>
  <c r="C237" i="11"/>
  <c r="C240" i="11" s="1"/>
  <c r="B237" i="11"/>
  <c r="D222" i="11"/>
  <c r="E222" i="11" s="1"/>
  <c r="E210" i="11"/>
  <c r="D210" i="11"/>
  <c r="D225" i="11" s="1"/>
  <c r="D196" i="11" s="1"/>
  <c r="C210" i="11"/>
  <c r="C225" i="11" s="1"/>
  <c r="B210" i="11"/>
  <c r="B225" i="11" s="1"/>
  <c r="E198" i="11"/>
  <c r="D198" i="11"/>
  <c r="C198" i="11"/>
  <c r="E180" i="11"/>
  <c r="E151" i="11" s="1"/>
  <c r="D180" i="11"/>
  <c r="D151" i="11" s="1"/>
  <c r="C174" i="11"/>
  <c r="C180" i="11" s="1"/>
  <c r="C181" i="11" s="1"/>
  <c r="B174" i="11"/>
  <c r="B180" i="11" s="1"/>
  <c r="B151" i="11" s="1"/>
  <c r="E153" i="11"/>
  <c r="D153" i="11"/>
  <c r="C153" i="11"/>
  <c r="C152" i="11"/>
  <c r="E143" i="11"/>
  <c r="E144" i="11" s="1"/>
  <c r="D143" i="11"/>
  <c r="D144" i="11" s="1"/>
  <c r="C128" i="11"/>
  <c r="C143" i="11" s="1"/>
  <c r="C144" i="11" s="1"/>
  <c r="B128" i="11"/>
  <c r="B143" i="11" s="1"/>
  <c r="E117" i="11"/>
  <c r="D117" i="11"/>
  <c r="E116" i="11"/>
  <c r="D116" i="11"/>
  <c r="C116" i="11"/>
  <c r="E115" i="11"/>
  <c r="D115" i="11"/>
  <c r="D118" i="11" s="1"/>
  <c r="C115" i="11"/>
  <c r="E106" i="11"/>
  <c r="E107" i="11" s="1"/>
  <c r="D106" i="11"/>
  <c r="D107" i="11" s="1"/>
  <c r="C106" i="11"/>
  <c r="C107" i="11" s="1"/>
  <c r="B91" i="11"/>
  <c r="B106" i="11" s="1"/>
  <c r="E80" i="11"/>
  <c r="D80" i="11"/>
  <c r="E79" i="11"/>
  <c r="D79" i="11"/>
  <c r="C79" i="11"/>
  <c r="E78" i="11"/>
  <c r="D78" i="11"/>
  <c r="D81" i="11" s="1"/>
  <c r="E66" i="11"/>
  <c r="D66" i="11"/>
  <c r="C66" i="11"/>
  <c r="B66" i="11"/>
  <c r="E54" i="11"/>
  <c r="D54" i="11"/>
  <c r="C54" i="11"/>
  <c r="B54" i="11"/>
  <c r="E51" i="11"/>
  <c r="D51" i="11"/>
  <c r="C51" i="11"/>
  <c r="B51" i="11"/>
  <c r="E48" i="11"/>
  <c r="D48" i="11"/>
  <c r="C48" i="11"/>
  <c r="B48" i="11"/>
  <c r="E42" i="11"/>
  <c r="D42" i="11"/>
  <c r="C42" i="11"/>
  <c r="C329" i="17" l="1"/>
  <c r="C327" i="17"/>
  <c r="C330" i="17" s="1"/>
  <c r="D71" i="17"/>
  <c r="C347" i="17"/>
  <c r="E134" i="17"/>
  <c r="B347" i="17"/>
  <c r="D330" i="17"/>
  <c r="E39" i="16"/>
  <c r="C69" i="11"/>
  <c r="C40" i="11" s="1"/>
  <c r="E81" i="11"/>
  <c r="E288" i="11"/>
  <c r="E279" i="11"/>
  <c r="D304" i="11"/>
  <c r="C323" i="11"/>
  <c r="B69" i="11"/>
  <c r="E225" i="11"/>
  <c r="D240" i="11"/>
  <c r="E254" i="11"/>
  <c r="C317" i="11"/>
  <c r="C334" i="11"/>
  <c r="D69" i="11"/>
  <c r="D40" i="11" s="1"/>
  <c r="D306" i="11" s="1"/>
  <c r="E69" i="11"/>
  <c r="E40" i="11" s="1"/>
  <c r="E118" i="11"/>
  <c r="E281" i="16"/>
  <c r="E279" i="16"/>
  <c r="E282" i="16" s="1"/>
  <c r="E304" i="17"/>
  <c r="D199" i="17"/>
  <c r="D224" i="17"/>
  <c r="D346" i="17"/>
  <c r="D379" i="17" s="1"/>
  <c r="D222" i="17"/>
  <c r="B222" i="17"/>
  <c r="B346" i="17"/>
  <c r="B379" i="17" s="1"/>
  <c r="E222" i="17"/>
  <c r="E224" i="17"/>
  <c r="E346" i="17"/>
  <c r="E347" i="17"/>
  <c r="D304" i="17"/>
  <c r="D149" i="17"/>
  <c r="E199" i="17"/>
  <c r="C224" i="17"/>
  <c r="C222" i="17"/>
  <c r="C346" i="17"/>
  <c r="C379" i="17" s="1"/>
  <c r="C196" i="11"/>
  <c r="E152" i="11"/>
  <c r="E154" i="11"/>
  <c r="C307" i="11"/>
  <c r="C154" i="11"/>
  <c r="B181" i="11"/>
  <c r="B152" i="11"/>
  <c r="C155" i="11" s="1"/>
  <c r="D154" i="11"/>
  <c r="D152" i="11"/>
  <c r="D155" i="11" s="1"/>
  <c r="E196" i="11"/>
  <c r="B307" i="11"/>
  <c r="D197" i="11"/>
  <c r="D199" i="11"/>
  <c r="D307" i="11"/>
  <c r="B114" i="11"/>
  <c r="B144" i="11" s="1"/>
  <c r="B40" i="11"/>
  <c r="B41" i="11" s="1"/>
  <c r="C41" i="11"/>
  <c r="B77" i="11"/>
  <c r="B107" i="11" s="1"/>
  <c r="E307" i="11"/>
  <c r="B196" i="11"/>
  <c r="D226" i="11"/>
  <c r="C70" i="11"/>
  <c r="D181" i="11"/>
  <c r="E181" i="11"/>
  <c r="C265" i="11"/>
  <c r="E379" i="17" l="1"/>
  <c r="D225" i="17"/>
  <c r="B70" i="11"/>
  <c r="C44" i="11"/>
  <c r="C225" i="17"/>
  <c r="E225" i="17"/>
  <c r="B197" i="11"/>
  <c r="B306" i="11"/>
  <c r="B339" i="11" s="1"/>
  <c r="D41" i="11"/>
  <c r="D44" i="11" s="1"/>
  <c r="D43" i="11"/>
  <c r="E306" i="11"/>
  <c r="E339" i="11" s="1"/>
  <c r="E197" i="11"/>
  <c r="E200" i="11" s="1"/>
  <c r="E199" i="11"/>
  <c r="D70" i="11"/>
  <c r="E226" i="11"/>
  <c r="D339" i="11"/>
  <c r="E155" i="11"/>
  <c r="C306" i="11"/>
  <c r="C339" i="11" s="1"/>
  <c r="C197" i="11"/>
  <c r="C199" i="11"/>
  <c r="B115" i="11"/>
  <c r="C118" i="11" s="1"/>
  <c r="C117" i="11"/>
  <c r="C80" i="11"/>
  <c r="B78" i="11"/>
  <c r="C81" i="11" s="1"/>
  <c r="E41" i="11"/>
  <c r="E44" i="11" s="1"/>
  <c r="E43" i="11"/>
  <c r="B226" i="11"/>
  <c r="C43" i="11"/>
  <c r="E70" i="11"/>
  <c r="C226" i="11"/>
  <c r="C200" i="11" l="1"/>
  <c r="D200" i="11"/>
</calcChain>
</file>

<file path=xl/comments1.xml><?xml version="1.0" encoding="utf-8"?>
<comments xmlns="http://schemas.openxmlformats.org/spreadsheetml/2006/main">
  <authors>
    <author>Ina Dhaskali</author>
  </authors>
  <commentList>
    <comment ref="E343" authorId="0" shapeId="0">
      <text>
        <r>
          <rPr>
            <b/>
            <sz val="9"/>
            <color indexed="81"/>
            <rFont val="Tahoma"/>
            <family val="2"/>
          </rPr>
          <t>Ina Dhaskali:</t>
        </r>
        <r>
          <rPr>
            <sz val="9"/>
            <color indexed="81"/>
            <rFont val="Tahoma"/>
            <family val="2"/>
          </rPr>
          <t xml:space="preserve">
te vendoset sasia</t>
        </r>
      </text>
    </comment>
    <comment ref="E366" authorId="0" shapeId="0">
      <text>
        <r>
          <rPr>
            <b/>
            <sz val="9"/>
            <color indexed="81"/>
            <rFont val="Tahoma"/>
            <family val="2"/>
          </rPr>
          <t>Ina Dhaskali:</t>
        </r>
        <r>
          <rPr>
            <sz val="9"/>
            <color indexed="81"/>
            <rFont val="Tahoma"/>
            <family val="2"/>
          </rPr>
          <t xml:space="preserve">
te vendoset sasia</t>
        </r>
      </text>
    </comment>
  </commentList>
</comments>
</file>

<file path=xl/sharedStrings.xml><?xml version="1.0" encoding="utf-8"?>
<sst xmlns="http://schemas.openxmlformats.org/spreadsheetml/2006/main" count="6386" uniqueCount="770">
  <si>
    <t>Kodi i Programit</t>
  </si>
  <si>
    <t>Buxheti</t>
  </si>
  <si>
    <t>Përshkrimi i Programit</t>
  </si>
  <si>
    <t>Koordinatori i GMS/ Nepunesi Autorizues</t>
  </si>
  <si>
    <t>Programet Buxhetore</t>
  </si>
  <si>
    <t>Emërtimi i Njësisë së Qeverisjes Qendrore</t>
  </si>
  <si>
    <t>Kodi i Njësisë së Qeverisjes Qendrore</t>
  </si>
  <si>
    <t>Misioni I Njësisë së Qeverisjes Qendrore</t>
  </si>
  <si>
    <t>Kodi I Programit</t>
  </si>
  <si>
    <t>FORMATI 1: MISIONI I NJËSISË SË QEVERISJES QENDRORE</t>
  </si>
  <si>
    <t>Titullari i Institucionit / Ministri</t>
  </si>
  <si>
    <t>05</t>
  </si>
  <si>
    <t>04220</t>
  </si>
  <si>
    <t>04230</t>
  </si>
  <si>
    <t>04240</t>
  </si>
  <si>
    <t>04250</t>
  </si>
  <si>
    <t>04860</t>
  </si>
  <si>
    <t>05470</t>
  </si>
  <si>
    <t>01110</t>
  </si>
  <si>
    <t>Siguria Ushqimore dhe Mbrojtja e Konsumatorit</t>
  </si>
  <si>
    <t>Infrastruktura e Kullimit dhe Ujitjes</t>
  </si>
  <si>
    <t>Zhvillimi Rural</t>
  </si>
  <si>
    <t>Planifikim Menaxhim Administrimi</t>
  </si>
  <si>
    <t>Mbështetje për Peshkimin</t>
  </si>
  <si>
    <t>Këshillimi dhe Invformacioni Bujqësor</t>
  </si>
  <si>
    <t>Menaxhimi i Qëndrueshëm i Tokës Bujqësore</t>
  </si>
  <si>
    <t xml:space="preserve">Ky program fokusohet në rritjen e aftësisë konkurruese të bujqësisë, përmirësimin e standardeve si dhe garantimin e sigurisë ushqimore, në sektorët e perimeve, vreshtarisë, frutikulturës, blegtorisë, peshkimit dhe akuakulturës; në rritjen e standarteve përmes investime të teknologjive të reja në proçesin e prodhimit dhe marketingut; diversifikimit të prodhimit si dhe rritjes së punësimit dhe të ardhurave të zonave rurale. Përmbajtja e programit buron nga Ligji për Bujqësinë, si dhe prioritetet zhvilluese të parashikuara në Strategjinë Ndërsektoriale për Zhvillimin Rural dhe Bujqësor. </t>
  </si>
  <si>
    <t xml:space="preserve">Politikat që do të ndiqen në kuadër të këtij programi janë në përputhje me Politikën e Përbashkët të Peshkimit të BE dhe të Strategjisë Kombëtare të Peshkimit me fokus zhvillimin e qëndrueshëm të sektorit të peshkimit dhe akuakultures, shfrytëzimin e përgjegjshëm të burimeve peshkore  dhe kapaciteteve të flotes së peshkimit për arritjen e një ekuilibri të qëndrueshëm midis tyre, përcaktimin e rregullave për menaxhimin dhe bashkëmenaxhimin e sektorit të peshkimit dhe te porteve dhe qendrave të peshkimit edhe në kuadër të politikës së tregut,  nxitjen dhe përkrahjen e kërkimit shkencor  dhe grumbullimit të të dhënave në peshkim, zbatimin e një politike strukturore dhe ngritjen e një sistemi kontrolli dhe inspektimi për peshkimin në det, në tokë dhe në të gjithë zinxhirin e tregut. </t>
  </si>
  <si>
    <t>Garantimi i sigurisë ushqimore, shëndetit dhe mirëqenies së kafshëve, dhe shëndetit të bimëve përmes adoptimit të standardeve përkatëse të BE-së në kuadrin normativ vendas, zhvillimit të kapaciteteve administrative dhe infrastruktures fizike të nevojshme për zbatimin e këtij kuadri normativ si dhe forcimit te kontrollit zyrtar si elementë i rëndësishëm i sistemit te sigurisë ushqimore, per te garantuar jeten dhe shendetin e konsumatorit, shëndetin dhe mirqënien e kafshëve dhe shëndetin e bimëve, si dhe lehtësimi i rritjes së eksportit.</t>
  </si>
  <si>
    <t>Ky program përfshin realizimin e politikave të MBZHR-së, për zhvillimin e bujqësisë, duke asistuar fermerët me metoda dhe materiale të reja (inpute) për bujqësinë; paketa/karta teknologjike (elementë të përmirësura) për kultura bujqësore dhe blegtorale, hallka të larta të disa lloje farërash e fidanësh të çertifikuara; trajnimin e specialistëve të bujqësisë; publikime dhe mjete të tjera të komunikimit masiv; promovimin e bashkëpunimit bujqësor, promovimin dhe mbështetjen e barazisë gjinore.</t>
  </si>
  <si>
    <t>Përmirësimi i politikave kombëtare për ujitjen, kullimin dhe mbrojtjen nga përmbytja në përshtatje me ndryshimet klimaterike, duke kordinuar ndërtimin, rehabilitimin dhe mirëmbajtjen e sistemit të ujitjes, kullimit dhe mbrojtjes nga përmbytja si dhe reformimin e menaxhimit të ketyre sistemeve,  nëpërmjet transferimit të një pjese të përgjegjësive të ujitjes dhe kullimit nga Ministria e Bujqësisë dhe Zhvillimit Rural (MBZHR) tek  Bashkitë/ Organizatat e Përdoruesve të Ujit, për të siguruar qëndrueshmërinë e këtyre sistemeve, reduktimin e presionit në financat publike, rritjen e përgjegjësise dhe përmirësimit të kthimit të kostove, me ndikim  në rritjen e produktivitetit bujqësor kombëtar.</t>
  </si>
  <si>
    <t>Krijimi i një sistemi modern  informacioni mbi token  bujqësore si një instrument efektiv në realizimin e politikës për një administrim të qëndrueshëm të tokës bujqësore, përdorimit, mbrojtjes, konsolidimit dhe zhvillimit e tregut të saj.</t>
  </si>
  <si>
    <t>Përmirësimi i strukturës funksionale për një menaxhim sa më efektiv të burimeve njerëzore, krijimi i një stafi permanent dhe sa më të qëndrueshëm, si dhe aplikimi i proceseve transparente të konkurimit në përputhje me parimet e barazisë gjinore, motivimi për ngritjen në detyrë sipas rezultateve të punës, rritja e luftës kundër korrupsionit si- një element shumë i rëndësishëm për ecjen përpara në përputhje me standartet e BE-së.</t>
  </si>
  <si>
    <t>Nenshkrimi ;</t>
  </si>
  <si>
    <t xml:space="preserve">Nenshkrimi; </t>
  </si>
  <si>
    <t>MINISTRIA E BUJQËSISË DHE ZHVILLIMIT RURAL</t>
  </si>
  <si>
    <t>PLANIFIKIM MENAXHIM ADMINISTRIMI</t>
  </si>
  <si>
    <t xml:space="preserve">Zbatimi i  programit të qeverisë në fushën e bujqësisë dhe zhvillimit rural, i ndërthurur me sektorë të tjerë si turizmi, infrastruktura dhe shërbimet,  për nxitjen e prodhimit bujqësor dhe blegtoral, nëpërmjet uljes së kostos dhe rritjes së konkurueshmërisë, menaxhimit të qëndrueshëm të tokës dhe të ujitjes, kullimit e mbrojtjes nga përmbytja,  përmirësimin e sigurisë ushqimore në funksion të mbrojtjes së konsumatorit. 
</t>
  </si>
  <si>
    <t>Buxheti 2020-2022</t>
  </si>
  <si>
    <t>Emërtimi i Programit Buxhetor</t>
  </si>
  <si>
    <t>Programi Buxhetor Afatmesëm</t>
  </si>
  <si>
    <t>2020-2022</t>
  </si>
  <si>
    <t>Përmirësimi i strukturës funksionale për një menaxhim sa më efektiv të burimeve njerëzore, krijimi i një stafi permanent dhe sa më të qëndrueshëm, si dhe aplikimi i proçeseve transparente të konkurimit në përputhje me parimet e barazisë gjinore, motivimi për ngritjen në detyrë sipas rezultateve të punës, rritja e luftës kundër korrupsionit si- një element shumë i rëndësishëm për ecjen përpara në perputhje me standartet e BE-së.</t>
  </si>
  <si>
    <t>Qëllimet e Politikës së Programit</t>
  </si>
  <si>
    <t>Realizimi i politikave në sektorin e bujqësisë dhe zhvillimit rural në përputhje me standartet evropiane</t>
  </si>
  <si>
    <t>Treguesit e Performancës në nivel Qëllimi</t>
  </si>
  <si>
    <t>Parashikimi</t>
  </si>
  <si>
    <t>Gra të përfaqësuara në nivele drejtuese;</t>
  </si>
  <si>
    <t>Standarde të politikave të fushës së ministrisë të hartuara kundrejt totalit të planifikuar në planin e akteve;</t>
  </si>
  <si>
    <t>% e punonjësve të trajnuar kundrejt totalit të punonjësve të programit;</t>
  </si>
  <si>
    <t>Raporti  Gra ndaj totalit të punonjësve të programit</t>
  </si>
  <si>
    <t>Raporti Burra ndaj totalit të punonjësve të programit</t>
  </si>
  <si>
    <t>Standarde te politikave te fushes se MBZHR te miratuara kundrejt totalit te programuar në strategjitë kombëtare, sektoriale dhe ndërsektoriale</t>
  </si>
  <si>
    <t>% e Rekomandimeve të zbatuara të auditimeve të kryera kundrejt totalit të rekomandimeve</t>
  </si>
  <si>
    <t>Objektivi 1 i Politikës së Programit</t>
  </si>
  <si>
    <t>Rritja dhe zhvillimi i kapaciteteve planifikuese dhe menaxhuese, nëpërmjet programeve trajnuese dhe zhvilluese në respekt të parimit të barazisë gjinore</t>
  </si>
  <si>
    <t>Treguesit e Performancës për Objektivin 1</t>
  </si>
  <si>
    <t>Personel burra të rekrutuar rishtazi (%)</t>
  </si>
  <si>
    <t>Personel gra të rekrutuara rishtazi (%)</t>
  </si>
  <si>
    <t>Personel burra të trajnuar (%)</t>
  </si>
  <si>
    <t>Personel gra të trajnuara (%)</t>
  </si>
  <si>
    <t>Raste Diskriminimi të konstatuara dhe raportuara</t>
  </si>
  <si>
    <t>Numri i tualeteve në institucion për gra dhe burra te ndara</t>
  </si>
  <si>
    <t>Produktet për Objektivin 1</t>
  </si>
  <si>
    <t xml:space="preserve">Shpenzimet Korrente* </t>
  </si>
  <si>
    <t>Produkti 1</t>
  </si>
  <si>
    <t xml:space="preserve">Akte ligjore dhe nënligjore të miratuara </t>
  </si>
  <si>
    <t>90501AA</t>
  </si>
  <si>
    <t>Përshkrimi i Produktit:</t>
  </si>
  <si>
    <t xml:space="preserve">Puna e stafit të ministrisë për hartimin e akteve ligjore dhe nënligjore </t>
  </si>
  <si>
    <t>Njësia Matëse</t>
  </si>
  <si>
    <t>numër punonjësish</t>
  </si>
  <si>
    <t>Sasia</t>
  </si>
  <si>
    <t>Kosto totale (në mijë lekë)</t>
  </si>
  <si>
    <t>Kosto për njësi (në mijë lekë)</t>
  </si>
  <si>
    <t xml:space="preserve">Ndryshimi në % i Sasisë  </t>
  </si>
  <si>
    <t>…</t>
  </si>
  <si>
    <t xml:space="preserve">Ndryshimi në % i kostos totale  </t>
  </si>
  <si>
    <t>Ndryshimi në % i kostos për njësi</t>
  </si>
  <si>
    <r>
      <t xml:space="preserve">Detajimi i Kostos Totale të </t>
    </r>
    <r>
      <rPr>
        <b/>
        <sz val="8"/>
        <color rgb="FFFF0000"/>
        <rFont val="Garamond"/>
        <family val="1"/>
      </rPr>
      <t>Produktit 1</t>
    </r>
    <r>
      <rPr>
        <b/>
        <sz val="8"/>
        <color theme="1"/>
        <rFont val="Garamond"/>
        <family val="1"/>
      </rPr>
      <t xml:space="preserve"> sipas Artikujve Ekonomikë</t>
    </r>
  </si>
  <si>
    <t xml:space="preserve">600. Pagat </t>
  </si>
  <si>
    <t>Kapitulli 01</t>
  </si>
  <si>
    <t>Kapitulli 05</t>
  </si>
  <si>
    <t>601. Sigurimet Shoqërore dhe Shendetësore</t>
  </si>
  <si>
    <t xml:space="preserve">602. Mallrat dhe shërbimet </t>
  </si>
  <si>
    <t xml:space="preserve">603. Subvencionet </t>
  </si>
  <si>
    <t>604. Transferta të brendshme</t>
  </si>
  <si>
    <t>605. Transferta të jashtme</t>
  </si>
  <si>
    <t xml:space="preserve">606. Transferta për familjet dhe individët </t>
  </si>
  <si>
    <t>Kosto totale e produktit 1</t>
  </si>
  <si>
    <t>Kontroll</t>
  </si>
  <si>
    <t>Produkti 2</t>
  </si>
  <si>
    <t xml:space="preserve">Institucion  në mirëfunksion </t>
  </si>
  <si>
    <t>90501AB</t>
  </si>
  <si>
    <t>Kapacitetete menaxhuese dhe implementuese në Institucion  dhe mirëfunksionale për hartimin dhe monitorimin e politikave</t>
  </si>
  <si>
    <t>numër</t>
  </si>
  <si>
    <r>
      <t>Detajimi i Kostos Totale të</t>
    </r>
    <r>
      <rPr>
        <b/>
        <sz val="8"/>
        <color rgb="FFFF0000"/>
        <rFont val="Garamond"/>
        <family val="1"/>
      </rPr>
      <t xml:space="preserve"> Produktit 2 </t>
    </r>
    <r>
      <rPr>
        <b/>
        <sz val="8"/>
        <color theme="1"/>
        <rFont val="Garamond"/>
        <family val="1"/>
      </rPr>
      <t>sipas Artikujve Ekonomikë</t>
    </r>
  </si>
  <si>
    <t>Kosto totale e produktit 2</t>
  </si>
  <si>
    <t>Produkti 3</t>
  </si>
  <si>
    <t>Personel i trajnuar</t>
  </si>
  <si>
    <t>90501AC</t>
  </si>
  <si>
    <t>Aftësi në rritje të stafit përmes trajnimeve të ndryshme të nevojshme</t>
  </si>
  <si>
    <t>Numri i personelit të trajnuar</t>
  </si>
  <si>
    <r>
      <t>Detajimi i Kostos Totale të</t>
    </r>
    <r>
      <rPr>
        <b/>
        <sz val="8"/>
        <color rgb="FFFF0000"/>
        <rFont val="Garamond"/>
        <family val="1"/>
      </rPr>
      <t xml:space="preserve"> Produktit 3 </t>
    </r>
    <r>
      <rPr>
        <b/>
        <sz val="8"/>
        <color theme="1"/>
        <rFont val="Garamond"/>
        <family val="1"/>
      </rPr>
      <t>sipas Artikujve Ekonomikë</t>
    </r>
  </si>
  <si>
    <t>Kosto totale e produktit 3</t>
  </si>
  <si>
    <t>Produkti 4</t>
  </si>
  <si>
    <t>Pagesë për kuotat ndërkombëtare të realizuara</t>
  </si>
  <si>
    <t>90501AD</t>
  </si>
  <si>
    <t>Detyrim i Ministrise se Bujqesise dhe Zhvillimit Rural per kuota anëtarësimi në organizma ndërkombëtare</t>
  </si>
  <si>
    <t>Numri i kuotave</t>
  </si>
  <si>
    <r>
      <t>Detajimi i Kostos Totale të</t>
    </r>
    <r>
      <rPr>
        <b/>
        <sz val="8"/>
        <color rgb="FFFF0000"/>
        <rFont val="Garamond"/>
        <family val="1"/>
      </rPr>
      <t xml:space="preserve"> Produktit 4 </t>
    </r>
    <r>
      <rPr>
        <b/>
        <sz val="8"/>
        <color theme="1"/>
        <rFont val="Garamond"/>
        <family val="1"/>
      </rPr>
      <t>sipas Artikujve Ekonomikë</t>
    </r>
  </si>
  <si>
    <t>Kosto totale e produktit 4</t>
  </si>
  <si>
    <t>Objektivi 2 i Politikës së Programit</t>
  </si>
  <si>
    <t>Auditimi i institucioneve në varësi të MBZHR-së mbështetur në praktikat më të mira ndërkombëtare</t>
  </si>
  <si>
    <t>Treguesit e Performancës për Objektivin 2</t>
  </si>
  <si>
    <t xml:space="preserve"> % e institucioneve të audituara në formë të plotë apo me plane tematike</t>
  </si>
  <si>
    <t>% e auditimeve të suksesshme në raport me totalin e auditimeve të kryera</t>
  </si>
  <si>
    <t>% e rasteve të korrupsionit ndaj totalit të auditimeve</t>
  </si>
  <si>
    <t>% e masave të marra për rastet e korrupsionit ndaj totalit të shkeljeve të konstatuara</t>
  </si>
  <si>
    <t>Produktet për Objektivin 2</t>
  </si>
  <si>
    <t>Institucione të audituara</t>
  </si>
  <si>
    <t>90501AE</t>
  </si>
  <si>
    <t>Auditimi i institucioneve në varësi të MBZHR-së</t>
  </si>
  <si>
    <t>numër institucionesh</t>
  </si>
  <si>
    <t>Shpenzimet Kapitale***</t>
  </si>
  <si>
    <t>Kategoria 1: Shpenzimet Administrative Kapitale</t>
  </si>
  <si>
    <t>Kodi i Projektit të Investimeve****</t>
  </si>
  <si>
    <t xml:space="preserve">Produkti 1 </t>
  </si>
  <si>
    <t>Blerje pajisje Kompjuterike per Aparatin e MBZHR</t>
  </si>
  <si>
    <t>Kodi i Projektit sipas listës së investimeve</t>
  </si>
  <si>
    <t>18AI901</t>
  </si>
  <si>
    <t>Blerje pajisje elektronike për aparatin e MBZHR për realizimin e detyrave funksionale të punonjësve të institucionit</t>
  </si>
  <si>
    <t>copë</t>
  </si>
  <si>
    <r>
      <t xml:space="preserve">Detajimi i Kostos Totale të </t>
    </r>
    <r>
      <rPr>
        <b/>
        <sz val="8"/>
        <color rgb="FFFF0000"/>
        <rFont val="Garamond"/>
        <family val="1"/>
      </rPr>
      <t xml:space="preserve">Produktit 1 </t>
    </r>
    <r>
      <rPr>
        <b/>
        <sz val="8"/>
        <color theme="1"/>
        <rFont val="Garamond"/>
        <family val="1"/>
      </rPr>
      <t>sipas Artikujve Ekonomikë</t>
    </r>
  </si>
  <si>
    <t xml:space="preserve">230. Aktive të patrupëzuara </t>
  </si>
  <si>
    <t>Kapitull 02</t>
  </si>
  <si>
    <t>Kapitulli 03</t>
  </si>
  <si>
    <t>Kapitulli 04</t>
  </si>
  <si>
    <t xml:space="preserve">231. Aktive të trupëzuara </t>
  </si>
  <si>
    <t>Rikonstruksion Ambjente te MBZHR-se</t>
  </si>
  <si>
    <t>Rikonstruksion e mirëmbajtje kapitale për ambientet e aparatit e MBZHR-së për realizimin e detyrave funksionale të punonjësve të institucionit</t>
  </si>
  <si>
    <r>
      <t xml:space="preserve">Detajimi i Kostos Totale të </t>
    </r>
    <r>
      <rPr>
        <b/>
        <sz val="8"/>
        <color rgb="FFFF0000"/>
        <rFont val="Garamond"/>
        <family val="1"/>
      </rPr>
      <t xml:space="preserve">Produktit 2 </t>
    </r>
    <r>
      <rPr>
        <b/>
        <sz val="8"/>
        <color theme="1"/>
        <rFont val="Garamond"/>
        <family val="1"/>
      </rPr>
      <t>sipas Artikujve Ekonomikë</t>
    </r>
  </si>
  <si>
    <t xml:space="preserve">Produkti 3 </t>
  </si>
  <si>
    <t>Pajisje zyrash  për Aparatin e MBZHR</t>
  </si>
  <si>
    <t>Blerje pajisje zyrash  për aparatin e MBZHR për realizimin e detyrave funksionale të punonjësve të institucionit</t>
  </si>
  <si>
    <t>copë/ sete</t>
  </si>
  <si>
    <r>
      <t xml:space="preserve">Detajimi i Kostos Totale të </t>
    </r>
    <r>
      <rPr>
        <b/>
        <sz val="8"/>
        <color rgb="FFFF0000"/>
        <rFont val="Garamond"/>
        <family val="1"/>
      </rPr>
      <t xml:space="preserve">Produktit 3 </t>
    </r>
    <r>
      <rPr>
        <b/>
        <sz val="8"/>
        <color theme="1"/>
        <rFont val="Garamond"/>
        <family val="1"/>
      </rPr>
      <t>sipas Artikujve Ekonomikë</t>
    </r>
  </si>
  <si>
    <t>Totali i shpenzimeve të Programit sipas produkteve*****</t>
  </si>
  <si>
    <t>Totali i shpenzimeve të Programit sipas artikujve*****</t>
  </si>
  <si>
    <t>Kapitull 05</t>
  </si>
  <si>
    <t>230. Aktivet e patrupëzuara</t>
  </si>
  <si>
    <t>Kapitulli 02</t>
  </si>
  <si>
    <t>231. Aktivet e trupëzuara</t>
  </si>
  <si>
    <t xml:space="preserve">FORMAT 2: FORMATI STANDARD I PËRGATITJES SË KËRKESAVE BUXHETORE PBA 2020-2022       
</t>
  </si>
  <si>
    <t xml:space="preserve">FORMAT 2: FORMATI STANDARD I PËRGATITJES SË KËRKESAVE BUXHETORE PBA 2020-2022 </t>
  </si>
  <si>
    <t>Menaxhimi i infrastruktures së kullimit dhe ujitjes</t>
  </si>
  <si>
    <t>Rritja e prodhimit bujqësor nëpërmjet plotesimit të vazhdueshëm të nevojave të fermerëve për ujë, për ujitje, sigurimin e kullimit   dhe zvogëlimin e rrezikut nga përmbytjet.</t>
  </si>
  <si>
    <t>Rritja e peshës se prodhimit bujqësor ndaj PBB</t>
  </si>
  <si>
    <t>trend rritës</t>
  </si>
  <si>
    <t>% e fermerëve që përfitojnë nga permiresimi i infrastruktures ujitëse dhe kulluese ndaj totalit të fermërëve ne siperfaqen potencialisht te ujitshme</t>
  </si>
  <si>
    <t>Ofrimi i shërbimeve të qëndrueshme dhe të besueshme të ujitjes, nëpërmjet rehabilitimit dhe përmirësimit/mirëmbajtjes  të sistemeve kryesore ujitëse</t>
  </si>
  <si>
    <t>Përqindja e sipërfaqes ujitëse ku fermerët kanë akses për ujë për ujitje, kundrejt sipërfaqes potencialisht të ujitshme (360 000 ha)</t>
  </si>
  <si>
    <t>Rritja vjetore e sipërfaqes ujitëse me infrastrukturë kryesore të përmirësuar/mirëmbajtur ( si proces ciklik vjetor ne ha)</t>
  </si>
  <si>
    <t xml:space="preserve">Sipërfaqe ujitëse me rrjetin kryesorë ujitës të mirëmbajtur </t>
  </si>
  <si>
    <t>Mundësohet pastrimi nga bimësia dhe depozitimi i dherave, me ekskavator, të rrjetit të kanaleve kryesorë ujitës  si dhe kryeht riparimi i veprave të artit për furnizim më të mirë me ujë të rrjetit të kanaleve sekondarë që administrohen nga bashkitë</t>
  </si>
  <si>
    <t>ha (hektare)</t>
  </si>
  <si>
    <t>Detajimi i Kostos Totale të Produktit 1 sipas Artikujve Ekonomikë</t>
  </si>
  <si>
    <t>Kategoria 1: Shpenzimet Administrative Kapitale (nuk ka)</t>
  </si>
  <si>
    <t>Shpenzimet Kapitale</t>
  </si>
  <si>
    <t>Kategoria 2: Shpenzimet për projekte investimesh</t>
  </si>
  <si>
    <t>Përmirësimi i Infrastrukturës Kryesore të Ujitjes</t>
  </si>
  <si>
    <t>Kanali Ujites Rragam, Shkoder</t>
  </si>
  <si>
    <t>Kodi i Projektit sipas listes se investimeve</t>
  </si>
  <si>
    <t>M051526</t>
  </si>
  <si>
    <t xml:space="preserve">Permireson ujitjen e tokave bujqesore ne zonen e Shkodres dhe Malesise se Madhe nga rritja e kapacitetit transportues i ujit, nepermjet rikonstruksionit te kanalit me veshje me beton dhe rikonstruksioni i te gjithe veprave te artit.  </t>
  </si>
  <si>
    <t>Kanali Ujites Ndroq-Callik</t>
  </si>
  <si>
    <t>18AJ802</t>
  </si>
  <si>
    <t>Mundeson ujitjen ne rreth 2000 ha (ne fazen  e pare), nepermjet rikonstruksionit te vepres se marrjes ne lumin Erzen (ne Ndroq), kryesisht portat dhe mekanizmat e komandimit te tyre si dhe rikonstruksioni i nje pjese te kanalit kryesore (veshje me beton dhe vepra arti)</t>
  </si>
  <si>
    <t>Detajimi i Kostos Totale të Produktit 2 sipas Artikujve Ekonomikë</t>
  </si>
  <si>
    <t>Kosto totale e produkti 2</t>
  </si>
  <si>
    <t>GJU 1, Dropull Poshtem Rezervuari  Dofti (Rez. Lume + Stp.p)</t>
  </si>
  <si>
    <t>Detajimi i Kostos Totale të Produktit 3 sipas Artikujve Ekonomikë</t>
  </si>
  <si>
    <t>Kosto totale e produkti 3</t>
  </si>
  <si>
    <t>Kanali Ujites Postribe</t>
  </si>
  <si>
    <t>Mundeson ujitjen ne rreth 700 ha , nepermjet rikonstruksionit te kanalit kryesore dhe veprave te artit ne bashkine Shkoder si dhe kryen funksionin e mbushjes se rezervuarit te Shtodrit</t>
  </si>
  <si>
    <t>Detajimi i Kostos Totale të Produktit 4 sipas Artikujve Ekonomikë</t>
  </si>
  <si>
    <t>Kosto totale e produkti 4</t>
  </si>
  <si>
    <t>Produkti 5</t>
  </si>
  <si>
    <t>Objekte te ujitjes te vitit 2021 - 2022</t>
  </si>
  <si>
    <t>Mundesojne permiresimin e ujitjes  nepermjet rehabilitimit/rikonstruksionit te kanaleve kryesore dhe veprave te artit</t>
  </si>
  <si>
    <t>Përmirësimi i infrastrukturës ujitese, mbrojtjes nga permbytja dhe sigurise se digave ne administrim te Bashkive dhe MBZHR (me fondin 1 miliarde leke/vit, ne Programin e Ujitjes dhe Kullimit)</t>
  </si>
  <si>
    <t>dige</t>
  </si>
  <si>
    <t>Detajimi i Kostos Totale të Produktit 5 sipas Artikujve Ekonomikë</t>
  </si>
  <si>
    <t>Kosto totale e produkti 5</t>
  </si>
  <si>
    <t>Produkti 6</t>
  </si>
  <si>
    <t>Detajimi i Kostos Totale të Produktit 6 sipas Artikujve Ekonomikë</t>
  </si>
  <si>
    <t>Kosto totale e produkti 6</t>
  </si>
  <si>
    <t>Produkti 7</t>
  </si>
  <si>
    <t>Detajimi i Kostos Totale të Produktit 7 sipas Artikujve Ekonomikë</t>
  </si>
  <si>
    <t>Kosto totale e produkti 7</t>
  </si>
  <si>
    <t>Produkti 8</t>
  </si>
  <si>
    <t>Detajimi i Kostos Totale të Produktit 8 sipas Artikujve Ekonomikë</t>
  </si>
  <si>
    <t>Kosto totale e produkti 8</t>
  </si>
  <si>
    <t>Produkti 9</t>
  </si>
  <si>
    <t>km</t>
  </si>
  <si>
    <t>Detajimi i Kostos Totale të Produktit 9 sipas Artikujve Ekonomikë</t>
  </si>
  <si>
    <t>Kosto totale e produkti 9</t>
  </si>
  <si>
    <t>Produkti 10</t>
  </si>
  <si>
    <t>Detajimi i Kostos Totale të Produktit 10 sipas Artikujve Ekonomikë</t>
  </si>
  <si>
    <t>Produkti 11</t>
  </si>
  <si>
    <t>Detajimi i Kostos Totale të Produktit 11 sipas Artikujve Ekonomikë</t>
  </si>
  <si>
    <t>Produkti 12</t>
  </si>
  <si>
    <t>Detajimi i Kostos Totale të Produktit 12 sipas Artikujve Ekonomikë</t>
  </si>
  <si>
    <t>Produkti 13</t>
  </si>
  <si>
    <t>Detajimi i Kostos Totale të Produktit 13 sipas Artikujve Ekonomikë</t>
  </si>
  <si>
    <t>Produkti 14</t>
  </si>
  <si>
    <t>Produkti 42</t>
  </si>
  <si>
    <t>Objekte te infrastruktures se ujitjes, mbrojtjes nga permbytja dhe diga te MBZHR dhe Bashkive per vitet 2020-2021-2022</t>
  </si>
  <si>
    <t>ha (hektare) / km / diga (per tu percaktuar me VKM perkatese per objektet qe financohen ne vitin 2020, 2021 dhe 2022)</t>
  </si>
  <si>
    <t>Detajimi i Kostos Totale të Produktit 42 sipas Artikujve Ekonomikë</t>
  </si>
  <si>
    <t>Kosto totale e produkti 42</t>
  </si>
  <si>
    <t>Rehabilitimi i Infrastrukturës së Ujitjes-Projekti i Burimeve Ujore dhe Ujitjes (financuar nga Banka Boterore)</t>
  </si>
  <si>
    <t>Rehabilitimi i Skemave Ujitese Krutje dhe Terbuf ne Lushnje, Kurjan-Strum ne Roskovec, Koshnice ne Devoll dhe me shtesen e financimit, perkatesisht skemat Tregtan 1 dhe Tregtan2 ne Has, Sllanica ne Uren Vajgurore,  Leminot ne Maliq, Dega Lushnje dhe Dega Çukas ne Leshnje-Divjake, Janjar ne Konispol dhe Deget e Krutjes V1 dhe V2 ne Divjake</t>
  </si>
  <si>
    <t>KM05016</t>
  </si>
  <si>
    <t xml:space="preserve">Permiresimi i ujitjes nepermjet rehabilitimit te plote te infrastruktures ujitese (rrjetit te kanaleve kryesore, veprave te artit, stacioneve te pompimit etj)  </t>
  </si>
  <si>
    <t>TVSH dhe KL per Projekti i Burimeve Ujore dhe Ujitjes (financuar nga Banka Boterore)</t>
  </si>
  <si>
    <t>M051029</t>
  </si>
  <si>
    <t>Krijimi i kuadrit strategjik për të menaxhuar në mënyrë të integruar burimet e ujit në nivel kombëtar dhe në basenet e Lumenjve Drin-Buna dhe Seman (financuar nga Granti SIDA)</t>
  </si>
  <si>
    <t>Administrimi i ujerave/ Grant i Burimeve ujore dhe ujitjes/ Granti suedez SIDA</t>
  </si>
  <si>
    <t>GM05048</t>
  </si>
  <si>
    <t xml:space="preserve">Parashtron krijimin e kuadrit strategjik për të menaxhuar në mënyrë të integruar burimet e ujit në nivel kombëtar dhe në basenet e Lumenjve Drin-Buna dhe Seman, nëpërmjet: (a) përgatitjes së strategjisë Kombëtare MIBU; (b) përgatitjen e dy planeve të rëna dakord RBM për basenet e Drini-Buna dhe Semani; dhe, (c) krijimin e një baze të dhënash për Burimet e Ujit; </t>
  </si>
  <si>
    <t>Numer/planesh</t>
  </si>
  <si>
    <t>TVSH per Grant te Burimeve ujore (financuar nga SIDA/grant</t>
  </si>
  <si>
    <t>M051289</t>
  </si>
  <si>
    <t xml:space="preserve">Mbeshtetje me TVSH e grantit per projektin </t>
  </si>
  <si>
    <t>Ofrimi i shërbimeve të qëndrueshme dhe të besueshme të kullimit, nëpërmjet rehabilitimit dhe mirëmbajtjes ciklike të sistemeve kryesore kulluese me gravitet dhe ngritje mekanike (hidrovore)</t>
  </si>
  <si>
    <t>Përqindja e sipërfaqes kulluese, që i kryhet procesi ciklik normal i pastrimit të rrjetit kryesorë kullues (1 herë në 5-6 vjet) , kundrejt sipërfaqes potencialisht të kullueshme (280 000 ha)</t>
  </si>
  <si>
    <t>Përqindja e hidrovoreve të rehabilituara/ndërtuara/rikonstruktuar, kundrejt totalit të nevojshëm (14 hidrovorë)</t>
  </si>
  <si>
    <t xml:space="preserve">Shpenzimet Korrente </t>
  </si>
  <si>
    <t xml:space="preserve">Sipërfaqe kulluese me rrjetin kryesorë kullues të pastruar </t>
  </si>
  <si>
    <t>Mundësohet pastrimi nga bimesia dhe depozitimi i dherave, me ekskavator, të rrjetit të kanaleve kryesorë si dhe kryhet riparimi i veprave të artit, për kthimin e tyre në kushtet e projektit fillestarë, duke ndikuar në mirfunksionimin e rrjetit dytesorë dhe tercial kullues, që shkarkojnë ujërat kullues në këto kanale kryesorë.</t>
  </si>
  <si>
    <t>Kosto totale e produktit sipas artikujve ekonomikë</t>
  </si>
  <si>
    <r>
      <rPr>
        <b/>
        <sz val="8"/>
        <rFont val="Garamond"/>
        <family val="1"/>
      </rPr>
      <t>Produkti 2</t>
    </r>
    <r>
      <rPr>
        <sz val="8"/>
        <rFont val="Garamond"/>
        <family val="1"/>
      </rPr>
      <t xml:space="preserve"> </t>
    </r>
  </si>
  <si>
    <t xml:space="preserve">Sipërfaqe kulluese, që i mundësohet kullimi me ngritje mekanike me hidrovorë </t>
  </si>
  <si>
    <t xml:space="preserve">Mundësohet largimi i ujerave kullues për tokat ulta, që nuk kullojnë me gravitet, nëpërmjet garantimit të funksionimit të sigurtë  të 27 stacioneve të pompimit të kullimit (hidrovore), që largojnë rreth 390m3 ujë/sekondë </t>
  </si>
  <si>
    <t>Operimi i Infrastruktures se Ujitjes dhe Kullimit</t>
  </si>
  <si>
    <t xml:space="preserve">Paga e punonjesve te 4 Drejtorive te Ujitjes dhe te Kullimit Durres, Fier, Korçe dhe Lezhe, kryesisht per operimim e makinerise se rende dhe 27 hidrovoreve si dhe inpektimet teknike te infrastruktures. </t>
  </si>
  <si>
    <t>punonjes</t>
  </si>
  <si>
    <t>Mbikqyrje e infrastruktures se ujitjes, kullimit dhe mbrojtjes nga permbytja (Aktiviteti i Drejtorive te Ujitjes dhe te Kullimit)</t>
  </si>
  <si>
    <t>Shpenzime operative te funksionimit te aktivitetit te drejtorive te ujitjes dhe te kullimit</t>
  </si>
  <si>
    <t>Drejtori te Ujitjes dhe te Kullimit</t>
  </si>
  <si>
    <t>Përmirësimit teknik të hidrovoreve</t>
  </si>
  <si>
    <t>Rehabilitimi i hidrovorit te Çukes ne Sarande</t>
  </si>
  <si>
    <t xml:space="preserve">hidrovore </t>
  </si>
  <si>
    <t xml:space="preserve">Kosto totale e projektit </t>
  </si>
  <si>
    <t>Rehabilitimi i hidrovoreve ne vitet 2021-2022</t>
  </si>
  <si>
    <t xml:space="preserve">Mundësohet rikonstruksioni i ndërtesave dhe rinovimi i paisjeve elektromekanike (lektropompa, panele elektrike të komandimit, paisje të pastrimit të zgarave etj), pasi këto hidrovore janë në përdorim mbi 30 vjet, pa ju nënshtruar rikonstruksioneve të plota. Ky proces garanton një punë të sigurt, dhe mundëson rivendosjen e kapacitetit të largimit të ujit sipas projektit fillestarë, duke përmiresuar dukshëm kullimin për rreth 550 ha. </t>
  </si>
  <si>
    <t>Objektivi 3 i Politikës së Programit</t>
  </si>
  <si>
    <t xml:space="preserve">Permiresimi i strukturave të mbrojtjes lumore dhe detare. </t>
  </si>
  <si>
    <t>Vepra të mbrojtjes nga përmbytja të rehabilituara/ndërtuara (argjinatura gjatësore dhe penele terthorë), kundrejt totalit të nevojshëm (300 km)</t>
  </si>
  <si>
    <t>Permiresimi I mbrojtjes nga permbytja</t>
  </si>
  <si>
    <t xml:space="preserve">Thellimi i lumit Devoll 500m poshte regullatorit Maliq </t>
  </si>
  <si>
    <t>18AK301</t>
  </si>
  <si>
    <t xml:space="preserve">Nepermjet procesit te germimit realizohet thellimi dhe zgjerimit i shtratit te lumit Devoll, qe mundeson rritjen e aftesise larguese te ujerave dhe permiresimin e treguesve te kullimit te tokes bujqesore (torfike qe ka pesuar ulje) te fushes se maliqit.  </t>
  </si>
  <si>
    <t xml:space="preserve">Mbrojtje nga lumi Vjose Zona Selenice,Vlore </t>
  </si>
  <si>
    <t>18AK302</t>
  </si>
  <si>
    <t xml:space="preserve">Nepermjet ndertimimit te argjinaturave gjatesore dhe peneleve terthore (me gure, gabion dhe veshje betoni) mundesohet mbrojtja nga errozini dhe permbytja nga lumi Vjose i tokave bujqesore dhe zonave te banuara ne Selenice </t>
  </si>
  <si>
    <t xml:space="preserve">Mbrojtja nga Lumi Kalasa,Sarande </t>
  </si>
  <si>
    <t>18AK303</t>
  </si>
  <si>
    <t xml:space="preserve">Nepermjet ndertimimit te argjinaturave gjatesore dhe peneleve terthore (me gure, gabion dhe veshje betoni) mundesohet mbrojtja nga errozini dhe permbytja nga lumi Kalases  i tokave bujqesore (zona e staneve Bajkaj, dhe zona e Pularise Shijan) </t>
  </si>
  <si>
    <t xml:space="preserve">Kosto totale e produktit </t>
  </si>
  <si>
    <t xml:space="preserve">Produkti 4 </t>
  </si>
  <si>
    <t>Argjinatura e Lumit Shkumbin (vetem argjinatura)</t>
  </si>
  <si>
    <t>18AK304</t>
  </si>
  <si>
    <t xml:space="preserve">Nepermjet procesit te skarifikimit, mbushjes dhe mbilartesimit rritet qendrueshmeria e trupit te argjinatures qe mbron nga permbytja nga lumi Shkumbin tokat bujqesore dhe zonat e banuara, kryesisht ne zonen e Divjakes. </t>
  </si>
  <si>
    <t xml:space="preserve">Produkti 5 </t>
  </si>
  <si>
    <t xml:space="preserve">Mbrojtja ne Lumin Vjosa, krahu i djathte Ferras, Fier </t>
  </si>
  <si>
    <t>18AK305</t>
  </si>
  <si>
    <t>Nepermjet rehabilitimit te argjinatures gjatesore dhe ndertimit te peneleve terthore (me gure, gabion dhe veshje betoni) mundesohet mbrojtja nga errozini dhe permbytja nga lumi Vjosa  i tokave bujqesore te fshatrave  Qarr, Martine dhe Bishan</t>
  </si>
  <si>
    <t xml:space="preserve">Mbrojtje nga permbytjetja nga lumi Osum ne Tapi </t>
  </si>
  <si>
    <t>18AK306</t>
  </si>
  <si>
    <t>Nepermjet rehabilitimit te argjinatures gjatesore dhe ndertimit te peneleve terthore (me gure, gabion dhe veshje betoni) mundesohet mbrojtja nga errozini dhe permbytja nga lumi Osum  i tokave bujqesore dhe zonave te banuara ne Tapi, si dhe mbrohet stacioni i ujit te pishem.</t>
  </si>
  <si>
    <t>Rehabilitim i argjinatures se lumit Buna, Pentar-Luarez,Shkoder</t>
  </si>
  <si>
    <t>18AK307</t>
  </si>
  <si>
    <t>Nepermjet rehabilitimit te argjinatures gjatesore (prerje e bimesise, skarifikim, mbingritje veshje me gure e betoni) mundesohet rritja e qendrueshmerise se argjinatures gjatesore qe mbron nga permbytja e lumit Buna  tokat bujqesore dhe zonat e banuara ne Njesine Administrative Dajç, bashkia Shkoder</t>
  </si>
  <si>
    <t>Mbrojtje nga lumi Devoll, Ura Zemblak+Diga</t>
  </si>
  <si>
    <t>18AK308</t>
  </si>
  <si>
    <t>Nepermjet rehabilitimit te argjinatures gjatesore (prerje e bimesise, skarifikim, mbingritje veshje me gure e betoni) mundesohet rritja e qendrueshmerise se argjinatures gjatesore te lumit Devoll si dhe rikonstruktohet diga e Zemblakut duke mundesuar nje komandim te sigurte te nivelit te ujit ne kete dige. Kostoja e 2019 perfshin edhe rehabilitimin e diges</t>
  </si>
  <si>
    <t>Pastrim i Perroit te Draçit (Faza II)</t>
  </si>
  <si>
    <t>M051493</t>
  </si>
  <si>
    <t xml:space="preserve">Nepermjet procesit te germimit realizohet thellimi dhe zgjerimit i shtratit te perroit te Draçit, qe mundeson rritjen e aftesise larguese te ujerave dhe shmangien e permbytjeve te fushes se Kavajes dhe zonave turistike </t>
  </si>
  <si>
    <t>Argjinature mborjtese nga Lumi Drin i Zi, Brezhdan (Loti 2)</t>
  </si>
  <si>
    <t>18AK309</t>
  </si>
  <si>
    <t>Nepermjet rehabilitimit te argjinatures gjatesore dhe ndertimit te peneleve terthore (me gure, gabion dhe veshje betoni) mundesohet mbrojtja nga errozini dhe permbytja nga lumi Drin i Zi  i tokave bujqesore dhe zonave te banuara ne fshatin Brezhdan, Diber</t>
  </si>
  <si>
    <t>Kosto totale e produktit 10</t>
  </si>
  <si>
    <t>Mbrojtje nga lumi Drin i Zi, Zalli i Sines, Lot 2</t>
  </si>
  <si>
    <t>Nepermjet rehabilitimit te argjinatures gjatesore dhe ndertimit te peneleve terthore (me gure, gabion dhe veshje betoni) mundesohet mbrojtja nga errozini dhe permbytja nga lumi Drin i Zi  i tokave bujqesore dhe zonen Zalli I Sines, Diber</t>
  </si>
  <si>
    <t>Kosto totale e produktit 11</t>
  </si>
  <si>
    <t>Kosto totale e produktit 12</t>
  </si>
  <si>
    <t>Mbrojtje nga permbytjet nga lumi Osum ne Starove, Berat</t>
  </si>
  <si>
    <t>Nepermjet rehabilitimit te argjinatures gjatesore dhe ndertimit te peneleve terthore (me gure, gabion dhe veshje betoni) mundesohet mbrojtja nga errozini dhe permbytja nga lumi Osum I tokave bujqesore ne zonen e Staroves</t>
  </si>
  <si>
    <t>Kosto totale e produktit 13</t>
  </si>
  <si>
    <t>Objekte te mbrojtjes nga permbytja per vitet  2021 - 2022</t>
  </si>
  <si>
    <t>Mundesohet rritja e sigurise se mbrojtjes nga permbytja nepermjet rehabilitimit/ndertimit te argjinaturave mbrojtese</t>
  </si>
  <si>
    <t>Studim e Projektim</t>
  </si>
  <si>
    <t>Projekte zbatimi per objektet e infrastruktures se ujitjes, kullimit dhe mbrojtjes nga permbytja</t>
  </si>
  <si>
    <t>Pregatiten projektet e detajuara per objektet qe do te financohen ne vitin pasardhes si dhe behet azhornimi I projekteve egzistuese te pafinancuara</t>
  </si>
  <si>
    <t>set</t>
  </si>
  <si>
    <t>Përmirësimi i politikave kombëtare për ujitjen, kullimin dhe mbrojtjen nga përmbytja, në përshtatje me ndryshimet klimaterike, duke kordinuar ndërtimin, rehabilitimin dhe mirëmbajtjen e sistemit të ujitjes, kullimit dhe mbrojtjes nga përmbytja si dhe reformimin e menaxhimit të ketyre sistemeve, nëpërmjet transferimit të një pjese të përgjegjësive të ujitjes dhe kullimit nga MBZHR tek  Bashkitë/ Organizatat e Përdoruesve të Ujit, për të siguruar qëndrueshmërinë e ketyre sistemeve, reduktimin e presionit në financat publike, rritjen e përgjegjësise dhe përmirësimit të kthimit të kostove, me ndikim  në rritjen e produktivitetit bujqësor kombëtar.</t>
  </si>
  <si>
    <t>FORMATI STANDARD I PËRGATITJES SË KËRKESAVE BUXHETORE PBA 2020-2022</t>
  </si>
  <si>
    <t xml:space="preserve">Këshillimi dhe Informacioni Bujqësor </t>
  </si>
  <si>
    <t>Përmirësimi i njohurive të fermerëve dhe agrobizneseve duke ofruar asistencë teknike falas me qëllim rritjen e prodhimit</t>
  </si>
  <si>
    <t>Pesha specifike e prodhimit bujqësor në PBB</t>
  </si>
  <si>
    <t>Fermerë që aplikojnë paketa dhe karta teknologjike të ofruara nga ekstensioni, kundrejt numrit total të fermerëve të asistuar</t>
  </si>
  <si>
    <t>Numri i fermërëve që marrin informacion nga strukturat e ekstensionit</t>
  </si>
  <si>
    <t>Rritja e numrit të fermerëve të asistuar nga ekstensioni për aplikimet në skemat kombëtare dhe IPARD</t>
  </si>
  <si>
    <t>Rritja e numrit të grave fermere të informuara përmes strukturave të Shërbimit Këshillimor publik</t>
  </si>
  <si>
    <t>Rritja e të ardhurave nga bazat eksperimentale prodhuese të 5 QTTB-ve</t>
  </si>
  <si>
    <t xml:space="preserve">Ofrimi për fermerët i kartave dhe paketave teknologjike me elementë të përmirësuar dhe rekomandime të dala nga studimet e kryera nga QTTB-të. </t>
  </si>
  <si>
    <t>Numri i kartave teknologjike të ofruara për fermerët</t>
  </si>
  <si>
    <t>Paketat dhe kartat teknologjike të prodhuara nga 5 QTTB që ju vihen në dispozicion fermerëve dhe agrobizneseve dhe aplikohen prej tyre</t>
  </si>
  <si>
    <t>90506AA</t>
  </si>
  <si>
    <t>Nga 5 QTTB kryhen studime, testime dhe rigjenerime të cilat përmes paketave dhe kartave teknologjike ju vihen në dispozicion fermerëve dhe agrobizneseve dhe aplikohen prej tyre.</t>
  </si>
  <si>
    <t>Nr fermerësh</t>
  </si>
  <si>
    <r>
      <t xml:space="preserve">Detajimi i Kostos Totale të </t>
    </r>
    <r>
      <rPr>
        <b/>
        <sz val="11"/>
        <color indexed="10"/>
        <rFont val="Garamond"/>
        <family val="1"/>
      </rPr>
      <t>Produktit 1</t>
    </r>
    <r>
      <rPr>
        <b/>
        <sz val="11"/>
        <color indexed="8"/>
        <rFont val="Garamond"/>
        <family val="1"/>
      </rPr>
      <t xml:space="preserve"> sipas Artikujve Ekonomikë</t>
    </r>
  </si>
  <si>
    <t>Qendra të Transferimit të Teknologjive Bujqësore funksionale</t>
  </si>
  <si>
    <t>90506AB</t>
  </si>
  <si>
    <t>Qendrat e Transferimit të Teknologjive Bujqësore për ushtrimin e funksioneve të tyre duhet të realizojnë shpenzime për realizimin e programeve vjetore dhe mirëmbatjen e vet insitucioneve</t>
  </si>
  <si>
    <t>Nr punonjësish</t>
  </si>
  <si>
    <r>
      <t>Detajimi i Kostos Totale të</t>
    </r>
    <r>
      <rPr>
        <b/>
        <sz val="11"/>
        <color indexed="10"/>
        <rFont val="Garamond"/>
        <family val="1"/>
      </rPr>
      <t xml:space="preserve"> Produktit 2 </t>
    </r>
    <r>
      <rPr>
        <b/>
        <sz val="11"/>
        <color indexed="8"/>
        <rFont val="Garamond"/>
        <family val="1"/>
      </rPr>
      <t>sipas Artikujve Ekonomikë</t>
    </r>
  </si>
  <si>
    <t>Gra të informuara dhe trajnuara nga shërbimi këshillimor publik</t>
  </si>
  <si>
    <t>90506AC</t>
  </si>
  <si>
    <t>QTTB-të në bashkëpunim me AREB ofrojnë trajnime specifike për gratë fermerë në kuadrin e zbutjes së pabarazisë gjinore</t>
  </si>
  <si>
    <r>
      <t>Detajimi i Kostos Totale të</t>
    </r>
    <r>
      <rPr>
        <b/>
        <sz val="11"/>
        <color indexed="10"/>
        <rFont val="Garamond"/>
        <family val="1"/>
      </rPr>
      <t xml:space="preserve"> Produktit 3 </t>
    </r>
    <r>
      <rPr>
        <b/>
        <sz val="11"/>
        <color indexed="8"/>
        <rFont val="Garamond"/>
        <family val="1"/>
      </rPr>
      <t>sipas Artikujve Ekonomikë</t>
    </r>
  </si>
  <si>
    <t>Fermerë të asistuar nga Agjensitë Rajonale të Ekstensionit Bujqësor për aplikimet në skemat kombëtare dhe IPARD</t>
  </si>
  <si>
    <t>90506AD</t>
  </si>
  <si>
    <t>Strukturat e Agjensive Rajonale të Ekstensionit Bujqësor informojnë fermerët dhe agrobizneset dhe i asistojnë ata për plotësimin e aplikimeve në skemat mbështetëse dhe ato të IPARD</t>
  </si>
  <si>
    <r>
      <t>Detajimi i Kostos Totale të</t>
    </r>
    <r>
      <rPr>
        <b/>
        <sz val="11"/>
        <color indexed="10"/>
        <rFont val="Garamond"/>
        <family val="1"/>
      </rPr>
      <t xml:space="preserve"> Produktit 4 </t>
    </r>
    <r>
      <rPr>
        <b/>
        <sz val="11"/>
        <color indexed="8"/>
        <rFont val="Garamond"/>
        <family val="1"/>
      </rPr>
      <t>sipas Artikujve Ekonomikë</t>
    </r>
  </si>
  <si>
    <t>Fermerë të informuar dhe asistuar nga strukturat e ekstensionit</t>
  </si>
  <si>
    <t>90506AE</t>
  </si>
  <si>
    <t xml:space="preserve">Agjensitë Rajonale të Ekstensionit Bujqësor nëpërmjet aktiviteteve të planifikuara vjetore asistojnë dhe informojnë fermerët </t>
  </si>
  <si>
    <r>
      <t>Detajimi i Kostos Totale të</t>
    </r>
    <r>
      <rPr>
        <b/>
        <sz val="11"/>
        <color indexed="10"/>
        <rFont val="Garamond"/>
        <family val="1"/>
      </rPr>
      <t xml:space="preserve"> Produktit 5</t>
    </r>
  </si>
  <si>
    <t>Kosto totale e produktit 5</t>
  </si>
  <si>
    <t>Kodi i Projektit të Investimeve</t>
  </si>
  <si>
    <t xml:space="preserve">Blerje pajisje, sisteme dhe makineri </t>
  </si>
  <si>
    <t xml:space="preserve">Pajisje kompjuterike të blera nga QTTB </t>
  </si>
  <si>
    <t>Për realizimin e detyrave funksionale është e nevojshme pajisja e stafit me pajisje kompjuterike</t>
  </si>
  <si>
    <t>cope</t>
  </si>
  <si>
    <t>Blerje pajisjesh kompjuterike, ndërtime dhe rikonstruksione.</t>
  </si>
  <si>
    <t xml:space="preserve">Studime dhe projektime të realizuara </t>
  </si>
  <si>
    <t xml:space="preserve">Për ndërtimin e magazinës për ruajtjen e produkteve në bazën eksperimentale të QTTB Lushnjë nevojitet një studim dhe realizmin i një detyre projektimi  </t>
  </si>
  <si>
    <r>
      <t xml:space="preserve">Detajimi i Kostos Totale të </t>
    </r>
    <r>
      <rPr>
        <b/>
        <sz val="11"/>
        <color indexed="10"/>
        <rFont val="Garamond"/>
        <family val="1"/>
      </rPr>
      <t xml:space="preserve">Produktit 1 </t>
    </r>
    <r>
      <rPr>
        <b/>
        <sz val="11"/>
        <color indexed="8"/>
        <rFont val="Garamond"/>
        <family val="1"/>
      </rPr>
      <t>sipas Artikujve Ekonomikë</t>
    </r>
  </si>
  <si>
    <t>18AL505</t>
  </si>
  <si>
    <t xml:space="preserve">Për rikonstruksionin e Hangarit të Mekanikës Bujqësore në QTTB Korçë i nevojitet një studim dhe realizimi i një detyre projektimi  </t>
  </si>
  <si>
    <r>
      <t xml:space="preserve">Detajimi i Kostos Totale të </t>
    </r>
    <r>
      <rPr>
        <b/>
        <sz val="11"/>
        <color indexed="10"/>
        <rFont val="Garamond"/>
        <family val="1"/>
      </rPr>
      <t xml:space="preserve">Produktit 2 </t>
    </r>
    <r>
      <rPr>
        <b/>
        <sz val="11"/>
        <color indexed="8"/>
        <rFont val="Garamond"/>
        <family val="1"/>
      </rPr>
      <t>sipas Artikujve Ekonomikë</t>
    </r>
  </si>
  <si>
    <t>Magazinë me sandwich për ruajtjen e prodhimit në QTTB Lushnje e ndërtuar</t>
  </si>
  <si>
    <t>Ky objekt ndihmon në manipulimin e prodhimit dhe siguron prodhimin e farës së gjeneracioneve të larta</t>
  </si>
  <si>
    <t>m2</t>
  </si>
  <si>
    <r>
      <t xml:space="preserve">Detajimi i Kostos Totale të </t>
    </r>
    <r>
      <rPr>
        <b/>
        <sz val="11"/>
        <color indexed="10"/>
        <rFont val="Garamond"/>
        <family val="1"/>
      </rPr>
      <t xml:space="preserve">Produktit 3 </t>
    </r>
    <r>
      <rPr>
        <b/>
        <sz val="11"/>
        <color indexed="8"/>
        <rFont val="Garamond"/>
        <family val="1"/>
      </rPr>
      <t>sipas Artikujve Ekonomikë</t>
    </r>
  </si>
  <si>
    <t>Rrethim ambjenti në QTTB Korçë</t>
  </si>
  <si>
    <t>QTTB Korçë  ka  një perimetër rreth 600 ml  dhe brenda këtij territori përfshihen zyra, laboratorë, magazina, hangarë të mjeteve bujqësore ambjente pune të bazës eksperimentale e prodhuese  si dhe pemtorja mëmë e sektorit të kërkimeve. Kjo ndodhet larg qendrës së banuar dhe në teren të hapur nga të gjitha anët e si i tillë ky ambjent është i rrezikuar nga elementë keqbërës, zjarre, përkeqësim të kushteve sanitare etj. Për këtë arsye është i domosdoshëm rrethim i këtij amjenti që siguron mbrojtjen e këtyre objekteve si pasuri e institucionit, kushtet për realizimin e transferimit të teknologjive bujqësore në të gjithë vendin, kushtet higjeno sanitare etj</t>
  </si>
  <si>
    <t>ml</t>
  </si>
  <si>
    <r>
      <t xml:space="preserve">Detajimi i Kostos Totale të </t>
    </r>
    <r>
      <rPr>
        <b/>
        <sz val="11"/>
        <color indexed="10"/>
        <rFont val="Garamond"/>
        <family val="1"/>
      </rPr>
      <t xml:space="preserve">Produktit 4 </t>
    </r>
    <r>
      <rPr>
        <b/>
        <sz val="11"/>
        <color indexed="8"/>
        <rFont val="Garamond"/>
        <family val="1"/>
      </rPr>
      <t>sipas Artikujve Ekonomikë</t>
    </r>
  </si>
  <si>
    <t>Sisitemi ujitës në QTTB Vlorë i instaluar ( faza 2)</t>
  </si>
  <si>
    <t>18AL504</t>
  </si>
  <si>
    <t>Ky sistem realizon furnizimin me ujë të bazës prodhuese në QTTB Vlorë duke ndikuar në realizimin e prodhimeve të saj.</t>
  </si>
  <si>
    <r>
      <t xml:space="preserve">Detajimi i Kostos Totale të </t>
    </r>
    <r>
      <rPr>
        <b/>
        <sz val="11"/>
        <color indexed="10"/>
        <rFont val="Garamond"/>
        <family val="1"/>
      </rPr>
      <t xml:space="preserve">Produktit 5 </t>
    </r>
    <r>
      <rPr>
        <b/>
        <sz val="11"/>
        <color indexed="8"/>
        <rFont val="Garamond"/>
        <family val="1"/>
      </rPr>
      <t>sipas Artikujve Ekonomikë</t>
    </r>
  </si>
  <si>
    <t>Hangari i mekanikës bujqësore në QTTB Korçë i rikonstruktuar dhe rikostruksion ambjentesh</t>
  </si>
  <si>
    <t>Me qëllim sigurimin dhe ruajtjen e makinerive e agregateve bujqësore nga agjentet atmosferike dhe dëmtimin e tyre të QTTB Korçë nevojitet ndërtimi i një hangari</t>
  </si>
  <si>
    <r>
      <t xml:space="preserve">Detajimi i Kostos Totale të </t>
    </r>
    <r>
      <rPr>
        <b/>
        <sz val="11"/>
        <color indexed="10"/>
        <rFont val="Garamond"/>
        <family val="1"/>
      </rPr>
      <t xml:space="preserve">Produktit 6 </t>
    </r>
    <r>
      <rPr>
        <b/>
        <sz val="11"/>
        <color indexed="8"/>
        <rFont val="Garamond"/>
        <family val="1"/>
      </rPr>
      <t>sipas Artikujve Ekonomikë</t>
    </r>
  </si>
  <si>
    <t>Kosto totale e produktit 6</t>
  </si>
  <si>
    <t>Pajisje laboratorike në QTTB Lushnjë e blerë</t>
  </si>
  <si>
    <t>Për realizimin e analizave në laboratorin e QTTB Lushnjë është e nevojshme blerja e një pajisjeje laboratorike</t>
  </si>
  <si>
    <r>
      <t xml:space="preserve">Detajimi i Kostos Totale të </t>
    </r>
    <r>
      <rPr>
        <b/>
        <sz val="11"/>
        <color indexed="10"/>
        <rFont val="Garamond"/>
        <family val="1"/>
      </rPr>
      <t xml:space="preserve">Produktit 7 </t>
    </r>
    <r>
      <rPr>
        <b/>
        <sz val="11"/>
        <color indexed="8"/>
        <rFont val="Garamond"/>
        <family val="1"/>
      </rPr>
      <t>sipas Artikujve Ekonomikë</t>
    </r>
  </si>
  <si>
    <t>Kosto totale e produktit 7</t>
  </si>
  <si>
    <t>Blerje mjetesh dhe pajisjesh</t>
  </si>
  <si>
    <t xml:space="preserve">Mjelëse mekanike në QTTB Korcë e blerë </t>
  </si>
  <si>
    <t>18AL605</t>
  </si>
  <si>
    <t xml:space="preserve">Blerja e mjelëses mekanike nga QTTB Korcë është e nevojshme për mjeljen në mënyrë mekanike të qumështit </t>
  </si>
  <si>
    <r>
      <t xml:space="preserve">Detajimi i Kostos Totale të </t>
    </r>
    <r>
      <rPr>
        <b/>
        <sz val="11"/>
        <color indexed="10"/>
        <rFont val="Garamond"/>
        <family val="1"/>
      </rPr>
      <t>Produktit 8</t>
    </r>
    <r>
      <rPr>
        <b/>
        <sz val="11"/>
        <color indexed="8"/>
        <rFont val="Garamond"/>
        <family val="1"/>
      </rPr>
      <t xml:space="preserve"> sipas Artikujve Ekonomikë</t>
    </r>
  </si>
  <si>
    <t>Kosto totale e produktit 8</t>
  </si>
  <si>
    <t xml:space="preserve">Pajisje kompjuterike te AREB-ve te blera </t>
  </si>
  <si>
    <t>Për realizimin e detyrave funksionale, Agjensive Rajonale të Ekstensionit Bujqësor ju nevojitet pajisja me kompjutera (tableta)</t>
  </si>
  <si>
    <r>
      <t xml:space="preserve">Detajimi i Kostos Totale të </t>
    </r>
    <r>
      <rPr>
        <b/>
        <sz val="11"/>
        <color indexed="10"/>
        <rFont val="Garamond"/>
        <family val="1"/>
      </rPr>
      <t xml:space="preserve">Produktit 9 </t>
    </r>
    <r>
      <rPr>
        <b/>
        <sz val="11"/>
        <color indexed="8"/>
        <rFont val="Garamond"/>
        <family val="1"/>
      </rPr>
      <t>sipas Artikujve Ekonomikë</t>
    </r>
  </si>
  <si>
    <t>Kosto totale e produktit 9</t>
  </si>
  <si>
    <t xml:space="preserve">Pajisje laboratorike për QTTB Fushë Krujë  </t>
  </si>
  <si>
    <t xml:space="preserve">Pajisja e laboratorit me aparatura të kohës është domosdoshmëri për zbatimin dhe ndjekjen e  projekteve dhe kryerjen e shërbimeve me cilësi ndaj klienteve. </t>
  </si>
  <si>
    <r>
      <t xml:space="preserve">Detajimi i Kostos Totale të </t>
    </r>
    <r>
      <rPr>
        <b/>
        <sz val="11"/>
        <color indexed="10"/>
        <rFont val="Garamond"/>
        <family val="1"/>
      </rPr>
      <t>Produktit 10</t>
    </r>
    <r>
      <rPr>
        <b/>
        <sz val="11"/>
        <color indexed="8"/>
        <rFont val="Garamond"/>
        <family val="1"/>
      </rPr>
      <t xml:space="preserve"> sipas Artikujve Ekonomikë</t>
    </r>
  </si>
  <si>
    <t>Agregatë bujqësore në QTTB Vlorë të blera</t>
  </si>
  <si>
    <t>Për funksionimin dhe përmirësimin e punës në bazën prodhuese në QTTB Vlorë del e nevojshme pajisja me agregatë bujqësor</t>
  </si>
  <si>
    <r>
      <t xml:space="preserve">Detajimi i Kostos Totale të </t>
    </r>
    <r>
      <rPr>
        <b/>
        <sz val="11"/>
        <color indexed="10"/>
        <rFont val="Garamond"/>
        <family val="1"/>
      </rPr>
      <t>Produktit 11</t>
    </r>
    <r>
      <rPr>
        <b/>
        <sz val="11"/>
        <color indexed="8"/>
        <rFont val="Garamond"/>
        <family val="1"/>
      </rPr>
      <t xml:space="preserve"> sipas Artikujve Ekonomikë</t>
    </r>
  </si>
  <si>
    <t>Pajisje laboratorike për QTTB Shkodër të blera</t>
  </si>
  <si>
    <t>Këto pajisje janë të nevojshme për kryerjen e analizave të misrit dhe bimëve medicinale si 2 prioritetet e kësaj QTTB</t>
  </si>
  <si>
    <r>
      <t xml:space="preserve">Detajimi i Kostos Totale të </t>
    </r>
    <r>
      <rPr>
        <b/>
        <sz val="11"/>
        <color indexed="10"/>
        <rFont val="Garamond"/>
        <family val="1"/>
      </rPr>
      <t>Produktit 12</t>
    </r>
    <r>
      <rPr>
        <b/>
        <sz val="11"/>
        <color indexed="8"/>
        <rFont val="Garamond"/>
        <family val="1"/>
      </rPr>
      <t xml:space="preserve"> sipas Artikujve Ekonomikë</t>
    </r>
  </si>
  <si>
    <t>Menaxhim i Qëndrueshëm i Tokës Bujqësore</t>
  </si>
  <si>
    <t>Krijimi i një sistemi modern  informacioni mbi tokën  bujqësore si një instrument efektiv në realizimin e politikës për një administrim të qëndrueshëm të tokës bujqësore, përdorimit, mbrojtjes, konsolidimit dhe zhvillimin e tregut të saj.</t>
  </si>
  <si>
    <t xml:space="preserve">Administrimi i qëndrueshëm i tokës bujqësore nëpërmjet përmirësimit të vazhdueshëm të sistemit të informacionit dhe funksionimit të një kadastre toke të shumëllojshme. </t>
  </si>
  <si>
    <t>Sipërfaqja e tokës së dixhitalizuar në %</t>
  </si>
  <si>
    <t xml:space="preserve">Krijimi i sistemit të informacionit për tokën (LIS) dhe integrimi në GIS  </t>
  </si>
  <si>
    <t>Trend rrites</t>
  </si>
  <si>
    <t>Sipërfaqe toke bujqësore në (ha), e integruar në Sistemin e Informacionit Gjeografik (GIS)</t>
  </si>
  <si>
    <t xml:space="preserve">Sistemi i informacionit mbi tokën LIS i plotësuar dhe integrimi i saj në GIS </t>
  </si>
  <si>
    <t xml:space="preserve">Ky produkt do të kontribuojë në kërkesat që ka qeveria për; mbledhjen, përpunimin, organizimin, përmirësimin e vazhdueshëm të të dhënave; në ndërtimin e principeve të drejta për menaxhimin e qëndueshëm të burimeve tokësore, proçesin e monitorimit të politikave, strategjive si dhe në ndërtimin e politikave të zhvillimit të sektorit të bujqësisë, lidhur ngushtë këto dhe me mbrojtjen e tokës bujqësore. </t>
  </si>
  <si>
    <t>Garantimi i sigurisë ushqimore, shëndetit dhe mirëqenies së kafshëve, dhe shëndetit të bimëve përmes adoptimit të standardeve përkatëse të BE në kuadrin normativ vendas, zhvillimit të kapaciteteve administrative dhe infrastrukturës fizike të nevojshme për zbatimin e këtij kuadri normativ si dhe forcimit të kontrollit zyrtar si element i rëndësishëm i sistemit të sigurisë ushqimore, për të garantuar jetën dhe shëndetin e konsumatorit, shëndetin dhe mirëqënien e kafshëve dhe shëndetin e bimëve, si dhe lehtësimi i rritjes së eksportit.</t>
  </si>
  <si>
    <t xml:space="preserve">Fuqizimi i sistemit të kontrollit dhe inspektimit, duke përfshirë të gjithë zinxhirin ushqimor nga ferma në tavolinë. </t>
  </si>
  <si>
    <t>Numri i jokonformiteteve të konstatuara</t>
  </si>
  <si>
    <t>Numri i operatorëve që aplikojnë sistemin HACCAP</t>
  </si>
  <si>
    <t>Numri i rasteve të sëmundshmërisë së njerëzve nga kafshët</t>
  </si>
  <si>
    <t>Rritja e munrit të certifikatave të unifikuara për eksport</t>
  </si>
  <si>
    <t>Kontrolli dhe monitorimi i sëmundjeve infektive dhe zoonotike në kafshët e gjalla (ISUV dhe Agjencitë Rajonale të Shërbimit Veterinar dhe Mbrojtjes së Bimëve)</t>
  </si>
  <si>
    <t>Kafshë të prekura nga Bruceloza</t>
  </si>
  <si>
    <t>Kafshë të prekura nga plasja</t>
  </si>
  <si>
    <t>Kafshë të prekura nga turbekulozi</t>
  </si>
  <si>
    <t>Kafshë të prekura nga LSD</t>
  </si>
  <si>
    <t>Kafshë të vaksinuara, të gjurmuara</t>
  </si>
  <si>
    <t>90502AA</t>
  </si>
  <si>
    <t>Vaksinimi  është një proces në zbatim të strategjisë së miratuar dhe kryhet me vaksinë të blerë që mbulohet nga buxheti i MBZHR (Agjencitë Rajonale të Shërbimit Veterinar dhe mbrojtjes së Bimëve).</t>
  </si>
  <si>
    <t>Numër vaksinash</t>
  </si>
  <si>
    <r>
      <t xml:space="preserve">Detajimi i Kostos Totale të </t>
    </r>
    <r>
      <rPr>
        <b/>
        <sz val="8"/>
        <color rgb="FFFF0000"/>
        <rFont val="Times New Roman"/>
        <family val="1"/>
        <charset val="238"/>
      </rPr>
      <t>Produktit 1</t>
    </r>
    <r>
      <rPr>
        <b/>
        <sz val="8"/>
        <color theme="1"/>
        <rFont val="Times New Roman"/>
        <family val="1"/>
        <charset val="238"/>
      </rPr>
      <t xml:space="preserve"> sipas Artikujve Ekonomikë</t>
    </r>
  </si>
  <si>
    <t>Kafshë të shëndetshme dhe të kontrolluara</t>
  </si>
  <si>
    <t>90502AB</t>
  </si>
  <si>
    <t>Zbaton politikat e shëndetit dhe mirëqenies së kafshëve të gjalla, si dhe programet e parandalimit, kontrollit, eliminimit deri në çrrënjosjen e sëmundjeve infektive në kafshë, sipas përcaktimeve të legjislacionit veterinar (realizohet nga Agjencitë Rajonale të Shërbimit Veterinar dhe mbrojtjes së Bimëve)</t>
  </si>
  <si>
    <t>Numër kontrollesh</t>
  </si>
  <si>
    <r>
      <t>Detajimi i Kostos Totale të</t>
    </r>
    <r>
      <rPr>
        <b/>
        <sz val="8"/>
        <color rgb="FFFF0000"/>
        <rFont val="Times New Roman"/>
        <family val="1"/>
        <charset val="238"/>
      </rPr>
      <t xml:space="preserve"> Produktit 2 </t>
    </r>
    <r>
      <rPr>
        <b/>
        <sz val="8"/>
        <color theme="1"/>
        <rFont val="Times New Roman"/>
        <family val="1"/>
        <charset val="238"/>
      </rPr>
      <t>sipas Artikujve Ekonomikë</t>
    </r>
  </si>
  <si>
    <t>Matrikuj për kafshët e gjalla të blerë</t>
  </si>
  <si>
    <t>90502AC</t>
  </si>
  <si>
    <t>Për vitin 2020 do të realizohet një fushatë masive për matrikullimin e kafshëve të gjalla, gjedhë dhe të imta. Blerja e matrikujve do të mbulohet nga buxheti i shtetit dhe do të bëhet falas</t>
  </si>
  <si>
    <t>Numër matrikujsh</t>
  </si>
  <si>
    <r>
      <t>Detajimi i Kostos Totale të</t>
    </r>
    <r>
      <rPr>
        <b/>
        <sz val="8"/>
        <color rgb="FFFF0000"/>
        <rFont val="Times New Roman"/>
        <family val="1"/>
        <charset val="238"/>
      </rPr>
      <t xml:space="preserve"> Produktit 3 </t>
    </r>
    <r>
      <rPr>
        <b/>
        <sz val="8"/>
        <color theme="1"/>
        <rFont val="Times New Roman"/>
        <family val="1"/>
        <charset val="238"/>
      </rPr>
      <t>sipas Artikujve Ekonomikë</t>
    </r>
  </si>
  <si>
    <t>Analiza të kryera  në kuadër të monitorimeve të programeve të miratuara nga Ministria e Bujqësisë dhe Zhvillimit Rural (realizuar nga ISUV).</t>
  </si>
  <si>
    <t>90502AD</t>
  </si>
  <si>
    <t>Për të rritur mundësinë e eksportit të produkteve shtazore dhe të kafshëve të gjalla, në vendet e BE, hartohen programe kombëtare të monitorimit të mbetjeve, si një detyrim përballë vendeve të BE. Këto programe mbështeten nga buxheti i MBZHR.</t>
  </si>
  <si>
    <t>Numër analizash të kryera nga Instituti i Sigurisë Ushqimore dhe Veterinarisë (ISUV).</t>
  </si>
  <si>
    <r>
      <t>Detajimi i Kostos Totale të</t>
    </r>
    <r>
      <rPr>
        <b/>
        <sz val="8"/>
        <color rgb="FFFF0000"/>
        <rFont val="Times New Roman"/>
        <family val="1"/>
        <charset val="238"/>
      </rPr>
      <t xml:space="preserve"> Produktit 4 </t>
    </r>
    <r>
      <rPr>
        <b/>
        <sz val="8"/>
        <color theme="1"/>
        <rFont val="Times New Roman"/>
        <family val="1"/>
        <charset val="238"/>
      </rPr>
      <t>sipas Artikujve Ekonomikë</t>
    </r>
  </si>
  <si>
    <t>Emergjenca veterinare dhe emergjenca për sigurinë ushqimore</t>
  </si>
  <si>
    <t>90502AE</t>
  </si>
  <si>
    <t>Në aparat mbahet gjithmonë një zë i cili përdoret për emergjencat veterinare dhe emergjencat për sigurinë ushqimore. Ky zë përdoret në rastet e shpërthimit të sëmundjeve ose epidemive të cilat janë të pa parashikueshme.</t>
  </si>
  <si>
    <t>Numër kafshësh të dëmshpërblyera</t>
  </si>
  <si>
    <r>
      <t>Detajimi i Kostos Totale të</t>
    </r>
    <r>
      <rPr>
        <b/>
        <sz val="8"/>
        <color rgb="FFFF0000"/>
        <rFont val="Times New Roman"/>
        <family val="1"/>
        <charset val="238"/>
      </rPr>
      <t xml:space="preserve"> Produktit 5 </t>
    </r>
    <r>
      <rPr>
        <b/>
        <sz val="8"/>
        <color theme="1"/>
        <rFont val="Times New Roman"/>
        <family val="1"/>
        <charset val="238"/>
      </rPr>
      <t>sipas Artikujve Ekonomikë</t>
    </r>
  </si>
  <si>
    <t>90502AF</t>
  </si>
  <si>
    <t>Në fund të vitin 2019 është parashikuar të miratohet ligji për ndryshime në  ligjin veterinar te sherbimit veterinar. Me miratimin e ligjit, në vitin 2020 të gjitha komunat do të punësojnë nga një veteriner zyrtar me qëllim që të rritet kontrolli dhe fusha e mbulimit të vendit me mjekë veterinerë.</t>
  </si>
  <si>
    <t>Numër veterinerësh</t>
  </si>
  <si>
    <r>
      <t>Detajimi i Kostos Totale të</t>
    </r>
    <r>
      <rPr>
        <b/>
        <sz val="8"/>
        <color rgb="FFFF0000"/>
        <rFont val="Times New Roman"/>
        <family val="1"/>
        <charset val="238"/>
      </rPr>
      <t xml:space="preserve"> Produktit 6 </t>
    </r>
    <r>
      <rPr>
        <b/>
        <sz val="8"/>
        <color theme="1"/>
        <rFont val="Times New Roman"/>
        <family val="1"/>
        <charset val="238"/>
      </rPr>
      <t>sipas Artikujve Ekonomikë</t>
    </r>
  </si>
  <si>
    <t>Përmirësimi i kushteve të punës për laburantët që punojnë në ISUV çdo ditë me gazra dhe sëmundje infektive të ndryshme</t>
  </si>
  <si>
    <r>
      <t xml:space="preserve">Detajimi i Kostos Totale të </t>
    </r>
    <r>
      <rPr>
        <b/>
        <sz val="8"/>
        <color rgb="FFFF0000"/>
        <rFont val="Times New Roman"/>
        <family val="1"/>
        <charset val="238"/>
      </rPr>
      <t xml:space="preserve">Produktit 1 </t>
    </r>
    <r>
      <rPr>
        <b/>
        <sz val="8"/>
        <color theme="1"/>
        <rFont val="Times New Roman"/>
        <family val="1"/>
        <charset val="238"/>
      </rPr>
      <t>sipas Artikujve Ekonomikë</t>
    </r>
  </si>
  <si>
    <t>Përmirësimi i kushteve të punës për Agjencite Rajonale te Sherbimit Veterinar dhe Mbrojtjes se Bimeve</t>
  </si>
  <si>
    <r>
      <t xml:space="preserve">Detajimi i Kostos Totale të </t>
    </r>
    <r>
      <rPr>
        <b/>
        <sz val="8"/>
        <color rgb="FFFF0000"/>
        <rFont val="Times New Roman"/>
        <family val="1"/>
        <charset val="238"/>
      </rPr>
      <t xml:space="preserve">Produktit 2 </t>
    </r>
    <r>
      <rPr>
        <b/>
        <sz val="8"/>
        <color theme="1"/>
        <rFont val="Times New Roman"/>
        <family val="1"/>
        <charset val="238"/>
      </rPr>
      <t>sipas Artikujve Ekonomikë</t>
    </r>
  </si>
  <si>
    <t>Përmirësimi i mbrojtjes së konsumatorit, për luftimin e sëmundjeve zoonotike, faza II (Projekti PAZA)</t>
  </si>
  <si>
    <t xml:space="preserve">Projekti i BE, IPA 2012 për sëmundjet zoonotike (projekti PAZA) </t>
  </si>
  <si>
    <t>GM05036</t>
  </si>
  <si>
    <t>Vaksinimi  është një proces në zbatim të strategjisë së miratuar dhe kryhet me vaksina të blera. Procesi mbulohet nga grandi i donatorit BE dhe bashkëfinancimi i Qeverisë Shqiptare nëpërmjet buxhetit të MBZHR si TVSH dhe kosto lokale. (vaksinimi realizohet nga Agjencitë Rajonale të Shërbimit Veterinar dhe mbrojtjes së Bimëve).</t>
  </si>
  <si>
    <t>Kafshë të vaksinuara</t>
  </si>
  <si>
    <r>
      <t xml:space="preserve">Detajimi i Kostos Totale të </t>
    </r>
    <r>
      <rPr>
        <b/>
        <sz val="8"/>
        <color rgb="FFFF0000"/>
        <rFont val="Times New Roman"/>
        <family val="1"/>
        <charset val="238"/>
      </rPr>
      <t xml:space="preserve">Produktit 3 </t>
    </r>
    <r>
      <rPr>
        <b/>
        <sz val="8"/>
        <color theme="1"/>
        <rFont val="Times New Roman"/>
        <family val="1"/>
        <charset val="238"/>
      </rPr>
      <t>sipas Artikujve Ekonomikë</t>
    </r>
  </si>
  <si>
    <t>Projekjt i BE - IPA 2013 për Pajisje  laboratorike (ISUV dhe Drejtoritë Rajonale të AKU)</t>
  </si>
  <si>
    <t>GM05037</t>
  </si>
  <si>
    <t>Për të realizuar mundësinë e eksportit të produkteve shtazore dhe të kafshëve të gjalla, në vendet e BE, hartohen programe kombëtare të monitorimit të mbetjeve, si një detyrim përballë vendeve të BE. Këto programe mbështeten nga buxheti i MBZHR.</t>
  </si>
  <si>
    <t>Pajisje laboratorike të blera</t>
  </si>
  <si>
    <r>
      <t xml:space="preserve">Detajimi i Kostos Totale të </t>
    </r>
    <r>
      <rPr>
        <b/>
        <sz val="8"/>
        <color rgb="FFFF0000"/>
        <rFont val="Times New Roman"/>
        <family val="1"/>
        <charset val="238"/>
      </rPr>
      <t xml:space="preserve">Produktit 4 </t>
    </r>
    <r>
      <rPr>
        <b/>
        <sz val="8"/>
        <color theme="1"/>
        <rFont val="Times New Roman"/>
        <family val="1"/>
        <charset val="238"/>
      </rPr>
      <t>sipas Artikujve Ekonomikë</t>
    </r>
  </si>
  <si>
    <t>Forcimi i kontrollit të ushqimit, rritja e garancinë së konsumatorit për cilësinë, sigurinë dhe standartin.</t>
  </si>
  <si>
    <t>Numër gjobash të vendosura nga inspektimet në terren</t>
  </si>
  <si>
    <t>Numër biznesesh të mbyllura për mosplotesimin e kushteve të sigurisë ushqimore</t>
  </si>
  <si>
    <t>Numri i rasteve të produkteve ushqimore të asgjesuara</t>
  </si>
  <si>
    <t>Numri i ngarkesave të kthyera në PIK</t>
  </si>
  <si>
    <t>90502AG</t>
  </si>
  <si>
    <t>AKU zgjeron gjithnjë e më shumë aktivitet e saj. Në punën e tij si institucion totalisht buxhetor ka nevojë për shpenzime nga buxheti i shtetit.</t>
  </si>
  <si>
    <t>Numër inspektimesh</t>
  </si>
  <si>
    <t>90502AH</t>
  </si>
  <si>
    <t>Mbrojtja e bimëve të kultivuara apo spontane nga parazitët, në ambjentet e mbrojtura dhe në fushë të hapur. Kontrolli i të cilave parashikohet të mbështetet me buxhetin e MBZHR.</t>
  </si>
  <si>
    <t>Sipërfaqe në (ha) e trajtuar</t>
  </si>
  <si>
    <t>Autoriteti Kombëtar i Ushqimit zgjeron gjithnjë e më shumë aktivitet e saj. Në punën e tij si institucion totalisht buxhetor ka nevojë për investime nga buxheti i shtetit.</t>
  </si>
  <si>
    <t>Dokumenti Sektorial për Sigurinë Ushqimore dhe Veterinarinë (IPA II)</t>
  </si>
  <si>
    <t>Financim i huaj dhe bashkëfinancim për Dokumenti Sektorial për Sigurinë Ushqimore dhe Veterinarinë IPA II</t>
  </si>
  <si>
    <t>GM05054</t>
  </si>
  <si>
    <t>Përafrimi i standardeve aktuale me ato të BE, të sigurisë së produkteve ushqimore, të shëndetit dhe mirëqenies së kafshëve, të mbrojtjes së bimëve, me qëllim zbatimin e legjislacionit.</t>
  </si>
  <si>
    <t>Numër dokumenti</t>
  </si>
  <si>
    <t>Kontrolli dhe çrrënjosja e sëmundjes së tërbimit III (IPA 2017)</t>
  </si>
  <si>
    <t xml:space="preserve">Ne lidhje me projektin e crrenjosjes se terbimit parashikohen te zhvillohen 3 fushata vaksinimi ku ne cdo fushate do te shperndahen 560,000 vaksina ne gjithe vendin. </t>
  </si>
  <si>
    <t>Numër vaksinimesh</t>
  </si>
  <si>
    <t>Monitorimi për vaksinimin e sëmundjes së tërbimit III (IPA 2017)</t>
  </si>
  <si>
    <t>Fushatat e vaksinimit do te monitorohen permes kontrates se sherbimit “Monitorimi per vaksinimin e semundjes se terbimit – III”. Monitorimi pas vaksinimit do të konsistojë në mbledhjen e të paktën 324 dhelprave</t>
  </si>
  <si>
    <t>Numër monitorimesh</t>
  </si>
  <si>
    <t>Mbështetje për zhvillimin strukturor të sigurisë ushqimore</t>
  </si>
  <si>
    <r>
      <t xml:space="preserve">Detajimi i Kostos Totale të </t>
    </r>
    <r>
      <rPr>
        <b/>
        <sz val="8"/>
        <color rgb="FFFF0000"/>
        <rFont val="Times New Roman"/>
        <family val="1"/>
        <charset val="238"/>
      </rPr>
      <t xml:space="preserve">Produktit 5 </t>
    </r>
    <r>
      <rPr>
        <b/>
        <sz val="8"/>
        <color theme="1"/>
        <rFont val="Times New Roman"/>
        <family val="1"/>
        <charset val="238"/>
      </rPr>
      <t>sipas Artikujve Ekonomikë</t>
    </r>
  </si>
  <si>
    <t>Numri i ambjenteve (infrastrukturë) të shtuara në institucion për persona me aftësi ndryshe</t>
  </si>
  <si>
    <t>Emri; ENEA  HOTI</t>
  </si>
  <si>
    <t>Emri;  BLEDAR ÇUÇI</t>
  </si>
  <si>
    <t>FORMAT 2: FORMATI STANDARD I PËRGATITJES SË KËRKESAVE BUXHETORE PBA 2020-2022</t>
  </si>
  <si>
    <t>Zhvillimi Rural duke mbështur prodhimin bujqësor, blegtoral, agroindustrinë dhe marketingun</t>
  </si>
  <si>
    <t xml:space="preserve">Zhvillimi i një sektori të qëndrueshëm dhe konkurrues bujqësor dhe ushqimor, për të nxitur një zhvillim ekonomik të ekuilibruar në zonat rurale, duke shtruar rrugën drejt integrimit të sektorit bujqësor dhe të agropërpunimit në BE, si një bazë për rritjen e standardeve të jetesës dhe uljes së varfërisë në zonat rurale. Përmbajtja e programit buron nga prioritetet zhvilluese të parashikuara në Strategjinë Ndërsektoriale për Zhvillimin Rural dhe Bujqësor. </t>
  </si>
  <si>
    <t>Qëllimi i politikës së Programit Buxhetor 04250 zhvillimi i sektorit të bujqësisë dhe atij rural në Shqipëri, për të përmirësuar performancën e tyre ekonomike dhe kushtet e jetesës në zonat rurale, për t'i përgatitur këta sektorë për anëtarësimin e ardhshëm në BE.</t>
  </si>
  <si>
    <t>Treguesit e Performancës në nivel Qëllimi*</t>
  </si>
  <si>
    <t>Treguesi 1. Numri i të punësuarëve në bujqësi dhe agropërpunim</t>
  </si>
  <si>
    <t>Treguesi 2. Volumi i Eksportit të produkteve bujqësore dhe të agropërpunimit, milionë lekë</t>
  </si>
  <si>
    <t xml:space="preserve">Treguesi 3. Raporti eksport - import bujqësia total </t>
  </si>
  <si>
    <t>1:3</t>
  </si>
  <si>
    <t>1:2.9</t>
  </si>
  <si>
    <t>1:2.8</t>
  </si>
  <si>
    <t>Treguesi 4. Raporti import-eksport  i produkteve bujqësore (bujqësi + blegtori)</t>
  </si>
  <si>
    <t>1:2.4</t>
  </si>
  <si>
    <t>1:2.2</t>
  </si>
  <si>
    <t>1:2.1</t>
  </si>
  <si>
    <t>Treguesi 5. Raporti import-eksport  i produkteve të agropërpunimit</t>
  </si>
  <si>
    <t>1:4.8</t>
  </si>
  <si>
    <t>1:4.6</t>
  </si>
  <si>
    <t>1:4.5</t>
  </si>
  <si>
    <t>Përmirësimi i konkurrueshmërisë së bujqësisë dhe industrisë agro-ushqimore si dhe përmirësimi i cilësisë së jetës përmes nxitjes së shumëllojshmërisë së veprimtarive ekonomike në zonat rurale</t>
  </si>
  <si>
    <t>Treguesit e Performancës për Objektivin 1**</t>
  </si>
  <si>
    <t>Numri i përfituesëve total të mbështetur nga Skemat Kombëtare</t>
  </si>
  <si>
    <t>Numri i përfitueseve (gra) të mbështetura nga Skemat Kombëtare</t>
  </si>
  <si>
    <t>Shpenzimet Korrente</t>
  </si>
  <si>
    <t>Produkti 1***</t>
  </si>
  <si>
    <t xml:space="preserve">Përfitues nga masat mbështetëse  </t>
  </si>
  <si>
    <t>Lidhet me numrin e përfituesve dhe fondet e transferuara në buxhetet e aplikantëve që shpallen fitues për të përfituar nga mbështetja për zhvillimin e bujqësisë</t>
  </si>
  <si>
    <t>Numër përfituesish</t>
  </si>
  <si>
    <r>
      <t xml:space="preserve">Detajimi i Kostos Totale të </t>
    </r>
    <r>
      <rPr>
        <b/>
        <sz val="8"/>
        <color indexed="10"/>
        <rFont val="Garamond"/>
        <family val="1"/>
      </rPr>
      <t>Produktit 1</t>
    </r>
    <r>
      <rPr>
        <b/>
        <sz val="8"/>
        <color indexed="8"/>
        <rFont val="Garamond"/>
        <family val="1"/>
      </rPr>
      <t xml:space="preserve"> sipas Artikujve Ekonomikë</t>
    </r>
  </si>
  <si>
    <t>Aktivitete promovuese të produkteve shqiptare në bujqësi, blegtori dhe agropërpunim të kryera</t>
  </si>
  <si>
    <t>Mbulimi i shpenzimeve për organizimin e aktiviteteve promovuese brenda dhe jashtë Shqipërisë në mbështetje të objektivave të ministrisë për përmirësimin e infrastrukturës së marketingut dhe nxitjen e biznesit vendas.</t>
  </si>
  <si>
    <t>Numër aktivitetesh promovuese</t>
  </si>
  <si>
    <r>
      <t>Detajimi i Kostos Totale të</t>
    </r>
    <r>
      <rPr>
        <b/>
        <sz val="8"/>
        <color indexed="10"/>
        <rFont val="Garamond"/>
        <family val="1"/>
      </rPr>
      <t xml:space="preserve"> Produktit 2 </t>
    </r>
    <r>
      <rPr>
        <b/>
        <sz val="8"/>
        <color indexed="8"/>
        <rFont val="Garamond"/>
        <family val="1"/>
      </rPr>
      <t>sipas Artikujve Ekonomikë</t>
    </r>
  </si>
  <si>
    <t>Fara dhe fidanë të analizuara, testuara dhe certifikuara</t>
  </si>
  <si>
    <r>
      <rPr>
        <b/>
        <sz val="8"/>
        <color indexed="8"/>
        <rFont val="Garamond"/>
        <family val="1"/>
      </rPr>
      <t>Enti Shtetëror i Farave dhe Fidanëve</t>
    </r>
    <r>
      <rPr>
        <sz val="8"/>
        <color indexed="8"/>
        <rFont val="Garamond"/>
        <family val="1"/>
      </rPr>
      <t xml:space="preserve"> kryen analizimin e treguesve agronomik dhe certifikimin e fara dhe fidanëve të prodhuar në vend si dhe testimin e farave dhe fidanëve të importuar për ti rregjistruar në Katalogun Kombëtar Shqiptar. Certifikimi dhe testimi i farave dhe fidanëve që hidhen në treg, shërben për të siguruar inpute cilësore për bujqësinë në tregun shqiptar. </t>
    </r>
  </si>
  <si>
    <t>Numër fidanësh frutor të certifikuar</t>
  </si>
  <si>
    <r>
      <t>Detajimi i Kostos Totale të</t>
    </r>
    <r>
      <rPr>
        <b/>
        <sz val="8"/>
        <color indexed="10"/>
        <rFont val="Garamond"/>
        <family val="1"/>
      </rPr>
      <t xml:space="preserve"> Produktit 3 </t>
    </r>
    <r>
      <rPr>
        <b/>
        <sz val="8"/>
        <color indexed="8"/>
        <rFont val="Garamond"/>
        <family val="1"/>
      </rPr>
      <t>sipas Artikujve Ekonomikë</t>
    </r>
  </si>
  <si>
    <t>Resurse gjenetike në fermë (buaj, të imëta) të ruajtura</t>
  </si>
  <si>
    <t>Ka të bëjë me ruajtjen e racave autoktone në rrezik zhdukje (speciet e buajve, bagëtive të imëta), sipas legjislacionit në fuqi si dhe grumbullimin e të dhënave zooteknike për racat kryesore të gjedhit në vend (Holshtejn dhe Xhers).</t>
  </si>
  <si>
    <t>Numër kafshësh</t>
  </si>
  <si>
    <r>
      <t>Detajimi i Kostos Totale të</t>
    </r>
    <r>
      <rPr>
        <b/>
        <sz val="8"/>
        <color indexed="10"/>
        <rFont val="Garamond"/>
        <family val="1"/>
      </rPr>
      <t xml:space="preserve"> Produktit 4 </t>
    </r>
    <r>
      <rPr>
        <b/>
        <sz val="8"/>
        <color indexed="8"/>
        <rFont val="Garamond"/>
        <family val="1"/>
      </rPr>
      <t>sipas Artikujve Ekonomikë</t>
    </r>
  </si>
  <si>
    <t>Mostra të degustuara të duhanit, për ruajtjen e shëndetit të konsumatorit</t>
  </si>
  <si>
    <r>
      <rPr>
        <b/>
        <sz val="8"/>
        <color indexed="8"/>
        <rFont val="Garamond"/>
        <family val="1"/>
      </rPr>
      <t>Shpenzime nga AKDC</t>
    </r>
    <r>
      <rPr>
        <sz val="8"/>
        <color indexed="8"/>
        <rFont val="Garamond"/>
        <family val="1"/>
      </rPr>
      <t xml:space="preserve"> për mostra të degustuara të duhanit, në drejtim të ruajtjes së shëndetit të konsumatorit</t>
    </r>
  </si>
  <si>
    <t>Numër Mostrash</t>
  </si>
  <si>
    <r>
      <t>Detajimi i Kostos Totale të</t>
    </r>
    <r>
      <rPr>
        <b/>
        <sz val="8"/>
        <color indexed="10"/>
        <rFont val="Garamond"/>
        <family val="1"/>
      </rPr>
      <t xml:space="preserve"> Produktit 5 </t>
    </r>
    <r>
      <rPr>
        <b/>
        <sz val="8"/>
        <color indexed="8"/>
        <rFont val="Garamond"/>
        <family val="1"/>
      </rPr>
      <t>sipas Artikujve Ekonomikë</t>
    </r>
  </si>
  <si>
    <t>Vrojtime statistikore për bujqësinë dhe agroindustrinë të kryera dhe të publikuara</t>
  </si>
  <si>
    <t>Shpenzime për kryerjen e vrojtimeve të bujqësisë dhe agroindustrisë për vitin kalendarik. Sektori i Statistikës në MBZHRAU në bashkëpunim me strukturat e varësisë së Ministrisë së Bujqësisë kryen vrojtime statistikore për bujqësinë dhe agroindustrinë në vend dhe publikon të dhënat zyrtare</t>
  </si>
  <si>
    <t>Numër vrojtimesh</t>
  </si>
  <si>
    <r>
      <t>Detajimi i Kostos Totale të</t>
    </r>
    <r>
      <rPr>
        <b/>
        <sz val="8"/>
        <color indexed="10"/>
        <rFont val="Garamond"/>
        <family val="1"/>
      </rPr>
      <t xml:space="preserve"> Produktit 6 </t>
    </r>
    <r>
      <rPr>
        <b/>
        <sz val="8"/>
        <color indexed="8"/>
        <rFont val="Garamond"/>
        <family val="1"/>
      </rPr>
      <t>sipas Artikujve Ekonomikë</t>
    </r>
  </si>
  <si>
    <t>Njësi vreshti dhe ullishte të rregjistruara</t>
  </si>
  <si>
    <t xml:space="preserve">Ka të bëjë me rregjistrimin e njësive shtesë të vreshtave dhe ullishtave në bazën e të dhënave për Kadastrën e vreshtarisë, verës dhe Ullirit në funksion të gjurmueshmërisë së origjinës së produktit dhe sigurisë ushqimore të konsumatorit. Aktualisht, në këtë bazë të dhënash deri në fund të vitit 2017 janë rregjistruar 43,639 njësi vreshti dhe ulliri. Për vitet në vazhdim do të shtohen çdo vit 10,000 njësi (Vreshti dhe ulliri sëbashku). </t>
  </si>
  <si>
    <t>Numër njësish vreshti dhe ulliri</t>
  </si>
  <si>
    <r>
      <t>Detajimi i Kostos Totale të</t>
    </r>
    <r>
      <rPr>
        <b/>
        <sz val="8"/>
        <color indexed="10"/>
        <rFont val="Garamond"/>
        <family val="1"/>
      </rPr>
      <t xml:space="preserve"> Produktit 7 </t>
    </r>
    <r>
      <rPr>
        <b/>
        <sz val="8"/>
        <color indexed="8"/>
        <rFont val="Garamond"/>
        <family val="1"/>
      </rPr>
      <t>sipas Artikujve Ekonomikë</t>
    </r>
  </si>
  <si>
    <t xml:space="preserve">Njësi të rikostruktuara </t>
  </si>
  <si>
    <t xml:space="preserve">Numër </t>
  </si>
  <si>
    <t>Kapitull 01</t>
  </si>
  <si>
    <t>Kapitull 03</t>
  </si>
  <si>
    <t>Kapitull 04</t>
  </si>
  <si>
    <t xml:space="preserve">Shënim: Shpjegoni supozimet dhe llogaritjet për Produktin 1 </t>
  </si>
  <si>
    <r>
      <t xml:space="preserve">Detajimi i Kostos Totale të </t>
    </r>
    <r>
      <rPr>
        <b/>
        <sz val="8"/>
        <color indexed="10"/>
        <rFont val="Garamond"/>
        <family val="1"/>
      </rPr>
      <t>Produktit 2</t>
    </r>
    <r>
      <rPr>
        <b/>
        <sz val="8"/>
        <color indexed="8"/>
        <rFont val="Garamond"/>
        <family val="1"/>
      </rPr>
      <t xml:space="preserve"> sipas Artikujve Ekonomikë</t>
    </r>
  </si>
  <si>
    <t>Shënim: Shpjegoni supozimet dhe llogaritjet për Produktin 2</t>
  </si>
  <si>
    <t>Blerje paisjesh elektronike</t>
  </si>
  <si>
    <r>
      <t xml:space="preserve">Detajimi i Kostos Totale të </t>
    </r>
    <r>
      <rPr>
        <b/>
        <sz val="8"/>
        <color indexed="10"/>
        <rFont val="Garamond"/>
        <family val="1"/>
      </rPr>
      <t>Produktit 3</t>
    </r>
    <r>
      <rPr>
        <b/>
        <sz val="8"/>
        <color indexed="8"/>
        <rFont val="Garamond"/>
        <family val="1"/>
      </rPr>
      <t xml:space="preserve"> sipas Artikujve Ekonomikë</t>
    </r>
  </si>
  <si>
    <t>Shënim: Shpjegoni supozimet dhe llogaritjet për Produktin 3</t>
  </si>
  <si>
    <r>
      <t xml:space="preserve">Detajimi i Kostos Totale të </t>
    </r>
    <r>
      <rPr>
        <b/>
        <sz val="8"/>
        <color indexed="10"/>
        <rFont val="Garamond"/>
        <family val="1"/>
      </rPr>
      <t>Produktit 4</t>
    </r>
    <r>
      <rPr>
        <b/>
        <sz val="8"/>
        <color indexed="8"/>
        <rFont val="Garamond"/>
        <family val="1"/>
      </rPr>
      <t xml:space="preserve"> sipas Artikujve Ekonomikë</t>
    </r>
  </si>
  <si>
    <t>Shënim: Shpjegoni supozimet dhe llogaritjet për Produktin 4</t>
  </si>
  <si>
    <t>Blerje pajisjesh elektronike per QTTB F. Kruje</t>
  </si>
  <si>
    <t>Do të bëhet blerje e paisjeve elektronike per QTTB F.Kruje</t>
  </si>
  <si>
    <r>
      <t xml:space="preserve">Detajimi i Kostos Totale të </t>
    </r>
    <r>
      <rPr>
        <b/>
        <sz val="8"/>
        <color indexed="10"/>
        <rFont val="Garamond"/>
        <family val="1"/>
      </rPr>
      <t>Produktit 5</t>
    </r>
    <r>
      <rPr>
        <b/>
        <sz val="8"/>
        <color indexed="8"/>
        <rFont val="Garamond"/>
        <family val="1"/>
      </rPr>
      <t xml:space="preserve"> sipas Artikujve Ekonomikë</t>
    </r>
  </si>
  <si>
    <t>Shënim: Shpjegoni supozimet dhe llogaritjet për Produktin 5</t>
  </si>
  <si>
    <r>
      <t xml:space="preserve">Detajimi i Kostos Totale të </t>
    </r>
    <r>
      <rPr>
        <b/>
        <sz val="8"/>
        <color indexed="10"/>
        <rFont val="Garamond"/>
        <family val="1"/>
      </rPr>
      <t>Produktit 6</t>
    </r>
    <r>
      <rPr>
        <b/>
        <sz val="8"/>
        <color indexed="8"/>
        <rFont val="Garamond"/>
        <family val="1"/>
      </rPr>
      <t xml:space="preserve"> sipas Artikujve Ekonomikë</t>
    </r>
  </si>
  <si>
    <t>Shënim: Shpjegoni supozimet dhe llogaritjet për Produktin 6</t>
  </si>
  <si>
    <r>
      <t xml:space="preserve">Detajimi i Kostos Totale të </t>
    </r>
    <r>
      <rPr>
        <b/>
        <sz val="8"/>
        <color indexed="10"/>
        <rFont val="Garamond"/>
        <family val="1"/>
      </rPr>
      <t>Produktit 7</t>
    </r>
    <r>
      <rPr>
        <b/>
        <sz val="8"/>
        <color indexed="8"/>
        <rFont val="Garamond"/>
        <family val="1"/>
      </rPr>
      <t xml:space="preserve"> sipas Artikujve Ekonomikë</t>
    </r>
  </si>
  <si>
    <t>Shënim: Shpjegoni supozimet dhe llogaritjet për Produktin 7</t>
  </si>
  <si>
    <t>Blerje paisje te ndryshme per laboratorin</t>
  </si>
  <si>
    <t>Blerje paisje</t>
  </si>
  <si>
    <t>Numer</t>
  </si>
  <si>
    <t>Mobilim zyrash</t>
  </si>
  <si>
    <t>Do te blihen paisje per mobilimin e zyrave te AZHBR</t>
  </si>
  <si>
    <t>Krijimi dhe Lehtësimi i Mbështetjes së Agrobiznesit (BERZH)</t>
  </si>
  <si>
    <t>Përfitues kredish nga subjektet e Agro-biznesit</t>
  </si>
  <si>
    <t>Shpenzime të mbështetura nga ndërhyrjet përmes projekteve me donatorët. Ky produkt ka të bëjë me zbatimin e Projekteve me financim të huaj dhe bashkëfinancim që zbatohen në fushën e bujqësisë dhe zhvillimit rural:   Projekti "Krijimi dhe Lehtësimi i Mbështetjes së Agrobiznesit (BERZH)"</t>
  </si>
  <si>
    <t>Numër</t>
  </si>
  <si>
    <t xml:space="preserve">Produkti 2 </t>
  </si>
  <si>
    <t>Përfitues nga Programi për Sektorin e ullinjëve</t>
  </si>
  <si>
    <t xml:space="preserve">Shpenzime të planifikuara si financim i huaj për dhënie grantesh subjekteve dhe fermerëve për mbjellje dhe përpunim në sektorin e ullishtarisë </t>
  </si>
  <si>
    <r>
      <t xml:space="preserve">Detajimi i Kostos Totale të </t>
    </r>
    <r>
      <rPr>
        <b/>
        <sz val="8"/>
        <color indexed="10"/>
        <rFont val="Garamond"/>
        <family val="1"/>
      </rPr>
      <t xml:space="preserve">Produktit 2 </t>
    </r>
    <r>
      <rPr>
        <b/>
        <sz val="8"/>
        <color indexed="8"/>
        <rFont val="Garamond"/>
        <family val="1"/>
      </rPr>
      <t>sipas Artikujve Ekonomikë</t>
    </r>
  </si>
  <si>
    <t>Programi- Për fuqizimin e agjencise se pagesave (ARDA)</t>
  </si>
  <si>
    <t>Përfitues nga Programi për fuqizimin e agjencise se pagesave</t>
  </si>
  <si>
    <t>Shpenzime të planifikuara si financim i huaj për krijimin e e sistemit te integruar ne AZHBR</t>
  </si>
  <si>
    <r>
      <t xml:space="preserve">Detajimi i Kostos Totale të </t>
    </r>
    <r>
      <rPr>
        <b/>
        <sz val="8"/>
        <color indexed="10"/>
        <rFont val="Garamond"/>
        <family val="1"/>
      </rPr>
      <t xml:space="preserve">Produktit 3 </t>
    </r>
    <r>
      <rPr>
        <b/>
        <sz val="8"/>
        <color indexed="8"/>
        <rFont val="Garamond"/>
        <family val="1"/>
      </rPr>
      <t>sipas Artikujve Ekonomikë</t>
    </r>
  </si>
  <si>
    <t>Programi- Për fuqizimin e agjencise se pagesave (ASSI)</t>
  </si>
  <si>
    <r>
      <t xml:space="preserve">Detajimi i Kostos Totale të </t>
    </r>
    <r>
      <rPr>
        <b/>
        <sz val="8"/>
        <color indexed="10"/>
        <rFont val="Garamond"/>
        <family val="1"/>
      </rPr>
      <t xml:space="preserve">Produktit 4 </t>
    </r>
    <r>
      <rPr>
        <b/>
        <sz val="8"/>
        <color indexed="8"/>
        <rFont val="Garamond"/>
        <family val="1"/>
      </rPr>
      <t>sipas Artikujve Ekonomikë</t>
    </r>
  </si>
  <si>
    <t>Mbështetje për modernizimin e Sektorit të blegtorisë në Shqipëri, IPA 2013</t>
  </si>
  <si>
    <t>Rritja e kapaciteteve të ekstensionit publik nëpërmjet trainimeve</t>
  </si>
  <si>
    <t xml:space="preserve">Shpenzime të mbështetura nga ndërhyrjet përmes projekteve me donatorët. Ky produkt ka të bëjë me zbatimin e Projekteve me financim të huaj dhe bashkëfinancim që zbatohen në fushën e bujqësisë dhe zhvillimit rural: 1.  Mbështetje për modernizimin e Sektorit të blegtorisë në Shqipëri, IPA 2013; </t>
  </si>
  <si>
    <t>Numer dokumentash te prodhuar</t>
  </si>
  <si>
    <t xml:space="preserve">Projekti i shërbimeve mjedisore </t>
  </si>
  <si>
    <t>Grante të dhëna përfituesëve në kuadrin e Projektit të shërbimeve mjedisore</t>
  </si>
  <si>
    <t>Fondet e planifikuara nga Banka Botërore si financim i huaj (Grant) për dhënien e granteve për mbrojtjen nga erozioni i pyjeve</t>
  </si>
  <si>
    <t>IPARD II</t>
  </si>
  <si>
    <t xml:space="preserve">Përfitues nga Programi IPARD II </t>
  </si>
  <si>
    <t>Ka të bëjë me numrin e përfituesëve dhe fondet e transferuara në buxhetet e aplikantëve që kryejnë  investime fizike në nivel ferme, ne perpunim dhe ne diversifikim dhe zhvillim biznesi dhe që shpallen fitues të fondeve të programit IPARD II</t>
  </si>
  <si>
    <r>
      <t xml:space="preserve">Detajimi i Kostos Totale të </t>
    </r>
    <r>
      <rPr>
        <b/>
        <sz val="8"/>
        <color indexed="10"/>
        <rFont val="Garamond"/>
        <family val="1"/>
      </rPr>
      <t xml:space="preserve">Produktit 7 </t>
    </r>
    <r>
      <rPr>
        <b/>
        <sz val="8"/>
        <color indexed="8"/>
        <rFont val="Garamond"/>
        <family val="1"/>
      </rPr>
      <t>sipas Artikujve Ekonomikë</t>
    </r>
  </si>
  <si>
    <t>GIZ - Zhvillimi I qendrueshem ne zonat rurale ne Shqiperi - SDRA</t>
  </si>
  <si>
    <t>Përfitues nga projekti</t>
  </si>
  <si>
    <t>Ka të bëjë me numrin e përfituesëve pwrmes dhwnies sw asistencws teknike fermerwve, subjekteve, grupeve tw interesit nw zonat rurale tw Shqipwrisw.</t>
  </si>
  <si>
    <r>
      <t xml:space="preserve">Detajimi i Kostos Totale të </t>
    </r>
    <r>
      <rPr>
        <b/>
        <sz val="8"/>
        <color indexed="10"/>
        <rFont val="Garamond"/>
        <family val="1"/>
      </rPr>
      <t xml:space="preserve">Produktit 8 </t>
    </r>
    <r>
      <rPr>
        <b/>
        <sz val="8"/>
        <color indexed="8"/>
        <rFont val="Garamond"/>
        <family val="1"/>
      </rPr>
      <t>sipas Artikujve Ekonomikë</t>
    </r>
  </si>
  <si>
    <t xml:space="preserve">FOOD4Health </t>
  </si>
  <si>
    <t>Ka të bëjë me institucionet përfituese tw varwsisw sw Ministrisw QTTB Korçw dhe Vlorw, pwrmes dhwnies sw asistencws teknike nw kuadwr tw projektit crossborder</t>
  </si>
  <si>
    <r>
      <t xml:space="preserve">Detajimi i Kostos Totale të </t>
    </r>
    <r>
      <rPr>
        <b/>
        <sz val="8"/>
        <color indexed="10"/>
        <rFont val="Garamond"/>
        <family val="1"/>
      </rPr>
      <t xml:space="preserve">Produktit 9 </t>
    </r>
    <r>
      <rPr>
        <b/>
        <sz val="8"/>
        <color indexed="8"/>
        <rFont val="Garamond"/>
        <family val="1"/>
      </rPr>
      <t>sipas Artikujve Ekonomikë</t>
    </r>
  </si>
  <si>
    <t>Ndryshimi në % i totalit të shpenzimeve të Programit</t>
  </si>
  <si>
    <t xml:space="preserve">FORMAT 2.1 : FORMATI STANDARD I PËRGATITJES SË KËRKESAVE BUXHETORE PBA 2019-2021 </t>
  </si>
  <si>
    <t>Mbështetja për peshkim</t>
  </si>
  <si>
    <t>Menaxhimi i peshkimit dhe akuakulturës duke mbështetur sektorin me politika strukturore për tregjet, politikat tregtare dhe politikat ndërkombëtare me qëllim  zhvillimin e aktivitetit të peshkimit në përputhje me standardet e BE duke garantuar konkurueshmërinë, mbrojtjen e resurseve.</t>
  </si>
  <si>
    <t>Numër politikash strukturore të miratuara për peshkimin dhe akuakulturën</t>
  </si>
  <si>
    <t xml:space="preserve">Nr. Shoqatash /organizatash peshkimi te krijuara </t>
  </si>
  <si>
    <t>Nr Shkeljesh të vërejtura. Zbatim rekomandimesh në rritje</t>
  </si>
  <si>
    <t xml:space="preserve">Sasia e prodhimit te molusqeve (ne ton) </t>
  </si>
  <si>
    <t>Përqindja e pjesmarrjes së grave në industrinë e përpunimit të produkteve peshkore</t>
  </si>
  <si>
    <t>Menaxhim I infrastrukturës portuale  sipas politikave e standarteve të miratuar</t>
  </si>
  <si>
    <t>Nr Shkeljesh te verejtura. Zbatim rekomandimesh ne rritje</t>
  </si>
  <si>
    <t>Infrastrukture portuale e mirëmenaxhuar</t>
  </si>
  <si>
    <t xml:space="preserve">Ky produkt ka për qëllim menaxhimin e porteve Shëngjin, Vlore, Sarandë e Durrës dhe të tre ekonomive Zvezdë, Lin e Butrint duke bërë te mundur rritjen e produktivitetit të resurseve nëpërmjet menaxhimit të programeve të ripopullimit me rasate. </t>
  </si>
  <si>
    <t>numër porte dhe ekonomi peshkimi</t>
  </si>
  <si>
    <t xml:space="preserve">Kontrollet e inspektoriatit të peshkimit në subjektet e peshkimit. </t>
  </si>
  <si>
    <t xml:space="preserve">Kontrollet kanë për qëllim garantimin e zbatimit të politikave nëpërmjet inspektimit e kontrollit të subjekteve të peshkimit të licensuara dhe të palicensuara nga inspektoriati i peshkimit në rrethe. </t>
  </si>
  <si>
    <t>Sistemi i vrojtim monitorimit e survejimit në anijet e peshkimit të instaluara.</t>
  </si>
  <si>
    <t>Mirëmbajtja e sistemit të anijet dhe e sistemit te vrojtim  monitorimit e survejimit VMS, nëpërmjet QNOD</t>
  </si>
  <si>
    <t>sistem</t>
  </si>
  <si>
    <t xml:space="preserve">Raporte të kryera për një monitorim sa më të saktë të aktiviteteve të lidhur me peshkimin, akuakulturën dhe molusqet. </t>
  </si>
  <si>
    <t xml:space="preserve">Produkti synon një monitorim sa me te saktë të aktiviteteve lidhur me peshkimin, akuakulturën dhe molusqet. </t>
  </si>
  <si>
    <t>numër raportesh</t>
  </si>
  <si>
    <t>Ripopullim me rasate për pasurim të resurseve peshkore</t>
  </si>
  <si>
    <t xml:space="preserve">Ripopullim me rasate për rritjen e rezervave peshkore. Ky produkt ka për qëllim menaxhimin e rasateve në liqenin e Fierzes me 200.000 cope, liqenin ee Ulzës e Shkopetit me 150.000 copë, në Ujëmbldhesin e Bovillës me 50.000 copë, në liqenin Artificial të Tiranës me 50.000 copë rasate të llojeve krap, amur ballëgjerë. </t>
  </si>
  <si>
    <t>numër rasatesh</t>
  </si>
  <si>
    <t>Ngritje e infrastruktures se  markatave te peshkimit nëpër porte</t>
  </si>
  <si>
    <t xml:space="preserve"> Ndertimi i tregut te peshkut Vlore (markato)</t>
  </si>
  <si>
    <t xml:space="preserve">Infrastrukturë e përmirësuar në porte do të bëjë të mundur përmiresimin  e tregtimit të produkteve peshkore, si nëpërmjet ngritjes së markateve te peshkimit dhe kontrollit më të mirë të produkteve. </t>
  </si>
  <si>
    <t>numër projektesh</t>
  </si>
  <si>
    <r>
      <t xml:space="preserve">Detajimi i Kostos Totale të </t>
    </r>
    <r>
      <rPr>
        <b/>
        <sz val="8"/>
        <color indexed="10"/>
        <rFont val="Garamond"/>
        <family val="1"/>
      </rPr>
      <t xml:space="preserve">Produktit 1 </t>
    </r>
    <r>
      <rPr>
        <b/>
        <sz val="8"/>
        <color indexed="8"/>
        <rFont val="Garamond"/>
        <family val="1"/>
      </rPr>
      <t>sipas Artikujve Ekonomikë</t>
    </r>
  </si>
  <si>
    <t>Ndërtimi i Tregut  Shëngjin</t>
  </si>
  <si>
    <t>M051510</t>
  </si>
  <si>
    <t>numer tregu</t>
  </si>
  <si>
    <t>Standarte ndërkombëtare te perafruar (EU, ICCAT, GFCM)</t>
  </si>
  <si>
    <t>Nr standartesh të përafruar</t>
  </si>
  <si>
    <t>Numër Logbookeve të dorëzuar krahasuar me numrin e daljeve në peshkim</t>
  </si>
  <si>
    <t>Emërtimi i Treguesit x (shto tregues sipas rastit)</t>
  </si>
  <si>
    <t>Vlera Bazë</t>
  </si>
  <si>
    <t>Vlera e Synuar</t>
  </si>
  <si>
    <t>Standartet nderkombetare te perafruar (EU, ICCAT, GFCM</t>
  </si>
  <si>
    <t>Nëpërmjet këtij produkti, nën objektivin përafrimin dhe përshtatjen e standarteve, kryhen trajnime për stafin menaxhues dhe përfaqësues të OMP-ve</t>
  </si>
  <si>
    <t>numër aktivitetesh</t>
  </si>
  <si>
    <t>Produktet për Objektivin  2</t>
  </si>
  <si>
    <t>Dokumenti sektorial per Peshkimii</t>
  </si>
  <si>
    <t>Dokumenti sektorial për Peshkimi fonancimi i huaj IPA II</t>
  </si>
  <si>
    <t>18AJ 701</t>
  </si>
  <si>
    <t>Pergatitja e dokumjentit sektorial per peshkimin IPA II</t>
  </si>
  <si>
    <t>numer dokumenti</t>
  </si>
  <si>
    <t>Dizenjimi i nje porti peshkimi - IPA 2016</t>
  </si>
  <si>
    <t>Dizenjimi i portit te peshkimit Vlorëe</t>
  </si>
  <si>
    <t>Mbështetje për zhvillimin e tregjeve dhe prodhimtarisëe detare.</t>
  </si>
  <si>
    <t>Mbështetje për zhvillimin e tregjeve dhe prodhimtarisë detare.</t>
  </si>
  <si>
    <t>numër dokumenti</t>
  </si>
  <si>
    <t>Thellimi i grykëderdhjes të kanalit të Butrintit me detin</t>
  </si>
  <si>
    <t>Kodi i Projektit sipas listës se investimeve</t>
  </si>
  <si>
    <t>Thellimi i grykëderdhjes të kanalit tëe Butrintit me detin</t>
  </si>
  <si>
    <r>
      <t xml:space="preserve">Detajimi i Kostos Totale të </t>
    </r>
    <r>
      <rPr>
        <b/>
        <sz val="8"/>
        <color indexed="10"/>
        <rFont val="Times New Roman"/>
        <family val="1"/>
        <charset val="238"/>
      </rPr>
      <t xml:space="preserve">Produktit 1 </t>
    </r>
    <r>
      <rPr>
        <b/>
        <sz val="8"/>
        <color indexed="8"/>
        <rFont val="Times New Roman"/>
        <family val="1"/>
        <charset val="238"/>
      </rPr>
      <t>sipas Artikujve Ekonomikë</t>
    </r>
  </si>
  <si>
    <t>Studim dhe projektim i thellimit të grykëderdhjes së kanalit të Butrintit me detin</t>
  </si>
  <si>
    <t>Studim dhe projektim  i thellimit te grykëderdhjes së kanalit te Butrintit me detin</t>
  </si>
  <si>
    <t>Nr. Projektesh zbatimi</t>
  </si>
  <si>
    <r>
      <t xml:space="preserve">Detajimi i Kostos Totale të </t>
    </r>
    <r>
      <rPr>
        <b/>
        <sz val="8"/>
        <color indexed="10"/>
        <rFont val="Times New Roman"/>
        <family val="1"/>
        <charset val="238"/>
      </rPr>
      <t xml:space="preserve">Produktit 2 </t>
    </r>
    <r>
      <rPr>
        <b/>
        <sz val="8"/>
        <color indexed="8"/>
        <rFont val="Times New Roman"/>
        <family val="1"/>
        <charset val="238"/>
      </rPr>
      <t>sipas Artikujve Ekonomikë</t>
    </r>
  </si>
  <si>
    <t>Thellimi i kanalit te portit Vlore</t>
  </si>
  <si>
    <t>Permiresimi i infratruktures se peshkimit</t>
  </si>
  <si>
    <r>
      <t xml:space="preserve">Detajimi i Kostos Totale të </t>
    </r>
    <r>
      <rPr>
        <b/>
        <sz val="8"/>
        <color indexed="10"/>
        <rFont val="Times New Roman"/>
        <family val="1"/>
        <charset val="238"/>
      </rPr>
      <t xml:space="preserve">Produktit 4 </t>
    </r>
    <r>
      <rPr>
        <b/>
        <sz val="8"/>
        <color indexed="8"/>
        <rFont val="Times New Roman"/>
        <family val="1"/>
        <charset val="238"/>
      </rPr>
      <t>sipas Artikujve Ekonomikë</t>
    </r>
  </si>
  <si>
    <t xml:space="preserve">Rregjistra të dixhitalizuara të njësive administrative </t>
  </si>
  <si>
    <t>Njësi administrative të integruara në aplikacionin Web GIS</t>
  </si>
  <si>
    <t>(hektar)</t>
  </si>
  <si>
    <r>
      <rPr>
        <b/>
        <sz val="8"/>
        <color rgb="FFFF0000"/>
        <rFont val="Garamond"/>
        <family val="1"/>
      </rPr>
      <t>Produkti 2</t>
    </r>
    <r>
      <rPr>
        <sz val="8"/>
        <color theme="1"/>
        <rFont val="Garamond"/>
        <family val="1"/>
      </rPr>
      <t>(shto produkte sipas rastit)</t>
    </r>
  </si>
  <si>
    <r>
      <t>Detajimi i Kostos Totale të</t>
    </r>
    <r>
      <rPr>
        <b/>
        <sz val="8"/>
        <color rgb="FFFF0000"/>
        <rFont val="Garamond"/>
        <family val="1"/>
      </rPr>
      <t xml:space="preserve"> Produktit X </t>
    </r>
    <r>
      <rPr>
        <b/>
        <sz val="8"/>
        <color theme="1"/>
        <rFont val="Garamond"/>
        <family val="1"/>
      </rPr>
      <t>sipas Artikujve Ekonomikë</t>
    </r>
  </si>
  <si>
    <t>Kosto totale e produktit X</t>
  </si>
  <si>
    <r>
      <rPr>
        <b/>
        <sz val="8"/>
        <color rgb="FFFF0000"/>
        <rFont val="Garamond"/>
        <family val="1"/>
      </rPr>
      <t>Produkti 3</t>
    </r>
    <r>
      <rPr>
        <sz val="8"/>
        <color theme="1"/>
        <rFont val="Garamond"/>
        <family val="1"/>
      </rPr>
      <t>(shto produkte sipas rastit)</t>
    </r>
  </si>
  <si>
    <t>Produkti X (shto produkte sipas rastit)</t>
  </si>
  <si>
    <r>
      <t xml:space="preserve">Detajimi i Kostos Totale të </t>
    </r>
    <r>
      <rPr>
        <b/>
        <sz val="8"/>
        <color rgb="FFFF0000"/>
        <rFont val="Garamond"/>
        <family val="1"/>
      </rPr>
      <t xml:space="preserve">Produktit 1&amp;2 …X </t>
    </r>
    <r>
      <rPr>
        <b/>
        <sz val="8"/>
        <color theme="1"/>
        <rFont val="Garamond"/>
        <family val="1"/>
      </rPr>
      <t>sipas Artikujve Ekonomikë</t>
    </r>
  </si>
  <si>
    <r>
      <t xml:space="preserve">Detajimi i Kostos Totale të </t>
    </r>
    <r>
      <rPr>
        <b/>
        <sz val="8"/>
        <color rgb="FFFF0000"/>
        <rFont val="Garamond"/>
        <family val="1"/>
      </rPr>
      <t>Produktit X</t>
    </r>
    <r>
      <rPr>
        <b/>
        <sz val="8"/>
        <color theme="1"/>
        <rFont val="Garamond"/>
        <family val="1"/>
      </rPr>
      <t xml:space="preserve"> sipas Artikujve Ekonomikë</t>
    </r>
  </si>
  <si>
    <r>
      <t xml:space="preserve">Detajimi i Kostos Totale të </t>
    </r>
    <r>
      <rPr>
        <b/>
        <sz val="8"/>
        <color rgb="FFFF0000"/>
        <rFont val="Garamond"/>
        <family val="1"/>
      </rPr>
      <t xml:space="preserve">Produktit X </t>
    </r>
    <r>
      <rPr>
        <b/>
        <sz val="8"/>
        <color theme="1"/>
        <rFont val="Garamond"/>
        <family val="1"/>
      </rPr>
      <t>sipas Artikujve Ekonomikë</t>
    </r>
  </si>
  <si>
    <t>Data;  28.01.2020</t>
  </si>
  <si>
    <t>Shërbim në njësitë e vetëqeverisjes vendore</t>
  </si>
  <si>
    <t>Numër ambjentesh</t>
  </si>
  <si>
    <t>Blerje pajisjesh laboratorike për ISUV</t>
  </si>
  <si>
    <t>Numër pajisjesh të blera</t>
  </si>
  <si>
    <t>Blerje pajisjesh kompjuterike për ISUV</t>
  </si>
  <si>
    <t>Përmirësimi i kushteve të punës duke i plotësuar me mjetet e nevojshme dhe specifike për pajisjet laboratorike</t>
  </si>
  <si>
    <t>Ambjente të rikonstruktuara për Agjensinë Rajonale të Shërbimit Veterinar dhe Mbrojtjes së Bimëve, Shkodër.</t>
  </si>
  <si>
    <t>Përmirësimi i kushteve të punës për Agjencite Rajonale te Sherbimit Veterinar dhe Mbrojtjes se Bimeve, Shkodër</t>
  </si>
  <si>
    <t>Blerje pajisje kompjuterike për Agjensinë Rajonale të Shërbimit Veterinar dhe Mbrojtjes së Bimëve.</t>
  </si>
  <si>
    <r>
      <t xml:space="preserve">Detajimi i Kostos Totale të </t>
    </r>
    <r>
      <rPr>
        <b/>
        <sz val="8"/>
        <color rgb="FFFF0000"/>
        <rFont val="Times New Roman"/>
        <family val="1"/>
        <charset val="238"/>
      </rPr>
      <t xml:space="preserve">Produktit 6 </t>
    </r>
    <r>
      <rPr>
        <b/>
        <sz val="8"/>
        <color theme="1"/>
        <rFont val="Times New Roman"/>
        <family val="1"/>
        <charset val="238"/>
      </rPr>
      <t>sipas Artikujve Ekonomikë</t>
    </r>
  </si>
  <si>
    <r>
      <t xml:space="preserve">Detajimi i Kostos Totale të </t>
    </r>
    <r>
      <rPr>
        <b/>
        <sz val="8"/>
        <color rgb="FFFF0000"/>
        <rFont val="Times New Roman"/>
        <family val="1"/>
        <charset val="238"/>
      </rPr>
      <t xml:space="preserve">Produktit 7 </t>
    </r>
    <r>
      <rPr>
        <b/>
        <sz val="8"/>
        <color theme="1"/>
        <rFont val="Times New Roman"/>
        <family val="1"/>
        <charset val="238"/>
      </rPr>
      <t>sipas Artikujve Ekonomikë</t>
    </r>
  </si>
  <si>
    <t>Inspektime të kryera në fushën e sigurisë ushqimore (AKU)</t>
  </si>
  <si>
    <t>Sipërfaqe e trajtuar dhe e mbrojtur nga parazitët në fushën e bujqësisë</t>
  </si>
  <si>
    <t>Ambiente të rikonstruktuara për Autoritetin Kombëtar të Ushqimit</t>
  </si>
  <si>
    <t>Infrastrukturë për kontrollin zyrtar të AKU në Pikën e Inspektimit Kufitar (PIK) Durrës</t>
  </si>
  <si>
    <t>Ndërtimi i infrastrukturës për kontrollin zyrtar të AKU në PIK Durrës. Ndërtimi i magazinave frigoriferike, karantinës, si dhe blerje e pajisjeve të nevojshme.</t>
  </si>
  <si>
    <t>Kosto totale e produktit2</t>
  </si>
  <si>
    <t>Blerje e pajisjeve për grupin e inspektimit të AKU</t>
  </si>
  <si>
    <t>Autoriteti Kombëtar i Ushqimit zgjeron gjithnjë e më shumë aktivitet e saj. Në punën e tij si institucion totalisht buxhetor ka nevojë për investime nga buxheti i shtetit për blerjen e pajisjeve specifike për grupet e inspektorëve të terrenit.</t>
  </si>
  <si>
    <t>Pajisje të blera</t>
  </si>
  <si>
    <t>90503AA</t>
  </si>
  <si>
    <t>90503AB</t>
  </si>
  <si>
    <t>90503AC</t>
  </si>
  <si>
    <t>90503AD</t>
  </si>
  <si>
    <t>90503AF</t>
  </si>
  <si>
    <t>Përmirësimi i sistemit VMS</t>
  </si>
  <si>
    <t>Instalimi I sistemit per monitorimin e mjeteve te peshkimit</t>
  </si>
  <si>
    <t>numer (sistem)</t>
  </si>
  <si>
    <t>90503AE</t>
  </si>
  <si>
    <t>Politikat Ekzistuese Sipas Tavaneve</t>
  </si>
  <si>
    <t>Mundeson ujitjen ne rreth 2700 ha , nepermjet rikonstruksionit te kanalit kryesore dhe veprave te artit ne tre bashki Gjirokaster, Libohove dhe Dropull</t>
  </si>
  <si>
    <t>Kanali Ujites Ndroq Callik,  Faza II-te (Segmenti  nga dalja e Sifonit Erzen e ne vazhdim K 4030 m)</t>
  </si>
  <si>
    <t xml:space="preserve">Mundeson ujitjen ne rreth 1000 ha , ne pjesen fundore te skemes ujitese ne zonen Shijak e Durres nepermjet rikonstruksionit te kanalit kryesore dhe veprave te artit. </t>
  </si>
  <si>
    <t>Skema Ujitese Armen (Peshkepi-Armen), Selenice</t>
  </si>
  <si>
    <t xml:space="preserve">Mundeson ujitjen ne rreth 300 ha , ne zonen e selenices nepermjet rikonstruksionit te kanalit kryesore dhe veprave te artit. </t>
  </si>
  <si>
    <t>Ura ne Kufizuesin e Majte, Libofsh</t>
  </si>
  <si>
    <t>Mundeson rikonstruksioni i ures, veper arti e infrastruktures se ujitjes dhe kullimit, ne sherbim te kesaj infrastrukture</t>
  </si>
  <si>
    <t>ure (veper arti)</t>
  </si>
  <si>
    <t xml:space="preserve">Rehabilitim i kanalit ujites  Berat - Ura e Kuçit - Berat </t>
  </si>
  <si>
    <t xml:space="preserve">Mundeson ujitjen ne rreth 300 ha , nepermjet rikonstruksionit te kanalit kryesore dhe veprave te artit. </t>
  </si>
  <si>
    <t>Rehabilitimi i diges se rezervuarit Shtoder, Shkoder</t>
  </si>
  <si>
    <t xml:space="preserve">Mundeson rritjen e sigurise se diges, dhe permireson ujitjen ne rreth 2500 ha  </t>
  </si>
  <si>
    <t>Rikonstruksion i Urës në fshatin Varibop, mbi V-L-F</t>
  </si>
  <si>
    <t>Mundesohet permiresimi  infrastruktures ndihmese te ujitjes  nepermjet rehabilitimit/rikonstruksionit e kesaj veprave te artit</t>
  </si>
  <si>
    <t>Ure</t>
  </si>
  <si>
    <t>Blerje pompe qendrore te levizjes se ekskavatorit Fiat Hitachi</t>
  </si>
  <si>
    <t>Mundesohet intensifikimi  i punimeve ne  infrastrukturen e ujitjes me futjen ne pune edhe te nje ekskavatori per pastrimin e rrjetit ujites artit</t>
  </si>
  <si>
    <t>pompe</t>
  </si>
  <si>
    <t xml:space="preserve">Rikonstruksioni i godines se zyrave dhe magazina </t>
  </si>
  <si>
    <t>Mundesohet berjen funksionale te zyrave te DUK Korce me qellim permiresimin e kushteve te punes per personelin qe menaxhon infrastrukturen e ujitjes dhe te kullmit</t>
  </si>
  <si>
    <t>Godine (zyra)</t>
  </si>
  <si>
    <t>Riparimi i elektropompës së hidrovorit Drojë</t>
  </si>
  <si>
    <t xml:space="preserve">Mundesohet berja funksionale te elektropompes se hidrovorit te Drojes per largimin e ujerave nga sezoni ujites </t>
  </si>
  <si>
    <t>elektropome</t>
  </si>
  <si>
    <t>Mundesohet permiresimi i infrastruktures se ujitjes, infrastruktures se mbrojtjes nga permbytja dhe siguria e digave ne administrim te Bashkive</t>
  </si>
  <si>
    <t xml:space="preserve">Mundësohet rikonstruksioni i ndërteses dhe rinovimi i paisjeve elektromekanike (lektropompa, panele elektrike të komandimit, paisje të pastrimit të zgarave etj),  duke përmiresuar dukshëm kullimin për rreth 1 000 ha. </t>
  </si>
  <si>
    <t>Rehabilitimi i  hidrovorit te Hamallajt, Durres</t>
  </si>
  <si>
    <t>Mundësohet rikonstruksioni i ndërteses se demtuar nga termeti I dates 26 nentor 2019</t>
  </si>
  <si>
    <t>Rehabilitimi i hidrovorit Shllinxa, Kurbin</t>
  </si>
  <si>
    <t>Hidrovori Divjake</t>
  </si>
  <si>
    <t>Rikonstruksion hidrovori Gryke Zeze ,Gocaj, Lezhe</t>
  </si>
  <si>
    <t>Mundësohet rikonstruksioni i ndërtesave te ketyre 2 hidrovoreve</t>
  </si>
  <si>
    <t>Mbrojtja nga Lumi Vjosa të rrugës Ura e Leklit-Këlcyrë</t>
  </si>
  <si>
    <t>Nepermjet ndertimit te strukturave te mbrojtjes nga gerryerja mundesohet qendrueshmeria e bregut te lumit Vjosa dhe segmentit rrugor ne kete zone.</t>
  </si>
  <si>
    <t>Mbrojtje nga Lumi Seman ne Zhelizhan dhe Toshkez</t>
  </si>
  <si>
    <t>Nepermjet rehabilitimit te trupit te argjinatures, garantohet siguria e kesaj argjinature</t>
  </si>
  <si>
    <t>Argjinatura Bregdetare, Durres</t>
  </si>
  <si>
    <t xml:space="preserve">Sistemimi i Lumit Drinos në Palokastër </t>
  </si>
  <si>
    <t>Nepermjet rehabilitimit te shtratit te lumit mundesohet zgjerimi i seksionit dhe zvogelohet rreziku i daljes se ujit nga shtrati i lumit Drinos</t>
  </si>
  <si>
    <t>Mbrojtje nga lumi Vjose Fusha Hekal Mollajt</t>
  </si>
  <si>
    <t>Nepermjet rehabilitimit te argjinatures gjatesore dhe ndertimit te peneleve terthore (me gure, gabion dhe veshje betoni) mundesohet mbrojtja nga errozini dhe permbytja e tokave bujqesore ne zonen e Hekalit</t>
  </si>
  <si>
    <t>Mbrojtje nga lumi Vjose ne Pishe Poro, Fier</t>
  </si>
  <si>
    <t>Nepermjet rehabilitimit te argjinatures gjatesore dhe ndertimit te peneleve terthore (me gure, gabion dhe veshje betoni) mundesohet mbrojtja nga errozini ne Pish Poro</t>
  </si>
  <si>
    <t xml:space="preserve">Mbrojtje ne Kardhiq, Gjirokaster </t>
  </si>
  <si>
    <t>Nepermjet rehabilitimit te argjinatures gjatesore dhe ndertimit te peneleve terthore (me gure, gabion dhe veshje betoni) mundesohet mbrojtja nga errozini toak bujqesore dhe rrugen nacionale ne zonen e Kardhiqit</t>
  </si>
  <si>
    <t>Mbrojtje nga lumi Shkumbin ne lagjen Belvedere - Shushice (Faza 2)</t>
  </si>
  <si>
    <t>Nepermjet rehabilitimit te argjinatures gjatesore dhe ndertimit te peneleve terthore (me gure, gabion dhe veshje betoni) mundesohet mbrojtja nga errozini tokave bujqesore dhe zonave te banuara</t>
  </si>
  <si>
    <t>Rehabilitimi i KUL Kurbin</t>
  </si>
  <si>
    <t>Nepermjet rehabilitimit sillet ne kushtet e projektit  seksioni i ketij kanali duke garantuar percjelljen e prurjes se llogaritur, per minimizimin e rrezikut te permbytjes</t>
  </si>
  <si>
    <t>Rehabilitim i KUL Mamurras</t>
  </si>
  <si>
    <t>Sistemim i perrenjve malore mbi KUL Kurbin</t>
  </si>
  <si>
    <t>Nepermjet rehabilitimit sistemohen shtreterit e perrenjeve per minimizimin e rrezikut te permbytjes, nga vershimet e ujit</t>
  </si>
  <si>
    <t>Shpenzime administrative kapitale për AZHBR, AKDC dhe ESHFF</t>
  </si>
  <si>
    <t xml:space="preserve">Do të rikonstruktohen godina ekzistuese dhe do te behet shtese per AZHBR. Do te rikonstruktohet ESHFF dhe AKDC nga demtimet e termetit. </t>
  </si>
  <si>
    <t>Blerje pajisjesh të ndryshme dhe pajisje elektronike AZHBR, AKDC dhe ESHFF</t>
  </si>
  <si>
    <t xml:space="preserve">Do të bëhet blerje e paisjeve elektronike per AZHBR ne vleren 8.5 mln leke; per AKDC ne vleren 0.5 mln leke dhe per ESHFF ne vleren 0.8 mln leke </t>
  </si>
  <si>
    <t>Blerje pajisjesh të ndryshme laboratorike per AKDC dhe ESHFF</t>
  </si>
  <si>
    <t>Do të bëhet blerje e paisjeve laboratorike per AKDC dhe nje frigorifer per ESHFF ne vleren 0.05 mln leke</t>
  </si>
  <si>
    <r>
      <t>Produkti</t>
    </r>
    <r>
      <rPr>
        <b/>
        <sz val="8"/>
        <color indexed="8"/>
        <rFont val="Garamond"/>
        <family val="1"/>
      </rPr>
      <t xml:space="preserve"> 5</t>
    </r>
  </si>
  <si>
    <t>Hapje faqe interneti</t>
  </si>
  <si>
    <t>Shpenzime per hapjen e faqes se internetit per AKDC</t>
  </si>
  <si>
    <t xml:space="preserve">Blerje uniforma </t>
  </si>
  <si>
    <t>Do te blihen uniforma per drejtorine e kontrollit ne AZHBR</t>
  </si>
  <si>
    <t>Programi- Për zhvillimin e qëndrueshëm të sektorit të ullinjve (ASDO)</t>
  </si>
  <si>
    <t>Ambjente të rikonstruktuara për Institutin e Sigurisë Ushqimore dhe Veterinarisë (Godina qëndrore)</t>
  </si>
  <si>
    <t>Ambjente të rikonstruktuara për Institutin e Sigurisë Ushqimore dhe Veterinarisë (Godina 2 katshe)</t>
  </si>
  <si>
    <r>
      <t xml:space="preserve">Detajimi i Kostos Totale të </t>
    </r>
    <r>
      <rPr>
        <b/>
        <sz val="8"/>
        <color rgb="FFFF0000"/>
        <rFont val="Times New Roman"/>
        <family val="1"/>
        <charset val="238"/>
      </rPr>
      <t xml:space="preserve">Produktit 8 </t>
    </r>
    <r>
      <rPr>
        <b/>
        <sz val="8"/>
        <color theme="1"/>
        <rFont val="Times New Roman"/>
        <family val="1"/>
        <charset val="238"/>
      </rPr>
      <t>sipas Artikujve Ekonomikë</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</si>
</sst>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0"/>
    <numFmt numFmtId="165" formatCode="0.0%"/>
    <numFmt numFmtId="166" formatCode="#,##0_ ;\-#,##0\ "/>
    <numFmt numFmtId="167" formatCode="0.0"/>
    <numFmt numFmtId="168" formatCode="#,##0.000"/>
    <numFmt numFmtId="169" formatCode="_(* #,##0.00_);_(* \(#,##0.00\);_(* &quot;-&quot;??_);_(@_)"/>
    <numFmt numFmtId="170" formatCode="_(* #,##0_);_(* \(#,##0\);_(* &quot;-&quot;??_);_(@_)"/>
  </numFmts>
  <fonts count="10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10"/>
      <name val="Arial"/>
      <family val="2"/>
    </font>
    <font>
      <b/>
      <sz val="10"/>
      <color theme="1"/>
      <name val="Garamond"/>
      <family val="1"/>
    </font>
    <font>
      <b/>
      <sz val="11"/>
      <color theme="1"/>
      <name val="Garamond"/>
      <family val="1"/>
    </font>
    <font>
      <b/>
      <sz val="12"/>
      <color theme="1"/>
      <name val="Garamond"/>
      <family val="1"/>
    </font>
    <font>
      <b/>
      <sz val="9"/>
      <name val="Garamond"/>
      <family val="1"/>
    </font>
    <font>
      <b/>
      <sz val="14"/>
      <color theme="1"/>
      <name val="Garamond"/>
      <family val="1"/>
    </font>
    <font>
      <sz val="12"/>
      <color theme="1"/>
      <name val="Calibri"/>
      <family val="2"/>
      <scheme val="minor"/>
    </font>
    <font>
      <sz val="12"/>
      <color theme="1"/>
      <name val="Garamond"/>
      <family val="1"/>
    </font>
    <font>
      <sz val="14"/>
      <color theme="1"/>
      <name val="Garamond"/>
      <family val="1"/>
    </font>
    <font>
      <sz val="11"/>
      <name val="Garamond"/>
      <family val="1"/>
    </font>
    <font>
      <b/>
      <sz val="11"/>
      <color rgb="FFFF0000"/>
      <name val="Calibri"/>
      <family val="2"/>
      <scheme val="minor"/>
    </font>
    <font>
      <sz val="9"/>
      <color theme="1"/>
      <name val="Garamond"/>
      <family val="1"/>
    </font>
    <font>
      <sz val="8"/>
      <color theme="1"/>
      <name val="Garamond"/>
      <family val="1"/>
    </font>
    <font>
      <b/>
      <sz val="9"/>
      <color theme="1"/>
      <name val="Garamond"/>
      <family val="1"/>
    </font>
    <font>
      <sz val="8"/>
      <color rgb="FFFF0000"/>
      <name val="Garamond"/>
      <family val="1"/>
    </font>
    <font>
      <b/>
      <sz val="8"/>
      <color theme="1"/>
      <name val="Garamond"/>
      <family val="1"/>
    </font>
    <font>
      <b/>
      <sz val="8"/>
      <color rgb="FFFF0000"/>
      <name val="Garamond"/>
      <family val="1"/>
    </font>
    <font>
      <sz val="8"/>
      <name val="Garamond"/>
      <family val="1"/>
    </font>
    <font>
      <i/>
      <sz val="9"/>
      <color theme="1"/>
      <name val="Garamond"/>
      <family val="1"/>
    </font>
    <font>
      <i/>
      <sz val="8"/>
      <color theme="1"/>
      <name val="Garamond"/>
      <family val="1"/>
    </font>
    <font>
      <b/>
      <i/>
      <sz val="9"/>
      <color rgb="FFFF0000"/>
      <name val="Garamond"/>
      <family val="1"/>
    </font>
    <font>
      <b/>
      <sz val="9"/>
      <color rgb="FFFF0000"/>
      <name val="Garamond"/>
      <family val="1"/>
    </font>
    <font>
      <sz val="8"/>
      <color rgb="FFC00000"/>
      <name val="Garamond"/>
      <family val="1"/>
    </font>
    <font>
      <i/>
      <sz val="8"/>
      <color rgb="FFC00000"/>
      <name val="Garamond"/>
      <family val="1"/>
    </font>
    <font>
      <b/>
      <sz val="11"/>
      <name val="Calibri"/>
      <family val="2"/>
      <scheme val="minor"/>
    </font>
    <font>
      <sz val="9"/>
      <name val="Garamond"/>
      <family val="1"/>
    </font>
    <font>
      <b/>
      <sz val="8"/>
      <name val="Garamond"/>
      <family val="1"/>
    </font>
    <font>
      <sz val="8"/>
      <color theme="1"/>
      <name val="Garamond"/>
      <family val="1"/>
      <charset val="238"/>
    </font>
    <font>
      <sz val="8"/>
      <color theme="1"/>
      <name val="Calibri"/>
      <family val="2"/>
      <scheme val="minor"/>
    </font>
    <font>
      <i/>
      <sz val="9"/>
      <name val="Garamond"/>
      <family val="1"/>
    </font>
    <font>
      <b/>
      <i/>
      <sz val="9"/>
      <name val="Garamond"/>
      <family val="1"/>
    </font>
    <font>
      <i/>
      <sz val="8"/>
      <name val="Garamond"/>
      <family val="1"/>
    </font>
    <font>
      <b/>
      <sz val="10"/>
      <name val="Garamond"/>
      <family val="1"/>
    </font>
    <font>
      <sz val="8"/>
      <color theme="1"/>
      <name val="Times New Roman"/>
      <family val="1"/>
    </font>
    <font>
      <b/>
      <sz val="11"/>
      <name val="Garamond"/>
      <family val="1"/>
    </font>
    <font>
      <b/>
      <i/>
      <sz val="8"/>
      <name val="Garamond"/>
      <family val="1"/>
    </font>
    <font>
      <sz val="9"/>
      <color theme="1"/>
      <name val="Garamond"/>
      <family val="1"/>
      <charset val="238"/>
    </font>
    <font>
      <sz val="9"/>
      <name val="Garamond"/>
      <family val="1"/>
      <charset val="238"/>
    </font>
    <font>
      <sz val="11"/>
      <color theme="1"/>
      <name val="Garamond"/>
      <family val="1"/>
    </font>
    <font>
      <sz val="11"/>
      <color rgb="FF000000"/>
      <name val="Garamond"/>
      <family val="1"/>
    </font>
    <font>
      <sz val="11"/>
      <color rgb="FFFF0000"/>
      <name val="Garamond"/>
      <family val="1"/>
    </font>
    <font>
      <b/>
      <sz val="11"/>
      <color rgb="FFFF0000"/>
      <name val="Garamond"/>
      <family val="1"/>
    </font>
    <font>
      <b/>
      <sz val="11"/>
      <color indexed="10"/>
      <name val="Garamond"/>
      <family val="1"/>
    </font>
    <font>
      <b/>
      <sz val="11"/>
      <color indexed="8"/>
      <name val="Garamond"/>
      <family val="1"/>
    </font>
    <font>
      <i/>
      <sz val="11"/>
      <color theme="1"/>
      <name val="Garamond"/>
      <family val="1"/>
    </font>
    <font>
      <b/>
      <i/>
      <sz val="11"/>
      <color rgb="FFFF0000"/>
      <name val="Garamond"/>
      <family val="1"/>
    </font>
    <font>
      <i/>
      <sz val="9"/>
      <color theme="1"/>
      <name val="Calibri"/>
      <family val="2"/>
      <scheme val="minor"/>
    </font>
    <font>
      <b/>
      <sz val="9"/>
      <color indexed="81"/>
      <name val="Tahoma"/>
      <family val="2"/>
    </font>
    <font>
      <sz val="9"/>
      <color indexed="81"/>
      <name val="Tahoma"/>
      <family val="2"/>
    </font>
    <font>
      <b/>
      <sz val="11"/>
      <color theme="1"/>
      <name val="Times New Roman"/>
      <family val="1"/>
      <charset val="238"/>
    </font>
    <font>
      <b/>
      <sz val="11"/>
      <color rgb="FFFF0000"/>
      <name val="Times New Roman"/>
      <family val="1"/>
      <charset val="238"/>
    </font>
    <font>
      <sz val="11"/>
      <color theme="1"/>
      <name val="Times New Roman"/>
      <family val="1"/>
      <charset val="238"/>
    </font>
    <font>
      <b/>
      <sz val="10"/>
      <color theme="1"/>
      <name val="Times New Roman"/>
      <family val="1"/>
      <charset val="238"/>
    </font>
    <font>
      <sz val="10"/>
      <color theme="1"/>
      <name val="Times New Roman"/>
      <family val="1"/>
      <charset val="238"/>
    </font>
    <font>
      <sz val="9"/>
      <color theme="1"/>
      <name val="Times New Roman"/>
      <family val="1"/>
      <charset val="238"/>
    </font>
    <font>
      <sz val="8"/>
      <color theme="1"/>
      <name val="Times New Roman"/>
      <family val="1"/>
      <charset val="238"/>
    </font>
    <font>
      <sz val="8"/>
      <name val="Times New Roman"/>
      <family val="1"/>
      <charset val="238"/>
    </font>
    <font>
      <b/>
      <sz val="9"/>
      <color theme="1"/>
      <name val="Times New Roman"/>
      <family val="1"/>
      <charset val="238"/>
    </font>
    <font>
      <b/>
      <sz val="8"/>
      <color theme="1"/>
      <name val="Times New Roman"/>
      <family val="1"/>
      <charset val="238"/>
    </font>
    <font>
      <b/>
      <sz val="8"/>
      <color rgb="FFFF0000"/>
      <name val="Times New Roman"/>
      <family val="1"/>
      <charset val="238"/>
    </font>
    <font>
      <i/>
      <sz val="9"/>
      <color theme="1"/>
      <name val="Times New Roman"/>
      <family val="1"/>
      <charset val="238"/>
    </font>
    <font>
      <i/>
      <sz val="8"/>
      <color theme="1"/>
      <name val="Times New Roman"/>
      <family val="1"/>
      <charset val="238"/>
    </font>
    <font>
      <b/>
      <i/>
      <sz val="9"/>
      <color rgb="FFFF0000"/>
      <name val="Times New Roman"/>
      <family val="1"/>
      <charset val="238"/>
    </font>
    <font>
      <b/>
      <sz val="9"/>
      <color rgb="FFFF0000"/>
      <name val="Times New Roman"/>
      <family val="1"/>
      <charset val="238"/>
    </font>
    <font>
      <b/>
      <sz val="8"/>
      <color indexed="10"/>
      <name val="Garamond"/>
      <family val="1"/>
    </font>
    <font>
      <b/>
      <sz val="8"/>
      <color indexed="8"/>
      <name val="Garamond"/>
      <family val="1"/>
    </font>
    <font>
      <b/>
      <i/>
      <sz val="10"/>
      <color rgb="FFFF0000"/>
      <name val="Garamond"/>
      <family val="1"/>
    </font>
    <font>
      <sz val="8"/>
      <color indexed="8"/>
      <name val="Garamond"/>
      <family val="1"/>
    </font>
    <font>
      <b/>
      <i/>
      <sz val="8"/>
      <color rgb="FFFF0000"/>
      <name val="Garamond"/>
      <family val="1"/>
    </font>
    <font>
      <b/>
      <i/>
      <sz val="9"/>
      <color theme="1"/>
      <name val="Garamond"/>
      <family val="1"/>
    </font>
    <font>
      <b/>
      <i/>
      <sz val="8"/>
      <color theme="1"/>
      <name val="Garamond"/>
      <family val="1"/>
    </font>
    <font>
      <b/>
      <sz val="10"/>
      <color theme="1"/>
      <name val="Garamond"/>
      <family val="1"/>
      <charset val="238"/>
    </font>
    <font>
      <sz val="9"/>
      <color theme="1"/>
      <name val="Calibri"/>
      <family val="2"/>
      <scheme val="minor"/>
    </font>
    <font>
      <b/>
      <sz val="8"/>
      <name val="Garamond"/>
      <family val="1"/>
      <charset val="238"/>
    </font>
    <font>
      <b/>
      <sz val="8"/>
      <color theme="1"/>
      <name val="Garamond"/>
      <family val="1"/>
      <charset val="238"/>
    </font>
    <font>
      <b/>
      <sz val="8"/>
      <color rgb="FFFF0000"/>
      <name val="Garamond"/>
      <family val="1"/>
      <charset val="238"/>
    </font>
    <font>
      <b/>
      <sz val="8"/>
      <color indexed="10"/>
      <name val="Times New Roman"/>
      <family val="1"/>
      <charset val="238"/>
    </font>
    <font>
      <b/>
      <sz val="8"/>
      <color indexed="8"/>
      <name val="Times New Roman"/>
      <family val="1"/>
      <charset val="238"/>
    </font>
    <font>
      <sz val="8"/>
      <name val="Garamond"/>
      <family val="1"/>
      <charset val="238"/>
    </font>
    <font>
      <sz val="10"/>
      <name val="Times New Roman"/>
      <family val="1"/>
      <charset val="238"/>
    </font>
    <font>
      <sz val="10"/>
      <name val="Times New Roman"/>
      <family val="1"/>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7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style="medium">
        <color rgb="FF2E74B5"/>
      </right>
      <top style="medium">
        <color rgb="FF2E74B5"/>
      </top>
      <bottom style="medium">
        <color rgb="FF2E74B5"/>
      </bottom>
      <diagonal/>
    </border>
    <border>
      <left style="medium">
        <color rgb="FF2E74B5"/>
      </left>
      <right style="medium">
        <color rgb="FF2E74B5"/>
      </right>
      <top style="medium">
        <color rgb="FF2E74B5"/>
      </top>
      <bottom style="medium">
        <color rgb="FF2E74B5"/>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2E74B5"/>
      </left>
      <right style="medium">
        <color rgb="FF2E74B5"/>
      </right>
      <top style="medium">
        <color rgb="FF2E74B5"/>
      </top>
      <bottom/>
      <diagonal/>
    </border>
    <border>
      <left/>
      <right style="medium">
        <color rgb="FF2E74B5"/>
      </right>
      <top/>
      <bottom/>
      <diagonal/>
    </border>
    <border>
      <left style="medium">
        <color rgb="FF2E74B5"/>
      </left>
      <right style="medium">
        <color rgb="FF2E74B5"/>
      </right>
      <top/>
      <bottom style="medium">
        <color rgb="FF2E74B5"/>
      </bottom>
      <diagonal/>
    </border>
    <border>
      <left/>
      <right style="medium">
        <color rgb="FF2E74B5"/>
      </right>
      <top/>
      <bottom style="medium">
        <color rgb="FF2E74B5"/>
      </bottom>
      <diagonal/>
    </border>
    <border>
      <left/>
      <right/>
      <top style="medium">
        <color rgb="FF2E74B5"/>
      </top>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rgb="FF2E74B5"/>
      </left>
      <right/>
      <top/>
      <bottom style="medium">
        <color rgb="FF2E74B5"/>
      </bottom>
      <diagonal/>
    </border>
    <border>
      <left/>
      <right/>
      <top/>
      <bottom style="medium">
        <color rgb="FF2E74B5"/>
      </bottom>
      <diagonal/>
    </border>
    <border>
      <left style="medium">
        <color rgb="FF2E74B5"/>
      </left>
      <right style="medium">
        <color rgb="FF2E74B5"/>
      </right>
      <top/>
      <bottom/>
      <diagonal/>
    </border>
    <border>
      <left style="medium">
        <color indexed="64"/>
      </left>
      <right style="medium">
        <color rgb="FF2E74B5"/>
      </right>
      <top style="medium">
        <color indexed="64"/>
      </top>
      <bottom style="medium">
        <color rgb="FF2E74B5"/>
      </bottom>
      <diagonal/>
    </border>
    <border>
      <left style="medium">
        <color rgb="FF2E74B5"/>
      </left>
      <right style="medium">
        <color rgb="FF2E74B5"/>
      </right>
      <top style="medium">
        <color indexed="64"/>
      </top>
      <bottom style="medium">
        <color rgb="FF2E74B5"/>
      </bottom>
      <diagonal/>
    </border>
    <border>
      <left style="medium">
        <color rgb="FF2E74B5"/>
      </left>
      <right style="medium">
        <color indexed="64"/>
      </right>
      <top style="medium">
        <color indexed="64"/>
      </top>
      <bottom style="medium">
        <color rgb="FF2E74B5"/>
      </bottom>
      <diagonal/>
    </border>
    <border>
      <left style="medium">
        <color indexed="64"/>
      </left>
      <right style="medium">
        <color rgb="FF2E74B5"/>
      </right>
      <top/>
      <bottom style="medium">
        <color rgb="FF2E74B5"/>
      </bottom>
      <diagonal/>
    </border>
    <border>
      <left style="medium">
        <color rgb="FF2E74B5"/>
      </left>
      <right style="medium">
        <color indexed="64"/>
      </right>
      <top/>
      <bottom style="medium">
        <color rgb="FF2E74B5"/>
      </bottom>
      <diagonal/>
    </border>
    <border>
      <left/>
      <right style="medium">
        <color indexed="64"/>
      </right>
      <top/>
      <bottom style="medium">
        <color rgb="FF2E74B5"/>
      </bottom>
      <diagonal/>
    </border>
    <border>
      <left style="medium">
        <color indexed="64"/>
      </left>
      <right style="medium">
        <color rgb="FF2E74B5"/>
      </right>
      <top/>
      <bottom style="medium">
        <color indexed="64"/>
      </bottom>
      <diagonal/>
    </border>
    <border>
      <left style="medium">
        <color rgb="FF2E74B5"/>
      </left>
      <right style="medium">
        <color rgb="FF2E74B5"/>
      </right>
      <top/>
      <bottom style="medium">
        <color indexed="64"/>
      </bottom>
      <diagonal/>
    </border>
    <border>
      <left/>
      <right style="medium">
        <color rgb="FF2E74B5"/>
      </right>
      <top/>
      <bottom style="medium">
        <color indexed="64"/>
      </bottom>
      <diagonal/>
    </border>
    <border>
      <left/>
      <right style="medium">
        <color indexed="64"/>
      </right>
      <top/>
      <bottom style="medium">
        <color indexed="64"/>
      </bottom>
      <diagonal/>
    </border>
    <border>
      <left style="medium">
        <color rgb="FF2E74B5"/>
      </left>
      <right style="medium">
        <color rgb="FF2E74B5"/>
      </right>
      <top style="medium">
        <color rgb="FF2E74B5"/>
      </top>
      <bottom style="thin">
        <color indexed="64"/>
      </bottom>
      <diagonal/>
    </border>
    <border>
      <left style="medium">
        <color rgb="FF2E74B5"/>
      </left>
      <right/>
      <top style="medium">
        <color rgb="FF2E74B5"/>
      </top>
      <bottom/>
      <diagonal/>
    </border>
    <border>
      <left/>
      <right style="medium">
        <color rgb="FF2E74B5"/>
      </right>
      <top style="medium">
        <color rgb="FF2E74B5"/>
      </top>
      <bottom/>
      <diagonal/>
    </border>
    <border>
      <left style="medium">
        <color rgb="FF2E74B5"/>
      </left>
      <right/>
      <top/>
      <bottom/>
      <diagonal/>
    </border>
    <border>
      <left style="thin">
        <color indexed="64"/>
      </left>
      <right style="thin">
        <color indexed="64"/>
      </right>
      <top/>
      <bottom style="thin">
        <color indexed="64"/>
      </bottom>
      <diagonal/>
    </border>
    <border>
      <left/>
      <right style="thin">
        <color indexed="64"/>
      </right>
      <top/>
      <bottom style="medium">
        <color rgb="FF2E74B5"/>
      </bottom>
      <diagonal/>
    </border>
    <border>
      <left style="thin">
        <color indexed="64"/>
      </left>
      <right style="medium">
        <color rgb="FF2E74B5"/>
      </right>
      <top/>
      <bottom style="medium">
        <color rgb="FF2E74B5"/>
      </bottom>
      <diagonal/>
    </border>
    <border>
      <left style="thin">
        <color indexed="64"/>
      </left>
      <right/>
      <top/>
      <bottom style="medium">
        <color rgb="FF2E74B5"/>
      </bottom>
      <diagonal/>
    </border>
    <border>
      <left/>
      <right style="thin">
        <color indexed="64"/>
      </right>
      <top style="medium">
        <color rgb="FF2E74B5"/>
      </top>
      <bottom style="medium">
        <color rgb="FF2E74B5"/>
      </bottom>
      <diagonal/>
    </border>
    <border>
      <left style="medium">
        <color rgb="FF2E74B5"/>
      </left>
      <right style="thin">
        <color indexed="64"/>
      </right>
      <top/>
      <bottom style="medium">
        <color rgb="FF2E74B5"/>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2E74B5"/>
      </left>
      <right style="thin">
        <color indexed="64"/>
      </right>
      <top style="medium">
        <color rgb="FF2E74B5"/>
      </top>
      <bottom style="medium">
        <color rgb="FF2E74B5"/>
      </bottom>
      <diagonal/>
    </border>
    <border>
      <left style="medium">
        <color theme="4" tint="-0.249977111117893"/>
      </left>
      <right/>
      <top style="medium">
        <color theme="4" tint="-0.249977111117893"/>
      </top>
      <bottom style="medium">
        <color theme="4" tint="-0.249977111117893"/>
      </bottom>
      <diagonal/>
    </border>
    <border>
      <left/>
      <right/>
      <top style="medium">
        <color theme="4" tint="-0.249977111117893"/>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style="medium">
        <color theme="4" tint="-0.249977111117893"/>
      </left>
      <right/>
      <top style="medium">
        <color theme="4" tint="-0.249977111117893"/>
      </top>
      <bottom/>
      <diagonal/>
    </border>
    <border>
      <left/>
      <right style="medium">
        <color theme="4" tint="-0.249977111117893"/>
      </right>
      <top style="medium">
        <color theme="4" tint="-0.249977111117893"/>
      </top>
      <bottom/>
      <diagonal/>
    </border>
    <border>
      <left style="medium">
        <color rgb="FF2E74B5"/>
      </left>
      <right style="medium">
        <color rgb="FF2E74B5"/>
      </right>
      <top style="thin">
        <color indexed="64"/>
      </top>
      <bottom style="medium">
        <color rgb="FF2E74B5"/>
      </bottom>
      <diagonal/>
    </border>
    <border>
      <left style="medium">
        <color theme="4" tint="-0.249977111117893"/>
      </left>
      <right style="medium">
        <color theme="4" tint="-0.249977111117893"/>
      </right>
      <top style="medium">
        <color theme="4" tint="-0.249977111117893"/>
      </top>
      <bottom/>
      <diagonal/>
    </border>
    <border>
      <left style="thin">
        <color indexed="64"/>
      </left>
      <right/>
      <top/>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bottom style="medium">
        <color rgb="FF2E74B5"/>
      </bottom>
      <diagonal/>
    </border>
    <border>
      <left style="medium">
        <color indexed="64"/>
      </left>
      <right style="medium">
        <color indexed="64"/>
      </right>
      <top style="medium">
        <color indexed="64"/>
      </top>
      <bottom style="medium">
        <color indexed="64"/>
      </bottom>
      <diagonal/>
    </border>
    <border>
      <left style="medium">
        <color indexed="64"/>
      </left>
      <right/>
      <top style="medium">
        <color rgb="FF2E74B5"/>
      </top>
      <bottom style="medium">
        <color rgb="FF2E74B5"/>
      </bottom>
      <diagonal/>
    </border>
    <border>
      <left style="medium">
        <color theme="4" tint="-0.249977111117893"/>
      </left>
      <right/>
      <top style="medium">
        <color rgb="FF2E74B5"/>
      </top>
      <bottom style="medium">
        <color theme="4" tint="-0.249977111117893"/>
      </bottom>
      <diagonal/>
    </border>
    <border>
      <left/>
      <right style="medium">
        <color theme="4" tint="-0.249977111117893"/>
      </right>
      <top style="medium">
        <color rgb="FF2E74B5"/>
      </top>
      <bottom style="medium">
        <color theme="4" tint="-0.249977111117893"/>
      </bottom>
      <diagonal/>
    </border>
  </borders>
  <cellStyleXfs count="4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5" fillId="0" borderId="0"/>
    <xf numFmtId="9"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169" fontId="1" fillId="0" borderId="0" applyFont="0" applyFill="0" applyBorder="0" applyAlignment="0" applyProtection="0"/>
  </cellStyleXfs>
  <cellXfs count="940">
    <xf numFmtId="0" fontId="0" fillId="0" borderId="0" xfId="0"/>
    <xf numFmtId="0" fontId="22" fillId="33" borderId="13" xfId="0" applyFont="1" applyFill="1" applyBorder="1" applyAlignment="1">
      <alignment horizontal="left" vertical="center" wrapText="1"/>
    </xf>
    <xf numFmtId="0" fontId="21" fillId="34" borderId="0" xfId="0" applyFont="1" applyFill="1"/>
    <xf numFmtId="0" fontId="0" fillId="34" borderId="0" xfId="0" applyFill="1"/>
    <xf numFmtId="0" fontId="22" fillId="33" borderId="0" xfId="0" applyFont="1" applyFill="1" applyBorder="1" applyAlignment="1">
      <alignment horizontal="left" vertical="center" wrapText="1"/>
    </xf>
    <xf numFmtId="0" fontId="18" fillId="33" borderId="0" xfId="0" applyFont="1" applyFill="1" applyBorder="1" applyAlignment="1">
      <alignment horizontal="center" vertical="center" wrapText="1"/>
    </xf>
    <xf numFmtId="0" fontId="22" fillId="34" borderId="13" xfId="0" applyFont="1" applyFill="1" applyBorder="1" applyAlignment="1">
      <alignment horizontal="left" vertical="center" wrapText="1"/>
    </xf>
    <xf numFmtId="0" fontId="22" fillId="34" borderId="13" xfId="0" applyFont="1" applyFill="1" applyBorder="1" applyAlignment="1">
      <alignment horizontal="center" vertical="center" wrapText="1"/>
    </xf>
    <xf numFmtId="0" fontId="0" fillId="33" borderId="0" xfId="0" applyFill="1"/>
    <xf numFmtId="0" fontId="26" fillId="33" borderId="13" xfId="0" applyFont="1" applyFill="1" applyBorder="1" applyAlignment="1">
      <alignment horizontal="left" vertical="center" wrapText="1"/>
    </xf>
    <xf numFmtId="49" fontId="20" fillId="33" borderId="13" xfId="0" applyNumberFormat="1" applyFont="1" applyFill="1" applyBorder="1" applyAlignment="1">
      <alignment horizontal="center" vertical="center" wrapText="1"/>
    </xf>
    <xf numFmtId="0" fontId="0" fillId="0" borderId="0" xfId="0" applyBorder="1"/>
    <xf numFmtId="0" fontId="29" fillId="0" borderId="0" xfId="0" applyFont="1" applyFill="1" applyAlignment="1">
      <alignment horizontal="center"/>
    </xf>
    <xf numFmtId="0" fontId="0" fillId="0" borderId="0" xfId="0" applyFill="1"/>
    <xf numFmtId="0" fontId="20" fillId="33" borderId="13" xfId="0" applyFont="1" applyFill="1" applyBorder="1" applyAlignment="1">
      <alignment horizontal="left" vertical="center" wrapText="1"/>
    </xf>
    <xf numFmtId="0" fontId="18" fillId="0" borderId="0" xfId="0" applyFont="1" applyFill="1" applyBorder="1" applyAlignment="1">
      <alignment horizontal="center" vertical="center"/>
    </xf>
    <xf numFmtId="49" fontId="18" fillId="0" borderId="0" xfId="0" applyNumberFormat="1" applyFont="1" applyFill="1" applyBorder="1" applyAlignment="1">
      <alignment horizontal="center" vertical="center"/>
    </xf>
    <xf numFmtId="0" fontId="18" fillId="0" borderId="0" xfId="0" applyFont="1" applyFill="1" applyBorder="1" applyAlignment="1">
      <alignment horizontal="center" vertical="center" wrapText="1"/>
    </xf>
    <xf numFmtId="0" fontId="20" fillId="0" borderId="0" xfId="0" applyFont="1" applyFill="1" applyBorder="1" applyAlignment="1">
      <alignment horizontal="center"/>
    </xf>
    <xf numFmtId="0" fontId="30" fillId="0" borderId="0" xfId="0" applyFont="1" applyFill="1" applyBorder="1" applyAlignment="1">
      <alignment horizontal="center" vertical="center" wrapText="1"/>
    </xf>
    <xf numFmtId="0" fontId="20" fillId="35" borderId="13" xfId="0" applyFont="1" applyFill="1" applyBorder="1" applyAlignment="1">
      <alignment vertical="center" wrapText="1"/>
    </xf>
    <xf numFmtId="0" fontId="31" fillId="33" borderId="2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33" borderId="27" xfId="0" applyFont="1" applyFill="1" applyBorder="1" applyAlignment="1">
      <alignment horizontal="center" vertical="center" wrapText="1"/>
    </xf>
    <xf numFmtId="0" fontId="31" fillId="33" borderId="26" xfId="0" applyFont="1" applyFill="1" applyBorder="1" applyAlignment="1">
      <alignment vertical="center" wrapText="1"/>
    </xf>
    <xf numFmtId="3" fontId="31" fillId="33" borderId="27" xfId="0" applyNumberFormat="1" applyFont="1" applyFill="1" applyBorder="1" applyAlignment="1">
      <alignment horizontal="center" vertical="center"/>
    </xf>
    <xf numFmtId="9" fontId="31" fillId="33" borderId="27" xfId="0" applyNumberFormat="1" applyFont="1" applyFill="1" applyBorder="1" applyAlignment="1">
      <alignment horizontal="center" vertical="center"/>
    </xf>
    <xf numFmtId="9" fontId="31" fillId="0" borderId="0" xfId="0" applyNumberFormat="1" applyFont="1" applyFill="1" applyBorder="1" applyAlignment="1">
      <alignment horizontal="center" vertical="center"/>
    </xf>
    <xf numFmtId="0" fontId="31" fillId="33" borderId="26" xfId="0" applyFont="1" applyFill="1" applyBorder="1" applyAlignment="1">
      <alignment horizontal="left" vertical="center" wrapText="1"/>
    </xf>
    <xf numFmtId="3" fontId="31" fillId="0" borderId="0" xfId="0" applyNumberFormat="1" applyFont="1" applyFill="1" applyBorder="1" applyAlignment="1">
      <alignment horizontal="center" vertical="center"/>
    </xf>
    <xf numFmtId="0" fontId="32" fillId="35" borderId="26" xfId="0" applyFont="1" applyFill="1" applyBorder="1" applyAlignment="1">
      <alignment vertical="center" wrapText="1"/>
    </xf>
    <xf numFmtId="3" fontId="31" fillId="33" borderId="27" xfId="44" applyNumberFormat="1" applyFont="1" applyFill="1" applyBorder="1" applyAlignment="1">
      <alignment horizontal="center" vertical="center"/>
    </xf>
    <xf numFmtId="3" fontId="31" fillId="0" borderId="0" xfId="44" applyNumberFormat="1" applyFont="1" applyFill="1" applyBorder="1" applyAlignment="1">
      <alignment horizontal="center" vertical="center"/>
    </xf>
    <xf numFmtId="9" fontId="33" fillId="0" borderId="0" xfId="0" applyNumberFormat="1" applyFont="1" applyFill="1" applyBorder="1" applyAlignment="1">
      <alignment horizontal="center" vertical="center"/>
    </xf>
    <xf numFmtId="0" fontId="34"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35" fillId="35" borderId="10" xfId="0" applyFont="1" applyFill="1" applyBorder="1" applyAlignment="1">
      <alignment horizontal="left" vertical="center" wrapText="1"/>
    </xf>
    <xf numFmtId="0" fontId="33" fillId="35" borderId="12" xfId="0" applyFont="1" applyFill="1" applyBorder="1" applyAlignment="1">
      <alignment horizontal="center" vertical="center"/>
    </xf>
    <xf numFmtId="0" fontId="31" fillId="0" borderId="0" xfId="0" applyFont="1" applyFill="1" applyBorder="1" applyAlignment="1">
      <alignment horizontal="center" vertical="center"/>
    </xf>
    <xf numFmtId="0" fontId="36" fillId="0" borderId="0" xfId="0" applyFont="1" applyFill="1" applyBorder="1" applyAlignment="1">
      <alignment horizontal="center" vertical="center" wrapText="1"/>
    </xf>
    <xf numFmtId="0" fontId="34" fillId="33" borderId="2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33" borderId="27" xfId="0" applyFont="1" applyFill="1" applyBorder="1" applyAlignment="1">
      <alignment horizontal="center" vertical="center" wrapText="1"/>
    </xf>
    <xf numFmtId="3" fontId="31" fillId="33" borderId="26" xfId="0" applyNumberFormat="1" applyFont="1" applyFill="1" applyBorder="1" applyAlignment="1">
      <alignment horizontal="center" vertical="center" wrapText="1"/>
    </xf>
    <xf numFmtId="3" fontId="31" fillId="0" borderId="0" xfId="0" applyNumberFormat="1" applyFont="1" applyFill="1" applyBorder="1" applyAlignment="1">
      <alignment horizontal="center" vertical="center" wrapText="1"/>
    </xf>
    <xf numFmtId="165" fontId="31" fillId="33" borderId="27" xfId="0" applyNumberFormat="1" applyFont="1" applyFill="1" applyBorder="1" applyAlignment="1">
      <alignment horizontal="center" vertical="center"/>
    </xf>
    <xf numFmtId="165" fontId="31" fillId="0" borderId="0" xfId="0" applyNumberFormat="1" applyFont="1" applyFill="1" applyBorder="1" applyAlignment="1">
      <alignment horizontal="center" vertical="center"/>
    </xf>
    <xf numFmtId="0" fontId="30" fillId="0" borderId="26" xfId="0" applyFont="1" applyBorder="1" applyAlignment="1">
      <alignment horizontal="left" vertical="center" wrapText="1" indent="1"/>
    </xf>
    <xf numFmtId="0" fontId="37" fillId="0" borderId="26" xfId="0" applyFont="1" applyBorder="1" applyAlignment="1">
      <alignment horizontal="left" vertical="center" wrapText="1" indent="1"/>
    </xf>
    <xf numFmtId="3" fontId="38" fillId="33" borderId="27" xfId="0" applyNumberFormat="1" applyFont="1" applyFill="1" applyBorder="1" applyAlignment="1">
      <alignment horizontal="center" vertical="center"/>
    </xf>
    <xf numFmtId="9" fontId="38" fillId="0" borderId="0" xfId="44" applyFont="1" applyFill="1" applyBorder="1" applyAlignment="1">
      <alignment horizontal="center" vertical="center"/>
    </xf>
    <xf numFmtId="165" fontId="38" fillId="33" borderId="27" xfId="0" applyNumberFormat="1" applyFont="1" applyFill="1" applyBorder="1" applyAlignment="1">
      <alignment horizontal="center" vertical="center"/>
    </xf>
    <xf numFmtId="165" fontId="38" fillId="0" borderId="0" xfId="0" applyNumberFormat="1" applyFont="1" applyFill="1" applyBorder="1" applyAlignment="1">
      <alignment horizontal="center" vertical="center"/>
    </xf>
    <xf numFmtId="0" fontId="30" fillId="33" borderId="26" xfId="0" applyFont="1" applyFill="1" applyBorder="1" applyAlignment="1">
      <alignment horizontal="left" vertical="center" wrapText="1" indent="1"/>
    </xf>
    <xf numFmtId="0" fontId="37" fillId="33" borderId="26" xfId="0" applyFont="1" applyFill="1" applyBorder="1" applyAlignment="1">
      <alignment horizontal="left" vertical="center" wrapText="1" indent="1"/>
    </xf>
    <xf numFmtId="3" fontId="38" fillId="0" borderId="0" xfId="0" applyNumberFormat="1" applyFont="1" applyFill="1" applyBorder="1" applyAlignment="1">
      <alignment horizontal="center" vertical="center"/>
    </xf>
    <xf numFmtId="165" fontId="31" fillId="33" borderId="27" xfId="44" applyNumberFormat="1" applyFont="1" applyFill="1" applyBorder="1" applyAlignment="1">
      <alignment horizontal="center" vertical="center"/>
    </xf>
    <xf numFmtId="9" fontId="31" fillId="33" borderId="27" xfId="44" applyFont="1" applyFill="1" applyBorder="1" applyAlignment="1">
      <alignment horizontal="center" vertical="center"/>
    </xf>
    <xf numFmtId="9" fontId="31" fillId="0" borderId="0" xfId="44" applyFont="1" applyFill="1" applyBorder="1" applyAlignment="1">
      <alignment horizontal="center" vertical="center"/>
    </xf>
    <xf numFmtId="0" fontId="39" fillId="0" borderId="32" xfId="0" applyFont="1" applyBorder="1" applyAlignment="1">
      <alignment horizontal="left" vertical="center" wrapText="1" indent="1"/>
    </xf>
    <xf numFmtId="0" fontId="40" fillId="34" borderId="26" xfId="0" applyFont="1" applyFill="1" applyBorder="1" applyAlignment="1">
      <alignment vertical="center" wrapText="1"/>
    </xf>
    <xf numFmtId="3" fontId="34" fillId="34" borderId="25" xfId="0" applyNumberFormat="1" applyFont="1" applyFill="1" applyBorder="1" applyAlignment="1">
      <alignment horizontal="center" vertical="center"/>
    </xf>
    <xf numFmtId="3" fontId="34" fillId="34" borderId="27" xfId="0" applyNumberFormat="1" applyFont="1" applyFill="1" applyBorder="1" applyAlignment="1">
      <alignment horizontal="center" vertical="center"/>
    </xf>
    <xf numFmtId="3" fontId="34" fillId="0" borderId="0" xfId="0" applyNumberFormat="1" applyFont="1" applyFill="1" applyBorder="1" applyAlignment="1">
      <alignment horizontal="center" vertical="center"/>
    </xf>
    <xf numFmtId="0" fontId="35" fillId="35" borderId="30" xfId="0" applyFont="1" applyFill="1" applyBorder="1" applyAlignment="1">
      <alignment vertical="center" wrapText="1"/>
    </xf>
    <xf numFmtId="0" fontId="33" fillId="35" borderId="12" xfId="0" applyFont="1" applyFill="1" applyBorder="1" applyAlignment="1">
      <alignment horizontal="center" vertical="center" wrapText="1"/>
    </xf>
    <xf numFmtId="3" fontId="0" fillId="0" borderId="0" xfId="0" applyNumberFormat="1"/>
    <xf numFmtId="3" fontId="38" fillId="0" borderId="27" xfId="0" applyNumberFormat="1" applyFont="1" applyBorder="1" applyAlignment="1">
      <alignment horizontal="center" vertical="center"/>
    </xf>
    <xf numFmtId="3" fontId="31" fillId="0" borderId="27" xfId="0" applyNumberFormat="1" applyFont="1" applyBorder="1" applyAlignment="1">
      <alignment horizontal="center" vertical="center"/>
    </xf>
    <xf numFmtId="0" fontId="40" fillId="0" borderId="32" xfId="0" applyFont="1" applyBorder="1" applyAlignment="1">
      <alignment horizontal="left" vertical="center" wrapText="1" indent="1"/>
    </xf>
    <xf numFmtId="3" fontId="41" fillId="0" borderId="0" xfId="0" applyNumberFormat="1" applyFont="1" applyFill="1" applyBorder="1" applyAlignment="1">
      <alignment horizontal="center" vertical="center" wrapText="1"/>
    </xf>
    <xf numFmtId="0" fontId="40" fillId="34" borderId="29" xfId="0" applyFont="1" applyFill="1" applyBorder="1" applyAlignment="1">
      <alignment vertical="center" wrapText="1"/>
    </xf>
    <xf numFmtId="0" fontId="31" fillId="33" borderId="33" xfId="0" applyFont="1" applyFill="1" applyBorder="1" applyAlignment="1">
      <alignment horizontal="left" vertical="center" wrapText="1"/>
    </xf>
    <xf numFmtId="3" fontId="31" fillId="33" borderId="34" xfId="0" applyNumberFormat="1" applyFont="1" applyFill="1" applyBorder="1" applyAlignment="1">
      <alignment horizontal="center" vertical="center" wrapText="1"/>
    </xf>
    <xf numFmtId="3" fontId="31" fillId="33" borderId="35" xfId="0" applyNumberFormat="1" applyFont="1" applyFill="1" applyBorder="1" applyAlignment="1">
      <alignment horizontal="center" vertical="center" wrapText="1"/>
    </xf>
    <xf numFmtId="0" fontId="31" fillId="33" borderId="36" xfId="0" applyFont="1" applyFill="1" applyBorder="1" applyAlignment="1">
      <alignment horizontal="left" vertical="center" wrapText="1"/>
    </xf>
    <xf numFmtId="3" fontId="31" fillId="33" borderId="37" xfId="0" applyNumberFormat="1" applyFont="1" applyFill="1" applyBorder="1" applyAlignment="1">
      <alignment horizontal="center" vertical="center" wrapText="1"/>
    </xf>
    <xf numFmtId="3" fontId="31" fillId="33" borderId="0" xfId="0" applyNumberFormat="1" applyFont="1" applyFill="1" applyBorder="1" applyAlignment="1">
      <alignment horizontal="center" vertical="center" wrapText="1"/>
    </xf>
    <xf numFmtId="165" fontId="31" fillId="33" borderId="38" xfId="0" applyNumberFormat="1" applyFont="1" applyFill="1" applyBorder="1" applyAlignment="1">
      <alignment horizontal="center" vertical="center"/>
    </xf>
    <xf numFmtId="0" fontId="31" fillId="33" borderId="39" xfId="0" applyFont="1" applyFill="1" applyBorder="1" applyAlignment="1">
      <alignment horizontal="left" vertical="center" wrapText="1"/>
    </xf>
    <xf numFmtId="0" fontId="31" fillId="33" borderId="40" xfId="0" applyFont="1" applyFill="1" applyBorder="1" applyAlignment="1">
      <alignment horizontal="center" vertical="center" wrapText="1"/>
    </xf>
    <xf numFmtId="165" fontId="31" fillId="33" borderId="41" xfId="0" applyNumberFormat="1" applyFont="1" applyFill="1" applyBorder="1" applyAlignment="1">
      <alignment horizontal="center" vertical="center"/>
    </xf>
    <xf numFmtId="165" fontId="31" fillId="33" borderId="42" xfId="0" applyNumberFormat="1" applyFont="1" applyFill="1" applyBorder="1" applyAlignment="1">
      <alignment horizontal="center" vertical="center"/>
    </xf>
    <xf numFmtId="3" fontId="38" fillId="0" borderId="27" xfId="0" applyNumberFormat="1" applyFont="1" applyFill="1" applyBorder="1" applyAlignment="1">
      <alignment horizontal="center" vertical="center"/>
    </xf>
    <xf numFmtId="3" fontId="31" fillId="0" borderId="27" xfId="0" applyNumberFormat="1" applyFont="1" applyFill="1" applyBorder="1" applyAlignment="1">
      <alignment horizontal="center" vertical="center"/>
    </xf>
    <xf numFmtId="3" fontId="42" fillId="0" borderId="0" xfId="0" applyNumberFormat="1" applyFont="1" applyFill="1" applyBorder="1" applyAlignment="1">
      <alignment horizontal="center" vertical="center"/>
    </xf>
    <xf numFmtId="9" fontId="36" fillId="33" borderId="27" xfId="0" applyNumberFormat="1" applyFont="1" applyFill="1" applyBorder="1" applyAlignment="1">
      <alignment horizontal="center" vertical="center"/>
    </xf>
    <xf numFmtId="9" fontId="41" fillId="0" borderId="0" xfId="0" applyNumberFormat="1" applyFont="1" applyFill="1" applyBorder="1" applyAlignment="1">
      <alignment horizontal="center" vertical="center"/>
    </xf>
    <xf numFmtId="9" fontId="36" fillId="0" borderId="0" xfId="0" applyNumberFormat="1" applyFont="1" applyFill="1" applyBorder="1" applyAlignment="1">
      <alignment horizontal="center" vertical="center"/>
    </xf>
    <xf numFmtId="9" fontId="36" fillId="33" borderId="27" xfId="44" applyNumberFormat="1" applyFont="1" applyFill="1" applyBorder="1" applyAlignment="1">
      <alignment horizontal="center" vertical="center"/>
    </xf>
    <xf numFmtId="0" fontId="35" fillId="35" borderId="30" xfId="0" applyFont="1" applyFill="1" applyBorder="1" applyAlignment="1">
      <alignment horizontal="left" vertical="center" wrapText="1"/>
    </xf>
    <xf numFmtId="9" fontId="38" fillId="33" borderId="27" xfId="44" applyFont="1" applyFill="1" applyBorder="1" applyAlignment="1">
      <alignment horizontal="center" vertical="center"/>
    </xf>
    <xf numFmtId="0" fontId="30" fillId="0" borderId="26" xfId="0" applyFont="1" applyFill="1" applyBorder="1" applyAlignment="1">
      <alignment horizontal="left" vertical="center" wrapText="1" indent="1"/>
    </xf>
    <xf numFmtId="0" fontId="37" fillId="0" borderId="26" xfId="0" applyFont="1" applyFill="1" applyBorder="1" applyAlignment="1">
      <alignment horizontal="left" vertical="center" wrapText="1" indent="1"/>
    </xf>
    <xf numFmtId="0" fontId="35" fillId="35" borderId="26" xfId="0" applyFont="1" applyFill="1" applyBorder="1" applyAlignment="1">
      <alignment horizontal="left" vertical="center" wrapText="1"/>
    </xf>
    <xf numFmtId="0" fontId="35" fillId="35" borderId="32" xfId="0" applyFont="1" applyFill="1" applyBorder="1" applyAlignment="1">
      <alignment horizontal="left" vertical="center" wrapText="1"/>
    </xf>
    <xf numFmtId="0" fontId="31" fillId="0" borderId="26" xfId="0" applyFont="1" applyFill="1" applyBorder="1" applyAlignment="1">
      <alignment horizontal="left" vertical="center" wrapText="1"/>
    </xf>
    <xf numFmtId="9" fontId="35" fillId="35" borderId="13" xfId="0" applyNumberFormat="1" applyFont="1" applyFill="1" applyBorder="1" applyAlignment="1">
      <alignment horizontal="center" vertical="center" wrapText="1"/>
    </xf>
    <xf numFmtId="0" fontId="31" fillId="33" borderId="29" xfId="0" applyFont="1" applyFill="1" applyBorder="1" applyAlignment="1">
      <alignment horizontal="left" vertical="center" wrapText="1"/>
    </xf>
    <xf numFmtId="0" fontId="31" fillId="33" borderId="0" xfId="0" applyFont="1" applyFill="1" applyBorder="1" applyAlignment="1">
      <alignment horizontal="center" vertical="center" wrapText="1"/>
    </xf>
    <xf numFmtId="0" fontId="39" fillId="0" borderId="43" xfId="0" applyFont="1" applyBorder="1" applyAlignment="1">
      <alignment horizontal="left" vertical="center" wrapText="1" indent="1"/>
    </xf>
    <xf numFmtId="0" fontId="40" fillId="36" borderId="26" xfId="0" applyFont="1" applyFill="1" applyBorder="1" applyAlignment="1">
      <alignment vertical="center" wrapText="1"/>
    </xf>
    <xf numFmtId="3" fontId="34" fillId="36" borderId="27" xfId="0" applyNumberFormat="1" applyFont="1" applyFill="1" applyBorder="1" applyAlignment="1">
      <alignment horizontal="center" vertical="center"/>
    </xf>
    <xf numFmtId="3" fontId="34" fillId="35" borderId="27" xfId="0" applyNumberFormat="1" applyFont="1" applyFill="1" applyBorder="1" applyAlignment="1">
      <alignment horizontal="center" vertical="center"/>
    </xf>
    <xf numFmtId="3" fontId="34" fillId="0" borderId="27" xfId="0" applyNumberFormat="1" applyFont="1" applyBorder="1" applyAlignment="1">
      <alignment horizontal="center" vertical="center"/>
    </xf>
    <xf numFmtId="3" fontId="31" fillId="0" borderId="0" xfId="0" applyNumberFormat="1" applyFont="1" applyBorder="1" applyAlignment="1">
      <alignment horizontal="center" vertical="center"/>
    </xf>
    <xf numFmtId="0" fontId="23" fillId="0" borderId="0" xfId="0" applyFont="1" applyBorder="1"/>
    <xf numFmtId="0" fontId="32" fillId="0" borderId="0" xfId="0" applyFont="1"/>
    <xf numFmtId="0" fontId="23" fillId="0" borderId="0" xfId="0" applyFont="1" applyBorder="1" applyAlignment="1">
      <alignment horizontal="center" vertical="center" wrapText="1"/>
    </xf>
    <xf numFmtId="0" fontId="43" fillId="34" borderId="0" xfId="0" applyFont="1" applyFill="1" applyAlignment="1">
      <alignment horizontal="center"/>
    </xf>
    <xf numFmtId="0" fontId="31" fillId="0" borderId="26" xfId="0" applyFont="1" applyFill="1" applyBorder="1" applyAlignment="1">
      <alignment vertical="center" wrapText="1"/>
    </xf>
    <xf numFmtId="9" fontId="31" fillId="0" borderId="27" xfId="0" applyNumberFormat="1" applyFont="1" applyFill="1" applyBorder="1" applyAlignment="1">
      <alignment horizontal="center" vertical="center" wrapText="1"/>
    </xf>
    <xf numFmtId="0" fontId="31" fillId="0" borderId="27" xfId="0" applyFont="1" applyFill="1" applyBorder="1" applyAlignment="1">
      <alignment horizontal="center" vertical="center" wrapText="1"/>
    </xf>
    <xf numFmtId="0" fontId="36" fillId="0" borderId="26" xfId="0" applyFont="1" applyFill="1" applyBorder="1" applyAlignment="1">
      <alignment vertical="center" wrapText="1"/>
    </xf>
    <xf numFmtId="165" fontId="36" fillId="0" borderId="27" xfId="0" applyNumberFormat="1" applyFont="1" applyFill="1" applyBorder="1" applyAlignment="1">
      <alignment horizontal="center" vertical="center"/>
    </xf>
    <xf numFmtId="0" fontId="36" fillId="33" borderId="26" xfId="0" applyFont="1" applyFill="1" applyBorder="1" applyAlignment="1">
      <alignment horizontal="left" vertical="center" wrapText="1"/>
    </xf>
    <xf numFmtId="9" fontId="36" fillId="0" borderId="27" xfId="0" applyNumberFormat="1" applyFont="1" applyFill="1" applyBorder="1" applyAlignment="1">
      <alignment horizontal="center" vertical="center"/>
    </xf>
    <xf numFmtId="0" fontId="23" fillId="37" borderId="26" xfId="0" applyFont="1" applyFill="1" applyBorder="1" applyAlignment="1">
      <alignment vertical="center" wrapText="1"/>
    </xf>
    <xf numFmtId="4" fontId="0" fillId="0" borderId="0" xfId="0" applyNumberFormat="1"/>
    <xf numFmtId="0" fontId="36" fillId="33" borderId="26" xfId="0" applyFont="1" applyFill="1" applyBorder="1" applyAlignment="1">
      <alignment vertical="center" wrapText="1"/>
    </xf>
    <xf numFmtId="4" fontId="36" fillId="0" borderId="27" xfId="44" applyNumberFormat="1" applyFont="1" applyFill="1" applyBorder="1" applyAlignment="1">
      <alignment horizontal="center" vertical="center"/>
    </xf>
    <xf numFmtId="0" fontId="29" fillId="0" borderId="0" xfId="0" applyFont="1"/>
    <xf numFmtId="3" fontId="36" fillId="0" borderId="27" xfId="44" applyNumberFormat="1" applyFont="1" applyFill="1" applyBorder="1" applyAlignment="1">
      <alignment horizontal="center" vertical="center"/>
    </xf>
    <xf numFmtId="0" fontId="45" fillId="35" borderId="26" xfId="0" applyFont="1" applyFill="1" applyBorder="1" applyAlignment="1">
      <alignment horizontal="left" vertical="center" wrapText="1"/>
    </xf>
    <xf numFmtId="3" fontId="31" fillId="0" borderId="26" xfId="0" applyNumberFormat="1" applyFont="1" applyFill="1" applyBorder="1" applyAlignment="1">
      <alignment horizontal="center" vertical="center" wrapText="1"/>
    </xf>
    <xf numFmtId="3" fontId="46" fillId="0" borderId="27" xfId="0" applyNumberFormat="1" applyFont="1" applyBorder="1" applyAlignment="1">
      <alignment horizontal="center" vertical="center"/>
    </xf>
    <xf numFmtId="0" fontId="47" fillId="0" borderId="0" xfId="0" applyFont="1" applyAlignment="1">
      <alignment wrapText="1"/>
    </xf>
    <xf numFmtId="9" fontId="31" fillId="0" borderId="27" xfId="44" applyFont="1" applyBorder="1" applyAlignment="1">
      <alignment horizontal="center" vertical="center"/>
    </xf>
    <xf numFmtId="165" fontId="1" fillId="0" borderId="0" xfId="44" applyNumberFormat="1" applyFont="1"/>
    <xf numFmtId="0" fontId="48" fillId="0" borderId="26" xfId="0" applyFont="1" applyBorder="1" applyAlignment="1">
      <alignment horizontal="left" vertical="center" wrapText="1" indent="1"/>
    </xf>
    <xf numFmtId="165" fontId="36" fillId="0" borderId="27" xfId="44" applyNumberFormat="1" applyFont="1" applyBorder="1" applyAlignment="1">
      <alignment horizontal="center" vertical="center"/>
    </xf>
    <xf numFmtId="9" fontId="36" fillId="0" borderId="27" xfId="44" applyFont="1" applyBorder="1" applyAlignment="1">
      <alignment horizontal="center" vertical="center"/>
    </xf>
    <xf numFmtId="0" fontId="49" fillId="0" borderId="13" xfId="0" applyFont="1" applyBorder="1" applyAlignment="1">
      <alignment horizontal="left" vertical="center" wrapText="1" indent="1"/>
    </xf>
    <xf numFmtId="3" fontId="50" fillId="0" borderId="27" xfId="0" applyNumberFormat="1" applyFont="1" applyBorder="1" applyAlignment="1">
      <alignment horizontal="center" vertical="center"/>
    </xf>
    <xf numFmtId="0" fontId="23" fillId="34" borderId="13" xfId="0" applyFont="1" applyFill="1" applyBorder="1" applyAlignment="1">
      <alignment vertical="center" wrapText="1"/>
    </xf>
    <xf numFmtId="3" fontId="45" fillId="34" borderId="27" xfId="0" applyNumberFormat="1" applyFont="1" applyFill="1" applyBorder="1" applyAlignment="1">
      <alignment horizontal="center" vertical="center"/>
    </xf>
    <xf numFmtId="0" fontId="51" fillId="35" borderId="30" xfId="0" applyFont="1" applyFill="1" applyBorder="1" applyAlignment="1">
      <alignment horizontal="center" vertical="center"/>
    </xf>
    <xf numFmtId="0" fontId="51" fillId="35" borderId="28" xfId="0" applyFont="1" applyFill="1" applyBorder="1" applyAlignment="1">
      <alignment horizontal="center" vertical="center"/>
    </xf>
    <xf numFmtId="9" fontId="45" fillId="35" borderId="13" xfId="0" applyNumberFormat="1" applyFont="1" applyFill="1" applyBorder="1" applyAlignment="1">
      <alignment horizontal="center" vertical="center" wrapText="1"/>
    </xf>
    <xf numFmtId="0" fontId="52" fillId="0" borderId="0" xfId="0" applyFont="1" applyFill="1" applyBorder="1" applyAlignment="1">
      <alignment vertical="top" wrapText="1"/>
    </xf>
    <xf numFmtId="0" fontId="45" fillId="33" borderId="25" xfId="0" applyFont="1" applyFill="1" applyBorder="1" applyAlignment="1">
      <alignment horizontal="center" vertical="center" wrapText="1"/>
    </xf>
    <xf numFmtId="0" fontId="45" fillId="33" borderId="27" xfId="0" applyFont="1" applyFill="1" applyBorder="1" applyAlignment="1">
      <alignment horizontal="center" vertical="center" wrapText="1"/>
    </xf>
    <xf numFmtId="165" fontId="36" fillId="33" borderId="27" xfId="0" applyNumberFormat="1" applyFont="1" applyFill="1" applyBorder="1" applyAlignment="1">
      <alignment horizontal="center" vertical="center"/>
    </xf>
    <xf numFmtId="0" fontId="44" fillId="0" borderId="26" xfId="0" applyFont="1" applyBorder="1" applyAlignment="1">
      <alignment horizontal="left" vertical="center" wrapText="1" indent="1"/>
    </xf>
    <xf numFmtId="3" fontId="36" fillId="0" borderId="27" xfId="0" applyNumberFormat="1" applyFont="1" applyBorder="1" applyAlignment="1">
      <alignment horizontal="center" vertical="center"/>
    </xf>
    <xf numFmtId="0" fontId="49" fillId="0" borderId="43" xfId="0" applyFont="1" applyBorder="1" applyAlignment="1">
      <alignment horizontal="left" vertical="center" wrapText="1" indent="1"/>
    </xf>
    <xf numFmtId="3" fontId="36" fillId="33" borderId="26" xfId="0" applyNumberFormat="1" applyFont="1" applyFill="1" applyBorder="1" applyAlignment="1">
      <alignment horizontal="center" vertical="center" wrapText="1"/>
    </xf>
    <xf numFmtId="0" fontId="45" fillId="35" borderId="13" xfId="0" applyFont="1" applyFill="1" applyBorder="1" applyAlignment="1">
      <alignment horizontal="left" vertical="center" wrapText="1"/>
    </xf>
    <xf numFmtId="166" fontId="36" fillId="0" borderId="26" xfId="45" applyNumberFormat="1" applyFont="1" applyFill="1" applyBorder="1" applyAlignment="1">
      <alignment horizontal="center" vertical="center" wrapText="1"/>
    </xf>
    <xf numFmtId="3" fontId="36" fillId="0" borderId="26" xfId="0" applyNumberFormat="1" applyFont="1" applyFill="1" applyBorder="1" applyAlignment="1">
      <alignment horizontal="center" vertical="center" wrapText="1"/>
    </xf>
    <xf numFmtId="0" fontId="49" fillId="0" borderId="24" xfId="0" applyFont="1" applyBorder="1" applyAlignment="1">
      <alignment horizontal="left" vertical="center" wrapText="1" indent="1"/>
    </xf>
    <xf numFmtId="0" fontId="36" fillId="0" borderId="26" xfId="0" applyFont="1" applyFill="1" applyBorder="1" applyAlignment="1">
      <alignment horizontal="left" vertical="center" wrapText="1"/>
    </xf>
    <xf numFmtId="3" fontId="50" fillId="0" borderId="25" xfId="0" applyNumberFormat="1" applyFont="1" applyBorder="1" applyAlignment="1">
      <alignment horizontal="center" vertical="center"/>
    </xf>
    <xf numFmtId="0" fontId="23" fillId="37" borderId="13" xfId="0" applyFont="1" applyFill="1" applyBorder="1" applyAlignment="1">
      <alignment vertical="center" wrapText="1"/>
    </xf>
    <xf numFmtId="165" fontId="36" fillId="33" borderId="13" xfId="0" applyNumberFormat="1" applyFont="1" applyFill="1" applyBorder="1" applyAlignment="1">
      <alignment horizontal="center" vertical="center"/>
    </xf>
    <xf numFmtId="17" fontId="0" fillId="0" borderId="0" xfId="0" applyNumberFormat="1"/>
    <xf numFmtId="3" fontId="36" fillId="33" borderId="27" xfId="0" applyNumberFormat="1" applyFont="1" applyFill="1" applyBorder="1" applyAlignment="1">
      <alignment horizontal="center" vertical="center"/>
    </xf>
    <xf numFmtId="164" fontId="36" fillId="33" borderId="26" xfId="0" applyNumberFormat="1" applyFont="1" applyFill="1" applyBorder="1" applyAlignment="1">
      <alignment horizontal="center" vertical="center" wrapText="1"/>
    </xf>
    <xf numFmtId="0" fontId="23" fillId="0" borderId="13" xfId="0" applyFont="1" applyBorder="1" applyAlignment="1">
      <alignment horizontal="left" vertical="center" wrapText="1" indent="1"/>
    </xf>
    <xf numFmtId="3" fontId="45" fillId="0" borderId="27" xfId="0" applyNumberFormat="1" applyFont="1" applyBorder="1" applyAlignment="1">
      <alignment horizontal="center" vertical="center"/>
    </xf>
    <xf numFmtId="0" fontId="36" fillId="35" borderId="26" xfId="0" applyFont="1" applyFill="1" applyBorder="1" applyAlignment="1">
      <alignment vertical="center" wrapText="1"/>
    </xf>
    <xf numFmtId="0" fontId="45" fillId="0" borderId="25" xfId="0" applyFont="1" applyFill="1" applyBorder="1" applyAlignment="1">
      <alignment horizontal="center" vertical="center" wrapText="1"/>
    </xf>
    <xf numFmtId="0" fontId="45" fillId="0" borderId="27" xfId="0" applyFont="1" applyFill="1" applyBorder="1" applyAlignment="1">
      <alignment horizontal="center" vertical="center" wrapText="1"/>
    </xf>
    <xf numFmtId="164" fontId="36" fillId="0" borderId="26" xfId="0" applyNumberFormat="1" applyFont="1" applyFill="1" applyBorder="1" applyAlignment="1">
      <alignment horizontal="center" vertical="center" wrapText="1"/>
    </xf>
    <xf numFmtId="3" fontId="54" fillId="0" borderId="27" xfId="0" applyNumberFormat="1" applyFont="1" applyBorder="1" applyAlignment="1">
      <alignment horizontal="center" vertical="center"/>
    </xf>
    <xf numFmtId="0" fontId="45" fillId="35" borderId="26" xfId="0" applyFont="1" applyFill="1" applyBorder="1" applyAlignment="1">
      <alignment vertical="center" wrapText="1"/>
    </xf>
    <xf numFmtId="0" fontId="45" fillId="35" borderId="13" xfId="0" applyFont="1" applyFill="1" applyBorder="1" applyAlignment="1">
      <alignment vertical="center" wrapText="1"/>
    </xf>
    <xf numFmtId="0" fontId="36" fillId="35" borderId="11" xfId="0" applyFont="1" applyFill="1" applyBorder="1" applyAlignment="1">
      <alignment vertical="center"/>
    </xf>
    <xf numFmtId="0" fontId="36" fillId="35" borderId="12" xfId="0" applyFont="1" applyFill="1" applyBorder="1" applyAlignment="1">
      <alignment vertical="center"/>
    </xf>
    <xf numFmtId="0" fontId="36" fillId="35" borderId="10" xfId="0" applyFont="1" applyFill="1" applyBorder="1" applyAlignment="1">
      <alignment vertical="center"/>
    </xf>
    <xf numFmtId="0" fontId="34" fillId="33" borderId="0" xfId="0" applyFont="1" applyFill="1" applyBorder="1" applyAlignment="1">
      <alignment horizontal="center" vertical="center" wrapText="1"/>
    </xf>
    <xf numFmtId="0" fontId="23" fillId="35" borderId="13" xfId="0" applyFont="1" applyFill="1" applyBorder="1" applyAlignment="1">
      <alignment vertical="center" wrapText="1"/>
    </xf>
    <xf numFmtId="3" fontId="45" fillId="35" borderId="27" xfId="0" applyNumberFormat="1" applyFont="1" applyFill="1" applyBorder="1" applyAlignment="1">
      <alignment horizontal="center" vertical="center"/>
    </xf>
    <xf numFmtId="3" fontId="45" fillId="37" borderId="27" xfId="0" applyNumberFormat="1" applyFont="1" applyFill="1" applyBorder="1" applyAlignment="1">
      <alignment horizontal="center" vertical="center"/>
    </xf>
    <xf numFmtId="0" fontId="23" fillId="34" borderId="26" xfId="0" applyFont="1" applyFill="1" applyBorder="1" applyAlignment="1">
      <alignment vertical="center" wrapText="1"/>
    </xf>
    <xf numFmtId="0" fontId="56" fillId="0" borderId="0" xfId="0" applyFont="1" applyFill="1" applyBorder="1" applyAlignment="1">
      <alignment vertical="center"/>
    </xf>
    <xf numFmtId="0" fontId="0" fillId="0" borderId="0" xfId="0" applyFont="1"/>
    <xf numFmtId="0" fontId="21" fillId="33" borderId="13" xfId="0" applyFont="1" applyFill="1" applyBorder="1" applyAlignment="1">
      <alignment horizontal="left" vertical="center" wrapText="1"/>
    </xf>
    <xf numFmtId="0" fontId="21" fillId="35" borderId="13" xfId="0" applyFont="1" applyFill="1" applyBorder="1" applyAlignment="1">
      <alignment vertical="center" wrapText="1"/>
    </xf>
    <xf numFmtId="0" fontId="57" fillId="33" borderId="25" xfId="0" applyFont="1" applyFill="1" applyBorder="1" applyAlignment="1">
      <alignment horizontal="center" vertical="center" wrapText="1"/>
    </xf>
    <xf numFmtId="0" fontId="57" fillId="33" borderId="14" xfId="0" applyFont="1" applyFill="1" applyBorder="1" applyAlignment="1">
      <alignment horizontal="center" vertical="center" wrapText="1"/>
    </xf>
    <xf numFmtId="0" fontId="57" fillId="0" borderId="14" xfId="0" applyFont="1" applyFill="1" applyBorder="1" applyAlignment="1">
      <alignment horizontal="center" vertical="center" wrapText="1"/>
    </xf>
    <xf numFmtId="9" fontId="57" fillId="33" borderId="47" xfId="0" applyNumberFormat="1" applyFont="1" applyFill="1" applyBorder="1" applyAlignment="1">
      <alignment horizontal="center" vertical="center" wrapText="1"/>
    </xf>
    <xf numFmtId="9" fontId="57" fillId="33" borderId="27" xfId="44" applyNumberFormat="1" applyFont="1" applyFill="1" applyBorder="1" applyAlignment="1">
      <alignment horizontal="center" vertical="center"/>
    </xf>
    <xf numFmtId="9" fontId="57" fillId="33" borderId="27" xfId="0" applyNumberFormat="1" applyFont="1" applyFill="1" applyBorder="1" applyAlignment="1">
      <alignment horizontal="center" vertical="center"/>
    </xf>
    <xf numFmtId="9" fontId="57" fillId="33" borderId="48" xfId="0" applyNumberFormat="1" applyFont="1" applyFill="1" applyBorder="1" applyAlignment="1">
      <alignment horizontal="center" vertical="center"/>
    </xf>
    <xf numFmtId="0" fontId="58" fillId="33" borderId="47" xfId="0" applyFont="1" applyFill="1" applyBorder="1" applyAlignment="1">
      <alignment wrapText="1"/>
    </xf>
    <xf numFmtId="1" fontId="57" fillId="33" borderId="27" xfId="0" applyNumberFormat="1" applyFont="1" applyFill="1" applyBorder="1" applyAlignment="1">
      <alignment horizontal="center" vertical="center"/>
    </xf>
    <xf numFmtId="1" fontId="57" fillId="33" borderId="48" xfId="0" applyNumberFormat="1" applyFont="1" applyFill="1" applyBorder="1" applyAlignment="1">
      <alignment horizontal="center" vertical="center"/>
    </xf>
    <xf numFmtId="0" fontId="57" fillId="33" borderId="14" xfId="0" applyFont="1" applyFill="1" applyBorder="1" applyAlignment="1">
      <alignment horizontal="left" vertical="center" wrapText="1"/>
    </xf>
    <xf numFmtId="0" fontId="57" fillId="33" borderId="27" xfId="44" applyNumberFormat="1" applyFont="1" applyFill="1" applyBorder="1" applyAlignment="1">
      <alignment horizontal="center" vertical="center"/>
    </xf>
    <xf numFmtId="0" fontId="57" fillId="0" borderId="49" xfId="0" applyFont="1" applyFill="1" applyBorder="1" applyAlignment="1">
      <alignment horizontal="left" vertical="center" wrapText="1"/>
    </xf>
    <xf numFmtId="1" fontId="57" fillId="33" borderId="27" xfId="44" applyNumberFormat="1" applyFont="1" applyFill="1" applyBorder="1" applyAlignment="1">
      <alignment horizontal="center" vertical="center"/>
    </xf>
    <xf numFmtId="0" fontId="21" fillId="35" borderId="26" xfId="0" applyFont="1" applyFill="1" applyBorder="1" applyAlignment="1">
      <alignment vertical="center" wrapText="1"/>
    </xf>
    <xf numFmtId="0" fontId="57" fillId="0" borderId="50" xfId="0" applyFont="1" applyFill="1" applyBorder="1" applyAlignment="1">
      <alignment horizontal="center" vertical="center" wrapText="1"/>
    </xf>
    <xf numFmtId="0" fontId="57" fillId="33" borderId="49" xfId="0" applyFont="1" applyFill="1" applyBorder="1" applyAlignment="1">
      <alignment vertical="center" wrapText="1"/>
    </xf>
    <xf numFmtId="0" fontId="57" fillId="33" borderId="27" xfId="0" applyNumberFormat="1" applyFont="1" applyFill="1" applyBorder="1" applyAlignment="1">
      <alignment horizontal="center" vertical="center"/>
    </xf>
    <xf numFmtId="0" fontId="57" fillId="33" borderId="49" xfId="0" applyFont="1" applyFill="1" applyBorder="1" applyAlignment="1">
      <alignment horizontal="left" vertical="top" wrapText="1"/>
    </xf>
    <xf numFmtId="0" fontId="57" fillId="37" borderId="30" xfId="0" applyFont="1" applyFill="1" applyBorder="1" applyAlignment="1">
      <alignment horizontal="left" vertical="center" wrapText="1"/>
    </xf>
    <xf numFmtId="3" fontId="59" fillId="37" borderId="31" xfId="44" applyNumberFormat="1" applyFont="1" applyFill="1" applyBorder="1" applyAlignment="1">
      <alignment horizontal="center" vertical="center"/>
    </xf>
    <xf numFmtId="9" fontId="59" fillId="37" borderId="31" xfId="0" applyNumberFormat="1" applyFont="1" applyFill="1" applyBorder="1" applyAlignment="1">
      <alignment horizontal="center" vertical="center"/>
    </xf>
    <xf numFmtId="9" fontId="59" fillId="37" borderId="27" xfId="0" applyNumberFormat="1" applyFont="1" applyFill="1" applyBorder="1" applyAlignment="1">
      <alignment horizontal="center" vertical="center"/>
    </xf>
    <xf numFmtId="0" fontId="60" fillId="35" borderId="26" xfId="0" applyFont="1" applyFill="1" applyBorder="1" applyAlignment="1">
      <alignment horizontal="left" vertical="center" wrapText="1"/>
    </xf>
    <xf numFmtId="0" fontId="57" fillId="35" borderId="14" xfId="0" applyFont="1" applyFill="1" applyBorder="1" applyAlignment="1">
      <alignment vertical="center"/>
    </xf>
    <xf numFmtId="0" fontId="57" fillId="33" borderId="26" xfId="0" applyFont="1" applyFill="1" applyBorder="1" applyAlignment="1">
      <alignment horizontal="left" vertical="center" wrapText="1"/>
    </xf>
    <xf numFmtId="0" fontId="21" fillId="33" borderId="25" xfId="0" applyFont="1" applyFill="1" applyBorder="1" applyAlignment="1">
      <alignment horizontal="center" vertical="center" wrapText="1"/>
    </xf>
    <xf numFmtId="0" fontId="21" fillId="33" borderId="27" xfId="0" applyFont="1" applyFill="1" applyBorder="1" applyAlignment="1">
      <alignment horizontal="center" vertical="center" wrapText="1"/>
    </xf>
    <xf numFmtId="3" fontId="57" fillId="33" borderId="26" xfId="0" applyNumberFormat="1" applyFont="1" applyFill="1" applyBorder="1" applyAlignment="1">
      <alignment horizontal="center" vertical="center" wrapText="1"/>
    </xf>
    <xf numFmtId="165" fontId="57" fillId="33" borderId="27" xfId="0" applyNumberFormat="1" applyFont="1" applyFill="1" applyBorder="1" applyAlignment="1">
      <alignment horizontal="center" vertical="center"/>
    </xf>
    <xf numFmtId="0" fontId="57" fillId="0" borderId="26" xfId="0" applyFont="1" applyBorder="1" applyAlignment="1">
      <alignment horizontal="left" vertical="center" wrapText="1" indent="1"/>
    </xf>
    <xf numFmtId="3" fontId="57" fillId="0" borderId="27" xfId="0" applyNumberFormat="1" applyFont="1" applyBorder="1" applyAlignment="1">
      <alignment horizontal="center" vertical="center"/>
    </xf>
    <xf numFmtId="0" fontId="63" fillId="0" borderId="26" xfId="0" applyFont="1" applyBorder="1" applyAlignment="1">
      <alignment horizontal="left" vertical="center" wrapText="1" indent="1"/>
    </xf>
    <xf numFmtId="3" fontId="63" fillId="0" borderId="27" xfId="0" applyNumberFormat="1" applyFont="1" applyBorder="1" applyAlignment="1">
      <alignment horizontal="center" vertical="center"/>
    </xf>
    <xf numFmtId="9" fontId="57" fillId="0" borderId="27" xfId="44" applyFont="1" applyBorder="1" applyAlignment="1">
      <alignment horizontal="center" vertical="center"/>
    </xf>
    <xf numFmtId="0" fontId="63" fillId="0" borderId="32" xfId="0" applyFont="1" applyBorder="1" applyAlignment="1">
      <alignment horizontal="left" vertical="center" wrapText="1" indent="1"/>
    </xf>
    <xf numFmtId="165" fontId="57" fillId="0" borderId="27" xfId="44" applyNumberFormat="1" applyFont="1" applyBorder="1" applyAlignment="1">
      <alignment horizontal="center" vertical="center"/>
    </xf>
    <xf numFmtId="0" fontId="64" fillId="0" borderId="14" xfId="0" applyFont="1" applyBorder="1" applyAlignment="1">
      <alignment horizontal="left" vertical="center" wrapText="1" indent="1"/>
    </xf>
    <xf numFmtId="0" fontId="60" fillId="34" borderId="26" xfId="0" applyFont="1" applyFill="1" applyBorder="1" applyAlignment="1">
      <alignment vertical="center" wrapText="1"/>
    </xf>
    <xf numFmtId="3" fontId="21" fillId="34" borderId="27" xfId="0" applyNumberFormat="1" applyFont="1" applyFill="1" applyBorder="1" applyAlignment="1">
      <alignment horizontal="center" vertical="center"/>
    </xf>
    <xf numFmtId="3" fontId="21" fillId="34" borderId="25" xfId="0" applyNumberFormat="1" applyFont="1" applyFill="1" applyBorder="1" applyAlignment="1">
      <alignment horizontal="center" vertical="center"/>
    </xf>
    <xf numFmtId="0" fontId="60" fillId="35" borderId="26" xfId="0" applyFont="1" applyFill="1" applyBorder="1" applyAlignment="1">
      <alignment vertical="center" wrapText="1"/>
    </xf>
    <xf numFmtId="0" fontId="57" fillId="33" borderId="14" xfId="0" applyFont="1" applyFill="1" applyBorder="1" applyAlignment="1">
      <alignment vertical="center"/>
    </xf>
    <xf numFmtId="165" fontId="63" fillId="0" borderId="27" xfId="0" applyNumberFormat="1" applyFont="1" applyBorder="1" applyAlignment="1">
      <alignment horizontal="center" vertical="center"/>
    </xf>
    <xf numFmtId="3" fontId="57" fillId="33" borderId="27" xfId="0" applyNumberFormat="1" applyFont="1" applyFill="1" applyBorder="1" applyAlignment="1">
      <alignment horizontal="center" vertical="center"/>
    </xf>
    <xf numFmtId="0" fontId="60" fillId="0" borderId="14" xfId="0" applyFont="1" applyBorder="1" applyAlignment="1">
      <alignment horizontal="left" vertical="center" wrapText="1" indent="1"/>
    </xf>
    <xf numFmtId="3" fontId="63" fillId="33" borderId="27" xfId="0" applyNumberFormat="1" applyFont="1" applyFill="1" applyBorder="1" applyAlignment="1">
      <alignment horizontal="center" vertical="center"/>
    </xf>
    <xf numFmtId="0" fontId="57" fillId="35" borderId="14" xfId="0" applyFont="1" applyFill="1" applyBorder="1" applyAlignment="1">
      <alignment horizontal="left" vertical="center"/>
    </xf>
    <xf numFmtId="3" fontId="57" fillId="33" borderId="52" xfId="0" applyNumberFormat="1" applyFont="1" applyFill="1" applyBorder="1" applyAlignment="1">
      <alignment horizontal="center" vertical="center" wrapText="1"/>
    </xf>
    <xf numFmtId="3" fontId="63" fillId="0" borderId="27" xfId="0" applyNumberFormat="1" applyFont="1" applyFill="1" applyBorder="1" applyAlignment="1">
      <alignment horizontal="center" vertical="center"/>
    </xf>
    <xf numFmtId="3" fontId="57" fillId="0" borderId="27" xfId="0" applyNumberFormat="1" applyFont="1" applyFill="1" applyBorder="1" applyAlignment="1">
      <alignment horizontal="center" vertical="center"/>
    </xf>
    <xf numFmtId="0" fontId="57" fillId="35" borderId="14" xfId="0" applyFont="1" applyFill="1" applyBorder="1" applyAlignment="1">
      <alignment vertical="center" wrapText="1"/>
    </xf>
    <xf numFmtId="3" fontId="57" fillId="0" borderId="26" xfId="0" applyNumberFormat="1" applyFont="1" applyFill="1" applyBorder="1" applyAlignment="1">
      <alignment horizontal="center" vertical="center" wrapText="1"/>
    </xf>
    <xf numFmtId="0" fontId="60" fillId="35" borderId="30" xfId="0" applyFont="1" applyFill="1" applyBorder="1" applyAlignment="1">
      <alignment vertical="center" wrapText="1"/>
    </xf>
    <xf numFmtId="0" fontId="60" fillId="0" borderId="32" xfId="0" applyFont="1" applyBorder="1" applyAlignment="1">
      <alignment horizontal="left" vertical="center" wrapText="1" indent="1"/>
    </xf>
    <xf numFmtId="0" fontId="60" fillId="35" borderId="13" xfId="0" applyFont="1" applyFill="1" applyBorder="1" applyAlignment="1">
      <alignment horizontal="left" vertical="center" wrapText="1"/>
    </xf>
    <xf numFmtId="0" fontId="57" fillId="35" borderId="10" xfId="0" applyFont="1" applyFill="1" applyBorder="1" applyAlignment="1">
      <alignment vertical="center" wrapText="1"/>
    </xf>
    <xf numFmtId="0" fontId="60" fillId="35" borderId="13" xfId="0" applyFont="1" applyFill="1" applyBorder="1" applyAlignment="1">
      <alignment vertical="center" wrapText="1"/>
    </xf>
    <xf numFmtId="0" fontId="57" fillId="35" borderId="11" xfId="0" applyFont="1" applyFill="1" applyBorder="1" applyAlignment="1">
      <alignment vertical="center"/>
    </xf>
    <xf numFmtId="0" fontId="57" fillId="35" borderId="12" xfId="0" applyFont="1" applyFill="1" applyBorder="1" applyAlignment="1">
      <alignment vertical="center"/>
    </xf>
    <xf numFmtId="0" fontId="64" fillId="0" borderId="32" xfId="0" applyFont="1" applyBorder="1" applyAlignment="1">
      <alignment horizontal="left" vertical="center" wrapText="1" indent="1"/>
    </xf>
    <xf numFmtId="0" fontId="21" fillId="35" borderId="26" xfId="0" applyFont="1" applyFill="1" applyBorder="1" applyAlignment="1">
      <alignment horizontal="left" vertical="center" wrapText="1"/>
    </xf>
    <xf numFmtId="9" fontId="60" fillId="35" borderId="13" xfId="0" applyNumberFormat="1" applyFont="1" applyFill="1" applyBorder="1" applyAlignment="1">
      <alignment horizontal="center" vertical="center" wrapText="1"/>
    </xf>
    <xf numFmtId="0" fontId="60" fillId="35" borderId="26" xfId="0" applyFont="1" applyFill="1" applyBorder="1" applyAlignment="1">
      <alignment horizontal="left" vertical="center"/>
    </xf>
    <xf numFmtId="0" fontId="64" fillId="0" borderId="43" xfId="0" applyFont="1" applyBorder="1" applyAlignment="1">
      <alignment horizontal="left" vertical="center" wrapText="1" indent="1"/>
    </xf>
    <xf numFmtId="0" fontId="57" fillId="35" borderId="26" xfId="0" applyFont="1" applyFill="1" applyBorder="1" applyAlignment="1">
      <alignment horizontal="left" vertical="center" wrapText="1"/>
    </xf>
    <xf numFmtId="0" fontId="60" fillId="35" borderId="14" xfId="0" applyFont="1" applyFill="1" applyBorder="1" applyAlignment="1">
      <alignment horizontal="left" vertical="center" wrapText="1"/>
    </xf>
    <xf numFmtId="0" fontId="57" fillId="35" borderId="11" xfId="0" applyFont="1" applyFill="1" applyBorder="1" applyAlignment="1">
      <alignment vertical="center" wrapText="1"/>
    </xf>
    <xf numFmtId="0" fontId="21" fillId="33" borderId="0" xfId="0" applyFont="1" applyFill="1" applyBorder="1" applyAlignment="1">
      <alignment horizontal="center" vertical="center" wrapText="1"/>
    </xf>
    <xf numFmtId="0" fontId="60" fillId="36" borderId="14" xfId="0" applyFont="1" applyFill="1" applyBorder="1" applyAlignment="1">
      <alignment vertical="center" wrapText="1"/>
    </xf>
    <xf numFmtId="3" fontId="21" fillId="36" borderId="27" xfId="0" applyNumberFormat="1" applyFont="1" applyFill="1" applyBorder="1" applyAlignment="1">
      <alignment horizontal="center" vertical="center"/>
    </xf>
    <xf numFmtId="3" fontId="21" fillId="35" borderId="27" xfId="0" applyNumberFormat="1" applyFont="1" applyFill="1" applyBorder="1" applyAlignment="1">
      <alignment horizontal="center" vertical="center"/>
    </xf>
    <xf numFmtId="3" fontId="21" fillId="0" borderId="27" xfId="0" applyNumberFormat="1" applyFont="1" applyBorder="1" applyAlignment="1">
      <alignment horizontal="center" vertical="center"/>
    </xf>
    <xf numFmtId="3" fontId="21" fillId="0" borderId="0" xfId="0" applyNumberFormat="1" applyFont="1" applyFill="1" applyBorder="1" applyAlignment="1">
      <alignment horizontal="center" vertical="center"/>
    </xf>
    <xf numFmtId="3" fontId="57" fillId="0" borderId="55" xfId="0" applyNumberFormat="1" applyFont="1" applyBorder="1" applyAlignment="1">
      <alignment horizontal="center" vertical="center"/>
    </xf>
    <xf numFmtId="3" fontId="57" fillId="0" borderId="0" xfId="0" applyNumberFormat="1" applyFont="1" applyBorder="1" applyAlignment="1">
      <alignment horizontal="center" vertical="center"/>
    </xf>
    <xf numFmtId="0" fontId="71" fillId="33" borderId="13" xfId="0" applyFont="1" applyFill="1" applyBorder="1" applyAlignment="1">
      <alignment horizontal="left" vertical="center" wrapText="1"/>
    </xf>
    <xf numFmtId="0" fontId="71" fillId="35" borderId="13" xfId="0" applyFont="1" applyFill="1" applyBorder="1" applyAlignment="1">
      <alignment vertical="center" wrapText="1"/>
    </xf>
    <xf numFmtId="0" fontId="74" fillId="33" borderId="25" xfId="0" applyFont="1" applyFill="1" applyBorder="1" applyAlignment="1">
      <alignment horizontal="center" vertical="center" wrapText="1"/>
    </xf>
    <xf numFmtId="0" fontId="75" fillId="33" borderId="26" xfId="0" applyFont="1" applyFill="1" applyBorder="1" applyAlignment="1">
      <alignment horizontal="left" vertical="center" wrapText="1"/>
    </xf>
    <xf numFmtId="3" fontId="75" fillId="0" borderId="27" xfId="0" applyNumberFormat="1" applyFont="1" applyFill="1" applyBorder="1" applyAlignment="1">
      <alignment horizontal="center" vertical="center"/>
    </xf>
    <xf numFmtId="3" fontId="74" fillId="0" borderId="27" xfId="0" applyNumberFormat="1" applyFont="1" applyFill="1" applyBorder="1" applyAlignment="1">
      <alignment horizontal="center" vertical="center"/>
    </xf>
    <xf numFmtId="3" fontId="75" fillId="0" borderId="25" xfId="0" applyNumberFormat="1" applyFont="1" applyFill="1" applyBorder="1" applyAlignment="1">
      <alignment horizontal="center" vertical="center"/>
    </xf>
    <xf numFmtId="0" fontId="76" fillId="35" borderId="26" xfId="0" applyFont="1" applyFill="1" applyBorder="1" applyAlignment="1">
      <alignment vertical="center" wrapText="1"/>
    </xf>
    <xf numFmtId="1" fontId="75" fillId="0" borderId="27" xfId="0" applyNumberFormat="1" applyFont="1" applyFill="1" applyBorder="1" applyAlignment="1">
      <alignment horizontal="center" vertical="center"/>
    </xf>
    <xf numFmtId="0" fontId="75" fillId="33" borderId="32" xfId="0" applyFont="1" applyFill="1" applyBorder="1" applyAlignment="1">
      <alignment horizontal="left" vertical="center" wrapText="1"/>
    </xf>
    <xf numFmtId="1" fontId="75" fillId="0" borderId="25" xfId="0" applyNumberFormat="1" applyFont="1" applyFill="1" applyBorder="1" applyAlignment="1">
      <alignment horizontal="center" vertical="center"/>
    </xf>
    <xf numFmtId="0" fontId="78" fillId="35" borderId="30" xfId="0" applyFont="1" applyFill="1" applyBorder="1" applyAlignment="1">
      <alignment horizontal="left" vertical="center" wrapText="1"/>
    </xf>
    <xf numFmtId="0" fontId="74" fillId="35" borderId="12" xfId="0" applyFont="1" applyFill="1" applyBorder="1" applyAlignment="1">
      <alignment horizontal="center" vertical="center"/>
    </xf>
    <xf numFmtId="0" fontId="74" fillId="33" borderId="26" xfId="0" applyFont="1" applyFill="1" applyBorder="1" applyAlignment="1">
      <alignment horizontal="left" vertical="center" wrapText="1"/>
    </xf>
    <xf numFmtId="0" fontId="77" fillId="33" borderId="25" xfId="0" applyFont="1" applyFill="1" applyBorder="1" applyAlignment="1">
      <alignment horizontal="center" vertical="center" wrapText="1"/>
    </xf>
    <xf numFmtId="0" fontId="77" fillId="33" borderId="27" xfId="0" applyFont="1" applyFill="1" applyBorder="1" applyAlignment="1">
      <alignment horizontal="center" vertical="center" wrapText="1"/>
    </xf>
    <xf numFmtId="3" fontId="74" fillId="33" borderId="26" xfId="0" applyNumberFormat="1" applyFont="1" applyFill="1" applyBorder="1" applyAlignment="1">
      <alignment horizontal="center" vertical="center" wrapText="1"/>
    </xf>
    <xf numFmtId="4" fontId="74" fillId="33" borderId="26" xfId="0" applyNumberFormat="1" applyFont="1" applyFill="1" applyBorder="1" applyAlignment="1">
      <alignment horizontal="center" vertical="center" wrapText="1"/>
    </xf>
    <xf numFmtId="165" fontId="74" fillId="33" borderId="27" xfId="0" applyNumberFormat="1" applyFont="1" applyFill="1" applyBorder="1" applyAlignment="1">
      <alignment horizontal="center" vertical="center"/>
    </xf>
    <xf numFmtId="0" fontId="73" fillId="0" borderId="26" xfId="0" applyFont="1" applyBorder="1" applyAlignment="1">
      <alignment horizontal="left" vertical="center" wrapText="1" indent="1"/>
    </xf>
    <xf numFmtId="3" fontId="74" fillId="0" borderId="27" xfId="0" applyNumberFormat="1" applyFont="1" applyBorder="1" applyAlignment="1">
      <alignment horizontal="center" vertical="center"/>
    </xf>
    <xf numFmtId="0" fontId="79" fillId="0" borderId="26" xfId="0" applyFont="1" applyBorder="1" applyAlignment="1">
      <alignment horizontal="left" vertical="center" wrapText="1" indent="1"/>
    </xf>
    <xf numFmtId="3" fontId="80" fillId="0" borderId="27" xfId="0" applyNumberFormat="1" applyFont="1" applyBorder="1" applyAlignment="1">
      <alignment horizontal="center" vertical="center"/>
    </xf>
    <xf numFmtId="9" fontId="80" fillId="0" borderId="27" xfId="44" applyFont="1" applyBorder="1" applyAlignment="1">
      <alignment horizontal="center" vertical="center"/>
    </xf>
    <xf numFmtId="165" fontId="80" fillId="0" borderId="27" xfId="0" applyNumberFormat="1" applyFont="1" applyBorder="1" applyAlignment="1">
      <alignment horizontal="center" vertical="center"/>
    </xf>
    <xf numFmtId="9" fontId="74" fillId="0" borderId="27" xfId="44" applyFont="1" applyBorder="1" applyAlignment="1">
      <alignment horizontal="center" vertical="center"/>
    </xf>
    <xf numFmtId="165" fontId="74" fillId="0" borderId="27" xfId="44" applyNumberFormat="1" applyFont="1" applyBorder="1" applyAlignment="1">
      <alignment horizontal="center" vertical="center"/>
    </xf>
    <xf numFmtId="0" fontId="81" fillId="0" borderId="32" xfId="0" applyFont="1" applyBorder="1" applyAlignment="1">
      <alignment horizontal="left" vertical="center" wrapText="1" indent="1"/>
    </xf>
    <xf numFmtId="0" fontId="82" fillId="34" borderId="29" xfId="0" applyFont="1" applyFill="1" applyBorder="1" applyAlignment="1">
      <alignment vertical="center" wrapText="1"/>
    </xf>
    <xf numFmtId="3" fontId="77" fillId="34" borderId="25" xfId="0" applyNumberFormat="1" applyFont="1" applyFill="1" applyBorder="1" applyAlignment="1">
      <alignment horizontal="center" vertical="center"/>
    </xf>
    <xf numFmtId="3" fontId="77" fillId="34" borderId="27" xfId="0" applyNumberFormat="1" applyFont="1" applyFill="1" applyBorder="1" applyAlignment="1">
      <alignment horizontal="center" vertical="center"/>
    </xf>
    <xf numFmtId="0" fontId="78" fillId="35" borderId="30" xfId="0" applyFont="1" applyFill="1" applyBorder="1" applyAlignment="1">
      <alignment vertical="center" wrapText="1"/>
    </xf>
    <xf numFmtId="0" fontId="82" fillId="0" borderId="32" xfId="0" applyFont="1" applyBorder="1" applyAlignment="1">
      <alignment horizontal="left" vertical="center" wrapText="1" indent="1"/>
    </xf>
    <xf numFmtId="3" fontId="74" fillId="0" borderId="26" xfId="0" applyNumberFormat="1" applyFont="1" applyFill="1" applyBorder="1" applyAlignment="1">
      <alignment horizontal="center" vertical="center" wrapText="1"/>
    </xf>
    <xf numFmtId="3" fontId="80" fillId="0" borderId="27" xfId="0" applyNumberFormat="1" applyFont="1" applyFill="1" applyBorder="1" applyAlignment="1">
      <alignment horizontal="center" vertical="center"/>
    </xf>
    <xf numFmtId="0" fontId="74" fillId="35" borderId="12" xfId="0" applyFont="1" applyFill="1" applyBorder="1" applyAlignment="1">
      <alignment horizontal="center" vertical="center" wrapText="1"/>
    </xf>
    <xf numFmtId="164" fontId="74" fillId="33" borderId="26" xfId="0" applyNumberFormat="1" applyFont="1" applyFill="1" applyBorder="1" applyAlignment="1">
      <alignment horizontal="center" vertical="center" wrapText="1"/>
    </xf>
    <xf numFmtId="0" fontId="74" fillId="0" borderId="26" xfId="0" applyFont="1" applyFill="1" applyBorder="1" applyAlignment="1">
      <alignment horizontal="center" vertical="center" wrapText="1"/>
    </xf>
    <xf numFmtId="9" fontId="78" fillId="35" borderId="45" xfId="0" applyNumberFormat="1" applyFont="1" applyFill="1" applyBorder="1" applyAlignment="1">
      <alignment horizontal="center" vertical="center" wrapText="1"/>
    </xf>
    <xf numFmtId="9" fontId="74" fillId="35" borderId="45" xfId="0" applyNumberFormat="1" applyFont="1" applyFill="1" applyBorder="1" applyAlignment="1">
      <alignment vertical="center"/>
    </xf>
    <xf numFmtId="0" fontId="74" fillId="33" borderId="30" xfId="0" applyFont="1" applyFill="1" applyBorder="1" applyAlignment="1">
      <alignment horizontal="left" vertical="center" wrapText="1"/>
    </xf>
    <xf numFmtId="0" fontId="81" fillId="0" borderId="24" xfId="0" applyFont="1" applyBorder="1" applyAlignment="1">
      <alignment horizontal="left" vertical="center" wrapText="1" indent="1"/>
    </xf>
    <xf numFmtId="0" fontId="78" fillId="35" borderId="26" xfId="0" applyFont="1" applyFill="1" applyBorder="1" applyAlignment="1">
      <alignment horizontal="left" vertical="center" wrapText="1"/>
    </xf>
    <xf numFmtId="9" fontId="78" fillId="35" borderId="11" xfId="0" applyNumberFormat="1" applyFont="1" applyFill="1" applyBorder="1" applyAlignment="1">
      <alignment horizontal="center" vertical="center" wrapText="1"/>
    </xf>
    <xf numFmtId="9" fontId="74" fillId="35" borderId="29" xfId="0" applyNumberFormat="1" applyFont="1" applyFill="1" applyBorder="1" applyAlignment="1">
      <alignment horizontal="center" vertical="center"/>
    </xf>
    <xf numFmtId="0" fontId="81" fillId="0" borderId="43" xfId="0" applyFont="1" applyBorder="1" applyAlignment="1">
      <alignment horizontal="left" vertical="center" wrapText="1" indent="1"/>
    </xf>
    <xf numFmtId="0" fontId="82" fillId="34" borderId="26" xfId="0" applyFont="1" applyFill="1" applyBorder="1" applyAlignment="1">
      <alignment vertical="center" wrapText="1"/>
    </xf>
    <xf numFmtId="9" fontId="78" fillId="35" borderId="13" xfId="0" applyNumberFormat="1" applyFont="1" applyFill="1" applyBorder="1" applyAlignment="1">
      <alignment horizontal="center" vertical="center" wrapText="1"/>
    </xf>
    <xf numFmtId="9" fontId="74" fillId="35" borderId="12" xfId="0" applyNumberFormat="1" applyFont="1" applyFill="1" applyBorder="1" applyAlignment="1">
      <alignment vertical="center"/>
    </xf>
    <xf numFmtId="3" fontId="80" fillId="0" borderId="27" xfId="44" applyNumberFormat="1" applyFont="1" applyFill="1" applyBorder="1" applyAlignment="1">
      <alignment horizontal="center" vertical="center"/>
    </xf>
    <xf numFmtId="3" fontId="80" fillId="0" borderId="27" xfId="0" applyNumberFormat="1" applyFont="1" applyFill="1" applyBorder="1" applyAlignment="1">
      <alignment horizontal="center" vertical="center" wrapText="1"/>
    </xf>
    <xf numFmtId="3" fontId="80" fillId="0" borderId="25" xfId="0" applyNumberFormat="1" applyFont="1" applyFill="1" applyBorder="1" applyAlignment="1">
      <alignment horizontal="center" vertical="center"/>
    </xf>
    <xf numFmtId="9" fontId="78" fillId="35" borderId="12" xfId="0" applyNumberFormat="1" applyFont="1" applyFill="1" applyBorder="1" applyAlignment="1">
      <alignment horizontal="center" vertical="center" wrapText="1"/>
    </xf>
    <xf numFmtId="9" fontId="78" fillId="35" borderId="10" xfId="0" applyNumberFormat="1" applyFont="1" applyFill="1" applyBorder="1" applyAlignment="1">
      <alignment horizontal="center" vertical="center" wrapText="1"/>
    </xf>
    <xf numFmtId="3" fontId="77" fillId="35" borderId="27" xfId="0" applyNumberFormat="1" applyFont="1" applyFill="1" applyBorder="1" applyAlignment="1">
      <alignment horizontal="center" vertical="center"/>
    </xf>
    <xf numFmtId="3" fontId="77" fillId="0" borderId="27" xfId="0" applyNumberFormat="1" applyFont="1" applyBorder="1" applyAlignment="1">
      <alignment horizontal="center" vertical="center"/>
    </xf>
    <xf numFmtId="0" fontId="70" fillId="0" borderId="0" xfId="0" applyFont="1" applyAlignment="1">
      <alignment horizontal="left" indent="5"/>
    </xf>
    <xf numFmtId="3" fontId="31" fillId="0" borderId="27" xfId="44" applyNumberFormat="1" applyFont="1" applyFill="1" applyBorder="1" applyAlignment="1">
      <alignment horizontal="center" vertical="center"/>
    </xf>
    <xf numFmtId="0" fontId="16" fillId="0" borderId="0" xfId="0" applyFont="1" applyAlignment="1"/>
    <xf numFmtId="1" fontId="31" fillId="33" borderId="27" xfId="0" applyNumberFormat="1" applyFont="1" applyFill="1" applyBorder="1" applyAlignment="1">
      <alignment horizontal="center" vertical="center"/>
    </xf>
    <xf numFmtId="1" fontId="31" fillId="0" borderId="27" xfId="0" applyNumberFormat="1" applyFont="1" applyFill="1" applyBorder="1" applyAlignment="1">
      <alignment horizontal="center" vertical="center"/>
    </xf>
    <xf numFmtId="2" fontId="31" fillId="0" borderId="27" xfId="0" quotePrefix="1" applyNumberFormat="1" applyFont="1" applyFill="1" applyBorder="1" applyAlignment="1">
      <alignment horizontal="center" vertical="center"/>
    </xf>
    <xf numFmtId="167" fontId="31" fillId="0" borderId="27" xfId="0" quotePrefix="1" applyNumberFormat="1" applyFont="1" applyFill="1" applyBorder="1" applyAlignment="1">
      <alignment horizontal="center" vertical="center"/>
    </xf>
    <xf numFmtId="3" fontId="31" fillId="0" borderId="61" xfId="0" applyNumberFormat="1" applyFont="1" applyFill="1" applyBorder="1" applyAlignment="1">
      <alignment horizontal="left" vertical="center" wrapText="1"/>
    </xf>
    <xf numFmtId="3" fontId="31" fillId="0" borderId="26" xfId="0" applyNumberFormat="1" applyFont="1" applyFill="1" applyBorder="1" applyAlignment="1">
      <alignment horizontal="left" vertical="center" wrapText="1"/>
    </xf>
    <xf numFmtId="0" fontId="34" fillId="0" borderId="26" xfId="0" applyFont="1" applyFill="1" applyBorder="1" applyAlignment="1">
      <alignment horizontal="left" vertical="center" wrapText="1"/>
    </xf>
    <xf numFmtId="3" fontId="31" fillId="33" borderId="46" xfId="0" applyNumberFormat="1" applyFont="1" applyFill="1" applyBorder="1" applyAlignment="1">
      <alignment horizontal="center" vertical="center" wrapText="1"/>
    </xf>
    <xf numFmtId="0" fontId="0" fillId="0" borderId="0" xfId="0" applyFill="1" applyBorder="1" applyAlignment="1">
      <alignment horizontal="center"/>
    </xf>
    <xf numFmtId="3" fontId="18" fillId="0" borderId="0" xfId="0" applyNumberFormat="1" applyFont="1" applyFill="1" applyBorder="1" applyAlignment="1">
      <alignment horizontal="right" vertical="center"/>
    </xf>
    <xf numFmtId="3" fontId="0" fillId="0" borderId="0" xfId="0" applyNumberFormat="1" applyFill="1" applyBorder="1"/>
    <xf numFmtId="0" fontId="85" fillId="0" borderId="26" xfId="0" applyFont="1" applyFill="1" applyBorder="1" applyAlignment="1">
      <alignment vertical="center" wrapText="1"/>
    </xf>
    <xf numFmtId="4" fontId="34" fillId="34" borderId="27" xfId="0" applyNumberFormat="1" applyFont="1" applyFill="1" applyBorder="1" applyAlignment="1">
      <alignment horizontal="center" vertical="center"/>
    </xf>
    <xf numFmtId="0" fontId="35" fillId="35" borderId="26" xfId="0" applyFont="1" applyFill="1" applyBorder="1" applyAlignment="1">
      <alignment vertical="center" wrapText="1"/>
    </xf>
    <xf numFmtId="4" fontId="31" fillId="33" borderId="26" xfId="0" applyNumberFormat="1" applyFont="1" applyFill="1" applyBorder="1" applyAlignment="1">
      <alignment horizontal="center" vertical="center" wrapText="1"/>
    </xf>
    <xf numFmtId="3" fontId="34" fillId="34" borderId="31" xfId="0" applyNumberFormat="1" applyFont="1" applyFill="1" applyBorder="1" applyAlignment="1">
      <alignment horizontal="center" vertical="center"/>
    </xf>
    <xf numFmtId="0" fontId="30" fillId="0" borderId="26" xfId="0" applyFont="1" applyBorder="1" applyAlignment="1">
      <alignment horizontal="left" vertical="center" wrapText="1"/>
    </xf>
    <xf numFmtId="0" fontId="37" fillId="0" borderId="26" xfId="0" applyFont="1" applyBorder="1" applyAlignment="1">
      <alignment horizontal="left" vertical="center" wrapText="1"/>
    </xf>
    <xf numFmtId="0" fontId="31" fillId="35" borderId="26" xfId="0" applyFont="1" applyFill="1" applyBorder="1" applyAlignment="1">
      <alignment horizontal="left" vertical="center" wrapText="1"/>
    </xf>
    <xf numFmtId="0" fontId="31" fillId="33" borderId="24" xfId="0" applyFont="1" applyFill="1" applyBorder="1" applyAlignment="1">
      <alignment vertical="center" wrapText="1"/>
    </xf>
    <xf numFmtId="0" fontId="31" fillId="33" borderId="44" xfId="0" applyFont="1" applyFill="1" applyBorder="1" applyAlignment="1">
      <alignment vertical="center"/>
    </xf>
    <xf numFmtId="0" fontId="31" fillId="33" borderId="28" xfId="0" applyFont="1" applyFill="1" applyBorder="1" applyAlignment="1">
      <alignment vertical="center"/>
    </xf>
    <xf numFmtId="0" fontId="31" fillId="33" borderId="45" xfId="0" applyFont="1" applyFill="1" applyBorder="1" applyAlignment="1">
      <alignment vertical="center"/>
    </xf>
    <xf numFmtId="0" fontId="31" fillId="33" borderId="14" xfId="0" applyFont="1" applyFill="1" applyBorder="1" applyAlignment="1">
      <alignment vertical="center" wrapText="1"/>
    </xf>
    <xf numFmtId="0" fontId="34" fillId="35" borderId="12" xfId="0" applyFont="1" applyFill="1" applyBorder="1" applyAlignment="1">
      <alignment vertical="center" wrapText="1"/>
    </xf>
    <xf numFmtId="168" fontId="31" fillId="0" borderId="27" xfId="0" applyNumberFormat="1" applyFont="1" applyBorder="1" applyAlignment="1">
      <alignment horizontal="center" vertical="center"/>
    </xf>
    <xf numFmtId="168" fontId="38" fillId="0" borderId="27" xfId="0" applyNumberFormat="1" applyFont="1" applyBorder="1" applyAlignment="1">
      <alignment horizontal="center" vertical="center"/>
    </xf>
    <xf numFmtId="0" fontId="37" fillId="0" borderId="26" xfId="0" applyFont="1" applyBorder="1" applyAlignment="1">
      <alignment vertical="center" wrapText="1"/>
    </xf>
    <xf numFmtId="0" fontId="37" fillId="0" borderId="32" xfId="0" applyFont="1" applyBorder="1" applyAlignment="1">
      <alignment vertical="center" wrapText="1"/>
    </xf>
    <xf numFmtId="0" fontId="35" fillId="0" borderId="26" xfId="0" applyFont="1" applyFill="1" applyBorder="1" applyAlignment="1">
      <alignment vertical="center" wrapText="1"/>
    </xf>
    <xf numFmtId="0" fontId="35" fillId="35" borderId="12" xfId="0" applyFont="1" applyFill="1" applyBorder="1" applyAlignment="1">
      <alignment vertical="center" wrapText="1"/>
    </xf>
    <xf numFmtId="0" fontId="34" fillId="35" borderId="12" xfId="0" applyFont="1" applyFill="1" applyBorder="1" applyAlignment="1">
      <alignment vertical="center"/>
    </xf>
    <xf numFmtId="0" fontId="37" fillId="0" borderId="32" xfId="0" applyFont="1" applyBorder="1" applyAlignment="1">
      <alignment horizontal="left" vertical="center" wrapText="1" indent="1"/>
    </xf>
    <xf numFmtId="0" fontId="39" fillId="0" borderId="14" xfId="0" applyFont="1" applyBorder="1" applyAlignment="1">
      <alignment horizontal="left" vertical="center" wrapText="1" indent="1"/>
    </xf>
    <xf numFmtId="0" fontId="31" fillId="35" borderId="14" xfId="0" applyFont="1" applyFill="1" applyBorder="1" applyAlignment="1">
      <alignment horizontal="left" vertical="center" wrapText="1"/>
    </xf>
    <xf numFmtId="0" fontId="39" fillId="0" borderId="26" xfId="0" applyFont="1" applyBorder="1" applyAlignment="1">
      <alignment horizontal="left" vertical="center" wrapText="1" indent="1"/>
    </xf>
    <xf numFmtId="3" fontId="87" fillId="0" borderId="27" xfId="0" applyNumberFormat="1" applyFont="1" applyBorder="1" applyAlignment="1">
      <alignment horizontal="center" vertical="center"/>
    </xf>
    <xf numFmtId="0" fontId="34" fillId="0" borderId="25" xfId="0" applyFont="1" applyFill="1" applyBorder="1" applyAlignment="1">
      <alignment horizontal="center" vertical="center" wrapText="1"/>
    </xf>
    <xf numFmtId="0" fontId="34" fillId="0" borderId="27" xfId="0" applyFont="1" applyFill="1" applyBorder="1" applyAlignment="1">
      <alignment horizontal="center" vertical="center" wrapText="1"/>
    </xf>
    <xf numFmtId="165" fontId="31" fillId="0" borderId="27" xfId="0" applyNumberFormat="1" applyFont="1" applyFill="1" applyBorder="1" applyAlignment="1">
      <alignment horizontal="center" vertical="center"/>
    </xf>
    <xf numFmtId="0" fontId="39" fillId="0" borderId="26" xfId="0" applyFont="1" applyFill="1" applyBorder="1" applyAlignment="1">
      <alignment horizontal="left" vertical="center" wrapText="1" indent="1"/>
    </xf>
    <xf numFmtId="3" fontId="87" fillId="0" borderId="27" xfId="0" applyNumberFormat="1" applyFont="1" applyFill="1" applyBorder="1" applyAlignment="1">
      <alignment horizontal="center" vertical="center"/>
    </xf>
    <xf numFmtId="0" fontId="34" fillId="33" borderId="26" xfId="0" applyFont="1" applyFill="1" applyBorder="1" applyAlignment="1">
      <alignment horizontal="left" vertical="center" wrapText="1"/>
    </xf>
    <xf numFmtId="0" fontId="35" fillId="33" borderId="26" xfId="0" applyFont="1" applyFill="1" applyBorder="1" applyAlignment="1">
      <alignment horizontal="left" vertical="center" wrapText="1"/>
    </xf>
    <xf numFmtId="9" fontId="35" fillId="33" borderId="13" xfId="0" applyNumberFormat="1" applyFont="1" applyFill="1" applyBorder="1" applyAlignment="1">
      <alignment horizontal="center" vertical="center" wrapText="1"/>
    </xf>
    <xf numFmtId="0" fontId="34" fillId="33" borderId="12" xfId="0" applyFont="1" applyFill="1" applyBorder="1" applyAlignment="1">
      <alignment vertical="center"/>
    </xf>
    <xf numFmtId="3" fontId="34" fillId="33" borderId="27" xfId="0" applyNumberFormat="1" applyFont="1" applyFill="1" applyBorder="1" applyAlignment="1">
      <alignment horizontal="center" vertical="center"/>
    </xf>
    <xf numFmtId="0" fontId="88" fillId="33" borderId="26" xfId="0" applyFont="1" applyFill="1" applyBorder="1" applyAlignment="1">
      <alignment vertical="center" wrapText="1"/>
    </xf>
    <xf numFmtId="3" fontId="89" fillId="33" borderId="27" xfId="0" applyNumberFormat="1" applyFont="1" applyFill="1" applyBorder="1" applyAlignment="1">
      <alignment horizontal="center" vertical="center"/>
    </xf>
    <xf numFmtId="165" fontId="89" fillId="0" borderId="27" xfId="0" applyNumberFormat="1" applyFont="1" applyBorder="1" applyAlignment="1">
      <alignment horizontal="center" vertical="center"/>
    </xf>
    <xf numFmtId="0" fontId="65" fillId="0" borderId="0" xfId="0" applyFont="1" applyAlignment="1">
      <alignment horizontal="left" wrapText="1"/>
    </xf>
    <xf numFmtId="0" fontId="65" fillId="0" borderId="0" xfId="0" applyFont="1" applyAlignment="1">
      <alignment wrapText="1"/>
    </xf>
    <xf numFmtId="0" fontId="20" fillId="33" borderId="13" xfId="0" applyFont="1" applyFill="1" applyBorder="1" applyAlignment="1">
      <alignment vertical="center" wrapText="1"/>
    </xf>
    <xf numFmtId="0" fontId="31" fillId="33" borderId="14" xfId="0" applyFont="1" applyFill="1" applyBorder="1" applyAlignment="1">
      <alignment horizontal="left" vertical="center" wrapText="1"/>
    </xf>
    <xf numFmtId="0" fontId="55" fillId="0" borderId="14" xfId="0" applyFont="1" applyBorder="1"/>
    <xf numFmtId="9" fontId="31" fillId="0" borderId="27" xfId="0" applyNumberFormat="1" applyFont="1" applyFill="1" applyBorder="1" applyAlignment="1">
      <alignment horizontal="center" vertical="center"/>
    </xf>
    <xf numFmtId="3" fontId="31" fillId="0" borderId="62" xfId="0" applyNumberFormat="1" applyFont="1" applyBorder="1" applyAlignment="1">
      <alignment horizontal="center" vertical="center"/>
    </xf>
    <xf numFmtId="3" fontId="38" fillId="0" borderId="31" xfId="0" applyNumberFormat="1" applyFont="1" applyBorder="1" applyAlignment="1">
      <alignment horizontal="center" vertical="center"/>
    </xf>
    <xf numFmtId="3" fontId="38" fillId="0" borderId="56" xfId="0" applyNumberFormat="1" applyFont="1" applyBorder="1" applyAlignment="1">
      <alignment horizontal="center" vertical="center"/>
    </xf>
    <xf numFmtId="3" fontId="38" fillId="0" borderId="29" xfId="0" applyNumberFormat="1" applyFont="1" applyBorder="1" applyAlignment="1">
      <alignment horizontal="center" vertical="center"/>
    </xf>
    <xf numFmtId="165" fontId="38" fillId="0" borderId="27" xfId="0" applyNumberFormat="1" applyFont="1" applyBorder="1" applyAlignment="1">
      <alignment horizontal="center" vertical="center"/>
    </xf>
    <xf numFmtId="165" fontId="38" fillId="0" borderId="31" xfId="0" applyNumberFormat="1" applyFont="1" applyBorder="1" applyAlignment="1">
      <alignment horizontal="center" vertical="center"/>
    </xf>
    <xf numFmtId="165" fontId="38" fillId="0" borderId="56" xfId="0" applyNumberFormat="1" applyFont="1" applyBorder="1" applyAlignment="1">
      <alignment horizontal="center" vertical="center"/>
    </xf>
    <xf numFmtId="165" fontId="38" fillId="0" borderId="29" xfId="0" applyNumberFormat="1" applyFont="1" applyBorder="1" applyAlignment="1">
      <alignment horizontal="center" vertical="center"/>
    </xf>
    <xf numFmtId="3" fontId="31" fillId="0" borderId="25" xfId="0" applyNumberFormat="1" applyFont="1" applyBorder="1" applyAlignment="1">
      <alignment horizontal="center" vertical="center"/>
    </xf>
    <xf numFmtId="3" fontId="31" fillId="0" borderId="31" xfId="0" applyNumberFormat="1" applyFont="1" applyBorder="1" applyAlignment="1">
      <alignment horizontal="center" vertical="center"/>
    </xf>
    <xf numFmtId="3" fontId="31" fillId="0" borderId="29" xfId="0" applyNumberFormat="1" applyFont="1" applyBorder="1" applyAlignment="1">
      <alignment horizontal="center" vertical="center"/>
    </xf>
    <xf numFmtId="165" fontId="31" fillId="0" borderId="27" xfId="44" applyNumberFormat="1" applyFont="1" applyBorder="1" applyAlignment="1">
      <alignment horizontal="center" vertical="center"/>
    </xf>
    <xf numFmtId="0" fontId="31" fillId="33" borderId="30" xfId="0" applyFont="1" applyFill="1" applyBorder="1" applyAlignment="1">
      <alignment horizontal="left" vertical="center" wrapText="1"/>
    </xf>
    <xf numFmtId="0" fontId="31" fillId="33" borderId="29" xfId="0" applyFont="1" applyFill="1" applyBorder="1" applyAlignment="1">
      <alignment horizontal="center" vertical="center"/>
    </xf>
    <xf numFmtId="0" fontId="91" fillId="0" borderId="29" xfId="0" applyFont="1" applyBorder="1" applyAlignment="1">
      <alignment horizontal="center"/>
    </xf>
    <xf numFmtId="3" fontId="31" fillId="33" borderId="63" xfId="0" applyNumberFormat="1" applyFont="1" applyFill="1" applyBorder="1" applyAlignment="1">
      <alignment horizontal="center" vertical="center" wrapText="1"/>
    </xf>
    <xf numFmtId="3" fontId="31" fillId="33" borderId="29" xfId="0" applyNumberFormat="1" applyFont="1" applyFill="1" applyBorder="1" applyAlignment="1">
      <alignment horizontal="center" vertical="center" wrapText="1"/>
    </xf>
    <xf numFmtId="0" fontId="91" fillId="0" borderId="29" xfId="0" applyFont="1" applyBorder="1" applyAlignment="1">
      <alignment horizontal="center" vertical="center" wrapText="1"/>
    </xf>
    <xf numFmtId="3" fontId="31" fillId="0" borderId="25" xfId="0" applyNumberFormat="1" applyFont="1" applyFill="1" applyBorder="1" applyAlignment="1">
      <alignment horizontal="center" vertical="center"/>
    </xf>
    <xf numFmtId="3" fontId="31" fillId="0" borderId="31" xfId="0" applyNumberFormat="1" applyFont="1" applyFill="1" applyBorder="1" applyAlignment="1">
      <alignment horizontal="center" vertical="center"/>
    </xf>
    <xf numFmtId="3" fontId="31" fillId="0" borderId="14" xfId="0" applyNumberFormat="1" applyFont="1" applyFill="1" applyBorder="1" applyAlignment="1">
      <alignment horizontal="center" vertical="center"/>
    </xf>
    <xf numFmtId="3" fontId="31" fillId="0" borderId="14" xfId="0" applyNumberFormat="1" applyFont="1" applyBorder="1" applyAlignment="1">
      <alignment horizontal="center" vertical="center"/>
    </xf>
    <xf numFmtId="0" fontId="34" fillId="33" borderId="62" xfId="0" applyFont="1" applyFill="1" applyBorder="1" applyAlignment="1">
      <alignment horizontal="center" vertical="center" wrapText="1"/>
    </xf>
    <xf numFmtId="0" fontId="34" fillId="33" borderId="64" xfId="0" applyFont="1" applyFill="1" applyBorder="1" applyAlignment="1">
      <alignment horizontal="center" vertical="center" wrapText="1"/>
    </xf>
    <xf numFmtId="0" fontId="31" fillId="33" borderId="29" xfId="0" applyFont="1" applyFill="1" applyBorder="1" applyAlignment="1">
      <alignment horizontal="center" vertical="center" wrapText="1"/>
    </xf>
    <xf numFmtId="0" fontId="31" fillId="33" borderId="65" xfId="0" applyFont="1" applyFill="1" applyBorder="1" applyAlignment="1">
      <alignment horizontal="left" vertical="center" wrapText="1"/>
    </xf>
    <xf numFmtId="3" fontId="31" fillId="33" borderId="27" xfId="0" applyNumberFormat="1" applyFont="1" applyFill="1" applyBorder="1" applyAlignment="1">
      <alignment horizontal="center" vertical="center" wrapText="1"/>
    </xf>
    <xf numFmtId="3" fontId="31" fillId="33" borderId="30" xfId="0" applyNumberFormat="1" applyFont="1" applyFill="1" applyBorder="1" applyAlignment="1">
      <alignment horizontal="center" vertical="center" wrapText="1"/>
    </xf>
    <xf numFmtId="3" fontId="31" fillId="33" borderId="64" xfId="0" applyNumberFormat="1" applyFont="1" applyFill="1" applyBorder="1" applyAlignment="1">
      <alignment horizontal="center" vertical="center" wrapText="1"/>
    </xf>
    <xf numFmtId="0" fontId="31" fillId="33" borderId="64" xfId="0" applyFont="1" applyFill="1" applyBorder="1" applyAlignment="1">
      <alignment horizontal="left" vertical="center" wrapText="1"/>
    </xf>
    <xf numFmtId="3" fontId="46" fillId="0" borderId="31" xfId="0" applyNumberFormat="1" applyFont="1" applyBorder="1" applyAlignment="1">
      <alignment horizontal="center" vertical="center"/>
    </xf>
    <xf numFmtId="3" fontId="46" fillId="0" borderId="29" xfId="0" applyNumberFormat="1" applyFont="1" applyBorder="1" applyAlignment="1">
      <alignment horizontal="center" vertical="center"/>
    </xf>
    <xf numFmtId="0" fontId="34" fillId="35" borderId="26" xfId="0" applyFont="1" applyFill="1" applyBorder="1" applyAlignment="1">
      <alignment horizontal="left" vertical="center" wrapText="1"/>
    </xf>
    <xf numFmtId="0" fontId="35" fillId="35" borderId="13" xfId="0" applyFont="1" applyFill="1" applyBorder="1" applyAlignment="1">
      <alignment horizontal="left" vertical="center" wrapText="1"/>
    </xf>
    <xf numFmtId="9" fontId="34" fillId="35" borderId="44" xfId="0" applyNumberFormat="1" applyFont="1" applyFill="1" applyBorder="1" applyAlignment="1">
      <alignment vertical="center" wrapText="1"/>
    </xf>
    <xf numFmtId="9" fontId="35" fillId="35" borderId="24" xfId="0" applyNumberFormat="1" applyFont="1" applyFill="1" applyBorder="1" applyAlignment="1">
      <alignment horizontal="center" vertical="center" wrapText="1"/>
    </xf>
    <xf numFmtId="9" fontId="34" fillId="35" borderId="44" xfId="0" applyNumberFormat="1" applyFont="1" applyFill="1" applyBorder="1" applyAlignment="1">
      <alignment vertical="center"/>
    </xf>
    <xf numFmtId="9" fontId="31" fillId="35" borderId="45" xfId="0" applyNumberFormat="1" applyFont="1" applyFill="1" applyBorder="1" applyAlignment="1">
      <alignment vertical="center"/>
    </xf>
    <xf numFmtId="0" fontId="32" fillId="35" borderId="14" xfId="0" applyFont="1" applyFill="1" applyBorder="1" applyAlignment="1">
      <alignment vertical="center" wrapText="1"/>
    </xf>
    <xf numFmtId="1" fontId="31" fillId="33" borderId="14" xfId="0" applyNumberFormat="1" applyFont="1" applyFill="1" applyBorder="1" applyAlignment="1">
      <alignment horizontal="center" vertical="center"/>
    </xf>
    <xf numFmtId="9" fontId="31" fillId="33" borderId="14" xfId="44" applyFont="1" applyFill="1" applyBorder="1" applyAlignment="1">
      <alignment horizontal="center" vertical="center"/>
    </xf>
    <xf numFmtId="9" fontId="31" fillId="33" borderId="14" xfId="0" applyNumberFormat="1" applyFont="1" applyFill="1" applyBorder="1" applyAlignment="1">
      <alignment horizontal="center" vertical="center"/>
    </xf>
    <xf numFmtId="9" fontId="31" fillId="35" borderId="10" xfId="0" applyNumberFormat="1" applyFont="1" applyFill="1" applyBorder="1" applyAlignment="1">
      <alignment vertical="center" wrapText="1"/>
    </xf>
    <xf numFmtId="9" fontId="35" fillId="35" borderId="66" xfId="0" applyNumberFormat="1" applyFont="1" applyFill="1" applyBorder="1" applyAlignment="1">
      <alignment vertical="center" wrapText="1"/>
    </xf>
    <xf numFmtId="0" fontId="92" fillId="35" borderId="26" xfId="0" applyFont="1" applyFill="1" applyBorder="1" applyAlignment="1">
      <alignment horizontal="left" vertical="center" wrapText="1"/>
    </xf>
    <xf numFmtId="0" fontId="31" fillId="35" borderId="11" xfId="0" applyFont="1" applyFill="1" applyBorder="1" applyAlignment="1">
      <alignment vertical="center" wrapText="1"/>
    </xf>
    <xf numFmtId="0" fontId="31" fillId="35" borderId="12" xfId="0" applyFont="1" applyFill="1" applyBorder="1" applyAlignment="1">
      <alignment vertical="center" wrapText="1"/>
    </xf>
    <xf numFmtId="3" fontId="93" fillId="34" borderId="27" xfId="0" applyNumberFormat="1" applyFont="1" applyFill="1" applyBorder="1" applyAlignment="1">
      <alignment horizontal="center" vertical="center"/>
    </xf>
    <xf numFmtId="0" fontId="35" fillId="0" borderId="26" xfId="0" applyFont="1" applyFill="1" applyBorder="1" applyAlignment="1">
      <alignment horizontal="left" vertical="center" wrapText="1"/>
    </xf>
    <xf numFmtId="9" fontId="93" fillId="35" borderId="10" xfId="0" applyNumberFormat="1" applyFont="1" applyFill="1" applyBorder="1" applyAlignment="1">
      <alignment vertical="center" wrapText="1"/>
    </xf>
    <xf numFmtId="9" fontId="94" fillId="35" borderId="66" xfId="0" applyNumberFormat="1" applyFont="1" applyFill="1" applyBorder="1" applyAlignment="1">
      <alignment vertical="center" wrapText="1"/>
    </xf>
    <xf numFmtId="9" fontId="46" fillId="35" borderId="11" xfId="0" applyNumberFormat="1" applyFont="1" applyFill="1" applyBorder="1" applyAlignment="1">
      <alignment vertical="center"/>
    </xf>
    <xf numFmtId="9" fontId="46" fillId="35" borderId="12" xfId="0" applyNumberFormat="1" applyFont="1" applyFill="1" applyBorder="1" applyAlignment="1">
      <alignment vertical="center"/>
    </xf>
    <xf numFmtId="0" fontId="93" fillId="33" borderId="25" xfId="0" applyFont="1" applyFill="1" applyBorder="1" applyAlignment="1">
      <alignment horizontal="center" vertical="center" wrapText="1"/>
    </xf>
    <xf numFmtId="9" fontId="78" fillId="33" borderId="12" xfId="0" applyNumberFormat="1" applyFont="1" applyFill="1" applyBorder="1" applyAlignment="1">
      <alignment horizontal="center" vertical="center" wrapText="1"/>
    </xf>
    <xf numFmtId="9" fontId="74" fillId="33" borderId="12" xfId="0" applyNumberFormat="1" applyFont="1" applyFill="1" applyBorder="1" applyAlignment="1">
      <alignment vertical="center"/>
    </xf>
    <xf numFmtId="165" fontId="74" fillId="0" borderId="27" xfId="0" applyNumberFormat="1" applyFont="1" applyFill="1" applyBorder="1" applyAlignment="1">
      <alignment horizontal="center" vertical="center"/>
    </xf>
    <xf numFmtId="3" fontId="35" fillId="36" borderId="27" xfId="0" applyNumberFormat="1" applyFont="1" applyFill="1" applyBorder="1" applyAlignment="1">
      <alignment horizontal="center" vertical="center"/>
    </xf>
    <xf numFmtId="0" fontId="31" fillId="33" borderId="26" xfId="0" applyFont="1" applyFill="1" applyBorder="1" applyAlignment="1">
      <alignment horizontal="center" vertical="center" wrapText="1"/>
    </xf>
    <xf numFmtId="0" fontId="16" fillId="0" borderId="0" xfId="0" applyFont="1" applyAlignment="1">
      <alignment horizontal="center"/>
    </xf>
    <xf numFmtId="0" fontId="31" fillId="33" borderId="26" xfId="0" applyFont="1" applyFill="1" applyBorder="1" applyAlignment="1">
      <alignment horizontal="center" vertical="center" wrapText="1"/>
    </xf>
    <xf numFmtId="0" fontId="16" fillId="0" borderId="0" xfId="0" applyFont="1" applyAlignment="1">
      <alignment horizontal="center"/>
    </xf>
    <xf numFmtId="0" fontId="57" fillId="33" borderId="24" xfId="0" applyFont="1" applyFill="1" applyBorder="1" applyAlignment="1">
      <alignment horizontal="center" vertical="center" wrapText="1"/>
    </xf>
    <xf numFmtId="0" fontId="57" fillId="33" borderId="26" xfId="0" applyFont="1" applyFill="1" applyBorder="1" applyAlignment="1">
      <alignment horizontal="center" vertical="center" wrapText="1"/>
    </xf>
    <xf numFmtId="165" fontId="31" fillId="37" borderId="27" xfId="0" applyNumberFormat="1" applyFont="1" applyFill="1" applyBorder="1" applyAlignment="1">
      <alignment horizontal="center" vertical="center"/>
    </xf>
    <xf numFmtId="9" fontId="31" fillId="37" borderId="27" xfId="0" applyNumberFormat="1" applyFont="1" applyFill="1" applyBorder="1" applyAlignment="1">
      <alignment horizontal="center" vertical="center"/>
    </xf>
    <xf numFmtId="9" fontId="36" fillId="37" borderId="27" xfId="0" applyNumberFormat="1" applyFont="1" applyFill="1" applyBorder="1" applyAlignment="1">
      <alignment horizontal="center" vertical="center"/>
    </xf>
    <xf numFmtId="165" fontId="36" fillId="37" borderId="27" xfId="0" applyNumberFormat="1" applyFont="1" applyFill="1" applyBorder="1" applyAlignment="1">
      <alignment horizontal="center" vertical="center"/>
    </xf>
    <xf numFmtId="0" fontId="31" fillId="37" borderId="26" xfId="0" applyFont="1" applyFill="1" applyBorder="1" applyAlignment="1">
      <alignment vertical="center" wrapText="1"/>
    </xf>
    <xf numFmtId="3" fontId="31" fillId="37" borderId="27" xfId="44" applyNumberFormat="1" applyFont="1" applyFill="1" applyBorder="1" applyAlignment="1">
      <alignment horizontal="center" vertical="center"/>
    </xf>
    <xf numFmtId="0" fontId="31" fillId="37" borderId="26" xfId="0" applyFont="1" applyFill="1" applyBorder="1" applyAlignment="1">
      <alignment horizontal="left" vertical="center" wrapText="1"/>
    </xf>
    <xf numFmtId="3" fontId="36" fillId="37" borderId="27" xfId="44" applyNumberFormat="1" applyFont="1" applyFill="1" applyBorder="1" applyAlignment="1">
      <alignment horizontal="center" vertical="center"/>
    </xf>
    <xf numFmtId="9" fontId="38" fillId="0" borderId="27" xfId="44" applyFont="1" applyBorder="1" applyAlignment="1">
      <alignment horizontal="center" vertical="center"/>
    </xf>
    <xf numFmtId="165" fontId="0" fillId="0" borderId="0" xfId="44" applyNumberFormat="1" applyFont="1"/>
    <xf numFmtId="0" fontId="31" fillId="35" borderId="26" xfId="0" applyFont="1" applyFill="1" applyBorder="1" applyAlignment="1">
      <alignment vertical="center" wrapText="1"/>
    </xf>
    <xf numFmtId="0" fontId="35" fillId="35" borderId="26" xfId="0" applyFont="1" applyFill="1" applyBorder="1" applyAlignment="1">
      <alignment horizontal="left" vertical="center"/>
    </xf>
    <xf numFmtId="0" fontId="31" fillId="35" borderId="10" xfId="0" applyFont="1" applyFill="1" applyBorder="1" applyAlignment="1">
      <alignment vertical="center"/>
    </xf>
    <xf numFmtId="0" fontId="35" fillId="35" borderId="13" xfId="0" applyFont="1" applyFill="1" applyBorder="1" applyAlignment="1">
      <alignment vertical="center" wrapText="1"/>
    </xf>
    <xf numFmtId="0" fontId="31" fillId="35" borderId="11" xfId="0" applyFont="1" applyFill="1" applyBorder="1" applyAlignment="1">
      <alignment vertical="center"/>
    </xf>
    <xf numFmtId="0" fontId="31" fillId="35" borderId="12" xfId="0" applyFont="1" applyFill="1" applyBorder="1" applyAlignment="1">
      <alignment vertical="center"/>
    </xf>
    <xf numFmtId="0" fontId="31" fillId="33" borderId="26" xfId="0" applyFont="1" applyFill="1" applyBorder="1" applyAlignment="1">
      <alignment horizontal="center" vertical="center" wrapText="1"/>
    </xf>
    <xf numFmtId="0" fontId="31" fillId="33" borderId="30" xfId="0" applyFont="1" applyFill="1" applyBorder="1" applyAlignment="1">
      <alignment horizontal="center" vertical="center" wrapText="1"/>
    </xf>
    <xf numFmtId="0" fontId="74" fillId="33" borderId="26" xfId="0" applyFont="1" applyFill="1" applyBorder="1" applyAlignment="1">
      <alignment horizontal="center" vertical="center" wrapText="1"/>
    </xf>
    <xf numFmtId="0" fontId="45" fillId="35" borderId="12" xfId="0" applyFont="1" applyFill="1" applyBorder="1" applyAlignment="1">
      <alignment horizontal="center" vertical="center" wrapText="1"/>
    </xf>
    <xf numFmtId="0" fontId="60" fillId="0" borderId="26" xfId="0" applyFont="1" applyFill="1" applyBorder="1" applyAlignment="1">
      <alignment horizontal="left" vertical="center" wrapText="1"/>
    </xf>
    <xf numFmtId="0" fontId="57" fillId="0" borderId="10" xfId="0" applyFont="1" applyFill="1" applyBorder="1" applyAlignment="1">
      <alignment vertical="center" wrapText="1"/>
    </xf>
    <xf numFmtId="0" fontId="60" fillId="0" borderId="13" xfId="0" applyFont="1" applyFill="1" applyBorder="1" applyAlignment="1">
      <alignment vertical="center" wrapText="1"/>
    </xf>
    <xf numFmtId="0" fontId="57" fillId="0" borderId="11" xfId="0" applyFont="1" applyFill="1" applyBorder="1" applyAlignment="1">
      <alignment vertical="center"/>
    </xf>
    <xf numFmtId="0" fontId="57" fillId="0" borderId="12" xfId="0" applyFont="1" applyFill="1" applyBorder="1" applyAlignment="1">
      <alignment vertical="center"/>
    </xf>
    <xf numFmtId="0" fontId="57" fillId="0" borderId="26" xfId="0" applyFont="1" applyFill="1" applyBorder="1" applyAlignment="1">
      <alignment horizontal="left" vertical="center" wrapText="1"/>
    </xf>
    <xf numFmtId="0" fontId="21" fillId="0" borderId="25"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57" fillId="0" borderId="26" xfId="0" applyFont="1" applyFill="1" applyBorder="1" applyAlignment="1">
      <alignment horizontal="center" vertical="center" wrapText="1"/>
    </xf>
    <xf numFmtId="165" fontId="57" fillId="0" borderId="27" xfId="0" applyNumberFormat="1" applyFont="1" applyFill="1" applyBorder="1" applyAlignment="1">
      <alignment horizontal="center" vertical="center"/>
    </xf>
    <xf numFmtId="0" fontId="57" fillId="0" borderId="26" xfId="0" applyFont="1" applyFill="1" applyBorder="1" applyAlignment="1">
      <alignment horizontal="left" vertical="center" wrapText="1" indent="1"/>
    </xf>
    <xf numFmtId="0" fontId="63" fillId="0" borderId="26" xfId="0" applyFont="1" applyFill="1" applyBorder="1" applyAlignment="1">
      <alignment horizontal="left" vertical="center" wrapText="1" indent="1"/>
    </xf>
    <xf numFmtId="0" fontId="64" fillId="0" borderId="32" xfId="0" applyFont="1" applyFill="1" applyBorder="1" applyAlignment="1">
      <alignment horizontal="left" vertical="center" wrapText="1" indent="1"/>
    </xf>
    <xf numFmtId="0" fontId="31" fillId="33" borderId="26" xfId="0" applyFont="1" applyFill="1" applyBorder="1" applyAlignment="1">
      <alignment horizontal="center" vertical="center" wrapText="1"/>
    </xf>
    <xf numFmtId="0" fontId="16" fillId="0" borderId="0" xfId="0" applyFont="1" applyAlignment="1">
      <alignment horizontal="center"/>
    </xf>
    <xf numFmtId="0" fontId="36" fillId="33" borderId="26" xfId="0" applyFont="1" applyFill="1" applyBorder="1" applyAlignment="1">
      <alignment horizontal="center" vertical="center" wrapText="1"/>
    </xf>
    <xf numFmtId="0" fontId="51" fillId="35" borderId="11" xfId="0" applyFont="1" applyFill="1" applyBorder="1" applyAlignment="1">
      <alignment horizontal="center" vertical="center"/>
    </xf>
    <xf numFmtId="0" fontId="51" fillId="35" borderId="12" xfId="0" applyFont="1" applyFill="1" applyBorder="1" applyAlignment="1">
      <alignment horizontal="center" vertical="center"/>
    </xf>
    <xf numFmtId="0" fontId="31" fillId="0" borderId="26" xfId="0" applyFont="1" applyFill="1" applyBorder="1" applyAlignment="1">
      <alignment horizontal="center" vertical="center" wrapText="1"/>
    </xf>
    <xf numFmtId="0" fontId="31" fillId="35" borderId="14" xfId="0" applyFont="1" applyFill="1" applyBorder="1" applyAlignment="1">
      <alignment horizontal="center" vertical="center" wrapText="1"/>
    </xf>
    <xf numFmtId="0" fontId="31" fillId="35" borderId="14" xfId="0" applyFont="1" applyFill="1" applyBorder="1" applyAlignment="1">
      <alignment horizontal="center" vertical="center"/>
    </xf>
    <xf numFmtId="0" fontId="31" fillId="33" borderId="27" xfId="0" applyFont="1" applyFill="1" applyBorder="1" applyAlignment="1">
      <alignment horizontal="center" vertical="center" wrapText="1"/>
    </xf>
    <xf numFmtId="0" fontId="46" fillId="35" borderId="26" xfId="0" applyFont="1" applyFill="1" applyBorder="1" applyAlignment="1">
      <alignment horizontal="left" vertical="center" wrapText="1"/>
    </xf>
    <xf numFmtId="9" fontId="97" fillId="35" borderId="13" xfId="0" applyNumberFormat="1" applyFont="1" applyFill="1" applyBorder="1" applyAlignment="1">
      <alignment horizontal="left" vertical="center" wrapText="1"/>
    </xf>
    <xf numFmtId="0" fontId="45" fillId="35" borderId="30" xfId="0" applyFont="1" applyFill="1" applyBorder="1" applyAlignment="1">
      <alignment horizontal="left" vertical="center" wrapText="1"/>
    </xf>
    <xf numFmtId="0" fontId="45" fillId="33" borderId="24" xfId="0" applyFont="1" applyFill="1" applyBorder="1" applyAlignment="1">
      <alignment horizontal="center" vertical="center" wrapText="1"/>
    </xf>
    <xf numFmtId="0" fontId="45" fillId="33" borderId="26" xfId="0" applyFont="1" applyFill="1" applyBorder="1" applyAlignment="1">
      <alignment horizontal="center" vertical="center" wrapText="1"/>
    </xf>
    <xf numFmtId="170" fontId="98" fillId="33" borderId="0" xfId="45" applyNumberFormat="1" applyFont="1" applyFill="1" applyBorder="1"/>
    <xf numFmtId="3" fontId="36" fillId="33" borderId="0" xfId="0" applyNumberFormat="1" applyFont="1" applyFill="1" applyBorder="1" applyAlignment="1">
      <alignment horizontal="center" vertical="center" wrapText="1"/>
    </xf>
    <xf numFmtId="165" fontId="36" fillId="33" borderId="26" xfId="0" applyNumberFormat="1" applyFont="1" applyFill="1" applyBorder="1" applyAlignment="1">
      <alignment horizontal="center" vertical="center"/>
    </xf>
    <xf numFmtId="170" fontId="98" fillId="33" borderId="0" xfId="45" applyNumberFormat="1" applyFont="1" applyFill="1" applyBorder="1" applyAlignment="1">
      <alignment vertical="center"/>
    </xf>
    <xf numFmtId="3" fontId="99" fillId="0" borderId="0" xfId="46" applyNumberFormat="1" applyFont="1" applyFill="1" applyBorder="1"/>
    <xf numFmtId="165" fontId="36" fillId="0" borderId="0" xfId="0" applyNumberFormat="1" applyFont="1" applyFill="1" applyBorder="1" applyAlignment="1">
      <alignment horizontal="center" vertical="center"/>
    </xf>
    <xf numFmtId="0" fontId="44" fillId="0" borderId="26" xfId="0" applyFont="1" applyFill="1" applyBorder="1" applyAlignment="1">
      <alignment horizontal="left" vertical="center" wrapText="1" indent="1"/>
    </xf>
    <xf numFmtId="3" fontId="36" fillId="0" borderId="27" xfId="0" applyNumberFormat="1" applyFont="1" applyFill="1" applyBorder="1" applyAlignment="1">
      <alignment horizontal="center" vertical="center"/>
    </xf>
    <xf numFmtId="0" fontId="48" fillId="0" borderId="26" xfId="0" applyFont="1" applyFill="1" applyBorder="1" applyAlignment="1">
      <alignment horizontal="left" vertical="center" wrapText="1" indent="1"/>
    </xf>
    <xf numFmtId="3" fontId="50" fillId="0" borderId="27" xfId="0" applyNumberFormat="1" applyFont="1" applyFill="1" applyBorder="1" applyAlignment="1">
      <alignment horizontal="center" vertical="center"/>
    </xf>
    <xf numFmtId="0" fontId="49" fillId="0" borderId="24" xfId="0" applyFont="1" applyFill="1" applyBorder="1" applyAlignment="1">
      <alignment horizontal="left" vertical="center" wrapText="1" indent="1"/>
    </xf>
    <xf numFmtId="170" fontId="1" fillId="0" borderId="0" xfId="45" applyNumberFormat="1" applyFont="1"/>
    <xf numFmtId="3" fontId="98" fillId="33" borderId="0" xfId="47" applyNumberFormat="1" applyFont="1" applyFill="1" applyBorder="1" applyAlignment="1">
      <alignment horizontal="right" vertical="center" wrapText="1"/>
    </xf>
    <xf numFmtId="3" fontId="98" fillId="0" borderId="0" xfId="47" applyNumberFormat="1" applyFont="1" applyFill="1" applyBorder="1" applyAlignment="1">
      <alignment horizontal="right" vertical="center" wrapText="1"/>
    </xf>
    <xf numFmtId="170" fontId="98" fillId="0" borderId="0" xfId="48" applyNumberFormat="1" applyFont="1" applyFill="1" applyBorder="1" applyAlignment="1">
      <alignment horizontal="right" vertical="center"/>
    </xf>
    <xf numFmtId="3" fontId="98" fillId="0" borderId="0" xfId="0" applyNumberFormat="1" applyFont="1" applyFill="1" applyBorder="1" applyAlignment="1">
      <alignment horizontal="right" vertical="center"/>
    </xf>
    <xf numFmtId="0" fontId="0" fillId="0" borderId="0" xfId="0" applyFill="1" applyBorder="1"/>
    <xf numFmtId="3" fontId="36" fillId="0" borderId="0" xfId="0" applyNumberFormat="1" applyFont="1" applyFill="1" applyBorder="1" applyAlignment="1">
      <alignment horizontal="center" vertical="center" wrapText="1"/>
    </xf>
    <xf numFmtId="3" fontId="20" fillId="0" borderId="0" xfId="48" applyNumberFormat="1" applyFont="1" applyFill="1" applyBorder="1" applyAlignment="1">
      <alignment horizontal="center" vertical="center" wrapText="1"/>
    </xf>
    <xf numFmtId="3" fontId="33" fillId="0" borderId="27" xfId="0" applyNumberFormat="1" applyFont="1" applyFill="1" applyBorder="1" applyAlignment="1">
      <alignment horizontal="center" vertical="center"/>
    </xf>
    <xf numFmtId="3" fontId="33" fillId="0" borderId="27" xfId="0" applyNumberFormat="1" applyFont="1" applyBorder="1" applyAlignment="1">
      <alignment horizontal="center" vertical="center"/>
    </xf>
    <xf numFmtId="0" fontId="74" fillId="33" borderId="26" xfId="0" applyFont="1" applyFill="1" applyBorder="1" applyAlignment="1">
      <alignment horizontal="center" vertical="center" wrapText="1"/>
    </xf>
    <xf numFmtId="0" fontId="74" fillId="33" borderId="27" xfId="0" applyFont="1" applyFill="1" applyBorder="1" applyAlignment="1">
      <alignment horizontal="center" vertical="center" wrapText="1"/>
    </xf>
    <xf numFmtId="3" fontId="74" fillId="39" borderId="26" xfId="0" applyNumberFormat="1" applyFont="1" applyFill="1" applyBorder="1" applyAlignment="1">
      <alignment horizontal="center" vertical="center" wrapText="1"/>
    </xf>
    <xf numFmtId="3" fontId="46" fillId="38" borderId="27" xfId="0" applyNumberFormat="1" applyFont="1" applyFill="1" applyBorder="1" applyAlignment="1">
      <alignment horizontal="center" vertical="center"/>
    </xf>
    <xf numFmtId="3" fontId="31" fillId="38" borderId="26" xfId="0" applyNumberFormat="1" applyFont="1" applyFill="1" applyBorder="1" applyAlignment="1">
      <alignment horizontal="center" vertical="center" wrapText="1"/>
    </xf>
    <xf numFmtId="0" fontId="31" fillId="33" borderId="26" xfId="0" applyFont="1" applyFill="1" applyBorder="1" applyAlignment="1">
      <alignment horizontal="center" vertical="center" wrapText="1"/>
    </xf>
    <xf numFmtId="0" fontId="36" fillId="33" borderId="26" xfId="0" applyFont="1" applyFill="1" applyBorder="1" applyAlignment="1">
      <alignment horizontal="center" vertical="center" wrapText="1"/>
    </xf>
    <xf numFmtId="0" fontId="23" fillId="0" borderId="22" xfId="0" applyFont="1" applyBorder="1" applyAlignment="1">
      <alignment horizontal="left"/>
    </xf>
    <xf numFmtId="0" fontId="23" fillId="0" borderId="23" xfId="0" applyFont="1" applyBorder="1" applyAlignment="1">
      <alignment horizontal="left"/>
    </xf>
    <xf numFmtId="0" fontId="23" fillId="0" borderId="18" xfId="0" applyFont="1" applyBorder="1" applyAlignment="1">
      <alignment horizontal="left"/>
    </xf>
    <xf numFmtId="0" fontId="23" fillId="0" borderId="19" xfId="0" applyFont="1" applyBorder="1" applyAlignment="1">
      <alignment horizontal="left"/>
    </xf>
    <xf numFmtId="0" fontId="23" fillId="0" borderId="20" xfId="0" applyFont="1" applyBorder="1" applyAlignment="1">
      <alignment horizontal="left"/>
    </xf>
    <xf numFmtId="0" fontId="23" fillId="0" borderId="21" xfId="0" applyFont="1" applyBorder="1" applyAlignment="1">
      <alignment horizontal="left"/>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33" borderId="15" xfId="0" applyFont="1" applyFill="1" applyBorder="1" applyAlignment="1">
      <alignment horizontal="center" vertical="center" wrapText="1"/>
    </xf>
    <xf numFmtId="0" fontId="23" fillId="33" borderId="16" xfId="0" applyFont="1" applyFill="1" applyBorder="1" applyAlignment="1">
      <alignment horizontal="center" vertical="center" wrapText="1"/>
    </xf>
    <xf numFmtId="0" fontId="23" fillId="33" borderId="17" xfId="0" applyFont="1" applyFill="1" applyBorder="1" applyAlignment="1">
      <alignment horizontal="center" vertical="center" wrapText="1"/>
    </xf>
    <xf numFmtId="0" fontId="23" fillId="0" borderId="18" xfId="0" applyFont="1" applyBorder="1" applyAlignment="1">
      <alignment horizontal="center"/>
    </xf>
    <xf numFmtId="0" fontId="23" fillId="0" borderId="19" xfId="0" applyFont="1" applyBorder="1" applyAlignment="1">
      <alignment horizontal="center"/>
    </xf>
    <xf numFmtId="0" fontId="20" fillId="34" borderId="10" xfId="0" applyFont="1" applyFill="1" applyBorder="1" applyAlignment="1">
      <alignment horizontal="center" vertical="center"/>
    </xf>
    <xf numFmtId="0" fontId="20" fillId="34" borderId="11" xfId="0" applyFont="1" applyFill="1" applyBorder="1" applyAlignment="1">
      <alignment horizontal="center" vertical="center"/>
    </xf>
    <xf numFmtId="0" fontId="20" fillId="34" borderId="12" xfId="0" applyFont="1" applyFill="1" applyBorder="1" applyAlignment="1">
      <alignment horizontal="center" vertical="center"/>
    </xf>
    <xf numFmtId="0" fontId="22" fillId="34" borderId="11" xfId="0" applyFont="1" applyFill="1" applyBorder="1" applyAlignment="1">
      <alignment horizontal="center" vertical="center" wrapText="1"/>
    </xf>
    <xf numFmtId="0" fontId="22" fillId="34" borderId="12" xfId="0" applyFont="1" applyFill="1" applyBorder="1" applyAlignment="1">
      <alignment horizontal="center" vertical="center" wrapText="1"/>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2" xfId="0" applyFont="1" applyFill="1" applyBorder="1" applyAlignment="1">
      <alignment horizontal="center" vertical="center" wrapText="1"/>
    </xf>
    <xf numFmtId="49" fontId="24" fillId="33" borderId="10" xfId="0" applyNumberFormat="1" applyFont="1" applyFill="1" applyBorder="1" applyAlignment="1">
      <alignment horizontal="center" vertical="center"/>
    </xf>
    <xf numFmtId="49" fontId="24" fillId="33" borderId="11" xfId="0" applyNumberFormat="1" applyFont="1" applyFill="1" applyBorder="1" applyAlignment="1">
      <alignment horizontal="center" vertical="center"/>
    </xf>
    <xf numFmtId="49" fontId="24" fillId="33" borderId="12" xfId="0" applyNumberFormat="1" applyFont="1" applyFill="1" applyBorder="1" applyAlignment="1">
      <alignment horizontal="center" vertical="center"/>
    </xf>
    <xf numFmtId="0" fontId="27" fillId="33" borderId="10" xfId="0" applyFont="1" applyFill="1" applyBorder="1" applyAlignment="1">
      <alignment horizontal="left" vertical="center" wrapText="1"/>
    </xf>
    <xf numFmtId="0" fontId="18" fillId="33" borderId="11" xfId="0" applyFont="1" applyFill="1" applyBorder="1" applyAlignment="1">
      <alignment horizontal="left" vertical="center" wrapText="1"/>
    </xf>
    <xf numFmtId="0" fontId="18" fillId="33" borderId="12" xfId="0" applyFont="1" applyFill="1" applyBorder="1" applyAlignment="1">
      <alignment horizontal="left" vertical="center" wrapText="1"/>
    </xf>
    <xf numFmtId="0" fontId="34" fillId="35" borderId="10" xfId="0" applyFont="1" applyFill="1" applyBorder="1" applyAlignment="1">
      <alignment horizontal="center" vertical="center" wrapText="1"/>
    </xf>
    <xf numFmtId="0" fontId="34" fillId="35" borderId="11" xfId="0" applyFont="1" applyFill="1" applyBorder="1" applyAlignment="1">
      <alignment horizontal="center" vertical="center" wrapText="1"/>
    </xf>
    <xf numFmtId="0" fontId="34" fillId="35" borderId="12" xfId="0" applyFont="1" applyFill="1" applyBorder="1" applyAlignment="1">
      <alignment horizontal="center" vertical="center" wrapText="1"/>
    </xf>
    <xf numFmtId="0" fontId="31" fillId="33" borderId="24" xfId="0" applyFont="1" applyFill="1" applyBorder="1" applyAlignment="1">
      <alignment horizontal="center" vertical="center" wrapText="1"/>
    </xf>
    <xf numFmtId="0" fontId="31" fillId="33" borderId="26" xfId="0" applyFont="1" applyFill="1" applyBorder="1" applyAlignment="1">
      <alignment horizontal="center" vertical="center" wrapText="1"/>
    </xf>
    <xf numFmtId="2" fontId="33" fillId="33" borderId="11" xfId="0" applyNumberFormat="1" applyFont="1" applyFill="1" applyBorder="1" applyAlignment="1">
      <alignment horizontal="center" vertical="center"/>
    </xf>
    <xf numFmtId="2" fontId="33" fillId="33" borderId="12" xfId="0" applyNumberFormat="1" applyFont="1" applyFill="1" applyBorder="1" applyAlignment="1">
      <alignment horizontal="center" vertical="center"/>
    </xf>
    <xf numFmtId="0" fontId="31" fillId="33" borderId="11" xfId="0" applyFont="1" applyFill="1" applyBorder="1" applyAlignment="1">
      <alignment horizontal="center" vertical="center" wrapText="1"/>
    </xf>
    <xf numFmtId="0" fontId="31" fillId="33" borderId="12" xfId="0" applyFont="1" applyFill="1" applyBorder="1" applyAlignment="1">
      <alignment horizontal="center" vertical="center" wrapText="1"/>
    </xf>
    <xf numFmtId="0" fontId="31" fillId="33" borderId="10" xfId="0" applyFont="1" applyFill="1" applyBorder="1" applyAlignment="1">
      <alignment horizontal="center" vertical="center"/>
    </xf>
    <xf numFmtId="0" fontId="31" fillId="33" borderId="11" xfId="0" applyFont="1" applyFill="1" applyBorder="1" applyAlignment="1">
      <alignment horizontal="center" vertical="center"/>
    </xf>
    <xf numFmtId="0" fontId="31" fillId="33" borderId="12" xfId="0" applyFont="1" applyFill="1" applyBorder="1" applyAlignment="1">
      <alignment horizontal="center" vertical="center"/>
    </xf>
    <xf numFmtId="2" fontId="33" fillId="35" borderId="11" xfId="0" applyNumberFormat="1" applyFont="1" applyFill="1" applyBorder="1" applyAlignment="1">
      <alignment horizontal="center" vertical="center"/>
    </xf>
    <xf numFmtId="2" fontId="33" fillId="35" borderId="12" xfId="0" applyNumberFormat="1" applyFont="1" applyFill="1" applyBorder="1" applyAlignment="1">
      <alignment horizontal="center" vertical="center"/>
    </xf>
    <xf numFmtId="0" fontId="36" fillId="33" borderId="30" xfId="0" applyFont="1" applyFill="1" applyBorder="1" applyAlignment="1">
      <alignment horizontal="center" vertical="center" wrapText="1"/>
    </xf>
    <xf numFmtId="0" fontId="36" fillId="33" borderId="31" xfId="0" applyFont="1" applyFill="1" applyBorder="1" applyAlignment="1">
      <alignment horizontal="center" vertical="center" wrapText="1"/>
    </xf>
    <xf numFmtId="0" fontId="36" fillId="33" borderId="12" xfId="0" applyFont="1" applyFill="1" applyBorder="1" applyAlignment="1">
      <alignment horizontal="center" vertical="center" wrapText="1"/>
    </xf>
    <xf numFmtId="0" fontId="20" fillId="35" borderId="10" xfId="0" applyFont="1" applyFill="1" applyBorder="1" applyAlignment="1">
      <alignment horizontal="center" vertical="center"/>
    </xf>
    <xf numFmtId="0" fontId="20" fillId="35" borderId="11" xfId="0" applyFont="1" applyFill="1" applyBorder="1" applyAlignment="1">
      <alignment horizontal="center" vertical="center"/>
    </xf>
    <xf numFmtId="0" fontId="20" fillId="35" borderId="12" xfId="0" applyFont="1" applyFill="1" applyBorder="1" applyAlignment="1">
      <alignment horizontal="center" vertical="center"/>
    </xf>
    <xf numFmtId="9" fontId="31" fillId="35" borderId="10" xfId="0" applyNumberFormat="1" applyFont="1" applyFill="1" applyBorder="1" applyAlignment="1">
      <alignment horizontal="center" vertical="center"/>
    </xf>
    <xf numFmtId="9" fontId="31" fillId="35" borderId="28" xfId="0" applyNumberFormat="1" applyFont="1" applyFill="1" applyBorder="1" applyAlignment="1">
      <alignment horizontal="center" vertical="center"/>
    </xf>
    <xf numFmtId="9" fontId="31" fillId="35" borderId="11" xfId="0" applyNumberFormat="1" applyFont="1" applyFill="1" applyBorder="1" applyAlignment="1">
      <alignment horizontal="center" vertical="center"/>
    </xf>
    <xf numFmtId="9" fontId="31" fillId="35" borderId="12" xfId="0" applyNumberFormat="1" applyFont="1" applyFill="1" applyBorder="1" applyAlignment="1">
      <alignment horizontal="center" vertical="center"/>
    </xf>
    <xf numFmtId="9" fontId="35" fillId="35" borderId="10" xfId="0" applyNumberFormat="1" applyFont="1" applyFill="1" applyBorder="1" applyAlignment="1">
      <alignment horizontal="center" vertical="center" wrapText="1"/>
    </xf>
    <xf numFmtId="9" fontId="35" fillId="35" borderId="12" xfId="0" applyNumberFormat="1" applyFont="1" applyFill="1" applyBorder="1" applyAlignment="1">
      <alignment horizontal="center" vertical="center" wrapText="1"/>
    </xf>
    <xf numFmtId="0" fontId="31" fillId="35" borderId="29" xfId="0" applyFont="1" applyFill="1" applyBorder="1" applyAlignment="1">
      <alignment horizontal="center" vertical="center" wrapText="1"/>
    </xf>
    <xf numFmtId="0" fontId="31" fillId="35" borderId="29" xfId="0" applyFont="1" applyFill="1" applyBorder="1" applyAlignment="1">
      <alignment horizontal="center" vertical="center"/>
    </xf>
    <xf numFmtId="0" fontId="31" fillId="33" borderId="30" xfId="0" applyFont="1" applyFill="1" applyBorder="1" applyAlignment="1">
      <alignment horizontal="center" vertical="center" wrapText="1"/>
    </xf>
    <xf numFmtId="0" fontId="31" fillId="33" borderId="31" xfId="0" applyFont="1" applyFill="1" applyBorder="1" applyAlignment="1">
      <alignment horizontal="center" vertical="center" wrapText="1"/>
    </xf>
    <xf numFmtId="0" fontId="31" fillId="33" borderId="32" xfId="0" applyFont="1" applyFill="1" applyBorder="1" applyAlignment="1">
      <alignment horizontal="center" vertical="center" wrapText="1"/>
    </xf>
    <xf numFmtId="0" fontId="30" fillId="35" borderId="10" xfId="0" applyFont="1" applyFill="1" applyBorder="1" applyAlignment="1">
      <alignment horizontal="center" vertical="center" wrapText="1"/>
    </xf>
    <xf numFmtId="0" fontId="30"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31" fillId="33" borderId="10" xfId="0" applyFont="1" applyFill="1" applyBorder="1" applyAlignment="1">
      <alignment horizontal="center" vertical="center" wrapText="1"/>
    </xf>
    <xf numFmtId="0" fontId="34" fillId="35" borderId="10" xfId="0" applyFont="1" applyFill="1" applyBorder="1" applyAlignment="1">
      <alignment horizontal="center" vertical="center"/>
    </xf>
    <xf numFmtId="0" fontId="34" fillId="35" borderId="11" xfId="0" applyFont="1" applyFill="1" applyBorder="1" applyAlignment="1">
      <alignment horizontal="center" vertical="center"/>
    </xf>
    <xf numFmtId="0" fontId="34" fillId="35" borderId="12" xfId="0" applyFont="1" applyFill="1" applyBorder="1" applyAlignment="1">
      <alignment horizontal="center" vertical="center"/>
    </xf>
    <xf numFmtId="0" fontId="20" fillId="35" borderId="28" xfId="0" applyFont="1" applyFill="1" applyBorder="1" applyAlignment="1">
      <alignment horizontal="center" vertical="center"/>
    </xf>
    <xf numFmtId="0" fontId="31" fillId="35" borderId="30" xfId="0" applyFont="1" applyFill="1" applyBorder="1" applyAlignment="1">
      <alignment horizontal="center" vertical="center" wrapText="1"/>
    </xf>
    <xf numFmtId="0" fontId="31" fillId="35" borderId="31" xfId="0" applyFont="1" applyFill="1" applyBorder="1" applyAlignment="1">
      <alignment horizontal="center" vertical="center" wrapText="1"/>
    </xf>
    <xf numFmtId="0" fontId="31" fillId="35" borderId="12" xfId="0" applyFont="1" applyFill="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18" fillId="35" borderId="11" xfId="0" applyFont="1" applyFill="1" applyBorder="1" applyAlignment="1">
      <alignment horizontal="center" vertical="center" wrapText="1"/>
    </xf>
    <xf numFmtId="0" fontId="18" fillId="35" borderId="11" xfId="0" applyFont="1" applyFill="1" applyBorder="1" applyAlignment="1">
      <alignment horizontal="center" vertical="center"/>
    </xf>
    <xf numFmtId="0" fontId="18" fillId="35" borderId="12" xfId="0" applyFont="1" applyFill="1" applyBorder="1" applyAlignment="1">
      <alignment horizontal="center" vertical="center"/>
    </xf>
    <xf numFmtId="0" fontId="16" fillId="0" borderId="0" xfId="0" applyFont="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xf numFmtId="0" fontId="20" fillId="0" borderId="12" xfId="0" applyFont="1" applyBorder="1" applyAlignment="1">
      <alignment horizontal="center"/>
    </xf>
    <xf numFmtId="0" fontId="29" fillId="34" borderId="0" xfId="0" applyFont="1" applyFill="1" applyAlignment="1">
      <alignment horizontal="center"/>
    </xf>
    <xf numFmtId="0" fontId="18" fillId="33" borderId="13" xfId="0" applyFont="1" applyFill="1" applyBorder="1" applyAlignment="1">
      <alignment horizontal="center" vertical="center"/>
    </xf>
    <xf numFmtId="49" fontId="18" fillId="33" borderId="10" xfId="0" applyNumberFormat="1" applyFont="1" applyFill="1" applyBorder="1" applyAlignment="1">
      <alignment horizontal="center" vertical="center"/>
    </xf>
    <xf numFmtId="49" fontId="18" fillId="33" borderId="11" xfId="0" applyNumberFormat="1" applyFont="1" applyFill="1" applyBorder="1" applyAlignment="1">
      <alignment horizontal="center" vertical="center"/>
    </xf>
    <xf numFmtId="49" fontId="18" fillId="33" borderId="12" xfId="0" applyNumberFormat="1" applyFont="1" applyFill="1" applyBorder="1" applyAlignment="1">
      <alignment horizontal="center" vertical="center"/>
    </xf>
    <xf numFmtId="0" fontId="75" fillId="35" borderId="10" xfId="0" applyFont="1" applyFill="1" applyBorder="1" applyAlignment="1">
      <alignment horizontal="left" vertical="center" wrapText="1"/>
    </xf>
    <xf numFmtId="0" fontId="75" fillId="35" borderId="12" xfId="0" applyFont="1" applyFill="1" applyBorder="1" applyAlignment="1">
      <alignment horizontal="left" vertical="center" wrapText="1"/>
    </xf>
    <xf numFmtId="0" fontId="77" fillId="35" borderId="10" xfId="0" applyFont="1" applyFill="1" applyBorder="1" applyAlignment="1">
      <alignment horizontal="center" vertical="center" wrapText="1"/>
    </xf>
    <xf numFmtId="0" fontId="77" fillId="35" borderId="11" xfId="0" applyFont="1" applyFill="1" applyBorder="1" applyAlignment="1">
      <alignment horizontal="center" vertical="center" wrapText="1"/>
    </xf>
    <xf numFmtId="0" fontId="77" fillId="35" borderId="12" xfId="0" applyFont="1" applyFill="1" applyBorder="1" applyAlignment="1">
      <alignment horizontal="center" vertical="center" wrapText="1"/>
    </xf>
    <xf numFmtId="0" fontId="74" fillId="33" borderId="24" xfId="0" applyFont="1" applyFill="1" applyBorder="1" applyAlignment="1">
      <alignment horizontal="center" vertical="center" wrapText="1"/>
    </xf>
    <xf numFmtId="0" fontId="74" fillId="33" borderId="26" xfId="0" applyFont="1" applyFill="1" applyBorder="1" applyAlignment="1">
      <alignment horizontal="center" vertical="center" wrapText="1"/>
    </xf>
    <xf numFmtId="0" fontId="74" fillId="33" borderId="10" xfId="0" applyFont="1" applyFill="1" applyBorder="1" applyAlignment="1">
      <alignment horizontal="center" vertical="center" wrapText="1"/>
    </xf>
    <xf numFmtId="0" fontId="74" fillId="33" borderId="11" xfId="0" applyFont="1" applyFill="1" applyBorder="1" applyAlignment="1">
      <alignment horizontal="center" vertical="center" wrapText="1"/>
    </xf>
    <xf numFmtId="0" fontId="74" fillId="33" borderId="27" xfId="0" applyFont="1" applyFill="1" applyBorder="1" applyAlignment="1">
      <alignment horizontal="center" vertical="center" wrapText="1"/>
    </xf>
    <xf numFmtId="0" fontId="74" fillId="33" borderId="10" xfId="0" applyFont="1" applyFill="1" applyBorder="1" applyAlignment="1">
      <alignment horizontal="center" vertical="center"/>
    </xf>
    <xf numFmtId="0" fontId="74" fillId="33" borderId="11" xfId="0" applyFont="1" applyFill="1" applyBorder="1" applyAlignment="1">
      <alignment horizontal="center" vertical="center"/>
    </xf>
    <xf numFmtId="0" fontId="74" fillId="33" borderId="12" xfId="0" applyFont="1" applyFill="1" applyBorder="1" applyAlignment="1">
      <alignment horizontal="center" vertical="center"/>
    </xf>
    <xf numFmtId="0" fontId="69" fillId="34" borderId="0" xfId="0" applyFont="1" applyFill="1" applyAlignment="1">
      <alignment horizontal="center"/>
    </xf>
    <xf numFmtId="0" fontId="72" fillId="33" borderId="13" xfId="0" applyFont="1" applyFill="1" applyBorder="1" applyAlignment="1">
      <alignment horizontal="center" vertical="center"/>
    </xf>
    <xf numFmtId="49" fontId="72" fillId="33" borderId="10" xfId="0" applyNumberFormat="1" applyFont="1" applyFill="1" applyBorder="1" applyAlignment="1">
      <alignment horizontal="center" vertical="center"/>
    </xf>
    <xf numFmtId="49" fontId="72" fillId="33" borderId="11" xfId="0" applyNumberFormat="1" applyFont="1" applyFill="1" applyBorder="1" applyAlignment="1">
      <alignment horizontal="center" vertical="center"/>
    </xf>
    <xf numFmtId="49" fontId="72" fillId="33" borderId="12" xfId="0" applyNumberFormat="1" applyFont="1" applyFill="1" applyBorder="1" applyAlignment="1">
      <alignment horizontal="center" vertical="center"/>
    </xf>
    <xf numFmtId="0" fontId="72" fillId="33" borderId="10" xfId="0" applyFont="1" applyFill="1" applyBorder="1" applyAlignment="1">
      <alignment horizontal="center" vertical="center" wrapText="1"/>
    </xf>
    <xf numFmtId="0" fontId="72" fillId="33" borderId="11" xfId="0" applyFont="1" applyFill="1" applyBorder="1" applyAlignment="1">
      <alignment horizontal="center" vertical="center" wrapText="1"/>
    </xf>
    <xf numFmtId="0" fontId="72" fillId="33" borderId="12" xfId="0" applyFont="1" applyFill="1" applyBorder="1" applyAlignment="1">
      <alignment horizontal="center" vertical="center" wrapText="1"/>
    </xf>
    <xf numFmtId="0" fontId="71" fillId="0" borderId="10" xfId="0" applyFont="1" applyBorder="1" applyAlignment="1">
      <alignment horizontal="center"/>
    </xf>
    <xf numFmtId="0" fontId="71" fillId="0" borderId="11" xfId="0" applyFont="1" applyBorder="1" applyAlignment="1">
      <alignment horizontal="center"/>
    </xf>
    <xf numFmtId="0" fontId="71" fillId="0" borderId="12" xfId="0" applyFont="1" applyBorder="1" applyAlignment="1">
      <alignment horizontal="center"/>
    </xf>
    <xf numFmtId="0" fontId="71" fillId="35" borderId="10" xfId="0" applyFont="1" applyFill="1" applyBorder="1" applyAlignment="1">
      <alignment horizontal="center" vertical="center"/>
    </xf>
    <xf numFmtId="0" fontId="71" fillId="35" borderId="28" xfId="0" applyFont="1" applyFill="1" applyBorder="1" applyAlignment="1">
      <alignment horizontal="center" vertical="center"/>
    </xf>
    <xf numFmtId="0" fontId="71" fillId="35" borderId="12" xfId="0" applyFont="1" applyFill="1" applyBorder="1" applyAlignment="1">
      <alignment horizontal="center" vertical="center"/>
    </xf>
    <xf numFmtId="0" fontId="74" fillId="35" borderId="56" xfId="0" applyFont="1" applyFill="1" applyBorder="1" applyAlignment="1">
      <alignment horizontal="center" vertical="center" wrapText="1"/>
    </xf>
    <xf numFmtId="0" fontId="74" fillId="35" borderId="57" xfId="0" applyFont="1" applyFill="1" applyBorder="1" applyAlignment="1">
      <alignment horizontal="center" vertical="center" wrapText="1"/>
    </xf>
    <xf numFmtId="0" fontId="74" fillId="35" borderId="58" xfId="0" applyFont="1" applyFill="1" applyBorder="1" applyAlignment="1">
      <alignment horizontal="center" vertical="center" wrapText="1"/>
    </xf>
    <xf numFmtId="0" fontId="75" fillId="33" borderId="30" xfId="0" applyFont="1" applyFill="1" applyBorder="1" applyAlignment="1">
      <alignment horizontal="center" vertical="center" wrapText="1"/>
    </xf>
    <xf numFmtId="0" fontId="75" fillId="33" borderId="31" xfId="0" applyFont="1" applyFill="1" applyBorder="1" applyAlignment="1">
      <alignment horizontal="center" vertical="center" wrapText="1"/>
    </xf>
    <xf numFmtId="0" fontId="75" fillId="33" borderId="12" xfId="0" applyFont="1" applyFill="1" applyBorder="1" applyAlignment="1">
      <alignment horizontal="center" vertical="center" wrapText="1"/>
    </xf>
    <xf numFmtId="0" fontId="73" fillId="0" borderId="10" xfId="0" applyFont="1" applyBorder="1" applyAlignment="1">
      <alignment horizontal="center" vertical="center" wrapText="1"/>
    </xf>
    <xf numFmtId="0" fontId="73" fillId="0" borderId="11" xfId="0" applyFont="1" applyBorder="1" applyAlignment="1">
      <alignment horizontal="center" vertical="center" wrapText="1"/>
    </xf>
    <xf numFmtId="0" fontId="73" fillId="0" borderId="12" xfId="0" applyFont="1" applyBorder="1" applyAlignment="1">
      <alignment horizontal="center" vertical="center" wrapText="1"/>
    </xf>
    <xf numFmtId="0" fontId="72" fillId="35" borderId="11" xfId="0" applyFont="1" applyFill="1" applyBorder="1" applyAlignment="1">
      <alignment horizontal="center" vertical="center" wrapText="1"/>
    </xf>
    <xf numFmtId="0" fontId="72" fillId="35" borderId="11" xfId="0" applyFont="1" applyFill="1" applyBorder="1" applyAlignment="1">
      <alignment horizontal="center" vertical="center"/>
    </xf>
    <xf numFmtId="0" fontId="72" fillId="35" borderId="12" xfId="0" applyFont="1" applyFill="1" applyBorder="1" applyAlignment="1">
      <alignment horizontal="center" vertical="center"/>
    </xf>
    <xf numFmtId="0" fontId="73" fillId="35" borderId="10" xfId="0" applyFont="1" applyFill="1" applyBorder="1" applyAlignment="1">
      <alignment horizontal="center" vertical="center" wrapText="1"/>
    </xf>
    <xf numFmtId="0" fontId="73" fillId="35" borderId="11" xfId="0" applyFont="1" applyFill="1" applyBorder="1" applyAlignment="1">
      <alignment horizontal="center" vertical="center" wrapText="1"/>
    </xf>
    <xf numFmtId="0" fontId="73" fillId="35" borderId="12" xfId="0" applyFont="1" applyFill="1" applyBorder="1" applyAlignment="1">
      <alignment horizontal="center" vertical="center" wrapText="1"/>
    </xf>
    <xf numFmtId="0" fontId="74" fillId="33" borderId="12" xfId="0" applyFont="1" applyFill="1" applyBorder="1" applyAlignment="1">
      <alignment horizontal="center" vertical="center" wrapText="1"/>
    </xf>
    <xf numFmtId="0" fontId="77" fillId="35" borderId="10" xfId="0" applyFont="1" applyFill="1" applyBorder="1" applyAlignment="1">
      <alignment horizontal="center" vertical="center"/>
    </xf>
    <xf numFmtId="0" fontId="77" fillId="35" borderId="11" xfId="0" applyFont="1" applyFill="1" applyBorder="1" applyAlignment="1">
      <alignment horizontal="center" vertical="center"/>
    </xf>
    <xf numFmtId="0" fontId="77" fillId="35" borderId="12" xfId="0" applyFont="1" applyFill="1" applyBorder="1" applyAlignment="1">
      <alignment horizontal="center" vertical="center"/>
    </xf>
    <xf numFmtId="0" fontId="75" fillId="0" borderId="56" xfId="0" applyFont="1" applyFill="1" applyBorder="1" applyAlignment="1">
      <alignment horizontal="center" vertical="center"/>
    </xf>
    <xf numFmtId="0" fontId="75" fillId="0" borderId="57" xfId="0" applyFont="1" applyFill="1" applyBorder="1" applyAlignment="1">
      <alignment horizontal="center" vertical="center"/>
    </xf>
    <xf numFmtId="0" fontId="75" fillId="0" borderId="58" xfId="0" applyFont="1" applyFill="1" applyBorder="1" applyAlignment="1">
      <alignment horizontal="center" vertical="center"/>
    </xf>
    <xf numFmtId="0" fontId="74" fillId="33" borderId="30" xfId="0" applyFont="1" applyFill="1" applyBorder="1" applyAlignment="1">
      <alignment horizontal="center" vertical="center" wrapText="1"/>
    </xf>
    <xf numFmtId="0" fontId="74" fillId="33" borderId="31" xfId="0" applyFont="1" applyFill="1" applyBorder="1" applyAlignment="1">
      <alignment horizontal="center" vertical="center" wrapText="1"/>
    </xf>
    <xf numFmtId="0" fontId="75" fillId="0" borderId="10" xfId="0" applyFont="1" applyFill="1" applyBorder="1" applyAlignment="1">
      <alignment horizontal="center" vertical="center"/>
    </xf>
    <xf numFmtId="0" fontId="75" fillId="0" borderId="11" xfId="0" applyFont="1" applyFill="1" applyBorder="1" applyAlignment="1">
      <alignment horizontal="center" vertical="center"/>
    </xf>
    <xf numFmtId="0" fontId="75" fillId="0" borderId="12" xfId="0" applyFont="1" applyFill="1" applyBorder="1" applyAlignment="1">
      <alignment horizontal="center" vertical="center"/>
    </xf>
    <xf numFmtId="0" fontId="74" fillId="35" borderId="56" xfId="0" applyFont="1" applyFill="1" applyBorder="1" applyAlignment="1">
      <alignment horizontal="center" vertical="center"/>
    </xf>
    <xf numFmtId="0" fontId="74" fillId="35" borderId="57" xfId="0" applyFont="1" applyFill="1" applyBorder="1" applyAlignment="1">
      <alignment horizontal="center" vertical="center"/>
    </xf>
    <xf numFmtId="0" fontId="74" fillId="35" borderId="58" xfId="0" applyFont="1" applyFill="1" applyBorder="1" applyAlignment="1">
      <alignment horizontal="center" vertical="center"/>
    </xf>
    <xf numFmtId="0" fontId="75" fillId="0" borderId="10" xfId="0" applyFont="1" applyFill="1" applyBorder="1" applyAlignment="1">
      <alignment horizontal="center" vertical="center" wrapText="1"/>
    </xf>
    <xf numFmtId="0" fontId="75" fillId="0" borderId="11" xfId="0" applyFont="1" applyFill="1" applyBorder="1" applyAlignment="1">
      <alignment horizontal="center" vertical="center" wrapText="1"/>
    </xf>
    <xf numFmtId="0" fontId="75" fillId="0" borderId="12" xfId="0" applyFont="1" applyFill="1" applyBorder="1" applyAlignment="1">
      <alignment horizontal="center" vertical="center" wrapText="1"/>
    </xf>
    <xf numFmtId="0" fontId="71" fillId="35" borderId="30" xfId="0" applyFont="1" applyFill="1" applyBorder="1" applyAlignment="1">
      <alignment horizontal="center" vertical="center"/>
    </xf>
    <xf numFmtId="0" fontId="71" fillId="35" borderId="11" xfId="0" applyFont="1" applyFill="1" applyBorder="1" applyAlignment="1">
      <alignment horizontal="center" vertical="center"/>
    </xf>
    <xf numFmtId="0" fontId="75" fillId="0" borderId="59" xfId="0" applyFont="1" applyFill="1" applyBorder="1" applyAlignment="1">
      <alignment horizontal="left" vertical="center" wrapText="1"/>
    </xf>
    <xf numFmtId="0" fontId="75" fillId="0" borderId="60" xfId="0" applyFont="1" applyFill="1" applyBorder="1" applyAlignment="1">
      <alignment horizontal="left" vertical="center" wrapText="1"/>
    </xf>
    <xf numFmtId="0" fontId="74" fillId="33" borderId="56" xfId="0" applyFont="1" applyFill="1" applyBorder="1" applyAlignment="1">
      <alignment horizontal="center" vertical="center" wrapText="1"/>
    </xf>
    <xf numFmtId="0" fontId="74" fillId="33" borderId="57" xfId="0" applyFont="1" applyFill="1" applyBorder="1" applyAlignment="1">
      <alignment horizontal="center" vertical="center" wrapText="1"/>
    </xf>
    <xf numFmtId="0" fontId="74" fillId="33" borderId="58" xfId="0" applyFont="1" applyFill="1" applyBorder="1" applyAlignment="1">
      <alignment horizontal="center" vertical="center" wrapText="1"/>
    </xf>
    <xf numFmtId="0" fontId="74" fillId="33" borderId="30" xfId="0" applyFont="1" applyFill="1" applyBorder="1" applyAlignment="1">
      <alignment horizontal="center" vertical="center"/>
    </xf>
    <xf numFmtId="0" fontId="74" fillId="33" borderId="31" xfId="0" applyFont="1" applyFill="1" applyBorder="1" applyAlignment="1">
      <alignment horizontal="center" vertical="center"/>
    </xf>
    <xf numFmtId="0" fontId="74" fillId="33" borderId="27" xfId="0" applyFont="1" applyFill="1" applyBorder="1" applyAlignment="1">
      <alignment horizontal="center" vertical="center"/>
    </xf>
    <xf numFmtId="0" fontId="75" fillId="35" borderId="56" xfId="0" applyFont="1" applyFill="1" applyBorder="1" applyAlignment="1">
      <alignment horizontal="left" vertical="center" wrapText="1"/>
    </xf>
    <xf numFmtId="0" fontId="75" fillId="35" borderId="58" xfId="0" applyFont="1" applyFill="1" applyBorder="1" applyAlignment="1">
      <alignment horizontal="left" vertical="center" wrapText="1"/>
    </xf>
    <xf numFmtId="0" fontId="75" fillId="0" borderId="56" xfId="0" applyFont="1" applyFill="1" applyBorder="1" applyAlignment="1">
      <alignment horizontal="left" vertical="center" wrapText="1"/>
    </xf>
    <xf numFmtId="0" fontId="75" fillId="0" borderId="58" xfId="0" applyFont="1" applyFill="1" applyBorder="1" applyAlignment="1">
      <alignment horizontal="left" vertical="center" wrapText="1"/>
    </xf>
    <xf numFmtId="9" fontId="74" fillId="35" borderId="44" xfId="0" applyNumberFormat="1" applyFont="1" applyFill="1" applyBorder="1" applyAlignment="1">
      <alignment horizontal="center" vertical="center" wrapText="1"/>
    </xf>
    <xf numFmtId="9" fontId="74" fillId="35" borderId="28" xfId="0" applyNumberFormat="1" applyFont="1" applyFill="1" applyBorder="1" applyAlignment="1">
      <alignment horizontal="center" vertical="center" wrapText="1"/>
    </xf>
    <xf numFmtId="9" fontId="74" fillId="35" borderId="11" xfId="0" applyNumberFormat="1" applyFont="1" applyFill="1" applyBorder="1" applyAlignment="1">
      <alignment horizontal="center" vertical="center" wrapText="1"/>
    </xf>
    <xf numFmtId="9" fontId="74" fillId="35" borderId="45" xfId="0" applyNumberFormat="1" applyFont="1" applyFill="1" applyBorder="1" applyAlignment="1">
      <alignment horizontal="center" vertical="center" wrapText="1"/>
    </xf>
    <xf numFmtId="9" fontId="74" fillId="35" borderId="10" xfId="0" applyNumberFormat="1" applyFont="1" applyFill="1" applyBorder="1" applyAlignment="1">
      <alignment horizontal="center" vertical="center" wrapText="1"/>
    </xf>
    <xf numFmtId="0" fontId="34" fillId="35" borderId="30" xfId="0" applyFont="1" applyFill="1" applyBorder="1" applyAlignment="1">
      <alignment horizontal="center" vertical="center"/>
    </xf>
    <xf numFmtId="0" fontId="46" fillId="33" borderId="10" xfId="0" applyFont="1" applyFill="1" applyBorder="1" applyAlignment="1">
      <alignment horizontal="center" vertical="center"/>
    </xf>
    <xf numFmtId="0" fontId="46" fillId="33" borderId="11" xfId="0" applyFont="1" applyFill="1" applyBorder="1" applyAlignment="1">
      <alignment horizontal="center" vertical="center"/>
    </xf>
    <xf numFmtId="0" fontId="46" fillId="33" borderId="12" xfId="0" applyFont="1" applyFill="1" applyBorder="1" applyAlignment="1">
      <alignment horizontal="center" vertical="center"/>
    </xf>
    <xf numFmtId="9" fontId="35" fillId="35" borderId="10" xfId="0" applyNumberFormat="1" applyFont="1" applyFill="1" applyBorder="1" applyAlignment="1">
      <alignment horizontal="center" vertical="center"/>
    </xf>
    <xf numFmtId="9" fontId="35" fillId="35" borderId="28" xfId="0" applyNumberFormat="1" applyFont="1" applyFill="1" applyBorder="1" applyAlignment="1">
      <alignment horizontal="center" vertical="center"/>
    </xf>
    <xf numFmtId="9" fontId="35" fillId="35" borderId="11" xfId="0" applyNumberFormat="1" applyFont="1" applyFill="1" applyBorder="1" applyAlignment="1">
      <alignment horizontal="center" vertical="center"/>
    </xf>
    <xf numFmtId="9" fontId="35" fillId="35" borderId="12" xfId="0" applyNumberFormat="1" applyFont="1" applyFill="1" applyBorder="1" applyAlignment="1">
      <alignment horizontal="center" vertical="center"/>
    </xf>
    <xf numFmtId="0" fontId="31" fillId="33" borderId="30" xfId="0" applyFont="1" applyFill="1" applyBorder="1" applyAlignment="1">
      <alignment horizontal="center" vertical="center"/>
    </xf>
    <xf numFmtId="0" fontId="31" fillId="33" borderId="31" xfId="0" applyFont="1" applyFill="1" applyBorder="1" applyAlignment="1">
      <alignment horizontal="center" vertical="center"/>
    </xf>
    <xf numFmtId="0" fontId="31" fillId="33" borderId="27" xfId="0" applyFont="1" applyFill="1" applyBorder="1" applyAlignment="1">
      <alignment horizontal="center" vertical="center"/>
    </xf>
    <xf numFmtId="0" fontId="30" fillId="35" borderId="14" xfId="0" applyFont="1" applyFill="1" applyBorder="1" applyAlignment="1">
      <alignment horizontal="center" vertical="center" wrapText="1"/>
    </xf>
    <xf numFmtId="0" fontId="31" fillId="33" borderId="14" xfId="0" applyFont="1" applyFill="1" applyBorder="1" applyAlignment="1">
      <alignment horizontal="center" vertical="center" wrapText="1"/>
    </xf>
    <xf numFmtId="0" fontId="34" fillId="33" borderId="10" xfId="0" applyFont="1" applyFill="1" applyBorder="1" applyAlignment="1">
      <alignment horizontal="center" vertical="center"/>
    </xf>
    <xf numFmtId="0" fontId="34" fillId="33" borderId="11" xfId="0" applyFont="1" applyFill="1" applyBorder="1" applyAlignment="1">
      <alignment horizontal="center" vertical="center"/>
    </xf>
    <xf numFmtId="0" fontId="34" fillId="33" borderId="12" xfId="0" applyFont="1" applyFill="1" applyBorder="1" applyAlignment="1">
      <alignment horizontal="center" vertical="center"/>
    </xf>
    <xf numFmtId="0" fontId="45" fillId="35" borderId="14" xfId="0" applyFont="1" applyFill="1" applyBorder="1" applyAlignment="1">
      <alignment horizontal="left" vertical="center" wrapText="1"/>
    </xf>
    <xf numFmtId="0" fontId="31" fillId="0" borderId="10"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1" fillId="0" borderId="10"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12" xfId="0" applyFont="1" applyFill="1" applyBorder="1" applyAlignment="1">
      <alignment horizontal="center" vertical="center"/>
    </xf>
    <xf numFmtId="0" fontId="20" fillId="35" borderId="30" xfId="0" applyFont="1" applyFill="1" applyBorder="1" applyAlignment="1">
      <alignment horizontal="center" vertical="center"/>
    </xf>
    <xf numFmtId="0" fontId="31" fillId="35" borderId="10" xfId="0" applyFont="1" applyFill="1" applyBorder="1" applyAlignment="1">
      <alignment horizontal="center" vertical="center"/>
    </xf>
    <xf numFmtId="0" fontId="31" fillId="35" borderId="11" xfId="0" applyFont="1" applyFill="1" applyBorder="1" applyAlignment="1">
      <alignment horizontal="center" vertical="center"/>
    </xf>
    <xf numFmtId="0" fontId="31" fillId="35" borderId="12" xfId="0" applyFont="1" applyFill="1" applyBorder="1" applyAlignment="1">
      <alignment horizontal="center" vertical="center"/>
    </xf>
    <xf numFmtId="0" fontId="31" fillId="33" borderId="27" xfId="0" applyFont="1" applyFill="1" applyBorder="1" applyAlignment="1">
      <alignment horizontal="center" vertical="center" wrapText="1"/>
    </xf>
    <xf numFmtId="0" fontId="31" fillId="33" borderId="44" xfId="0" applyFont="1" applyFill="1" applyBorder="1" applyAlignment="1">
      <alignment horizontal="center" vertical="center"/>
    </xf>
    <xf numFmtId="0" fontId="31" fillId="33" borderId="28" xfId="0" applyFont="1" applyFill="1" applyBorder="1" applyAlignment="1">
      <alignment horizontal="center" vertical="center"/>
    </xf>
    <xf numFmtId="0" fontId="31" fillId="33" borderId="45" xfId="0" applyFont="1" applyFill="1" applyBorder="1" applyAlignment="1">
      <alignment horizontal="center" vertical="center"/>
    </xf>
    <xf numFmtId="0" fontId="31" fillId="33" borderId="44" xfId="0" applyFont="1" applyFill="1" applyBorder="1" applyAlignment="1">
      <alignment horizontal="center" vertical="center" wrapText="1"/>
    </xf>
    <xf numFmtId="0" fontId="31" fillId="33" borderId="46" xfId="0" applyFont="1" applyFill="1" applyBorder="1" applyAlignment="1">
      <alignment horizontal="center" vertical="center" wrapText="1"/>
    </xf>
    <xf numFmtId="0" fontId="34" fillId="35" borderId="30" xfId="0" applyFont="1" applyFill="1" applyBorder="1" applyAlignment="1">
      <alignment horizontal="center" vertical="center" wrapText="1"/>
    </xf>
    <xf numFmtId="0" fontId="31" fillId="35" borderId="10" xfId="0" applyFont="1" applyFill="1" applyBorder="1" applyAlignment="1">
      <alignment horizontal="left" vertical="center" wrapText="1"/>
    </xf>
    <xf numFmtId="0" fontId="31" fillId="35" borderId="11" xfId="0" applyFont="1" applyFill="1" applyBorder="1" applyAlignment="1">
      <alignment horizontal="left" vertical="center" wrapText="1"/>
    </xf>
    <xf numFmtId="0" fontId="30" fillId="33" borderId="11" xfId="0" applyFont="1" applyFill="1" applyBorder="1" applyAlignment="1">
      <alignment horizontal="center" vertical="center" wrapText="1"/>
    </xf>
    <xf numFmtId="0" fontId="30" fillId="33" borderId="11" xfId="0" applyFont="1" applyFill="1" applyBorder="1" applyAlignment="1">
      <alignment horizontal="center" vertical="center"/>
    </xf>
    <xf numFmtId="0" fontId="30" fillId="33" borderId="12" xfId="0" applyFont="1" applyFill="1" applyBorder="1" applyAlignment="1">
      <alignment horizontal="center" vertical="center"/>
    </xf>
    <xf numFmtId="0" fontId="90" fillId="33" borderId="13" xfId="0" applyFont="1" applyFill="1" applyBorder="1" applyAlignment="1">
      <alignment horizontal="center" vertical="center"/>
    </xf>
    <xf numFmtId="0" fontId="20" fillId="35" borderId="45" xfId="0" applyFont="1" applyFill="1" applyBorder="1" applyAlignment="1">
      <alignment horizontal="center" vertical="center"/>
    </xf>
    <xf numFmtId="0" fontId="36" fillId="33" borderId="10" xfId="0" applyFont="1" applyFill="1" applyBorder="1" applyAlignment="1">
      <alignment horizontal="center" vertical="center" wrapText="1"/>
    </xf>
    <xf numFmtId="0" fontId="36" fillId="33" borderId="11" xfId="0" applyFont="1" applyFill="1" applyBorder="1" applyAlignment="1">
      <alignment horizontal="center" vertical="center" wrapText="1"/>
    </xf>
    <xf numFmtId="0" fontId="36" fillId="33" borderId="27" xfId="0" applyFont="1" applyFill="1" applyBorder="1" applyAlignment="1">
      <alignment horizontal="center" vertical="center" wrapText="1"/>
    </xf>
    <xf numFmtId="0" fontId="31" fillId="35" borderId="10" xfId="0" applyFont="1" applyFill="1" applyBorder="1" applyAlignment="1">
      <alignment horizontal="center" vertical="center" wrapText="1"/>
    </xf>
    <xf numFmtId="0" fontId="31" fillId="35" borderId="11" xfId="0" applyFont="1" applyFill="1" applyBorder="1" applyAlignment="1">
      <alignment horizontal="center" vertical="center" wrapText="1"/>
    </xf>
    <xf numFmtId="49" fontId="31" fillId="35" borderId="67" xfId="0" applyNumberFormat="1" applyFont="1" applyFill="1" applyBorder="1" applyAlignment="1">
      <alignment horizontal="center" vertical="center"/>
    </xf>
    <xf numFmtId="49" fontId="31" fillId="35" borderId="12" xfId="0" applyNumberFormat="1" applyFont="1" applyFill="1" applyBorder="1" applyAlignment="1">
      <alignment horizontal="center" vertical="center"/>
    </xf>
    <xf numFmtId="9" fontId="94" fillId="35" borderId="10" xfId="0" applyNumberFormat="1" applyFont="1" applyFill="1" applyBorder="1" applyAlignment="1">
      <alignment horizontal="center" vertical="center"/>
    </xf>
    <xf numFmtId="9" fontId="94" fillId="35" borderId="28" xfId="0" applyNumberFormat="1" applyFont="1" applyFill="1" applyBorder="1" applyAlignment="1">
      <alignment horizontal="center" vertical="center"/>
    </xf>
    <xf numFmtId="9" fontId="94" fillId="35" borderId="11" xfId="0" applyNumberFormat="1" applyFont="1" applyFill="1" applyBorder="1" applyAlignment="1">
      <alignment horizontal="center" vertical="center"/>
    </xf>
    <xf numFmtId="9" fontId="94" fillId="35" borderId="12" xfId="0" applyNumberFormat="1" applyFont="1" applyFill="1" applyBorder="1" applyAlignment="1">
      <alignment horizontal="center" vertical="center"/>
    </xf>
    <xf numFmtId="0" fontId="71" fillId="35" borderId="31" xfId="0" applyFont="1" applyFill="1" applyBorder="1" applyAlignment="1">
      <alignment horizontal="center" vertical="center"/>
    </xf>
    <xf numFmtId="0" fontId="71" fillId="35" borderId="27" xfId="0" applyFont="1" applyFill="1" applyBorder="1" applyAlignment="1">
      <alignment horizontal="center" vertical="center"/>
    </xf>
    <xf numFmtId="9" fontId="74" fillId="35" borderId="44" xfId="0" applyNumberFormat="1" applyFont="1" applyFill="1" applyBorder="1" applyAlignment="1">
      <alignment horizontal="center" vertical="center"/>
    </xf>
    <xf numFmtId="9" fontId="74" fillId="35" borderId="28" xfId="0" applyNumberFormat="1" applyFont="1" applyFill="1" applyBorder="1" applyAlignment="1">
      <alignment horizontal="center" vertical="center"/>
    </xf>
    <xf numFmtId="9" fontId="74" fillId="35" borderId="45" xfId="0" applyNumberFormat="1" applyFont="1" applyFill="1" applyBorder="1" applyAlignment="1">
      <alignment horizontal="center" vertical="center"/>
    </xf>
    <xf numFmtId="0" fontId="75" fillId="33" borderId="68" xfId="0" applyFont="1" applyFill="1" applyBorder="1" applyAlignment="1">
      <alignment horizontal="left" vertical="center" wrapText="1"/>
    </xf>
    <xf numFmtId="0" fontId="75" fillId="33" borderId="69" xfId="0" applyFont="1" applyFill="1" applyBorder="1" applyAlignment="1">
      <alignment horizontal="left" vertical="center" wrapText="1"/>
    </xf>
    <xf numFmtId="0" fontId="45" fillId="35" borderId="10" xfId="0" applyFont="1" applyFill="1" applyBorder="1" applyAlignment="1">
      <alignment horizontal="center" vertical="center" wrapText="1"/>
    </xf>
    <xf numFmtId="0" fontId="45" fillId="35" borderId="11" xfId="0" applyFont="1" applyFill="1" applyBorder="1" applyAlignment="1">
      <alignment horizontal="center" vertical="center" wrapText="1"/>
    </xf>
    <xf numFmtId="0" fontId="45" fillId="35" borderId="12" xfId="0" applyFont="1" applyFill="1" applyBorder="1" applyAlignment="1">
      <alignment horizontal="center" vertical="center" wrapText="1"/>
    </xf>
    <xf numFmtId="0" fontId="36" fillId="33" borderId="24" xfId="0" applyFont="1" applyFill="1" applyBorder="1" applyAlignment="1">
      <alignment horizontal="center" vertical="center" wrapText="1"/>
    </xf>
    <xf numFmtId="0" fontId="36" fillId="33" borderId="26" xfId="0" applyFont="1" applyFill="1" applyBorder="1" applyAlignment="1">
      <alignment horizontal="center" vertical="center" wrapText="1"/>
    </xf>
    <xf numFmtId="0" fontId="36" fillId="35" borderId="10" xfId="0" applyFont="1" applyFill="1" applyBorder="1" applyAlignment="1">
      <alignment horizontal="center" vertical="center"/>
    </xf>
    <xf numFmtId="0" fontId="36" fillId="35" borderId="12" xfId="0" applyFont="1" applyFill="1" applyBorder="1" applyAlignment="1">
      <alignment horizontal="center" vertical="center"/>
    </xf>
    <xf numFmtId="0" fontId="36" fillId="33" borderId="10" xfId="0" applyFont="1" applyFill="1" applyBorder="1" applyAlignment="1">
      <alignment horizontal="center" vertical="center"/>
    </xf>
    <xf numFmtId="0" fontId="36" fillId="33" borderId="11" xfId="0" applyFont="1" applyFill="1" applyBorder="1" applyAlignment="1">
      <alignment horizontal="center" vertical="center"/>
    </xf>
    <xf numFmtId="0" fontId="36" fillId="33" borderId="12" xfId="0" applyFont="1" applyFill="1" applyBorder="1" applyAlignment="1">
      <alignment horizontal="center" vertical="center"/>
    </xf>
    <xf numFmtId="0" fontId="51" fillId="35" borderId="10" xfId="0" applyFont="1" applyFill="1" applyBorder="1" applyAlignment="1">
      <alignment horizontal="center" vertical="center"/>
    </xf>
    <xf numFmtId="0" fontId="51" fillId="35" borderId="11" xfId="0" applyFont="1" applyFill="1" applyBorder="1" applyAlignment="1">
      <alignment horizontal="center" vertical="center"/>
    </xf>
    <xf numFmtId="0" fontId="51" fillId="35" borderId="12" xfId="0" applyFont="1" applyFill="1" applyBorder="1" applyAlignment="1">
      <alignment horizontal="center" vertical="center"/>
    </xf>
    <xf numFmtId="9" fontId="36" fillId="35" borderId="10" xfId="0" applyNumberFormat="1" applyFont="1" applyFill="1" applyBorder="1" applyAlignment="1">
      <alignment horizontal="center" vertical="center"/>
    </xf>
    <xf numFmtId="9" fontId="36" fillId="35" borderId="28" xfId="0" applyNumberFormat="1" applyFont="1" applyFill="1" applyBorder="1" applyAlignment="1">
      <alignment horizontal="center" vertical="center"/>
    </xf>
    <xf numFmtId="9" fontId="36" fillId="35" borderId="11" xfId="0" applyNumberFormat="1" applyFont="1" applyFill="1" applyBorder="1" applyAlignment="1">
      <alignment horizontal="center" vertical="center"/>
    </xf>
    <xf numFmtId="9" fontId="36" fillId="35" borderId="12" xfId="0" applyNumberFormat="1" applyFont="1" applyFill="1" applyBorder="1" applyAlignment="1">
      <alignment horizontal="center" vertical="center"/>
    </xf>
    <xf numFmtId="9" fontId="36" fillId="35" borderId="10" xfId="0" applyNumberFormat="1" applyFont="1" applyFill="1" applyBorder="1" applyAlignment="1">
      <alignment horizontal="center" vertical="center" wrapText="1"/>
    </xf>
    <xf numFmtId="9" fontId="36" fillId="35" borderId="11" xfId="0" applyNumberFormat="1" applyFont="1" applyFill="1" applyBorder="1" applyAlignment="1">
      <alignment horizontal="center" vertical="center" wrapText="1"/>
    </xf>
    <xf numFmtId="9" fontId="36" fillId="35" borderId="12" xfId="0" applyNumberFormat="1" applyFont="1" applyFill="1" applyBorder="1" applyAlignment="1">
      <alignment horizontal="center" vertical="center" wrapText="1"/>
    </xf>
    <xf numFmtId="0" fontId="44" fillId="37" borderId="10" xfId="0" applyFont="1" applyFill="1" applyBorder="1" applyAlignment="1">
      <alignment horizontal="center" vertical="center" wrapText="1"/>
    </xf>
    <xf numFmtId="0" fontId="44" fillId="37" borderId="11" xfId="0" applyFont="1" applyFill="1" applyBorder="1" applyAlignment="1">
      <alignment horizontal="center" vertical="center" wrapText="1"/>
    </xf>
    <xf numFmtId="0" fontId="44" fillId="37" borderId="12" xfId="0" applyFont="1" applyFill="1" applyBorder="1" applyAlignment="1">
      <alignment horizontal="center" vertical="center" wrapText="1"/>
    </xf>
    <xf numFmtId="0" fontId="36" fillId="35" borderId="10" xfId="0" applyFont="1" applyFill="1" applyBorder="1" applyAlignment="1">
      <alignment horizontal="center" vertical="center" wrapText="1"/>
    </xf>
    <xf numFmtId="0" fontId="36" fillId="35" borderId="11" xfId="0" applyFont="1" applyFill="1" applyBorder="1" applyAlignment="1">
      <alignment horizontal="center" vertical="center" wrapText="1"/>
    </xf>
    <xf numFmtId="0" fontId="36" fillId="35" borderId="12" xfId="0" applyFont="1" applyFill="1" applyBorder="1" applyAlignment="1">
      <alignment horizontal="center" vertical="center" wrapText="1"/>
    </xf>
    <xf numFmtId="0" fontId="45" fillId="33" borderId="10" xfId="0" applyFont="1" applyFill="1" applyBorder="1" applyAlignment="1">
      <alignment horizontal="center" vertical="center" wrapText="1"/>
    </xf>
    <xf numFmtId="0" fontId="45" fillId="33" borderId="11" xfId="0" applyFont="1" applyFill="1" applyBorder="1" applyAlignment="1">
      <alignment horizontal="center" vertical="center" wrapText="1"/>
    </xf>
    <xf numFmtId="0" fontId="45" fillId="33" borderId="12" xfId="0" applyFont="1" applyFill="1" applyBorder="1" applyAlignment="1">
      <alignment horizontal="center" vertical="center" wrapText="1"/>
    </xf>
    <xf numFmtId="0" fontId="53" fillId="35" borderId="10" xfId="0" applyFont="1" applyFill="1" applyBorder="1" applyAlignment="1">
      <alignment horizontal="center" vertical="center" wrapText="1"/>
    </xf>
    <xf numFmtId="0" fontId="53" fillId="35" borderId="11" xfId="0" applyFont="1" applyFill="1" applyBorder="1" applyAlignment="1">
      <alignment horizontal="center" vertical="center" wrapText="1"/>
    </xf>
    <xf numFmtId="0" fontId="53" fillId="35" borderId="12" xfId="0" applyFont="1" applyFill="1" applyBorder="1" applyAlignment="1">
      <alignment horizontal="center" vertical="center" wrapText="1"/>
    </xf>
    <xf numFmtId="9" fontId="36" fillId="33" borderId="11" xfId="0" applyNumberFormat="1" applyFont="1" applyFill="1" applyBorder="1" applyAlignment="1">
      <alignment horizontal="center" vertical="center"/>
    </xf>
    <xf numFmtId="9" fontId="36" fillId="33" borderId="12" xfId="0" applyNumberFormat="1" applyFont="1" applyFill="1" applyBorder="1" applyAlignment="1">
      <alignment horizontal="center" vertical="center"/>
    </xf>
    <xf numFmtId="0" fontId="45" fillId="0" borderId="10"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2" xfId="0" applyFont="1" applyFill="1" applyBorder="1" applyAlignment="1">
      <alignment horizontal="center" vertical="center" wrapText="1"/>
    </xf>
    <xf numFmtId="0" fontId="36" fillId="0" borderId="24"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6" fillId="0" borderId="12" xfId="0" applyFont="1" applyFill="1" applyBorder="1" applyAlignment="1">
      <alignment horizontal="center" vertical="center" wrapText="1"/>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2" xfId="0" applyFont="1" applyFill="1" applyBorder="1" applyAlignment="1">
      <alignment horizontal="center" vertical="center"/>
    </xf>
    <xf numFmtId="9" fontId="36" fillId="0" borderId="11" xfId="0" applyNumberFormat="1" applyFont="1" applyFill="1" applyBorder="1" applyAlignment="1">
      <alignment horizontal="center" vertical="center"/>
    </xf>
    <xf numFmtId="9" fontId="36" fillId="0" borderId="12" xfId="0" applyNumberFormat="1" applyFont="1" applyFill="1" applyBorder="1" applyAlignment="1">
      <alignment horizontal="center" vertical="center"/>
    </xf>
    <xf numFmtId="0" fontId="30" fillId="0" borderId="44" xfId="0" applyFont="1" applyBorder="1" applyAlignment="1">
      <alignment horizontal="justify" vertical="center" wrapText="1"/>
    </xf>
    <xf numFmtId="0" fontId="30" fillId="0" borderId="28" xfId="0" applyFont="1" applyBorder="1" applyAlignment="1">
      <alignment horizontal="justify" vertical="center" wrapText="1"/>
    </xf>
    <xf numFmtId="0" fontId="30" fillId="0" borderId="45" xfId="0" applyFont="1" applyBorder="1" applyAlignment="1">
      <alignment horizontal="justify" vertical="center" wrapText="1"/>
    </xf>
    <xf numFmtId="0" fontId="30" fillId="0" borderId="46" xfId="0" applyFont="1" applyBorder="1" applyAlignment="1">
      <alignment horizontal="justify" vertical="center" wrapText="1"/>
    </xf>
    <xf numFmtId="0" fontId="30" fillId="0" borderId="0" xfId="0" applyFont="1" applyBorder="1" applyAlignment="1">
      <alignment horizontal="justify" vertical="center" wrapText="1"/>
    </xf>
    <xf numFmtId="0" fontId="30" fillId="0" borderId="25" xfId="0" applyFont="1" applyBorder="1" applyAlignment="1">
      <alignment horizontal="justify" vertical="center" wrapText="1"/>
    </xf>
    <xf numFmtId="0" fontId="30" fillId="0" borderId="30" xfId="0" applyFont="1" applyBorder="1" applyAlignment="1">
      <alignment horizontal="justify" vertical="center" wrapText="1"/>
    </xf>
    <xf numFmtId="0" fontId="30" fillId="0" borderId="31" xfId="0" applyFont="1" applyBorder="1" applyAlignment="1">
      <alignment horizontal="justify" vertical="center" wrapText="1"/>
    </xf>
    <xf numFmtId="0" fontId="30" fillId="0" borderId="27" xfId="0" applyFont="1" applyBorder="1" applyAlignment="1">
      <alignment horizontal="justify" vertical="center" wrapText="1"/>
    </xf>
    <xf numFmtId="0" fontId="18" fillId="35" borderId="10" xfId="0" applyFont="1" applyFill="1" applyBorder="1" applyAlignment="1">
      <alignment horizontal="justify" vertical="center" wrapText="1"/>
    </xf>
    <xf numFmtId="0" fontId="18" fillId="35" borderId="11" xfId="0" applyFont="1" applyFill="1" applyBorder="1" applyAlignment="1">
      <alignment horizontal="justify" vertical="center"/>
    </xf>
    <xf numFmtId="0" fontId="18" fillId="35" borderId="12" xfId="0" applyFont="1" applyFill="1" applyBorder="1" applyAlignment="1">
      <alignment horizontal="justify" vertical="center"/>
    </xf>
    <xf numFmtId="0" fontId="44" fillId="37" borderId="10" xfId="0" applyFont="1" applyFill="1" applyBorder="1" applyAlignment="1">
      <alignment horizontal="justify" vertical="center" wrapText="1"/>
    </xf>
    <xf numFmtId="0" fontId="44" fillId="37" borderId="11" xfId="0" applyFont="1" applyFill="1" applyBorder="1" applyAlignment="1">
      <alignment horizontal="justify" vertical="center" wrapText="1"/>
    </xf>
    <xf numFmtId="0" fontId="44" fillId="37" borderId="12" xfId="0" applyFont="1" applyFill="1" applyBorder="1" applyAlignment="1">
      <alignment horizontal="justify" vertical="center" wrapText="1"/>
    </xf>
    <xf numFmtId="0" fontId="31" fillId="33" borderId="10" xfId="0" applyFont="1" applyFill="1" applyBorder="1" applyAlignment="1">
      <alignment horizontal="left" vertical="center" wrapText="1"/>
    </xf>
    <xf numFmtId="0" fontId="31" fillId="33" borderId="11" xfId="0" applyFont="1" applyFill="1" applyBorder="1" applyAlignment="1">
      <alignment horizontal="left" vertical="center" wrapText="1"/>
    </xf>
    <xf numFmtId="0" fontId="31" fillId="33" borderId="12" xfId="0" applyFont="1" applyFill="1" applyBorder="1" applyAlignment="1">
      <alignment horizontal="left" vertical="center" wrapText="1"/>
    </xf>
    <xf numFmtId="9" fontId="34" fillId="35" borderId="10" xfId="0" applyNumberFormat="1" applyFont="1" applyFill="1" applyBorder="1" applyAlignment="1">
      <alignment horizontal="center" vertical="center"/>
    </xf>
    <xf numFmtId="9" fontId="34" fillId="35" borderId="11" xfId="0" applyNumberFormat="1" applyFont="1" applyFill="1" applyBorder="1" applyAlignment="1">
      <alignment horizontal="center" vertical="center"/>
    </xf>
    <xf numFmtId="9" fontId="34" fillId="35" borderId="12" xfId="0" applyNumberFormat="1" applyFont="1" applyFill="1" applyBorder="1" applyAlignment="1">
      <alignment horizontal="center" vertical="center"/>
    </xf>
    <xf numFmtId="0" fontId="34" fillId="35" borderId="10" xfId="0" applyFont="1" applyFill="1" applyBorder="1" applyAlignment="1">
      <alignment horizontal="left" vertical="center" wrapText="1"/>
    </xf>
    <xf numFmtId="0" fontId="34" fillId="35" borderId="12" xfId="0" applyFont="1" applyFill="1" applyBorder="1" applyAlignment="1">
      <alignment horizontal="left" vertical="center" wrapText="1"/>
    </xf>
    <xf numFmtId="9" fontId="20" fillId="0" borderId="10" xfId="0" applyNumberFormat="1" applyFont="1" applyFill="1" applyBorder="1" applyAlignment="1">
      <alignment horizontal="center" vertical="center"/>
    </xf>
    <xf numFmtId="9" fontId="20" fillId="0" borderId="11" xfId="0" applyNumberFormat="1" applyFont="1" applyFill="1" applyBorder="1" applyAlignment="1">
      <alignment horizontal="center" vertical="center"/>
    </xf>
    <xf numFmtId="9" fontId="20" fillId="0" borderId="12" xfId="0" applyNumberFormat="1" applyFont="1" applyFill="1" applyBorder="1" applyAlignment="1">
      <alignment horizontal="center" vertical="center"/>
    </xf>
    <xf numFmtId="9" fontId="45" fillId="35" borderId="10" xfId="0" applyNumberFormat="1" applyFont="1" applyFill="1" applyBorder="1" applyAlignment="1">
      <alignment horizontal="left" vertical="center" wrapText="1"/>
    </xf>
    <xf numFmtId="9" fontId="45" fillId="35" borderId="12" xfId="0" applyNumberFormat="1"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11" xfId="0" applyFont="1" applyFill="1" applyBorder="1" applyAlignment="1">
      <alignment horizontal="left" vertical="center" wrapText="1"/>
    </xf>
    <xf numFmtId="0" fontId="31" fillId="0" borderId="12" xfId="0" applyFont="1" applyFill="1" applyBorder="1" applyAlignment="1">
      <alignment horizontal="left" vertical="center" wrapText="1"/>
    </xf>
    <xf numFmtId="0" fontId="31" fillId="0" borderId="24" xfId="0" applyFont="1" applyFill="1" applyBorder="1" applyAlignment="1">
      <alignment horizontal="center" vertical="center" wrapText="1"/>
    </xf>
    <xf numFmtId="0" fontId="31" fillId="0" borderId="26"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34" fillId="0" borderId="12" xfId="0" applyFont="1" applyFill="1" applyBorder="1" applyAlignment="1">
      <alignment horizontal="center" vertical="center" wrapText="1"/>
    </xf>
    <xf numFmtId="9" fontId="34" fillId="33" borderId="10" xfId="0" applyNumberFormat="1" applyFont="1" applyFill="1" applyBorder="1" applyAlignment="1">
      <alignment horizontal="center" vertical="center"/>
    </xf>
    <xf numFmtId="9" fontId="34" fillId="33" borderId="11" xfId="0" applyNumberFormat="1" applyFont="1" applyFill="1" applyBorder="1" applyAlignment="1">
      <alignment horizontal="center" vertical="center"/>
    </xf>
    <xf numFmtId="9" fontId="34" fillId="33" borderId="12" xfId="0" applyNumberFormat="1" applyFont="1" applyFill="1" applyBorder="1" applyAlignment="1">
      <alignment horizontal="center" vertical="center"/>
    </xf>
    <xf numFmtId="0" fontId="34" fillId="33" borderId="10" xfId="0" applyFont="1" applyFill="1" applyBorder="1" applyAlignment="1">
      <alignment horizontal="left" vertical="center" wrapText="1"/>
    </xf>
    <xf numFmtId="0" fontId="34" fillId="33" borderId="12" xfId="0" applyFont="1" applyFill="1" applyBorder="1" applyAlignment="1">
      <alignment horizontal="left" vertical="center" wrapText="1"/>
    </xf>
    <xf numFmtId="9" fontId="34" fillId="35" borderId="10" xfId="0" applyNumberFormat="1" applyFont="1" applyFill="1" applyBorder="1" applyAlignment="1">
      <alignment horizontal="center" vertical="center" wrapText="1"/>
    </xf>
    <xf numFmtId="0" fontId="20" fillId="0" borderId="10"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2" xfId="0" applyFont="1" applyFill="1" applyBorder="1" applyAlignment="1">
      <alignment horizontal="center" vertical="center"/>
    </xf>
    <xf numFmtId="0" fontId="35" fillId="0" borderId="10" xfId="0" applyFont="1" applyFill="1" applyBorder="1" applyAlignment="1">
      <alignment horizontal="center" vertical="center" wrapText="1"/>
    </xf>
    <xf numFmtId="0" fontId="35" fillId="0" borderId="12" xfId="0" applyFont="1" applyFill="1" applyBorder="1" applyAlignment="1">
      <alignment horizontal="center" vertical="center" wrapText="1"/>
    </xf>
    <xf numFmtId="3" fontId="34" fillId="34" borderId="10" xfId="0" applyNumberFormat="1" applyFont="1" applyFill="1" applyBorder="1" applyAlignment="1">
      <alignment horizontal="center" vertical="center" wrapText="1"/>
    </xf>
    <xf numFmtId="3" fontId="34" fillId="34" borderId="11" xfId="0" applyNumberFormat="1" applyFont="1" applyFill="1" applyBorder="1" applyAlignment="1">
      <alignment horizontal="center" vertical="center" wrapText="1"/>
    </xf>
    <xf numFmtId="3" fontId="34" fillId="34" borderId="12" xfId="0" applyNumberFormat="1" applyFont="1" applyFill="1" applyBorder="1" applyAlignment="1">
      <alignment horizontal="center" vertical="center" wrapText="1"/>
    </xf>
    <xf numFmtId="3" fontId="34" fillId="34" borderId="11" xfId="0" applyNumberFormat="1" applyFont="1" applyFill="1" applyBorder="1" applyAlignment="1">
      <alignment horizontal="center" vertical="center"/>
    </xf>
    <xf numFmtId="3" fontId="34" fillId="34" borderId="12" xfId="0" applyNumberFormat="1" applyFont="1" applyFill="1" applyBorder="1" applyAlignment="1">
      <alignment horizontal="center" vertical="center"/>
    </xf>
    <xf numFmtId="0" fontId="34" fillId="0" borderId="10" xfId="0" applyFont="1" applyFill="1" applyBorder="1" applyAlignment="1">
      <alignment horizontal="center" vertical="center"/>
    </xf>
    <xf numFmtId="0" fontId="34" fillId="0" borderId="11" xfId="0" applyFont="1" applyFill="1" applyBorder="1" applyAlignment="1">
      <alignment horizontal="center" vertical="center"/>
    </xf>
    <xf numFmtId="0" fontId="34" fillId="0" borderId="12" xfId="0" applyFont="1" applyFill="1" applyBorder="1" applyAlignment="1">
      <alignment horizontal="center" vertical="center"/>
    </xf>
    <xf numFmtId="0" fontId="34" fillId="0" borderId="10" xfId="0" applyFont="1" applyFill="1" applyBorder="1" applyAlignment="1">
      <alignment horizontal="left" vertical="center" wrapText="1"/>
    </xf>
    <xf numFmtId="0" fontId="34" fillId="0" borderId="11" xfId="0" applyFont="1" applyFill="1" applyBorder="1" applyAlignment="1">
      <alignment horizontal="left" vertical="center" wrapText="1"/>
    </xf>
    <xf numFmtId="0" fontId="34" fillId="0" borderId="12" xfId="0" applyFont="1" applyFill="1" applyBorder="1" applyAlignment="1">
      <alignment horizontal="left" vertical="center" wrapText="1"/>
    </xf>
    <xf numFmtId="0" fontId="30" fillId="0" borderId="44" xfId="0" applyFont="1" applyBorder="1" applyAlignment="1">
      <alignment horizontal="left" vertical="center" wrapText="1"/>
    </xf>
    <xf numFmtId="0" fontId="30" fillId="0" borderId="28" xfId="0" applyFont="1" applyBorder="1" applyAlignment="1">
      <alignment horizontal="left" vertical="center" wrapText="1"/>
    </xf>
    <xf numFmtId="0" fontId="30" fillId="0" borderId="45" xfId="0" applyFont="1" applyBorder="1" applyAlignment="1">
      <alignment horizontal="left" vertical="center" wrapText="1"/>
    </xf>
    <xf numFmtId="0" fontId="30" fillId="0" borderId="46" xfId="0" applyFont="1" applyBorder="1" applyAlignment="1">
      <alignment horizontal="left" vertical="center" wrapText="1"/>
    </xf>
    <xf numFmtId="0" fontId="30" fillId="0" borderId="0" xfId="0" applyFont="1" applyBorder="1" applyAlignment="1">
      <alignment horizontal="left" vertical="center" wrapText="1"/>
    </xf>
    <xf numFmtId="0" fontId="30" fillId="0" borderId="25" xfId="0" applyFont="1" applyBorder="1" applyAlignment="1">
      <alignment horizontal="left" vertical="center" wrapText="1"/>
    </xf>
    <xf numFmtId="0" fontId="30" fillId="0" borderId="30" xfId="0" applyFont="1" applyBorder="1" applyAlignment="1">
      <alignment horizontal="left" vertical="center" wrapText="1"/>
    </xf>
    <xf numFmtId="0" fontId="30" fillId="0" borderId="31" xfId="0" applyFont="1" applyBorder="1" applyAlignment="1">
      <alignment horizontal="left" vertical="center" wrapText="1"/>
    </xf>
    <xf numFmtId="0" fontId="30" fillId="0" borderId="27" xfId="0" applyFont="1" applyBorder="1" applyAlignment="1">
      <alignment horizontal="left" vertical="center" wrapText="1"/>
    </xf>
    <xf numFmtId="0" fontId="30" fillId="35" borderId="10" xfId="0" applyFont="1" applyFill="1" applyBorder="1" applyAlignment="1">
      <alignment horizontal="left" vertical="center" wrapText="1"/>
    </xf>
    <xf numFmtId="0" fontId="30" fillId="35" borderId="11" xfId="0" applyFont="1" applyFill="1" applyBorder="1" applyAlignment="1">
      <alignment horizontal="left" vertical="center" wrapText="1"/>
    </xf>
    <xf numFmtId="0" fontId="30" fillId="35" borderId="12" xfId="0" applyFont="1" applyFill="1" applyBorder="1" applyAlignment="1">
      <alignment horizontal="left" vertical="center" wrapText="1"/>
    </xf>
    <xf numFmtId="0" fontId="20" fillId="33" borderId="10"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57" fillId="33" borderId="24" xfId="0" applyFont="1" applyFill="1" applyBorder="1" applyAlignment="1">
      <alignment horizontal="center" vertical="center" wrapText="1"/>
    </xf>
    <xf numFmtId="0" fontId="57" fillId="33" borderId="26" xfId="0" applyFont="1" applyFill="1" applyBorder="1" applyAlignment="1">
      <alignment horizontal="center" vertical="center" wrapText="1"/>
    </xf>
    <xf numFmtId="0" fontId="21" fillId="35" borderId="10" xfId="0" applyFont="1" applyFill="1" applyBorder="1" applyAlignment="1">
      <alignment horizontal="center" vertical="center" wrapText="1"/>
    </xf>
    <xf numFmtId="0" fontId="21" fillId="35" borderId="11" xfId="0" applyFont="1" applyFill="1" applyBorder="1" applyAlignment="1">
      <alignment horizontal="center" vertical="center" wrapText="1"/>
    </xf>
    <xf numFmtId="0" fontId="21" fillId="35" borderId="12" xfId="0" applyFont="1" applyFill="1" applyBorder="1" applyAlignment="1">
      <alignment horizontal="center" vertical="center" wrapText="1"/>
    </xf>
    <xf numFmtId="0" fontId="57" fillId="33" borderId="10" xfId="0" applyFont="1" applyFill="1" applyBorder="1" applyAlignment="1">
      <alignment horizontal="center" vertical="center" wrapText="1"/>
    </xf>
    <xf numFmtId="0" fontId="57" fillId="33" borderId="11" xfId="0" applyFont="1" applyFill="1" applyBorder="1" applyAlignment="1">
      <alignment horizontal="center" vertical="center" wrapText="1"/>
    </xf>
    <xf numFmtId="0" fontId="57" fillId="33" borderId="12" xfId="0" applyFont="1" applyFill="1" applyBorder="1" applyAlignment="1">
      <alignment horizontal="center" vertical="center" wrapText="1"/>
    </xf>
    <xf numFmtId="0" fontId="57" fillId="33" borderId="10" xfId="0" applyFont="1" applyFill="1" applyBorder="1" applyAlignment="1">
      <alignment horizontal="center" vertical="center"/>
    </xf>
    <xf numFmtId="0" fontId="57" fillId="33" borderId="11" xfId="0" applyFont="1" applyFill="1" applyBorder="1" applyAlignment="1">
      <alignment horizontal="center" vertical="center"/>
    </xf>
    <xf numFmtId="0" fontId="57" fillId="33" borderId="12" xfId="0" applyFont="1" applyFill="1" applyBorder="1" applyAlignment="1">
      <alignment horizontal="center" vertical="center"/>
    </xf>
    <xf numFmtId="9" fontId="21" fillId="35" borderId="10" xfId="0" applyNumberFormat="1" applyFont="1" applyFill="1" applyBorder="1" applyAlignment="1">
      <alignment horizontal="center" vertical="center"/>
    </xf>
    <xf numFmtId="9" fontId="21" fillId="35" borderId="11" xfId="0" applyNumberFormat="1" applyFont="1" applyFill="1" applyBorder="1" applyAlignment="1">
      <alignment horizontal="center" vertical="center"/>
    </xf>
    <xf numFmtId="9" fontId="21" fillId="35" borderId="12" xfId="0" applyNumberFormat="1" applyFont="1" applyFill="1" applyBorder="1" applyAlignment="1">
      <alignment horizontal="center" vertical="center"/>
    </xf>
    <xf numFmtId="9" fontId="57" fillId="35" borderId="11" xfId="0" applyNumberFormat="1" applyFont="1" applyFill="1" applyBorder="1" applyAlignment="1">
      <alignment horizontal="center" vertical="center"/>
    </xf>
    <xf numFmtId="9" fontId="57" fillId="35" borderId="12" xfId="0" applyNumberFormat="1" applyFont="1" applyFill="1" applyBorder="1" applyAlignment="1">
      <alignment horizontal="center" vertical="center"/>
    </xf>
    <xf numFmtId="0" fontId="57" fillId="35" borderId="10" xfId="0" applyNumberFormat="1" applyFont="1" applyFill="1" applyBorder="1" applyAlignment="1">
      <alignment horizontal="center" vertical="center"/>
    </xf>
    <xf numFmtId="0" fontId="57" fillId="35" borderId="12" xfId="0" applyNumberFormat="1" applyFont="1" applyFill="1" applyBorder="1" applyAlignment="1">
      <alignment horizontal="center" vertical="center"/>
    </xf>
    <xf numFmtId="9" fontId="57" fillId="35" borderId="10" xfId="0" applyNumberFormat="1" applyFont="1" applyFill="1" applyBorder="1" applyAlignment="1">
      <alignment horizontal="center" vertical="center"/>
    </xf>
    <xf numFmtId="9" fontId="57" fillId="35" borderId="28" xfId="0" applyNumberFormat="1" applyFont="1" applyFill="1" applyBorder="1" applyAlignment="1">
      <alignment horizontal="center" vertical="center"/>
    </xf>
    <xf numFmtId="0" fontId="57" fillId="0" borderId="10" xfId="0" applyFont="1" applyFill="1" applyBorder="1" applyAlignment="1">
      <alignment horizontal="center" vertical="center"/>
    </xf>
    <xf numFmtId="0" fontId="57" fillId="0" borderId="11" xfId="0" applyFont="1" applyFill="1" applyBorder="1" applyAlignment="1">
      <alignment horizontal="center" vertical="center"/>
    </xf>
    <xf numFmtId="0" fontId="57" fillId="0" borderId="12" xfId="0" applyFont="1" applyFill="1" applyBorder="1" applyAlignment="1">
      <alignment horizontal="center" vertical="center"/>
    </xf>
    <xf numFmtId="0" fontId="57" fillId="0" borderId="24" xfId="0" applyFont="1" applyFill="1" applyBorder="1" applyAlignment="1">
      <alignment horizontal="center" vertical="center" wrapText="1"/>
    </xf>
    <xf numFmtId="0" fontId="57" fillId="0" borderId="26"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35" borderId="10" xfId="0" applyFont="1" applyFill="1" applyBorder="1" applyAlignment="1">
      <alignment horizontal="center" vertical="center"/>
    </xf>
    <xf numFmtId="0" fontId="21" fillId="35" borderId="11" xfId="0" applyFont="1" applyFill="1" applyBorder="1" applyAlignment="1">
      <alignment horizontal="center" vertical="center"/>
    </xf>
    <xf numFmtId="0" fontId="21" fillId="35" borderId="12" xfId="0" applyFont="1" applyFill="1" applyBorder="1" applyAlignment="1">
      <alignment horizontal="center" vertical="center"/>
    </xf>
    <xf numFmtId="0" fontId="57" fillId="0" borderId="10" xfId="0" applyFont="1" applyFill="1" applyBorder="1" applyAlignment="1">
      <alignment horizontal="center" vertical="center" wrapText="1"/>
    </xf>
    <xf numFmtId="0" fontId="57" fillId="0" borderId="11" xfId="0" applyFont="1" applyFill="1" applyBorder="1" applyAlignment="1">
      <alignment horizontal="center" vertical="center" wrapText="1"/>
    </xf>
    <xf numFmtId="0" fontId="57" fillId="0" borderId="12" xfId="0" applyFont="1" applyFill="1" applyBorder="1" applyAlignment="1">
      <alignment horizontal="center" vertical="center" wrapText="1"/>
    </xf>
    <xf numFmtId="0" fontId="57" fillId="35" borderId="20" xfId="0" applyFont="1" applyFill="1" applyBorder="1" applyAlignment="1">
      <alignment horizontal="center" vertical="center" wrapText="1"/>
    </xf>
    <xf numFmtId="0" fontId="57" fillId="35" borderId="53" xfId="0" applyFont="1" applyFill="1" applyBorder="1" applyAlignment="1">
      <alignment horizontal="center" vertical="center" wrapText="1"/>
    </xf>
    <xf numFmtId="0" fontId="57" fillId="35" borderId="54" xfId="0" applyFont="1" applyFill="1" applyBorder="1" applyAlignment="1">
      <alignment horizontal="center" vertical="center" wrapText="1"/>
    </xf>
    <xf numFmtId="0" fontId="57" fillId="33" borderId="30" xfId="0" applyFont="1" applyFill="1" applyBorder="1" applyAlignment="1">
      <alignment horizontal="center" vertical="center" wrapText="1"/>
    </xf>
    <xf numFmtId="0" fontId="57" fillId="33" borderId="31" xfId="0" applyFont="1" applyFill="1" applyBorder="1" applyAlignment="1">
      <alignment horizontal="center" vertical="center" wrapText="1"/>
    </xf>
    <xf numFmtId="0" fontId="57" fillId="33" borderId="27" xfId="0" applyFont="1" applyFill="1" applyBorder="1" applyAlignment="1">
      <alignment horizontal="center" vertical="center" wrapText="1"/>
    </xf>
    <xf numFmtId="0" fontId="57" fillId="35" borderId="10" xfId="0" applyFont="1" applyFill="1" applyBorder="1" applyAlignment="1">
      <alignment horizontal="center" vertical="center" wrapText="1"/>
    </xf>
    <xf numFmtId="0" fontId="57" fillId="35" borderId="11" xfId="0" applyFont="1" applyFill="1" applyBorder="1" applyAlignment="1">
      <alignment horizontal="center" vertical="center" wrapText="1"/>
    </xf>
    <xf numFmtId="0" fontId="57" fillId="35" borderId="51" xfId="0" applyFont="1" applyFill="1" applyBorder="1" applyAlignment="1">
      <alignment horizontal="center" vertical="center" wrapText="1"/>
    </xf>
    <xf numFmtId="0" fontId="28" fillId="33" borderId="10" xfId="0" applyFont="1" applyFill="1" applyBorder="1" applyAlignment="1">
      <alignment horizontal="center" vertical="center" wrapText="1"/>
    </xf>
    <xf numFmtId="0" fontId="28" fillId="33" borderId="11" xfId="0" applyFont="1" applyFill="1" applyBorder="1" applyAlignment="1">
      <alignment horizontal="center" vertical="center" wrapText="1"/>
    </xf>
    <xf numFmtId="0" fontId="28" fillId="33" borderId="27" xfId="0" applyFont="1" applyFill="1" applyBorder="1" applyAlignment="1">
      <alignment horizontal="center" vertical="center" wrapText="1"/>
    </xf>
    <xf numFmtId="0" fontId="21" fillId="0" borderId="10" xfId="0" applyFont="1" applyBorder="1" applyAlignment="1">
      <alignment horizontal="center"/>
    </xf>
    <xf numFmtId="0" fontId="21" fillId="0" borderId="11" xfId="0" applyFont="1" applyBorder="1" applyAlignment="1">
      <alignment horizontal="center"/>
    </xf>
    <xf numFmtId="0" fontId="21" fillId="0" borderId="12" xfId="0" applyFont="1" applyBorder="1" applyAlignment="1">
      <alignment horizontal="center"/>
    </xf>
    <xf numFmtId="0" fontId="57" fillId="0" borderId="44" xfId="0" applyFont="1" applyBorder="1" applyAlignment="1">
      <alignment horizontal="center" vertical="center" wrapText="1"/>
    </xf>
    <xf numFmtId="0" fontId="57" fillId="0" borderId="28" xfId="0" applyFont="1" applyBorder="1" applyAlignment="1">
      <alignment horizontal="center" vertical="center" wrapText="1"/>
    </xf>
    <xf numFmtId="0" fontId="57" fillId="0" borderId="45" xfId="0" applyFont="1" applyBorder="1" applyAlignment="1">
      <alignment horizontal="center" vertical="center" wrapText="1"/>
    </xf>
    <xf numFmtId="0" fontId="57" fillId="0" borderId="46" xfId="0" applyFont="1" applyBorder="1" applyAlignment="1">
      <alignment horizontal="center" vertical="center" wrapText="1"/>
    </xf>
    <xf numFmtId="0" fontId="57" fillId="0" borderId="0" xfId="0" applyFont="1" applyBorder="1" applyAlignment="1">
      <alignment horizontal="center" vertical="center" wrapText="1"/>
    </xf>
    <xf numFmtId="0" fontId="57" fillId="0" borderId="25" xfId="0" applyFont="1" applyBorder="1" applyAlignment="1">
      <alignment horizontal="center" vertical="center" wrapText="1"/>
    </xf>
    <xf numFmtId="0" fontId="57" fillId="0" borderId="30" xfId="0" applyFont="1" applyBorder="1" applyAlignment="1">
      <alignment horizontal="center" vertical="center" wrapText="1"/>
    </xf>
    <xf numFmtId="0" fontId="57" fillId="0" borderId="31" xfId="0" applyFont="1" applyBorder="1" applyAlignment="1">
      <alignment horizontal="center" vertical="center" wrapText="1"/>
    </xf>
    <xf numFmtId="0" fontId="57" fillId="0" borderId="27" xfId="0" applyFont="1" applyBorder="1" applyAlignment="1">
      <alignment horizontal="center" vertical="center" wrapText="1"/>
    </xf>
    <xf numFmtId="0" fontId="57" fillId="35" borderId="11" xfId="0" applyFont="1" applyFill="1" applyBorder="1" applyAlignment="1">
      <alignment horizontal="center" vertical="center"/>
    </xf>
    <xf numFmtId="0" fontId="57" fillId="35" borderId="12" xfId="0" applyFont="1" applyFill="1" applyBorder="1" applyAlignment="1">
      <alignment horizontal="center" vertical="center"/>
    </xf>
    <xf numFmtId="0" fontId="57" fillId="35" borderId="12" xfId="0" applyFont="1" applyFill="1" applyBorder="1" applyAlignment="1">
      <alignment horizontal="center" vertical="center" wrapText="1"/>
    </xf>
    <xf numFmtId="0" fontId="57" fillId="33" borderId="13" xfId="0" applyFont="1" applyFill="1" applyBorder="1" applyAlignment="1">
      <alignment horizontal="center" vertical="center"/>
    </xf>
    <xf numFmtId="49" fontId="57" fillId="33" borderId="10" xfId="0" applyNumberFormat="1" applyFont="1" applyFill="1" applyBorder="1" applyAlignment="1">
      <alignment horizontal="center" vertical="center"/>
    </xf>
    <xf numFmtId="49" fontId="57" fillId="33" borderId="11" xfId="0" applyNumberFormat="1" applyFont="1" applyFill="1" applyBorder="1" applyAlignment="1">
      <alignment horizontal="center" vertical="center"/>
    </xf>
    <xf numFmtId="49" fontId="57" fillId="33" borderId="12" xfId="0" applyNumberFormat="1" applyFont="1" applyFill="1" applyBorder="1" applyAlignment="1">
      <alignment horizontal="center" vertical="center"/>
    </xf>
    <xf numFmtId="0" fontId="21" fillId="35" borderId="45" xfId="0" applyFont="1" applyFill="1" applyBorder="1" applyAlignment="1">
      <alignment horizontal="center" vertical="center"/>
    </xf>
    <xf numFmtId="0" fontId="30" fillId="0" borderId="44"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46"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27" xfId="0" applyFont="1" applyBorder="1" applyAlignment="1">
      <alignment horizontal="center" vertical="center" wrapText="1"/>
    </xf>
    <xf numFmtId="0" fontId="30" fillId="35" borderId="11" xfId="0" applyFont="1" applyFill="1" applyBorder="1" applyAlignment="1">
      <alignment horizontal="center" vertical="center"/>
    </xf>
    <xf numFmtId="0" fontId="30" fillId="35" borderId="12" xfId="0" applyFont="1" applyFill="1" applyBorder="1" applyAlignment="1">
      <alignment horizontal="center" vertical="center"/>
    </xf>
    <xf numFmtId="9" fontId="31" fillId="35" borderId="31" xfId="0" applyNumberFormat="1" applyFont="1" applyFill="1" applyBorder="1" applyAlignment="1">
      <alignment horizontal="center" vertical="center"/>
    </xf>
    <xf numFmtId="0" fontId="16" fillId="0" borderId="0" xfId="0" applyFont="1" applyAlignment="1">
      <alignment horizontal="center" wrapText="1"/>
    </xf>
    <xf numFmtId="0" fontId="16" fillId="0" borderId="0" xfId="0" applyFont="1" applyAlignment="1">
      <alignment wrapText="1"/>
    </xf>
    <xf numFmtId="0" fontId="68" fillId="0" borderId="0" xfId="0" applyFont="1" applyAlignment="1">
      <alignment horizontal="center" wrapText="1"/>
    </xf>
    <xf numFmtId="0" fontId="45" fillId="33" borderId="13" xfId="0" applyFont="1" applyFill="1" applyBorder="1" applyAlignment="1">
      <alignment horizontal="left" vertical="center" wrapText="1"/>
    </xf>
    <xf numFmtId="0" fontId="45" fillId="33" borderId="26" xfId="0" applyFont="1" applyFill="1" applyBorder="1" applyAlignment="1">
      <alignment horizontal="left" vertical="center" wrapText="1"/>
    </xf>
    <xf numFmtId="9" fontId="45" fillId="33" borderId="13" xfId="0" applyNumberFormat="1" applyFont="1" applyFill="1" applyBorder="1" applyAlignment="1">
      <alignment horizontal="center" vertical="center" wrapText="1"/>
    </xf>
    <xf numFmtId="9" fontId="31" fillId="33" borderId="11" xfId="0" applyNumberFormat="1" applyFont="1" applyFill="1" applyBorder="1" applyAlignment="1">
      <alignment horizontal="center" vertical="center"/>
    </xf>
    <xf numFmtId="9" fontId="31" fillId="33" borderId="12" xfId="0" applyNumberFormat="1" applyFont="1" applyFill="1" applyBorder="1" applyAlignment="1">
      <alignment horizontal="center" vertical="center"/>
    </xf>
    <xf numFmtId="164" fontId="31" fillId="33" borderId="26" xfId="0" applyNumberFormat="1" applyFont="1" applyFill="1" applyBorder="1" applyAlignment="1">
      <alignment horizontal="center" vertical="center" wrapText="1"/>
    </xf>
    <xf numFmtId="3" fontId="52" fillId="33" borderId="13" xfId="45" applyNumberFormat="1" applyFont="1" applyFill="1" applyBorder="1" applyAlignment="1">
      <alignment horizontal="center"/>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Comma 5" xfId="48"/>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3"/>
    <cellStyle name="Normal_Formati_permbledhese_Investimet 2007" xfId="46"/>
    <cellStyle name="Normal_Tabela_Investimeve" xfId="47"/>
    <cellStyle name="Note" xfId="15" builtinId="10" customBuiltin="1"/>
    <cellStyle name="Output" xfId="10" builtinId="21" customBuiltin="1"/>
    <cellStyle name="Percent" xfId="44"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G56"/>
  <sheetViews>
    <sheetView zoomScale="120" zoomScaleNormal="120" workbookViewId="0">
      <selection activeCell="B5" sqref="B5:G5"/>
    </sheetView>
  </sheetViews>
  <sheetFormatPr defaultRowHeight="15" x14ac:dyDescent="0.25"/>
  <cols>
    <col min="1" max="1" width="44.140625" customWidth="1"/>
    <col min="2" max="2" width="21.5703125" customWidth="1"/>
    <col min="5" max="5" width="36.5703125" customWidth="1"/>
    <col min="6" max="6" width="12.5703125" customWidth="1"/>
    <col min="7" max="7" width="15.7109375" customWidth="1"/>
  </cols>
  <sheetData>
    <row r="2" spans="1:7" x14ac:dyDescent="0.25">
      <c r="A2" s="2" t="s">
        <v>9</v>
      </c>
      <c r="B2" s="3"/>
      <c r="C2" s="3"/>
      <c r="D2" s="3"/>
    </row>
    <row r="4" spans="1:7" ht="15.75" thickBot="1" x14ac:dyDescent="0.3"/>
    <row r="5" spans="1:7" ht="45" customHeight="1" thickBot="1" x14ac:dyDescent="0.3">
      <c r="A5" s="6" t="s">
        <v>5</v>
      </c>
      <c r="B5" s="523" t="s">
        <v>35</v>
      </c>
      <c r="C5" s="524"/>
      <c r="D5" s="524"/>
      <c r="E5" s="524"/>
      <c r="F5" s="524"/>
      <c r="G5" s="525"/>
    </row>
    <row r="6" spans="1:7" ht="38.25" customHeight="1" thickBot="1" x14ac:dyDescent="0.3">
      <c r="A6" s="1" t="s">
        <v>6</v>
      </c>
      <c r="B6" s="531" t="s">
        <v>11</v>
      </c>
      <c r="C6" s="532"/>
      <c r="D6" s="532"/>
      <c r="E6" s="532"/>
      <c r="F6" s="532"/>
      <c r="G6" s="533"/>
    </row>
    <row r="7" spans="1:7" ht="129" customHeight="1" thickBot="1" x14ac:dyDescent="0.3">
      <c r="A7" s="1" t="s">
        <v>7</v>
      </c>
      <c r="B7" s="534" t="s">
        <v>37</v>
      </c>
      <c r="C7" s="535"/>
      <c r="D7" s="535"/>
      <c r="E7" s="535"/>
      <c r="F7" s="535"/>
      <c r="G7" s="536"/>
    </row>
    <row r="8" spans="1:7" ht="25.5" customHeight="1" thickBot="1" x14ac:dyDescent="0.3">
      <c r="A8" s="1" t="s">
        <v>4</v>
      </c>
      <c r="B8" s="7" t="s">
        <v>8</v>
      </c>
      <c r="C8" s="526" t="s">
        <v>2</v>
      </c>
      <c r="D8" s="526"/>
      <c r="E8" s="526"/>
      <c r="F8" s="526"/>
      <c r="G8" s="527"/>
    </row>
    <row r="9" spans="1:7" ht="75.75" customHeight="1" thickBot="1" x14ac:dyDescent="0.3">
      <c r="A9" s="9" t="s">
        <v>19</v>
      </c>
      <c r="B9" s="10" t="s">
        <v>12</v>
      </c>
      <c r="C9" s="528" t="s">
        <v>28</v>
      </c>
      <c r="D9" s="529"/>
      <c r="E9" s="529"/>
      <c r="F9" s="529"/>
      <c r="G9" s="530"/>
    </row>
    <row r="10" spans="1:7" ht="101.25" customHeight="1" thickBot="1" x14ac:dyDescent="0.3">
      <c r="A10" s="9" t="s">
        <v>23</v>
      </c>
      <c r="B10" s="10" t="s">
        <v>13</v>
      </c>
      <c r="C10" s="528" t="s">
        <v>27</v>
      </c>
      <c r="D10" s="529"/>
      <c r="E10" s="529"/>
      <c r="F10" s="529"/>
      <c r="G10" s="530"/>
    </row>
    <row r="11" spans="1:7" ht="120" customHeight="1" thickBot="1" x14ac:dyDescent="0.3">
      <c r="A11" s="9" t="s">
        <v>20</v>
      </c>
      <c r="B11" s="10" t="s">
        <v>14</v>
      </c>
      <c r="C11" s="528" t="s">
        <v>308</v>
      </c>
      <c r="D11" s="529"/>
      <c r="E11" s="529"/>
      <c r="F11" s="529"/>
      <c r="G11" s="530"/>
    </row>
    <row r="12" spans="1:7" ht="90" customHeight="1" thickBot="1" x14ac:dyDescent="0.3">
      <c r="A12" s="9" t="s">
        <v>21</v>
      </c>
      <c r="B12" s="10" t="s">
        <v>15</v>
      </c>
      <c r="C12" s="528" t="s">
        <v>26</v>
      </c>
      <c r="D12" s="529"/>
      <c r="E12" s="529"/>
      <c r="F12" s="529"/>
      <c r="G12" s="530"/>
    </row>
    <row r="13" spans="1:7" ht="72.75" customHeight="1" thickBot="1" x14ac:dyDescent="0.3">
      <c r="A13" s="9" t="s">
        <v>24</v>
      </c>
      <c r="B13" s="10" t="s">
        <v>16</v>
      </c>
      <c r="C13" s="528" t="s">
        <v>29</v>
      </c>
      <c r="D13" s="529"/>
      <c r="E13" s="529"/>
      <c r="F13" s="529"/>
      <c r="G13" s="530"/>
    </row>
    <row r="14" spans="1:7" ht="56.25" customHeight="1" thickBot="1" x14ac:dyDescent="0.3">
      <c r="A14" s="9" t="s">
        <v>25</v>
      </c>
      <c r="B14" s="10" t="s">
        <v>17</v>
      </c>
      <c r="C14" s="528" t="s">
        <v>31</v>
      </c>
      <c r="D14" s="529"/>
      <c r="E14" s="529"/>
      <c r="F14" s="529"/>
      <c r="G14" s="530"/>
    </row>
    <row r="15" spans="1:7" ht="67.5" customHeight="1" thickBot="1" x14ac:dyDescent="0.3">
      <c r="A15" s="9" t="s">
        <v>22</v>
      </c>
      <c r="B15" s="10" t="s">
        <v>18</v>
      </c>
      <c r="C15" s="528" t="s">
        <v>32</v>
      </c>
      <c r="D15" s="529"/>
      <c r="E15" s="529"/>
      <c r="F15" s="529"/>
      <c r="G15" s="530"/>
    </row>
    <row r="16" spans="1:7" ht="20.25" customHeight="1" x14ac:dyDescent="0.25">
      <c r="A16" s="4"/>
      <c r="B16" s="5"/>
      <c r="C16" s="5"/>
      <c r="D16" s="5"/>
      <c r="E16" s="5"/>
      <c r="F16" s="5"/>
      <c r="G16" s="5"/>
    </row>
    <row r="17" spans="1:7" ht="15.75" thickBot="1" x14ac:dyDescent="0.3"/>
    <row r="18" spans="1:7" ht="15" customHeight="1" x14ac:dyDescent="0.25">
      <c r="A18" s="515" t="s">
        <v>3</v>
      </c>
      <c r="B18" s="521" t="s">
        <v>484</v>
      </c>
      <c r="C18" s="522"/>
      <c r="E18" s="518" t="s">
        <v>10</v>
      </c>
      <c r="F18" s="511" t="s">
        <v>485</v>
      </c>
      <c r="G18" s="512"/>
    </row>
    <row r="19" spans="1:7" x14ac:dyDescent="0.25">
      <c r="A19" s="516"/>
      <c r="B19" s="513" t="s">
        <v>33</v>
      </c>
      <c r="C19" s="514"/>
      <c r="E19" s="519"/>
      <c r="F19" s="513" t="s">
        <v>34</v>
      </c>
      <c r="G19" s="514"/>
    </row>
    <row r="20" spans="1:7" ht="19.5" customHeight="1" thickBot="1" x14ac:dyDescent="0.3">
      <c r="A20" s="517"/>
      <c r="B20" s="509" t="s">
        <v>672</v>
      </c>
      <c r="C20" s="510"/>
      <c r="E20" s="520"/>
      <c r="F20" s="509" t="s">
        <v>672</v>
      </c>
      <c r="G20" s="510"/>
    </row>
    <row r="32" spans="1:7" ht="15" customHeight="1" x14ac:dyDescent="0.25"/>
    <row r="36" ht="15" customHeight="1" x14ac:dyDescent="0.25"/>
    <row r="40" ht="15" customHeight="1" x14ac:dyDescent="0.25"/>
    <row r="44" ht="15" customHeight="1" x14ac:dyDescent="0.25"/>
    <row r="48" ht="15" customHeight="1" x14ac:dyDescent="0.25"/>
    <row r="52" ht="15" customHeight="1" x14ac:dyDescent="0.25"/>
    <row r="56" ht="15" customHeight="1" x14ac:dyDescent="0.25"/>
  </sheetData>
  <mergeCells count="19">
    <mergeCell ref="B5:G5"/>
    <mergeCell ref="C8:G8"/>
    <mergeCell ref="C9:G9"/>
    <mergeCell ref="C15:G15"/>
    <mergeCell ref="B6:G6"/>
    <mergeCell ref="B7:G7"/>
    <mergeCell ref="C10:G10"/>
    <mergeCell ref="C12:G12"/>
    <mergeCell ref="C13:G13"/>
    <mergeCell ref="C14:G14"/>
    <mergeCell ref="C11:G11"/>
    <mergeCell ref="B20:C20"/>
    <mergeCell ref="F18:G18"/>
    <mergeCell ref="F19:G19"/>
    <mergeCell ref="F20:G20"/>
    <mergeCell ref="A18:A20"/>
    <mergeCell ref="E18:E20"/>
    <mergeCell ref="B18:C18"/>
    <mergeCell ref="B19:C19"/>
  </mergeCells>
  <pageMargins left="0.47" right="0.33" top="0.43" bottom="0.45" header="0.3" footer="0.3"/>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39"/>
  <sheetViews>
    <sheetView zoomScale="145" zoomScaleNormal="145" workbookViewId="0">
      <selection sqref="A1:E1"/>
    </sheetView>
  </sheetViews>
  <sheetFormatPr defaultRowHeight="15" x14ac:dyDescent="0.25"/>
  <cols>
    <col min="1" max="1" width="29.140625" customWidth="1"/>
    <col min="2" max="4" width="11.7109375" customWidth="1"/>
    <col min="5" max="5" width="12.5703125" customWidth="1"/>
    <col min="6" max="6" width="12.5703125" style="13" customWidth="1"/>
    <col min="7" max="7" width="11.85546875" customWidth="1"/>
    <col min="8" max="8" width="10.85546875" customWidth="1"/>
  </cols>
  <sheetData>
    <row r="1" spans="1:7" x14ac:dyDescent="0.25">
      <c r="A1" s="585" t="s">
        <v>35</v>
      </c>
      <c r="B1" s="585"/>
      <c r="C1" s="585"/>
      <c r="D1" s="585"/>
      <c r="E1" s="585"/>
    </row>
    <row r="2" spans="1:7" ht="15" customHeight="1" x14ac:dyDescent="0.25">
      <c r="A2" s="930" t="s">
        <v>153</v>
      </c>
      <c r="B2" s="930"/>
      <c r="C2" s="930"/>
      <c r="D2" s="930"/>
      <c r="E2" s="930"/>
      <c r="F2" s="931"/>
      <c r="G2" s="313"/>
    </row>
    <row r="3" spans="1:7" x14ac:dyDescent="0.25">
      <c r="A3" s="589" t="s">
        <v>38</v>
      </c>
      <c r="B3" s="589"/>
      <c r="C3" s="589"/>
      <c r="D3" s="589"/>
      <c r="E3" s="589"/>
      <c r="F3" s="12"/>
    </row>
    <row r="4" spans="1:7" ht="15.75" thickBot="1" x14ac:dyDescent="0.3"/>
    <row r="5" spans="1:7" ht="15.75" thickBot="1" x14ac:dyDescent="0.3">
      <c r="A5" s="14" t="s">
        <v>39</v>
      </c>
      <c r="B5" s="590" t="s">
        <v>36</v>
      </c>
      <c r="C5" s="590"/>
      <c r="D5" s="590"/>
      <c r="E5" s="590"/>
      <c r="F5" s="15"/>
    </row>
    <row r="6" spans="1:7" ht="15.75" thickBot="1" x14ac:dyDescent="0.3">
      <c r="A6" s="14" t="s">
        <v>0</v>
      </c>
      <c r="B6" s="591" t="s">
        <v>18</v>
      </c>
      <c r="C6" s="592"/>
      <c r="D6" s="592"/>
      <c r="E6" s="593"/>
      <c r="F6" s="16"/>
    </row>
    <row r="7" spans="1:7" ht="15.75" thickBot="1" x14ac:dyDescent="0.3">
      <c r="A7" s="14" t="s">
        <v>40</v>
      </c>
      <c r="B7" s="528" t="s">
        <v>41</v>
      </c>
      <c r="C7" s="529"/>
      <c r="D7" s="529"/>
      <c r="E7" s="530"/>
      <c r="F7" s="17"/>
    </row>
    <row r="8" spans="1:7" ht="15.75" thickBot="1" x14ac:dyDescent="0.3">
      <c r="A8" s="586" t="s">
        <v>2</v>
      </c>
      <c r="B8" s="587"/>
      <c r="C8" s="587"/>
      <c r="D8" s="587"/>
      <c r="E8" s="588"/>
      <c r="F8" s="18"/>
    </row>
    <row r="9" spans="1:7" ht="15.75" thickBot="1" x14ac:dyDescent="0.3">
      <c r="A9" s="579" t="s">
        <v>42</v>
      </c>
      <c r="B9" s="580"/>
      <c r="C9" s="580"/>
      <c r="D9" s="580"/>
      <c r="E9" s="581"/>
      <c r="F9" s="19"/>
    </row>
    <row r="10" spans="1:7" ht="15.75" thickBot="1" x14ac:dyDescent="0.3">
      <c r="A10" s="579"/>
      <c r="B10" s="580"/>
      <c r="C10" s="580"/>
      <c r="D10" s="580"/>
      <c r="E10" s="581"/>
      <c r="F10" s="19"/>
    </row>
    <row r="11" spans="1:7" ht="15.75" thickBot="1" x14ac:dyDescent="0.3">
      <c r="A11" s="579"/>
      <c r="B11" s="580"/>
      <c r="C11" s="580"/>
      <c r="D11" s="580"/>
      <c r="E11" s="581"/>
      <c r="F11" s="19"/>
    </row>
    <row r="12" spans="1:7" ht="31.5" customHeight="1" thickBot="1" x14ac:dyDescent="0.3">
      <c r="A12" s="20" t="s">
        <v>43</v>
      </c>
      <c r="B12" s="582" t="s">
        <v>44</v>
      </c>
      <c r="C12" s="583"/>
      <c r="D12" s="583"/>
      <c r="E12" s="584"/>
      <c r="F12" s="15"/>
    </row>
    <row r="13" spans="1:7" x14ac:dyDescent="0.25">
      <c r="A13" s="540" t="s">
        <v>45</v>
      </c>
      <c r="B13" s="21">
        <v>2019</v>
      </c>
      <c r="C13" s="21">
        <v>2020</v>
      </c>
      <c r="D13" s="21">
        <v>2021</v>
      </c>
      <c r="E13" s="21">
        <v>2022</v>
      </c>
      <c r="F13" s="22"/>
    </row>
    <row r="14" spans="1:7" ht="15.75" thickBot="1" x14ac:dyDescent="0.3">
      <c r="A14" s="541"/>
      <c r="B14" s="23" t="s">
        <v>1</v>
      </c>
      <c r="C14" s="23" t="s">
        <v>46</v>
      </c>
      <c r="D14" s="23" t="s">
        <v>46</v>
      </c>
      <c r="E14" s="23" t="s">
        <v>46</v>
      </c>
      <c r="F14" s="22"/>
    </row>
    <row r="15" spans="1:7" ht="15.75" thickBot="1" x14ac:dyDescent="0.3">
      <c r="A15" s="24" t="s">
        <v>47</v>
      </c>
      <c r="B15" s="25">
        <v>26</v>
      </c>
      <c r="C15" s="84">
        <v>27</v>
      </c>
      <c r="D15" s="84">
        <v>28</v>
      </c>
      <c r="E15" s="84">
        <v>29</v>
      </c>
      <c r="F15" s="27"/>
    </row>
    <row r="16" spans="1:7" ht="34.5" thickBot="1" x14ac:dyDescent="0.3">
      <c r="A16" s="28" t="s">
        <v>48</v>
      </c>
      <c r="B16" s="25">
        <v>31</v>
      </c>
      <c r="C16" s="84">
        <v>36</v>
      </c>
      <c r="D16" s="84">
        <v>38</v>
      </c>
      <c r="E16" s="84">
        <v>40</v>
      </c>
      <c r="F16" s="27"/>
    </row>
    <row r="17" spans="1:7" ht="23.25" thickBot="1" x14ac:dyDescent="0.3">
      <c r="A17" s="28" t="s">
        <v>49</v>
      </c>
      <c r="B17" s="26">
        <v>0.41499999999999998</v>
      </c>
      <c r="C17" s="26">
        <v>0.5</v>
      </c>
      <c r="D17" s="26">
        <v>0.55000000000000004</v>
      </c>
      <c r="E17" s="26">
        <v>0.6</v>
      </c>
      <c r="F17" s="27"/>
    </row>
    <row r="18" spans="1:7" ht="23.25" thickBot="1" x14ac:dyDescent="0.3">
      <c r="A18" s="28" t="s">
        <v>50</v>
      </c>
      <c r="B18" s="26">
        <v>0.62</v>
      </c>
      <c r="C18" s="26">
        <v>0.65</v>
      </c>
      <c r="D18" s="26">
        <v>0.65</v>
      </c>
      <c r="E18" s="26">
        <v>0.65</v>
      </c>
      <c r="F18" s="27"/>
    </row>
    <row r="19" spans="1:7" ht="23.25" thickBot="1" x14ac:dyDescent="0.3">
      <c r="A19" s="28" t="s">
        <v>51</v>
      </c>
      <c r="B19" s="26">
        <v>0.38</v>
      </c>
      <c r="C19" s="26">
        <v>0.35</v>
      </c>
      <c r="D19" s="26">
        <v>0.35</v>
      </c>
      <c r="E19" s="26">
        <v>0.35</v>
      </c>
      <c r="F19" s="27"/>
    </row>
    <row r="20" spans="1:7" ht="45.75" thickBot="1" x14ac:dyDescent="0.3">
      <c r="A20" s="28" t="s">
        <v>52</v>
      </c>
      <c r="B20" s="26">
        <v>0.7</v>
      </c>
      <c r="C20" s="26">
        <v>0.75</v>
      </c>
      <c r="D20" s="26">
        <v>0.8</v>
      </c>
      <c r="E20" s="26">
        <v>0.83</v>
      </c>
      <c r="F20" s="29"/>
    </row>
    <row r="21" spans="1:7" ht="34.5" thickBot="1" x14ac:dyDescent="0.3">
      <c r="A21" s="28" t="s">
        <v>53</v>
      </c>
      <c r="B21" s="26">
        <v>0.7</v>
      </c>
      <c r="C21" s="26">
        <v>0.75</v>
      </c>
      <c r="D21" s="26">
        <v>0.8</v>
      </c>
      <c r="E21" s="26">
        <v>0.85</v>
      </c>
      <c r="F21" s="27"/>
      <c r="G21" s="11"/>
    </row>
    <row r="22" spans="1:7" ht="37.5" customHeight="1" thickBot="1" x14ac:dyDescent="0.3">
      <c r="A22" s="30" t="s">
        <v>54</v>
      </c>
      <c r="B22" s="568" t="s">
        <v>55</v>
      </c>
      <c r="C22" s="569"/>
      <c r="D22" s="569"/>
      <c r="E22" s="570"/>
      <c r="F22" s="19"/>
    </row>
    <row r="23" spans="1:7" ht="15.75" thickBot="1" x14ac:dyDescent="0.3">
      <c r="A23" s="571" t="s">
        <v>56</v>
      </c>
      <c r="B23" s="544"/>
      <c r="C23" s="544"/>
      <c r="D23" s="544"/>
      <c r="E23" s="545"/>
      <c r="F23" s="22"/>
    </row>
    <row r="24" spans="1:7" ht="15.75" thickBot="1" x14ac:dyDescent="0.3">
      <c r="A24" s="24" t="s">
        <v>57</v>
      </c>
      <c r="B24" s="26">
        <v>0.4</v>
      </c>
      <c r="C24" s="26">
        <v>0.39</v>
      </c>
      <c r="D24" s="26">
        <v>0.38</v>
      </c>
      <c r="E24" s="26">
        <v>0.37</v>
      </c>
      <c r="F24" s="27"/>
    </row>
    <row r="25" spans="1:7" ht="15.75" thickBot="1" x14ac:dyDescent="0.3">
      <c r="A25" s="24" t="s">
        <v>58</v>
      </c>
      <c r="B25" s="26">
        <v>0.6</v>
      </c>
      <c r="C25" s="26">
        <v>0.61</v>
      </c>
      <c r="D25" s="26">
        <v>0.62</v>
      </c>
      <c r="E25" s="26">
        <v>0.63</v>
      </c>
      <c r="F25" s="27"/>
    </row>
    <row r="26" spans="1:7" ht="15.75" thickBot="1" x14ac:dyDescent="0.3">
      <c r="A26" s="24" t="s">
        <v>59</v>
      </c>
      <c r="B26" s="26">
        <v>0.56999999999999995</v>
      </c>
      <c r="C26" s="26">
        <v>0.5</v>
      </c>
      <c r="D26" s="26">
        <v>0.5</v>
      </c>
      <c r="E26" s="26">
        <v>0.5</v>
      </c>
      <c r="F26" s="27"/>
    </row>
    <row r="27" spans="1:7" ht="15.75" thickBot="1" x14ac:dyDescent="0.3">
      <c r="A27" s="24" t="s">
        <v>60</v>
      </c>
      <c r="B27" s="26">
        <v>0.48</v>
      </c>
      <c r="C27" s="26">
        <v>0.5</v>
      </c>
      <c r="D27" s="26">
        <v>0.5</v>
      </c>
      <c r="E27" s="26">
        <v>0.5</v>
      </c>
      <c r="F27" s="27"/>
    </row>
    <row r="28" spans="1:7" ht="23.25" thickBot="1" x14ac:dyDescent="0.3">
      <c r="A28" s="24" t="s">
        <v>61</v>
      </c>
      <c r="B28" s="31">
        <v>0</v>
      </c>
      <c r="C28" s="31">
        <v>0</v>
      </c>
      <c r="D28" s="31">
        <v>0</v>
      </c>
      <c r="E28" s="31">
        <v>0</v>
      </c>
      <c r="F28" s="32"/>
    </row>
    <row r="29" spans="1:7" ht="45.75" thickBot="1" x14ac:dyDescent="0.3">
      <c r="A29" s="28" t="s">
        <v>52</v>
      </c>
      <c r="B29" s="26">
        <v>0.7</v>
      </c>
      <c r="C29" s="26">
        <v>0.75</v>
      </c>
      <c r="D29" s="26">
        <v>0.8</v>
      </c>
      <c r="E29" s="26">
        <v>0.83</v>
      </c>
      <c r="F29" s="32"/>
    </row>
    <row r="30" spans="1:7" ht="23.25" thickBot="1" x14ac:dyDescent="0.3">
      <c r="A30" s="24" t="s">
        <v>62</v>
      </c>
      <c r="B30" s="31">
        <v>7</v>
      </c>
      <c r="C30" s="31">
        <v>8</v>
      </c>
      <c r="D30" s="31">
        <v>8</v>
      </c>
      <c r="E30" s="31">
        <v>8</v>
      </c>
      <c r="F30" s="32"/>
    </row>
    <row r="31" spans="1:7" ht="34.5" thickBot="1" x14ac:dyDescent="0.3">
      <c r="A31" s="96" t="s">
        <v>483</v>
      </c>
      <c r="B31" s="312">
        <v>0</v>
      </c>
      <c r="C31" s="312">
        <v>1</v>
      </c>
      <c r="D31" s="312">
        <v>1</v>
      </c>
      <c r="E31" s="312">
        <v>1</v>
      </c>
      <c r="F31" s="33"/>
    </row>
    <row r="32" spans="1:7" ht="15.75" thickBot="1" x14ac:dyDescent="0.3">
      <c r="A32" s="572" t="s">
        <v>63</v>
      </c>
      <c r="B32" s="573"/>
      <c r="C32" s="573"/>
      <c r="D32" s="573"/>
      <c r="E32" s="574"/>
      <c r="F32" s="34"/>
    </row>
    <row r="33" spans="1:6" ht="15.75" thickBot="1" x14ac:dyDescent="0.3">
      <c r="A33" s="554" t="s">
        <v>64</v>
      </c>
      <c r="B33" s="575"/>
      <c r="C33" s="575"/>
      <c r="D33" s="575"/>
      <c r="E33" s="556"/>
      <c r="F33" s="35"/>
    </row>
    <row r="34" spans="1:6" ht="15.75" thickBot="1" x14ac:dyDescent="0.3">
      <c r="A34" s="36" t="s">
        <v>65</v>
      </c>
      <c r="B34" s="564" t="s">
        <v>66</v>
      </c>
      <c r="C34" s="564"/>
      <c r="D34" s="564"/>
      <c r="E34" s="37" t="s">
        <v>67</v>
      </c>
      <c r="F34" s="38"/>
    </row>
    <row r="35" spans="1:6" ht="15.75" thickBot="1" x14ac:dyDescent="0.3">
      <c r="A35" s="28" t="s">
        <v>68</v>
      </c>
      <c r="B35" s="551" t="s">
        <v>69</v>
      </c>
      <c r="C35" s="552"/>
      <c r="D35" s="552"/>
      <c r="E35" s="553"/>
      <c r="F35" s="39"/>
    </row>
    <row r="36" spans="1:6" ht="15.75" thickBot="1" x14ac:dyDescent="0.3">
      <c r="A36" s="28" t="s">
        <v>70</v>
      </c>
      <c r="B36" s="546" t="s">
        <v>71</v>
      </c>
      <c r="C36" s="547"/>
      <c r="D36" s="547"/>
      <c r="E36" s="548"/>
      <c r="F36" s="38"/>
    </row>
    <row r="37" spans="1:6" x14ac:dyDescent="0.25">
      <c r="A37" s="540"/>
      <c r="B37" s="40">
        <v>2019</v>
      </c>
      <c r="C37" s="40">
        <v>2020</v>
      </c>
      <c r="D37" s="40">
        <v>2021</v>
      </c>
      <c r="E37" s="40">
        <v>2022</v>
      </c>
      <c r="F37" s="41"/>
    </row>
    <row r="38" spans="1:6" ht="15.75" thickBot="1" x14ac:dyDescent="0.3">
      <c r="A38" s="541"/>
      <c r="B38" s="42" t="s">
        <v>1</v>
      </c>
      <c r="C38" s="42" t="s">
        <v>46</v>
      </c>
      <c r="D38" s="42" t="s">
        <v>46</v>
      </c>
      <c r="E38" s="42" t="s">
        <v>46</v>
      </c>
      <c r="F38" s="41"/>
    </row>
    <row r="39" spans="1:6" ht="15.75" thickBot="1" x14ac:dyDescent="0.3">
      <c r="A39" s="28" t="s">
        <v>72</v>
      </c>
      <c r="B39" s="43">
        <v>163</v>
      </c>
      <c r="C39" s="43">
        <v>163</v>
      </c>
      <c r="D39" s="43">
        <v>163</v>
      </c>
      <c r="E39" s="43">
        <v>163</v>
      </c>
      <c r="F39" s="44"/>
    </row>
    <row r="40" spans="1:6" ht="15.75" thickBot="1" x14ac:dyDescent="0.3">
      <c r="A40" s="28" t="s">
        <v>73</v>
      </c>
      <c r="B40" s="43">
        <f>B69</f>
        <v>312720</v>
      </c>
      <c r="C40" s="43">
        <f t="shared" ref="C40:E40" si="0">C69</f>
        <v>312720</v>
      </c>
      <c r="D40" s="43">
        <f t="shared" si="0"/>
        <v>312720</v>
      </c>
      <c r="E40" s="43">
        <f t="shared" si="0"/>
        <v>312720</v>
      </c>
      <c r="F40" s="44"/>
    </row>
    <row r="41" spans="1:6" ht="15.75" thickBot="1" x14ac:dyDescent="0.3">
      <c r="A41" s="28" t="s">
        <v>74</v>
      </c>
      <c r="B41" s="43">
        <f>B40/B39</f>
        <v>1918.5276073619632</v>
      </c>
      <c r="C41" s="43">
        <f t="shared" ref="C41:E41" si="1">C40/C39</f>
        <v>1918.5276073619632</v>
      </c>
      <c r="D41" s="43">
        <f t="shared" si="1"/>
        <v>1918.5276073619632</v>
      </c>
      <c r="E41" s="43">
        <f t="shared" si="1"/>
        <v>1918.5276073619632</v>
      </c>
      <c r="F41" s="44"/>
    </row>
    <row r="42" spans="1:6" ht="15.75" thickBot="1" x14ac:dyDescent="0.3">
      <c r="A42" s="28" t="s">
        <v>75</v>
      </c>
      <c r="B42" s="428" t="s">
        <v>76</v>
      </c>
      <c r="C42" s="45">
        <f>C39/B39-1</f>
        <v>0</v>
      </c>
      <c r="D42" s="45">
        <f t="shared" ref="D42:E44" si="2">D39/C39-1</f>
        <v>0</v>
      </c>
      <c r="E42" s="45">
        <f t="shared" si="2"/>
        <v>0</v>
      </c>
      <c r="F42" s="46"/>
    </row>
    <row r="43" spans="1:6" ht="15.75" thickBot="1" x14ac:dyDescent="0.3">
      <c r="A43" s="28" t="s">
        <v>77</v>
      </c>
      <c r="B43" s="428" t="s">
        <v>76</v>
      </c>
      <c r="C43" s="45">
        <f>C40/B40-1</f>
        <v>0</v>
      </c>
      <c r="D43" s="45">
        <f t="shared" si="2"/>
        <v>0</v>
      </c>
      <c r="E43" s="45">
        <f t="shared" si="2"/>
        <v>0</v>
      </c>
      <c r="F43" s="46"/>
    </row>
    <row r="44" spans="1:6" ht="15.75" thickBot="1" x14ac:dyDescent="0.3">
      <c r="A44" s="28" t="s">
        <v>78</v>
      </c>
      <c r="B44" s="428" t="s">
        <v>76</v>
      </c>
      <c r="C44" s="45">
        <f>C41/B41-1</f>
        <v>0</v>
      </c>
      <c r="D44" s="45">
        <f t="shared" si="2"/>
        <v>0</v>
      </c>
      <c r="E44" s="45">
        <f t="shared" si="2"/>
        <v>0</v>
      </c>
      <c r="F44" s="46"/>
    </row>
    <row r="45" spans="1:6" ht="15.75" thickBot="1" x14ac:dyDescent="0.3">
      <c r="A45" s="537" t="s">
        <v>79</v>
      </c>
      <c r="B45" s="538"/>
      <c r="C45" s="538"/>
      <c r="D45" s="538"/>
      <c r="E45" s="539"/>
      <c r="F45" s="41"/>
    </row>
    <row r="46" spans="1:6" x14ac:dyDescent="0.25">
      <c r="A46" s="540"/>
      <c r="B46" s="40">
        <v>2019</v>
      </c>
      <c r="C46" s="40">
        <v>2020</v>
      </c>
      <c r="D46" s="40">
        <v>2021</v>
      </c>
      <c r="E46" s="40">
        <v>2022</v>
      </c>
      <c r="F46" s="41"/>
    </row>
    <row r="47" spans="1:6" ht="15.75" thickBot="1" x14ac:dyDescent="0.3">
      <c r="A47" s="541"/>
      <c r="B47" s="42" t="s">
        <v>1</v>
      </c>
      <c r="C47" s="42" t="s">
        <v>46</v>
      </c>
      <c r="D47" s="42" t="s">
        <v>46</v>
      </c>
      <c r="E47" s="42" t="s">
        <v>46</v>
      </c>
      <c r="F47" s="41"/>
    </row>
    <row r="48" spans="1:6" ht="15.75" thickBot="1" x14ac:dyDescent="0.3">
      <c r="A48" s="47" t="s">
        <v>80</v>
      </c>
      <c r="B48" s="25">
        <f>B49+B50</f>
        <v>260100</v>
      </c>
      <c r="C48" s="25">
        <f t="shared" ref="C48:E48" si="3">C49+C50</f>
        <v>260100</v>
      </c>
      <c r="D48" s="25">
        <f t="shared" si="3"/>
        <v>260100</v>
      </c>
      <c r="E48" s="25">
        <f t="shared" si="3"/>
        <v>260100</v>
      </c>
      <c r="F48" s="29"/>
    </row>
    <row r="49" spans="1:6" ht="15.75" thickBot="1" x14ac:dyDescent="0.3">
      <c r="A49" s="48" t="s">
        <v>81</v>
      </c>
      <c r="B49" s="49">
        <v>260100</v>
      </c>
      <c r="C49" s="49">
        <v>260100</v>
      </c>
      <c r="D49" s="49">
        <v>260100</v>
      </c>
      <c r="E49" s="49">
        <v>260100</v>
      </c>
      <c r="F49" s="50"/>
    </row>
    <row r="50" spans="1:6" ht="15.75" thickBot="1" x14ac:dyDescent="0.3">
      <c r="A50" s="48" t="s">
        <v>82</v>
      </c>
      <c r="B50" s="49"/>
      <c r="C50" s="51"/>
      <c r="D50" s="51"/>
      <c r="E50" s="51"/>
      <c r="F50" s="52"/>
    </row>
    <row r="51" spans="1:6" ht="24.75" thickBot="1" x14ac:dyDescent="0.3">
      <c r="A51" s="47" t="s">
        <v>83</v>
      </c>
      <c r="B51" s="25">
        <f>B52+B53</f>
        <v>51900</v>
      </c>
      <c r="C51" s="25">
        <f t="shared" ref="C51:E51" si="4">C52+C53</f>
        <v>51900</v>
      </c>
      <c r="D51" s="25">
        <f t="shared" si="4"/>
        <v>51900</v>
      </c>
      <c r="E51" s="25">
        <f t="shared" si="4"/>
        <v>51900</v>
      </c>
      <c r="F51" s="29"/>
    </row>
    <row r="52" spans="1:6" ht="15.75" thickBot="1" x14ac:dyDescent="0.3">
      <c r="A52" s="48" t="s">
        <v>81</v>
      </c>
      <c r="B52" s="49">
        <v>51900</v>
      </c>
      <c r="C52" s="49">
        <v>51900</v>
      </c>
      <c r="D52" s="49">
        <v>51900</v>
      </c>
      <c r="E52" s="49">
        <v>51900</v>
      </c>
      <c r="F52" s="29"/>
    </row>
    <row r="53" spans="1:6" ht="15.75" thickBot="1" x14ac:dyDescent="0.3">
      <c r="A53" s="48" t="s">
        <v>82</v>
      </c>
      <c r="B53" s="49"/>
      <c r="C53" s="25"/>
      <c r="D53" s="25"/>
      <c r="E53" s="25"/>
      <c r="F53" s="29"/>
    </row>
    <row r="54" spans="1:6" ht="15.75" thickBot="1" x14ac:dyDescent="0.3">
      <c r="A54" s="53" t="s">
        <v>84</v>
      </c>
      <c r="B54" s="49">
        <f>B55+B56</f>
        <v>0</v>
      </c>
      <c r="C54" s="49">
        <f t="shared" ref="C54:E54" si="5">C55+C56</f>
        <v>0</v>
      </c>
      <c r="D54" s="49">
        <f t="shared" si="5"/>
        <v>0</v>
      </c>
      <c r="E54" s="49">
        <f t="shared" si="5"/>
        <v>0</v>
      </c>
      <c r="F54" s="29"/>
    </row>
    <row r="55" spans="1:6" ht="15.75" thickBot="1" x14ac:dyDescent="0.3">
      <c r="A55" s="54" t="s">
        <v>81</v>
      </c>
      <c r="B55" s="49"/>
      <c r="C55" s="25"/>
      <c r="D55" s="25"/>
      <c r="E55" s="25"/>
      <c r="F55" s="29"/>
    </row>
    <row r="56" spans="1:6" ht="15.75" thickBot="1" x14ac:dyDescent="0.3">
      <c r="A56" s="54" t="s">
        <v>82</v>
      </c>
      <c r="B56" s="49"/>
      <c r="C56" s="25"/>
      <c r="D56" s="25"/>
      <c r="E56" s="25"/>
      <c r="F56" s="29"/>
    </row>
    <row r="57" spans="1:6" ht="15.75" thickBot="1" x14ac:dyDescent="0.3">
      <c r="A57" s="53" t="s">
        <v>85</v>
      </c>
      <c r="B57" s="49"/>
      <c r="C57" s="25"/>
      <c r="D57" s="25"/>
      <c r="E57" s="25"/>
      <c r="F57" s="29"/>
    </row>
    <row r="58" spans="1:6" ht="15.75" thickBot="1" x14ac:dyDescent="0.3">
      <c r="A58" s="54" t="s">
        <v>81</v>
      </c>
      <c r="B58" s="49"/>
      <c r="C58" s="25"/>
      <c r="D58" s="25"/>
      <c r="E58" s="25"/>
      <c r="F58" s="29"/>
    </row>
    <row r="59" spans="1:6" ht="15.75" thickBot="1" x14ac:dyDescent="0.3">
      <c r="A59" s="54" t="s">
        <v>82</v>
      </c>
      <c r="B59" s="49"/>
      <c r="C59" s="25"/>
      <c r="D59" s="25"/>
      <c r="E59" s="25"/>
      <c r="F59" s="29"/>
    </row>
    <row r="60" spans="1:6" ht="15.75" thickBot="1" x14ac:dyDescent="0.3">
      <c r="A60" s="53" t="s">
        <v>86</v>
      </c>
      <c r="B60" s="49"/>
      <c r="C60" s="25"/>
      <c r="D60" s="25"/>
      <c r="E60" s="25"/>
      <c r="F60" s="29"/>
    </row>
    <row r="61" spans="1:6" ht="15.75" thickBot="1" x14ac:dyDescent="0.3">
      <c r="A61" s="54" t="s">
        <v>81</v>
      </c>
      <c r="B61" s="49"/>
      <c r="C61" s="25"/>
      <c r="D61" s="25"/>
      <c r="E61" s="25"/>
      <c r="F61" s="29"/>
    </row>
    <row r="62" spans="1:6" ht="15.75" thickBot="1" x14ac:dyDescent="0.3">
      <c r="A62" s="54" t="s">
        <v>82</v>
      </c>
      <c r="B62" s="49"/>
      <c r="C62" s="25"/>
      <c r="D62" s="25"/>
      <c r="E62" s="25"/>
      <c r="F62" s="29"/>
    </row>
    <row r="63" spans="1:6" ht="15.75" thickBot="1" x14ac:dyDescent="0.3">
      <c r="A63" s="53" t="s">
        <v>87</v>
      </c>
      <c r="B63" s="49"/>
      <c r="C63" s="25"/>
      <c r="D63" s="25"/>
      <c r="E63" s="25"/>
      <c r="F63" s="29"/>
    </row>
    <row r="64" spans="1:6" ht="15.75" thickBot="1" x14ac:dyDescent="0.3">
      <c r="A64" s="54" t="s">
        <v>81</v>
      </c>
      <c r="B64" s="49"/>
      <c r="C64" s="25"/>
      <c r="D64" s="25"/>
      <c r="E64" s="25"/>
      <c r="F64" s="29"/>
    </row>
    <row r="65" spans="1:6" ht="15.75" thickBot="1" x14ac:dyDescent="0.3">
      <c r="A65" s="54" t="s">
        <v>82</v>
      </c>
      <c r="B65" s="49"/>
      <c r="C65" s="25"/>
      <c r="D65" s="25"/>
      <c r="E65" s="25"/>
      <c r="F65" s="29"/>
    </row>
    <row r="66" spans="1:6" ht="24.75" thickBot="1" x14ac:dyDescent="0.3">
      <c r="A66" s="53" t="s">
        <v>88</v>
      </c>
      <c r="B66" s="49">
        <f>B67+B68</f>
        <v>720</v>
      </c>
      <c r="C66" s="49">
        <f t="shared" ref="C66:E66" si="6">C67+C68</f>
        <v>720</v>
      </c>
      <c r="D66" s="49">
        <f t="shared" si="6"/>
        <v>720</v>
      </c>
      <c r="E66" s="49">
        <f t="shared" si="6"/>
        <v>720</v>
      </c>
      <c r="F66" s="29"/>
    </row>
    <row r="67" spans="1:6" ht="15.75" thickBot="1" x14ac:dyDescent="0.3">
      <c r="A67" s="54" t="s">
        <v>81</v>
      </c>
      <c r="B67" s="49">
        <v>720</v>
      </c>
      <c r="C67" s="49">
        <v>720</v>
      </c>
      <c r="D67" s="49">
        <v>720</v>
      </c>
      <c r="E67" s="49">
        <v>720</v>
      </c>
      <c r="F67" s="55"/>
    </row>
    <row r="68" spans="1:6" ht="15.75" thickBot="1" x14ac:dyDescent="0.3">
      <c r="A68" s="54" t="s">
        <v>82</v>
      </c>
      <c r="B68" s="49"/>
      <c r="C68" s="56"/>
      <c r="D68" s="57"/>
      <c r="E68" s="57"/>
      <c r="F68" s="58"/>
    </row>
    <row r="69" spans="1:6" ht="15.75" thickBot="1" x14ac:dyDescent="0.3">
      <c r="A69" s="59" t="s">
        <v>89</v>
      </c>
      <c r="B69" s="49">
        <f>B66+B63+B60+B57+B54+B51+B48</f>
        <v>312720</v>
      </c>
      <c r="C69" s="49">
        <f t="shared" ref="C69:D69" si="7">C66+C63+C60+C57+C54+C51+C48</f>
        <v>312720</v>
      </c>
      <c r="D69" s="49">
        <f t="shared" si="7"/>
        <v>312720</v>
      </c>
      <c r="E69" s="49">
        <f>E66+E63+E60+E57+E54+E51+E48</f>
        <v>312720</v>
      </c>
      <c r="F69" s="55"/>
    </row>
    <row r="70" spans="1:6" ht="15.75" thickBot="1" x14ac:dyDescent="0.3">
      <c r="A70" s="60" t="s">
        <v>90</v>
      </c>
      <c r="B70" s="61">
        <f>IF(B69-B40=0,0,"Error")</f>
        <v>0</v>
      </c>
      <c r="C70" s="61">
        <f>IF(C69-C40=0,0,"Error")</f>
        <v>0</v>
      </c>
      <c r="D70" s="61">
        <f>IF(D69-D40=0,0,"Error")</f>
        <v>0</v>
      </c>
      <c r="E70" s="62">
        <f>IF(E69-E40=0,0,"Error")</f>
        <v>0</v>
      </c>
      <c r="F70" s="63"/>
    </row>
    <row r="71" spans="1:6" ht="15.75" thickBot="1" x14ac:dyDescent="0.3">
      <c r="A71" s="64" t="s">
        <v>91</v>
      </c>
      <c r="B71" s="563" t="s">
        <v>92</v>
      </c>
      <c r="C71" s="563"/>
      <c r="D71" s="563"/>
      <c r="E71" s="65" t="s">
        <v>93</v>
      </c>
      <c r="F71" s="22"/>
    </row>
    <row r="72" spans="1:6" ht="37.5" customHeight="1" thickBot="1" x14ac:dyDescent="0.3">
      <c r="A72" s="28" t="s">
        <v>68</v>
      </c>
      <c r="B72" s="576" t="s">
        <v>94</v>
      </c>
      <c r="C72" s="577"/>
      <c r="D72" s="577"/>
      <c r="E72" s="578"/>
      <c r="F72" s="22"/>
    </row>
    <row r="73" spans="1:6" ht="15.75" thickBot="1" x14ac:dyDescent="0.3">
      <c r="A73" s="28" t="s">
        <v>70</v>
      </c>
      <c r="B73" s="546" t="s">
        <v>95</v>
      </c>
      <c r="C73" s="547"/>
      <c r="D73" s="547"/>
      <c r="E73" s="548"/>
      <c r="F73" s="38"/>
    </row>
    <row r="74" spans="1:6" x14ac:dyDescent="0.25">
      <c r="A74" s="540"/>
      <c r="B74" s="40">
        <v>2019</v>
      </c>
      <c r="C74" s="40">
        <v>2020</v>
      </c>
      <c r="D74" s="40">
        <v>2021</v>
      </c>
      <c r="E74" s="40">
        <v>2022</v>
      </c>
      <c r="F74" s="41"/>
    </row>
    <row r="75" spans="1:6" ht="15.75" thickBot="1" x14ac:dyDescent="0.3">
      <c r="A75" s="541"/>
      <c r="B75" s="42" t="s">
        <v>1</v>
      </c>
      <c r="C75" s="42" t="s">
        <v>46</v>
      </c>
      <c r="D75" s="42" t="s">
        <v>46</v>
      </c>
      <c r="E75" s="42" t="s">
        <v>46</v>
      </c>
      <c r="F75" s="41"/>
    </row>
    <row r="76" spans="1:6" ht="15.75" thickBot="1" x14ac:dyDescent="0.3">
      <c r="A76" s="28" t="s">
        <v>72</v>
      </c>
      <c r="B76" s="428">
        <v>1</v>
      </c>
      <c r="C76" s="428">
        <v>1</v>
      </c>
      <c r="D76" s="428">
        <v>1</v>
      </c>
      <c r="E76" s="428">
        <v>1</v>
      </c>
      <c r="F76" s="22"/>
    </row>
    <row r="77" spans="1:6" ht="15.75" thickBot="1" x14ac:dyDescent="0.3">
      <c r="A77" s="28" t="s">
        <v>73</v>
      </c>
      <c r="B77" s="43">
        <f>B106</f>
        <v>38600</v>
      </c>
      <c r="C77" s="43">
        <v>34980</v>
      </c>
      <c r="D77" s="43">
        <v>49280</v>
      </c>
      <c r="E77" s="43">
        <v>54280</v>
      </c>
      <c r="F77" s="44"/>
    </row>
    <row r="78" spans="1:6" ht="15.75" thickBot="1" x14ac:dyDescent="0.3">
      <c r="A78" s="28" t="s">
        <v>74</v>
      </c>
      <c r="B78" s="43">
        <f>B77/B76</f>
        <v>38600</v>
      </c>
      <c r="C78" s="43">
        <v>31980</v>
      </c>
      <c r="D78" s="43">
        <f>D77/D76</f>
        <v>49280</v>
      </c>
      <c r="E78" s="43">
        <f>E77/E76</f>
        <v>54280</v>
      </c>
      <c r="F78" s="44"/>
    </row>
    <row r="79" spans="1:6" ht="15.75" thickBot="1" x14ac:dyDescent="0.3">
      <c r="A79" s="28" t="s">
        <v>75</v>
      </c>
      <c r="B79" s="428"/>
      <c r="C79" s="45">
        <f>C76/B76-1</f>
        <v>0</v>
      </c>
      <c r="D79" s="45">
        <f>D76/C76-1</f>
        <v>0</v>
      </c>
      <c r="E79" s="45">
        <f>E76/D76-1</f>
        <v>0</v>
      </c>
      <c r="F79" s="46"/>
    </row>
    <row r="80" spans="1:6" ht="15.75" thickBot="1" x14ac:dyDescent="0.3">
      <c r="A80" s="28" t="s">
        <v>77</v>
      </c>
      <c r="B80" s="428"/>
      <c r="C80" s="45">
        <f>C77/B77-1</f>
        <v>-9.3782383419689141E-2</v>
      </c>
      <c r="D80" s="45">
        <f t="shared" ref="D80:E81" si="8">D77/C77-1</f>
        <v>0.40880503144654079</v>
      </c>
      <c r="E80" s="45">
        <f t="shared" si="8"/>
        <v>0.10146103896103886</v>
      </c>
      <c r="F80" s="46"/>
    </row>
    <row r="81" spans="1:9" ht="15.75" thickBot="1" x14ac:dyDescent="0.3">
      <c r="A81" s="28" t="s">
        <v>78</v>
      </c>
      <c r="B81" s="428"/>
      <c r="C81" s="45">
        <f>C78/B78-1</f>
        <v>-0.17150259067357509</v>
      </c>
      <c r="D81" s="45">
        <f t="shared" si="8"/>
        <v>0.54096310193871178</v>
      </c>
      <c r="E81" s="45">
        <f t="shared" si="8"/>
        <v>0.10146103896103886</v>
      </c>
      <c r="F81" s="46"/>
    </row>
    <row r="82" spans="1:9" ht="15.75" thickBot="1" x14ac:dyDescent="0.3">
      <c r="A82" s="537" t="s">
        <v>96</v>
      </c>
      <c r="B82" s="538"/>
      <c r="C82" s="538"/>
      <c r="D82" s="538"/>
      <c r="E82" s="539"/>
      <c r="F82" s="41"/>
    </row>
    <row r="83" spans="1:9" x14ac:dyDescent="0.25">
      <c r="A83" s="540"/>
      <c r="B83" s="40">
        <v>2019</v>
      </c>
      <c r="C83" s="40">
        <v>2020</v>
      </c>
      <c r="D83" s="40">
        <v>2021</v>
      </c>
      <c r="E83" s="40">
        <v>2022</v>
      </c>
      <c r="F83" s="41"/>
    </row>
    <row r="84" spans="1:9" ht="15.75" thickBot="1" x14ac:dyDescent="0.3">
      <c r="A84" s="541"/>
      <c r="B84" s="42" t="s">
        <v>1</v>
      </c>
      <c r="C84" s="42" t="s">
        <v>46</v>
      </c>
      <c r="D84" s="42" t="s">
        <v>46</v>
      </c>
      <c r="E84" s="42" t="s">
        <v>46</v>
      </c>
      <c r="F84" s="41"/>
    </row>
    <row r="85" spans="1:9" ht="15.75" thickBot="1" x14ac:dyDescent="0.3">
      <c r="A85" s="53" t="s">
        <v>80</v>
      </c>
      <c r="B85" s="25"/>
      <c r="C85" s="25"/>
      <c r="D85" s="25"/>
      <c r="E85" s="25"/>
      <c r="F85" s="29"/>
    </row>
    <row r="86" spans="1:9" ht="15.75" thickBot="1" x14ac:dyDescent="0.3">
      <c r="A86" s="54" t="s">
        <v>81</v>
      </c>
      <c r="B86" s="49"/>
      <c r="C86" s="51"/>
      <c r="D86" s="51"/>
      <c r="E86" s="51"/>
      <c r="F86" s="52"/>
    </row>
    <row r="87" spans="1:9" ht="15.75" thickBot="1" x14ac:dyDescent="0.3">
      <c r="A87" s="54" t="s">
        <v>82</v>
      </c>
      <c r="B87" s="49"/>
      <c r="C87" s="51"/>
      <c r="D87" s="51"/>
      <c r="E87" s="51"/>
      <c r="F87" s="52"/>
    </row>
    <row r="88" spans="1:9" ht="24.75" thickBot="1" x14ac:dyDescent="0.3">
      <c r="A88" s="53" t="s">
        <v>83</v>
      </c>
      <c r="B88" s="25"/>
      <c r="C88" s="25"/>
      <c r="D88" s="25"/>
      <c r="E88" s="25"/>
      <c r="F88" s="29"/>
    </row>
    <row r="89" spans="1:9" ht="15.75" thickBot="1" x14ac:dyDescent="0.3">
      <c r="A89" s="54" t="s">
        <v>81</v>
      </c>
      <c r="B89" s="49"/>
      <c r="C89" s="25"/>
      <c r="D89" s="25"/>
      <c r="E89" s="25"/>
      <c r="F89" s="29"/>
    </row>
    <row r="90" spans="1:9" ht="15.75" thickBot="1" x14ac:dyDescent="0.3">
      <c r="A90" s="54" t="s">
        <v>82</v>
      </c>
      <c r="B90" s="49"/>
      <c r="C90" s="25"/>
      <c r="D90" s="25"/>
      <c r="E90" s="25"/>
      <c r="F90" s="29"/>
    </row>
    <row r="91" spans="1:9" ht="15.75" thickBot="1" x14ac:dyDescent="0.3">
      <c r="A91" s="47" t="s">
        <v>84</v>
      </c>
      <c r="B91" s="49">
        <f>B92+B93</f>
        <v>38600</v>
      </c>
      <c r="C91" s="49">
        <v>34980</v>
      </c>
      <c r="D91" s="49">
        <v>49280</v>
      </c>
      <c r="E91" s="49">
        <v>54280</v>
      </c>
      <c r="F91" s="55"/>
    </row>
    <row r="92" spans="1:9" ht="15.75" thickBot="1" x14ac:dyDescent="0.3">
      <c r="A92" s="48" t="s">
        <v>81</v>
      </c>
      <c r="B92" s="49">
        <v>38600</v>
      </c>
      <c r="C92" s="25">
        <v>34980</v>
      </c>
      <c r="D92" s="25">
        <v>49280</v>
      </c>
      <c r="E92" s="25">
        <v>54280</v>
      </c>
      <c r="F92" s="29"/>
      <c r="I92" s="66"/>
    </row>
    <row r="93" spans="1:9" ht="15.75" thickBot="1" x14ac:dyDescent="0.3">
      <c r="A93" s="48" t="s">
        <v>82</v>
      </c>
      <c r="B93" s="67"/>
      <c r="C93" s="68"/>
      <c r="D93" s="68"/>
      <c r="E93" s="68"/>
      <c r="F93" s="29"/>
    </row>
    <row r="94" spans="1:9" ht="15.75" thickBot="1" x14ac:dyDescent="0.3">
      <c r="A94" s="47" t="s">
        <v>85</v>
      </c>
      <c r="B94" s="67"/>
      <c r="C94" s="68"/>
      <c r="D94" s="68"/>
      <c r="E94" s="68"/>
      <c r="F94" s="29"/>
    </row>
    <row r="95" spans="1:9" ht="15.75" thickBot="1" x14ac:dyDescent="0.3">
      <c r="A95" s="48" t="s">
        <v>81</v>
      </c>
      <c r="B95" s="67"/>
      <c r="C95" s="68"/>
      <c r="D95" s="68"/>
      <c r="E95" s="68"/>
      <c r="F95" s="29"/>
    </row>
    <row r="96" spans="1:9" ht="15.75" thickBot="1" x14ac:dyDescent="0.3">
      <c r="A96" s="48" t="s">
        <v>82</v>
      </c>
      <c r="B96" s="67"/>
      <c r="C96" s="68"/>
      <c r="D96" s="68"/>
      <c r="E96" s="68"/>
      <c r="F96" s="29"/>
    </row>
    <row r="97" spans="1:6" ht="15.75" thickBot="1" x14ac:dyDescent="0.3">
      <c r="A97" s="47" t="s">
        <v>86</v>
      </c>
      <c r="B97" s="67"/>
      <c r="C97" s="68"/>
      <c r="D97" s="68"/>
      <c r="E97" s="68"/>
      <c r="F97" s="29"/>
    </row>
    <row r="98" spans="1:6" ht="15.75" thickBot="1" x14ac:dyDescent="0.3">
      <c r="A98" s="48" t="s">
        <v>81</v>
      </c>
      <c r="B98" s="67"/>
      <c r="C98" s="68"/>
      <c r="D98" s="68"/>
      <c r="E98" s="68"/>
      <c r="F98" s="29"/>
    </row>
    <row r="99" spans="1:6" ht="15.75" thickBot="1" x14ac:dyDescent="0.3">
      <c r="A99" s="48" t="s">
        <v>82</v>
      </c>
      <c r="B99" s="67"/>
      <c r="C99" s="68"/>
      <c r="D99" s="68"/>
      <c r="E99" s="68"/>
      <c r="F99" s="29"/>
    </row>
    <row r="100" spans="1:6" ht="15.75" thickBot="1" x14ac:dyDescent="0.3">
      <c r="A100" s="47" t="s">
        <v>87</v>
      </c>
      <c r="B100" s="67"/>
      <c r="C100" s="68"/>
      <c r="D100" s="68"/>
      <c r="E100" s="68"/>
      <c r="F100" s="29"/>
    </row>
    <row r="101" spans="1:6" ht="15.75" thickBot="1" x14ac:dyDescent="0.3">
      <c r="A101" s="48" t="s">
        <v>81</v>
      </c>
      <c r="B101" s="67"/>
      <c r="C101" s="68"/>
      <c r="D101" s="68"/>
      <c r="E101" s="68"/>
      <c r="F101" s="29"/>
    </row>
    <row r="102" spans="1:6" ht="15.75" thickBot="1" x14ac:dyDescent="0.3">
      <c r="A102" s="48" t="s">
        <v>82</v>
      </c>
      <c r="B102" s="67"/>
      <c r="C102" s="68"/>
      <c r="D102" s="68"/>
      <c r="E102" s="68"/>
      <c r="F102" s="29"/>
    </row>
    <row r="103" spans="1:6" ht="24.75" thickBot="1" x14ac:dyDescent="0.3">
      <c r="A103" s="47" t="s">
        <v>88</v>
      </c>
      <c r="B103" s="67"/>
      <c r="C103" s="68"/>
      <c r="D103" s="68"/>
      <c r="E103" s="68"/>
      <c r="F103" s="29"/>
    </row>
    <row r="104" spans="1:6" ht="15.75" thickBot="1" x14ac:dyDescent="0.3">
      <c r="A104" s="48" t="s">
        <v>81</v>
      </c>
      <c r="B104" s="67"/>
      <c r="C104" s="68"/>
      <c r="D104" s="68"/>
      <c r="E104" s="68"/>
      <c r="F104" s="29"/>
    </row>
    <row r="105" spans="1:6" ht="15.75" thickBot="1" x14ac:dyDescent="0.3">
      <c r="A105" s="48" t="s">
        <v>82</v>
      </c>
      <c r="B105" s="67"/>
      <c r="C105" s="68"/>
      <c r="D105" s="68"/>
      <c r="E105" s="68"/>
      <c r="F105" s="29"/>
    </row>
    <row r="106" spans="1:6" ht="15.75" thickBot="1" x14ac:dyDescent="0.3">
      <c r="A106" s="69" t="s">
        <v>97</v>
      </c>
      <c r="B106" s="67">
        <f>B103+B100+B97+B94+B91+B88+B85</f>
        <v>38600</v>
      </c>
      <c r="C106" s="67">
        <f t="shared" ref="C106:E106" si="9">C103+C100+C97+C94+C91+C88+C85</f>
        <v>34980</v>
      </c>
      <c r="D106" s="67">
        <f t="shared" si="9"/>
        <v>49280</v>
      </c>
      <c r="E106" s="67">
        <f t="shared" si="9"/>
        <v>54280</v>
      </c>
      <c r="F106" s="55"/>
    </row>
    <row r="107" spans="1:6" ht="15.75" thickBot="1" x14ac:dyDescent="0.3">
      <c r="A107" s="60" t="s">
        <v>90</v>
      </c>
      <c r="B107" s="61">
        <f>IF(B106-B77=0,0,"Error")</f>
        <v>0</v>
      </c>
      <c r="C107" s="61">
        <f>IF(C106-C77=0,0,"Error")</f>
        <v>0</v>
      </c>
      <c r="D107" s="61">
        <f>IF(D106-D77=0,0,"Error")</f>
        <v>0</v>
      </c>
      <c r="E107" s="62">
        <f>IF(E106-E77=0,0,"Error")</f>
        <v>0</v>
      </c>
      <c r="F107" s="63"/>
    </row>
    <row r="108" spans="1:6" ht="15.75" thickBot="1" x14ac:dyDescent="0.3">
      <c r="A108" s="64" t="s">
        <v>98</v>
      </c>
      <c r="B108" s="564" t="s">
        <v>99</v>
      </c>
      <c r="C108" s="564"/>
      <c r="D108" s="564"/>
      <c r="E108" s="37" t="s">
        <v>100</v>
      </c>
      <c r="F108" s="38"/>
    </row>
    <row r="109" spans="1:6" ht="15.75" thickBot="1" x14ac:dyDescent="0.3">
      <c r="A109" s="28" t="s">
        <v>68</v>
      </c>
      <c r="B109" s="565" t="s">
        <v>101</v>
      </c>
      <c r="C109" s="566"/>
      <c r="D109" s="566"/>
      <c r="E109" s="545"/>
      <c r="F109" s="22"/>
    </row>
    <row r="110" spans="1:6" ht="15.75" thickBot="1" x14ac:dyDescent="0.3">
      <c r="A110" s="28" t="s">
        <v>70</v>
      </c>
      <c r="B110" s="546" t="s">
        <v>102</v>
      </c>
      <c r="C110" s="547"/>
      <c r="D110" s="547"/>
      <c r="E110" s="548"/>
      <c r="F110" s="38"/>
    </row>
    <row r="111" spans="1:6" x14ac:dyDescent="0.25">
      <c r="A111" s="540"/>
      <c r="B111" s="40">
        <v>2019</v>
      </c>
      <c r="C111" s="40">
        <v>2020</v>
      </c>
      <c r="D111" s="40">
        <v>2021</v>
      </c>
      <c r="E111" s="40">
        <v>2022</v>
      </c>
      <c r="F111" s="41"/>
    </row>
    <row r="112" spans="1:6" ht="15.75" thickBot="1" x14ac:dyDescent="0.3">
      <c r="A112" s="541"/>
      <c r="B112" s="42" t="s">
        <v>1</v>
      </c>
      <c r="C112" s="42" t="s">
        <v>46</v>
      </c>
      <c r="D112" s="42" t="s">
        <v>46</v>
      </c>
      <c r="E112" s="42" t="s">
        <v>46</v>
      </c>
      <c r="F112" s="41"/>
    </row>
    <row r="113" spans="1:6" ht="15.75" thickBot="1" x14ac:dyDescent="0.3">
      <c r="A113" s="28" t="s">
        <v>72</v>
      </c>
      <c r="B113" s="43">
        <v>310</v>
      </c>
      <c r="C113" s="43">
        <v>160</v>
      </c>
      <c r="D113" s="43">
        <v>315</v>
      </c>
      <c r="E113" s="43">
        <v>315</v>
      </c>
      <c r="F113" s="70"/>
    </row>
    <row r="114" spans="1:6" ht="15.75" thickBot="1" x14ac:dyDescent="0.3">
      <c r="A114" s="28" t="s">
        <v>73</v>
      </c>
      <c r="B114" s="43">
        <f>B143</f>
        <v>13800</v>
      </c>
      <c r="C114" s="43">
        <v>7000</v>
      </c>
      <c r="D114" s="43">
        <v>7000</v>
      </c>
      <c r="E114" s="43">
        <v>7000</v>
      </c>
      <c r="F114" s="44"/>
    </row>
    <row r="115" spans="1:6" ht="15.75" thickBot="1" x14ac:dyDescent="0.3">
      <c r="A115" s="28" t="s">
        <v>74</v>
      </c>
      <c r="B115" s="43">
        <f>B114/B113</f>
        <v>44.516129032258064</v>
      </c>
      <c r="C115" s="43">
        <f>C114/C113</f>
        <v>43.75</v>
      </c>
      <c r="D115" s="43">
        <f>D114/D113</f>
        <v>22.222222222222221</v>
      </c>
      <c r="E115" s="43">
        <f>E114/E113</f>
        <v>22.222222222222221</v>
      </c>
      <c r="F115" s="44"/>
    </row>
    <row r="116" spans="1:6" ht="15.75" thickBot="1" x14ac:dyDescent="0.3">
      <c r="A116" s="28" t="s">
        <v>75</v>
      </c>
      <c r="B116" s="428"/>
      <c r="C116" s="45">
        <f>C113/B113-1</f>
        <v>-0.4838709677419355</v>
      </c>
      <c r="D116" s="45">
        <f>D113/C113-1</f>
        <v>0.96875</v>
      </c>
      <c r="E116" s="45">
        <f>E113/D113-1</f>
        <v>0</v>
      </c>
      <c r="F116" s="46"/>
    </row>
    <row r="117" spans="1:6" ht="15.75" thickBot="1" x14ac:dyDescent="0.3">
      <c r="A117" s="28" t="s">
        <v>77</v>
      </c>
      <c r="B117" s="428"/>
      <c r="C117" s="45">
        <f>C114/B114-1</f>
        <v>-0.49275362318840576</v>
      </c>
      <c r="D117" s="45">
        <f t="shared" ref="D117:E118" si="10">D114/C114-1</f>
        <v>0</v>
      </c>
      <c r="E117" s="45">
        <f t="shared" si="10"/>
        <v>0</v>
      </c>
      <c r="F117" s="46"/>
    </row>
    <row r="118" spans="1:6" ht="15.75" thickBot="1" x14ac:dyDescent="0.3">
      <c r="A118" s="28" t="s">
        <v>78</v>
      </c>
      <c r="B118" s="428"/>
      <c r="C118" s="45">
        <f>C115/B115-1</f>
        <v>-1.7210144927536253E-2</v>
      </c>
      <c r="D118" s="45">
        <f t="shared" si="10"/>
        <v>-0.49206349206349209</v>
      </c>
      <c r="E118" s="45">
        <f t="shared" si="10"/>
        <v>0</v>
      </c>
      <c r="F118" s="46"/>
    </row>
    <row r="119" spans="1:6" ht="15.75" thickBot="1" x14ac:dyDescent="0.3">
      <c r="A119" s="537" t="s">
        <v>103</v>
      </c>
      <c r="B119" s="538"/>
      <c r="C119" s="538"/>
      <c r="D119" s="538"/>
      <c r="E119" s="539"/>
      <c r="F119" s="41"/>
    </row>
    <row r="120" spans="1:6" x14ac:dyDescent="0.25">
      <c r="A120" s="540"/>
      <c r="B120" s="40">
        <v>2019</v>
      </c>
      <c r="C120" s="40">
        <v>2020</v>
      </c>
      <c r="D120" s="40">
        <v>2021</v>
      </c>
      <c r="E120" s="40">
        <v>2022</v>
      </c>
      <c r="F120" s="41"/>
    </row>
    <row r="121" spans="1:6" ht="15.75" thickBot="1" x14ac:dyDescent="0.3">
      <c r="A121" s="541"/>
      <c r="B121" s="42" t="s">
        <v>1</v>
      </c>
      <c r="C121" s="42" t="s">
        <v>46</v>
      </c>
      <c r="D121" s="42" t="s">
        <v>46</v>
      </c>
      <c r="E121" s="42" t="s">
        <v>46</v>
      </c>
      <c r="F121" s="41"/>
    </row>
    <row r="122" spans="1:6" ht="15.75" thickBot="1" x14ac:dyDescent="0.3">
      <c r="A122" s="53" t="s">
        <v>80</v>
      </c>
      <c r="B122" s="25"/>
      <c r="C122" s="25"/>
      <c r="D122" s="25"/>
      <c r="E122" s="25"/>
      <c r="F122" s="29"/>
    </row>
    <row r="123" spans="1:6" ht="15.75" thickBot="1" x14ac:dyDescent="0.3">
      <c r="A123" s="54" t="s">
        <v>81</v>
      </c>
      <c r="B123" s="49"/>
      <c r="C123" s="51"/>
      <c r="D123" s="51"/>
      <c r="E123" s="51"/>
      <c r="F123" s="52"/>
    </row>
    <row r="124" spans="1:6" ht="15.75" thickBot="1" x14ac:dyDescent="0.3">
      <c r="A124" s="54" t="s">
        <v>82</v>
      </c>
      <c r="B124" s="49"/>
      <c r="C124" s="51"/>
      <c r="D124" s="51"/>
      <c r="E124" s="51"/>
      <c r="F124" s="52"/>
    </row>
    <row r="125" spans="1:6" ht="24.75" thickBot="1" x14ac:dyDescent="0.3">
      <c r="A125" s="47" t="s">
        <v>83</v>
      </c>
      <c r="B125" s="68"/>
      <c r="C125" s="68"/>
      <c r="D125" s="68"/>
      <c r="E125" s="68"/>
      <c r="F125" s="29"/>
    </row>
    <row r="126" spans="1:6" ht="15.75" thickBot="1" x14ac:dyDescent="0.3">
      <c r="A126" s="48" t="s">
        <v>81</v>
      </c>
      <c r="B126" s="67"/>
      <c r="C126" s="68"/>
      <c r="D126" s="68"/>
      <c r="E126" s="68"/>
      <c r="F126" s="29"/>
    </row>
    <row r="127" spans="1:6" ht="15.75" thickBot="1" x14ac:dyDescent="0.3">
      <c r="A127" s="48" t="s">
        <v>82</v>
      </c>
      <c r="B127" s="49"/>
      <c r="C127" s="25"/>
      <c r="D127" s="25"/>
      <c r="E127" s="25"/>
      <c r="F127" s="29"/>
    </row>
    <row r="128" spans="1:6" ht="15.75" thickBot="1" x14ac:dyDescent="0.3">
      <c r="A128" s="47" t="s">
        <v>84</v>
      </c>
      <c r="B128" s="49">
        <f>B129+B130</f>
        <v>13800</v>
      </c>
      <c r="C128" s="49">
        <f t="shared" ref="C128" si="11">C129+C130</f>
        <v>7000</v>
      </c>
      <c r="D128" s="49">
        <v>7000</v>
      </c>
      <c r="E128" s="49">
        <v>7000</v>
      </c>
      <c r="F128" s="29"/>
    </row>
    <row r="129" spans="1:6" ht="15.75" thickBot="1" x14ac:dyDescent="0.3">
      <c r="A129" s="48" t="s">
        <v>81</v>
      </c>
      <c r="B129" s="49">
        <v>13800</v>
      </c>
      <c r="C129" s="25">
        <v>7000</v>
      </c>
      <c r="D129" s="25">
        <v>7000</v>
      </c>
      <c r="E129" s="25">
        <v>7000</v>
      </c>
      <c r="F129" s="29"/>
    </row>
    <row r="130" spans="1:6" ht="15.75" thickBot="1" x14ac:dyDescent="0.3">
      <c r="A130" s="48" t="s">
        <v>82</v>
      </c>
      <c r="B130" s="49"/>
      <c r="C130" s="25"/>
      <c r="D130" s="25"/>
      <c r="E130" s="25"/>
      <c r="F130" s="29"/>
    </row>
    <row r="131" spans="1:6" ht="15.75" thickBot="1" x14ac:dyDescent="0.3">
      <c r="A131" s="47" t="s">
        <v>85</v>
      </c>
      <c r="B131" s="67"/>
      <c r="C131" s="68"/>
      <c r="D131" s="68"/>
      <c r="E131" s="68"/>
      <c r="F131" s="29"/>
    </row>
    <row r="132" spans="1:6" ht="15.75" thickBot="1" x14ac:dyDescent="0.3">
      <c r="A132" s="48" t="s">
        <v>81</v>
      </c>
      <c r="B132" s="67"/>
      <c r="C132" s="68"/>
      <c r="D132" s="68"/>
      <c r="E132" s="68"/>
      <c r="F132" s="29"/>
    </row>
    <row r="133" spans="1:6" ht="15.75" thickBot="1" x14ac:dyDescent="0.3">
      <c r="A133" s="48" t="s">
        <v>82</v>
      </c>
      <c r="B133" s="67"/>
      <c r="C133" s="68"/>
      <c r="D133" s="68"/>
      <c r="E133" s="68"/>
      <c r="F133" s="29"/>
    </row>
    <row r="134" spans="1:6" ht="15.75" thickBot="1" x14ac:dyDescent="0.3">
      <c r="A134" s="47" t="s">
        <v>86</v>
      </c>
      <c r="B134" s="67"/>
      <c r="C134" s="68"/>
      <c r="D134" s="68"/>
      <c r="E134" s="68"/>
      <c r="F134" s="29"/>
    </row>
    <row r="135" spans="1:6" ht="15.75" thickBot="1" x14ac:dyDescent="0.3">
      <c r="A135" s="48" t="s">
        <v>81</v>
      </c>
      <c r="B135" s="67"/>
      <c r="C135" s="68"/>
      <c r="D135" s="68"/>
      <c r="E135" s="68"/>
      <c r="F135" s="29"/>
    </row>
    <row r="136" spans="1:6" ht="15.75" thickBot="1" x14ac:dyDescent="0.3">
      <c r="A136" s="48" t="s">
        <v>82</v>
      </c>
      <c r="B136" s="67"/>
      <c r="C136" s="68"/>
      <c r="D136" s="68"/>
      <c r="E136" s="68"/>
      <c r="F136" s="29"/>
    </row>
    <row r="137" spans="1:6" ht="15.75" thickBot="1" x14ac:dyDescent="0.3">
      <c r="A137" s="47" t="s">
        <v>87</v>
      </c>
      <c r="B137" s="67">
        <v>0</v>
      </c>
      <c r="C137" s="68">
        <v>0</v>
      </c>
      <c r="D137" s="68">
        <v>0</v>
      </c>
      <c r="E137" s="68">
        <v>0</v>
      </c>
      <c r="F137" s="29"/>
    </row>
    <row r="138" spans="1:6" ht="15.75" thickBot="1" x14ac:dyDescent="0.3">
      <c r="A138" s="48" t="s">
        <v>81</v>
      </c>
      <c r="B138" s="67"/>
      <c r="C138" s="68"/>
      <c r="D138" s="68"/>
      <c r="E138" s="68"/>
      <c r="F138" s="29"/>
    </row>
    <row r="139" spans="1:6" ht="15.75" thickBot="1" x14ac:dyDescent="0.3">
      <c r="A139" s="48" t="s">
        <v>82</v>
      </c>
      <c r="B139" s="67"/>
      <c r="C139" s="68"/>
      <c r="D139" s="68"/>
      <c r="E139" s="68"/>
      <c r="F139" s="29"/>
    </row>
    <row r="140" spans="1:6" ht="24.75" thickBot="1" x14ac:dyDescent="0.3">
      <c r="A140" s="47" t="s">
        <v>88</v>
      </c>
      <c r="B140" s="67"/>
      <c r="C140" s="68"/>
      <c r="D140" s="68"/>
      <c r="E140" s="68"/>
      <c r="F140" s="29"/>
    </row>
    <row r="141" spans="1:6" ht="15.75" thickBot="1" x14ac:dyDescent="0.3">
      <c r="A141" s="48" t="s">
        <v>81</v>
      </c>
      <c r="B141" s="67"/>
      <c r="C141" s="68"/>
      <c r="D141" s="68"/>
      <c r="E141" s="68"/>
      <c r="F141" s="29"/>
    </row>
    <row r="142" spans="1:6" ht="15.75" thickBot="1" x14ac:dyDescent="0.3">
      <c r="A142" s="48" t="s">
        <v>82</v>
      </c>
      <c r="B142" s="67"/>
      <c r="C142" s="68"/>
      <c r="D142" s="68"/>
      <c r="E142" s="68"/>
      <c r="F142" s="29"/>
    </row>
    <row r="143" spans="1:6" ht="15.75" thickBot="1" x14ac:dyDescent="0.3">
      <c r="A143" s="69" t="s">
        <v>104</v>
      </c>
      <c r="B143" s="67">
        <f>B140+B137+B134+B131+B128+B125+B122</f>
        <v>13800</v>
      </c>
      <c r="C143" s="67">
        <f>C140+C137+C134+C131+C128+C125+C122</f>
        <v>7000</v>
      </c>
      <c r="D143" s="67">
        <f t="shared" ref="D143:E143" si="12">D140+D137+D134+D131+D128+D125+D122</f>
        <v>7000</v>
      </c>
      <c r="E143" s="67">
        <f t="shared" si="12"/>
        <v>7000</v>
      </c>
      <c r="F143" s="55"/>
    </row>
    <row r="144" spans="1:6" ht="15.75" thickBot="1" x14ac:dyDescent="0.3">
      <c r="A144" s="71" t="s">
        <v>90</v>
      </c>
      <c r="B144" s="61">
        <f>IF(B143-B114=0,0,"Error")</f>
        <v>0</v>
      </c>
      <c r="C144" s="61">
        <f>IF(C143-C114=0,0,"Error")</f>
        <v>0</v>
      </c>
      <c r="D144" s="61">
        <f>IF(D143-D114=0,0,"Error")</f>
        <v>0</v>
      </c>
      <c r="E144" s="62">
        <f>IF(E143-E114=0,0,"Error")</f>
        <v>0</v>
      </c>
      <c r="F144" s="63"/>
    </row>
    <row r="145" spans="1:8" ht="15.75" thickBot="1" x14ac:dyDescent="0.3">
      <c r="A145" s="64" t="s">
        <v>105</v>
      </c>
      <c r="B145" s="564" t="s">
        <v>106</v>
      </c>
      <c r="C145" s="564"/>
      <c r="D145" s="564"/>
      <c r="E145" s="37" t="s">
        <v>107</v>
      </c>
      <c r="F145" s="38"/>
    </row>
    <row r="146" spans="1:8" ht="29.25" customHeight="1" thickBot="1" x14ac:dyDescent="0.3">
      <c r="A146" s="28" t="s">
        <v>68</v>
      </c>
      <c r="B146" s="565" t="s">
        <v>108</v>
      </c>
      <c r="C146" s="566"/>
      <c r="D146" s="566"/>
      <c r="E146" s="545"/>
      <c r="F146" s="22"/>
    </row>
    <row r="147" spans="1:8" ht="15.75" thickBot="1" x14ac:dyDescent="0.3">
      <c r="A147" s="28" t="s">
        <v>70</v>
      </c>
      <c r="B147" s="546" t="s">
        <v>109</v>
      </c>
      <c r="C147" s="547"/>
      <c r="D147" s="547"/>
      <c r="E147" s="548"/>
      <c r="F147" s="38"/>
    </row>
    <row r="148" spans="1:8" x14ac:dyDescent="0.25">
      <c r="A148" s="540"/>
      <c r="B148" s="40">
        <v>2019</v>
      </c>
      <c r="C148" s="40">
        <v>2020</v>
      </c>
      <c r="D148" s="40">
        <v>2021</v>
      </c>
      <c r="E148" s="40">
        <v>2022</v>
      </c>
      <c r="F148" s="41"/>
    </row>
    <row r="149" spans="1:8" ht="15.75" thickBot="1" x14ac:dyDescent="0.3">
      <c r="A149" s="567"/>
      <c r="B149" s="40" t="s">
        <v>1</v>
      </c>
      <c r="C149" s="40" t="s">
        <v>46</v>
      </c>
      <c r="D149" s="40" t="s">
        <v>46</v>
      </c>
      <c r="E149" s="40" t="s">
        <v>46</v>
      </c>
      <c r="F149" s="41"/>
    </row>
    <row r="150" spans="1:8" ht="15.75" thickBot="1" x14ac:dyDescent="0.3">
      <c r="A150" s="72" t="s">
        <v>72</v>
      </c>
      <c r="B150" s="73">
        <v>11</v>
      </c>
      <c r="C150" s="73">
        <v>16</v>
      </c>
      <c r="D150" s="73">
        <v>13</v>
      </c>
      <c r="E150" s="74">
        <v>13</v>
      </c>
      <c r="F150" s="70"/>
    </row>
    <row r="151" spans="1:8" ht="15.75" thickBot="1" x14ac:dyDescent="0.3">
      <c r="A151" s="75" t="s">
        <v>73</v>
      </c>
      <c r="B151" s="43">
        <f>B180</f>
        <v>19280</v>
      </c>
      <c r="C151" s="43">
        <v>29400</v>
      </c>
      <c r="D151" s="43">
        <f t="shared" ref="D151:E151" si="13">D180</f>
        <v>29000</v>
      </c>
      <c r="E151" s="43">
        <f t="shared" si="13"/>
        <v>29000</v>
      </c>
      <c r="F151" s="44"/>
      <c r="G151" s="11"/>
      <c r="H151" s="11"/>
    </row>
    <row r="152" spans="1:8" ht="15.75" thickBot="1" x14ac:dyDescent="0.3">
      <c r="A152" s="75" t="s">
        <v>74</v>
      </c>
      <c r="B152" s="43">
        <f>B151/B150</f>
        <v>1752.7272727272727</v>
      </c>
      <c r="C152" s="43">
        <f>C151/C150</f>
        <v>1837.5</v>
      </c>
      <c r="D152" s="43">
        <f>D151/D150</f>
        <v>2230.7692307692309</v>
      </c>
      <c r="E152" s="76">
        <f>E151/E150</f>
        <v>2230.7692307692309</v>
      </c>
      <c r="F152" s="44"/>
      <c r="G152" s="11"/>
      <c r="H152" s="77"/>
    </row>
    <row r="153" spans="1:8" ht="15.75" thickBot="1" x14ac:dyDescent="0.3">
      <c r="A153" s="75" t="s">
        <v>75</v>
      </c>
      <c r="B153" s="428"/>
      <c r="C153" s="45">
        <f>C150/B150-1</f>
        <v>0.45454545454545459</v>
      </c>
      <c r="D153" s="45">
        <f>D150/C150-1</f>
        <v>-0.1875</v>
      </c>
      <c r="E153" s="78">
        <f>E150/D150-1</f>
        <v>0</v>
      </c>
      <c r="F153" s="46"/>
    </row>
    <row r="154" spans="1:8" ht="15.75" thickBot="1" x14ac:dyDescent="0.3">
      <c r="A154" s="75" t="s">
        <v>77</v>
      </c>
      <c r="B154" s="428"/>
      <c r="C154" s="45">
        <f>C151/B151-1</f>
        <v>0.52489626556016589</v>
      </c>
      <c r="D154" s="45">
        <f t="shared" ref="D154:E155" si="14">D151/C151-1</f>
        <v>-1.3605442176870763E-2</v>
      </c>
      <c r="E154" s="78">
        <f t="shared" si="14"/>
        <v>0</v>
      </c>
      <c r="F154" s="46"/>
    </row>
    <row r="155" spans="1:8" ht="15.75" thickBot="1" x14ac:dyDescent="0.3">
      <c r="A155" s="79" t="s">
        <v>78</v>
      </c>
      <c r="B155" s="80"/>
      <c r="C155" s="81">
        <f>C152/B152-1</f>
        <v>4.8366182572614047E-2</v>
      </c>
      <c r="D155" s="81">
        <f t="shared" si="14"/>
        <v>0.21402407116692834</v>
      </c>
      <c r="E155" s="82">
        <f t="shared" si="14"/>
        <v>0</v>
      </c>
      <c r="F155" s="46"/>
    </row>
    <row r="156" spans="1:8" ht="15.75" thickBot="1" x14ac:dyDescent="0.3">
      <c r="A156" s="537" t="s">
        <v>110</v>
      </c>
      <c r="B156" s="538"/>
      <c r="C156" s="538"/>
      <c r="D156" s="538"/>
      <c r="E156" s="539"/>
      <c r="F156" s="41"/>
    </row>
    <row r="157" spans="1:8" x14ac:dyDescent="0.25">
      <c r="A157" s="540"/>
      <c r="B157" s="40">
        <v>2019</v>
      </c>
      <c r="C157" s="40">
        <v>2020</v>
      </c>
      <c r="D157" s="40">
        <v>2021</v>
      </c>
      <c r="E157" s="40">
        <v>2022</v>
      </c>
      <c r="F157" s="41"/>
    </row>
    <row r="158" spans="1:8" ht="15.75" thickBot="1" x14ac:dyDescent="0.3">
      <c r="A158" s="541"/>
      <c r="B158" s="42" t="s">
        <v>1</v>
      </c>
      <c r="C158" s="42" t="s">
        <v>46</v>
      </c>
      <c r="D158" s="42" t="s">
        <v>46</v>
      </c>
      <c r="E158" s="42" t="s">
        <v>46</v>
      </c>
      <c r="F158" s="41"/>
    </row>
    <row r="159" spans="1:8" ht="15.75" thickBot="1" x14ac:dyDescent="0.3">
      <c r="A159" s="53" t="s">
        <v>80</v>
      </c>
      <c r="B159" s="25"/>
      <c r="C159" s="25"/>
      <c r="D159" s="25"/>
      <c r="E159" s="25"/>
      <c r="F159" s="29"/>
    </row>
    <row r="160" spans="1:8" ht="15.75" thickBot="1" x14ac:dyDescent="0.3">
      <c r="A160" s="54" t="s">
        <v>81</v>
      </c>
      <c r="B160" s="49"/>
      <c r="C160" s="51"/>
      <c r="D160" s="51"/>
      <c r="E160" s="51"/>
      <c r="F160" s="52"/>
    </row>
    <row r="161" spans="1:6" ht="15.75" thickBot="1" x14ac:dyDescent="0.3">
      <c r="A161" s="54" t="s">
        <v>82</v>
      </c>
      <c r="B161" s="49"/>
      <c r="C161" s="51"/>
      <c r="D161" s="51"/>
      <c r="E161" s="51"/>
      <c r="F161" s="52"/>
    </row>
    <row r="162" spans="1:6" ht="24.75" thickBot="1" x14ac:dyDescent="0.3">
      <c r="A162" s="47" t="s">
        <v>83</v>
      </c>
      <c r="B162" s="68"/>
      <c r="C162" s="68"/>
      <c r="D162" s="68"/>
      <c r="E162" s="68"/>
      <c r="F162" s="29"/>
    </row>
    <row r="163" spans="1:6" ht="15.75" thickBot="1" x14ac:dyDescent="0.3">
      <c r="A163" s="48" t="s">
        <v>81</v>
      </c>
      <c r="B163" s="67"/>
      <c r="C163" s="68"/>
      <c r="D163" s="68"/>
      <c r="E163" s="68"/>
      <c r="F163" s="29"/>
    </row>
    <row r="164" spans="1:6" ht="15.75" thickBot="1" x14ac:dyDescent="0.3">
      <c r="A164" s="48" t="s">
        <v>82</v>
      </c>
      <c r="B164" s="67"/>
      <c r="C164" s="68"/>
      <c r="D164" s="68"/>
      <c r="E164" s="68"/>
      <c r="F164" s="29"/>
    </row>
    <row r="165" spans="1:6" ht="15.75" thickBot="1" x14ac:dyDescent="0.3">
      <c r="A165" s="47" t="s">
        <v>84</v>
      </c>
      <c r="B165" s="83"/>
      <c r="C165" s="84"/>
      <c r="D165" s="84"/>
      <c r="E165" s="84"/>
      <c r="F165" s="29"/>
    </row>
    <row r="166" spans="1:6" ht="15.75" thickBot="1" x14ac:dyDescent="0.3">
      <c r="A166" s="48" t="s">
        <v>81</v>
      </c>
      <c r="B166" s="67"/>
      <c r="C166" s="68"/>
      <c r="D166" s="68"/>
      <c r="E166" s="68"/>
      <c r="F166" s="29"/>
    </row>
    <row r="167" spans="1:6" ht="15.75" thickBot="1" x14ac:dyDescent="0.3">
      <c r="A167" s="48" t="s">
        <v>82</v>
      </c>
      <c r="B167" s="67"/>
      <c r="C167" s="68"/>
      <c r="D167" s="68"/>
      <c r="E167" s="68"/>
      <c r="F167" s="29"/>
    </row>
    <row r="168" spans="1:6" ht="15.75" thickBot="1" x14ac:dyDescent="0.3">
      <c r="A168" s="47" t="s">
        <v>85</v>
      </c>
      <c r="B168" s="67"/>
      <c r="C168" s="68"/>
      <c r="D168" s="68"/>
      <c r="E168" s="68"/>
      <c r="F168" s="29"/>
    </row>
    <row r="169" spans="1:6" ht="15.75" thickBot="1" x14ac:dyDescent="0.3">
      <c r="A169" s="48" t="s">
        <v>81</v>
      </c>
      <c r="B169" s="67"/>
      <c r="C169" s="68"/>
      <c r="D169" s="68"/>
      <c r="E169" s="68"/>
      <c r="F169" s="29"/>
    </row>
    <row r="170" spans="1:6" ht="15.75" thickBot="1" x14ac:dyDescent="0.3">
      <c r="A170" s="48" t="s">
        <v>82</v>
      </c>
      <c r="B170" s="67"/>
      <c r="C170" s="68"/>
      <c r="D170" s="68"/>
      <c r="E170" s="68"/>
      <c r="F170" s="29"/>
    </row>
    <row r="171" spans="1:6" ht="15.75" thickBot="1" x14ac:dyDescent="0.3">
      <c r="A171" s="47" t="s">
        <v>86</v>
      </c>
      <c r="B171" s="67"/>
      <c r="C171" s="68"/>
      <c r="D171" s="68"/>
      <c r="E171" s="68"/>
      <c r="F171" s="29"/>
    </row>
    <row r="172" spans="1:6" ht="15.75" thickBot="1" x14ac:dyDescent="0.3">
      <c r="A172" s="48" t="s">
        <v>81</v>
      </c>
      <c r="B172" s="67"/>
      <c r="C172" s="68"/>
      <c r="D172" s="68"/>
      <c r="E172" s="68"/>
      <c r="F172" s="29"/>
    </row>
    <row r="173" spans="1:6" ht="15.75" thickBot="1" x14ac:dyDescent="0.3">
      <c r="A173" s="48" t="s">
        <v>82</v>
      </c>
      <c r="B173" s="67"/>
      <c r="C173" s="68"/>
      <c r="D173" s="68"/>
      <c r="E173" s="68"/>
      <c r="F173" s="29"/>
    </row>
    <row r="174" spans="1:6" ht="15.75" thickBot="1" x14ac:dyDescent="0.3">
      <c r="A174" s="47" t="s">
        <v>87</v>
      </c>
      <c r="B174" s="49">
        <f>B175+B176</f>
        <v>19280</v>
      </c>
      <c r="C174" s="49">
        <f t="shared" ref="C174" si="15">C175+C176</f>
        <v>29400</v>
      </c>
      <c r="D174" s="49">
        <v>29000</v>
      </c>
      <c r="E174" s="49">
        <v>29000</v>
      </c>
      <c r="F174" s="85"/>
    </row>
    <row r="175" spans="1:6" ht="15.75" thickBot="1" x14ac:dyDescent="0.3">
      <c r="A175" s="48" t="s">
        <v>81</v>
      </c>
      <c r="B175" s="49">
        <v>19280</v>
      </c>
      <c r="C175" s="49">
        <v>29400</v>
      </c>
      <c r="D175" s="49">
        <v>29000</v>
      </c>
      <c r="E175" s="49">
        <v>29000</v>
      </c>
      <c r="F175" s="55"/>
    </row>
    <row r="176" spans="1:6" ht="15.75" thickBot="1" x14ac:dyDescent="0.3">
      <c r="A176" s="48" t="s">
        <v>82</v>
      </c>
      <c r="B176" s="67"/>
      <c r="C176" s="68"/>
      <c r="D176" s="68"/>
      <c r="E176" s="68"/>
      <c r="F176" s="29"/>
    </row>
    <row r="177" spans="1:6" ht="24.75" thickBot="1" x14ac:dyDescent="0.3">
      <c r="A177" s="47" t="s">
        <v>88</v>
      </c>
      <c r="B177" s="67"/>
      <c r="C177" s="68"/>
      <c r="D177" s="68"/>
      <c r="E177" s="68"/>
      <c r="F177" s="29"/>
    </row>
    <row r="178" spans="1:6" ht="15.75" thickBot="1" x14ac:dyDescent="0.3">
      <c r="A178" s="48" t="s">
        <v>81</v>
      </c>
      <c r="B178" s="67"/>
      <c r="C178" s="68"/>
      <c r="D178" s="68"/>
      <c r="E178" s="68"/>
      <c r="F178" s="29"/>
    </row>
    <row r="179" spans="1:6" ht="15.75" thickBot="1" x14ac:dyDescent="0.3">
      <c r="A179" s="48" t="s">
        <v>82</v>
      </c>
      <c r="B179" s="67"/>
      <c r="C179" s="68"/>
      <c r="D179" s="68"/>
      <c r="E179" s="68"/>
      <c r="F179" s="29"/>
    </row>
    <row r="180" spans="1:6" ht="15.75" thickBot="1" x14ac:dyDescent="0.3">
      <c r="A180" s="69" t="s">
        <v>111</v>
      </c>
      <c r="B180" s="49">
        <f>B177+B174+B171+B168+B165+B162+B159</f>
        <v>19280</v>
      </c>
      <c r="C180" s="49">
        <f t="shared" ref="C180:D180" si="16">C177+C174+C171+C168+C165+C162+C159</f>
        <v>29400</v>
      </c>
      <c r="D180" s="49">
        <f t="shared" si="16"/>
        <v>29000</v>
      </c>
      <c r="E180" s="67">
        <f>E177+E174+E171+E168+E165+E162+E159</f>
        <v>29000</v>
      </c>
      <c r="F180" s="55"/>
    </row>
    <row r="181" spans="1:6" ht="15.75" thickBot="1" x14ac:dyDescent="0.3">
      <c r="A181" s="60" t="s">
        <v>90</v>
      </c>
      <c r="B181" s="62">
        <f>IF(B180-B151=0,0,"Error")</f>
        <v>0</v>
      </c>
      <c r="C181" s="62">
        <f>IF(C180-C151=0,0,"Error")</f>
        <v>0</v>
      </c>
      <c r="D181" s="62">
        <f>IF(D180-D151=0,0,"Error")</f>
        <v>0</v>
      </c>
      <c r="E181" s="62">
        <f>IF(E180-E151=0,0,"Error")</f>
        <v>0</v>
      </c>
      <c r="F181" s="63"/>
    </row>
    <row r="182" spans="1:6" ht="30.75" customHeight="1" thickBot="1" x14ac:dyDescent="0.3">
      <c r="A182" s="30" t="s">
        <v>112</v>
      </c>
      <c r="B182" s="568" t="s">
        <v>113</v>
      </c>
      <c r="C182" s="569"/>
      <c r="D182" s="569"/>
      <c r="E182" s="570"/>
      <c r="F182" s="19"/>
    </row>
    <row r="183" spans="1:6" ht="15.75" thickBot="1" x14ac:dyDescent="0.3">
      <c r="A183" s="571" t="s">
        <v>114</v>
      </c>
      <c r="B183" s="544"/>
      <c r="C183" s="544"/>
      <c r="D183" s="544"/>
      <c r="E183" s="545"/>
      <c r="F183" s="22"/>
    </row>
    <row r="184" spans="1:6" ht="23.25" thickBot="1" x14ac:dyDescent="0.3">
      <c r="A184" s="24" t="s">
        <v>115</v>
      </c>
      <c r="B184" s="86">
        <v>0.53</v>
      </c>
      <c r="C184" s="26">
        <v>0.53</v>
      </c>
      <c r="D184" s="26">
        <v>0.53</v>
      </c>
      <c r="E184" s="26">
        <v>0.53</v>
      </c>
      <c r="F184" s="87"/>
    </row>
    <row r="185" spans="1:6" ht="23.25" thickBot="1" x14ac:dyDescent="0.3">
      <c r="A185" s="24" t="s">
        <v>116</v>
      </c>
      <c r="B185" s="86">
        <v>1</v>
      </c>
      <c r="C185" s="86">
        <v>1</v>
      </c>
      <c r="D185" s="86">
        <v>1</v>
      </c>
      <c r="E185" s="86">
        <v>1</v>
      </c>
      <c r="F185" s="88"/>
    </row>
    <row r="186" spans="1:6" ht="23.25" thickBot="1" x14ac:dyDescent="0.3">
      <c r="A186" s="24" t="s">
        <v>117</v>
      </c>
      <c r="B186" s="89">
        <v>0</v>
      </c>
      <c r="C186" s="86">
        <v>0</v>
      </c>
      <c r="D186" s="86">
        <v>0</v>
      </c>
      <c r="E186" s="86">
        <v>0</v>
      </c>
      <c r="F186" s="88"/>
    </row>
    <row r="187" spans="1:6" ht="34.5" thickBot="1" x14ac:dyDescent="0.3">
      <c r="A187" s="24" t="s">
        <v>118</v>
      </c>
      <c r="B187" s="89">
        <v>0</v>
      </c>
      <c r="C187" s="86">
        <v>0</v>
      </c>
      <c r="D187" s="86">
        <v>0</v>
      </c>
      <c r="E187" s="86">
        <v>0</v>
      </c>
      <c r="F187" s="88"/>
    </row>
    <row r="188" spans="1:6" ht="15.75" thickBot="1" x14ac:dyDescent="0.3">
      <c r="A188" s="572" t="s">
        <v>119</v>
      </c>
      <c r="B188" s="573"/>
      <c r="C188" s="573"/>
      <c r="D188" s="573"/>
      <c r="E188" s="574"/>
      <c r="F188" s="34"/>
    </row>
    <row r="189" spans="1:6" ht="15.75" thickBot="1" x14ac:dyDescent="0.3">
      <c r="A189" s="554" t="s">
        <v>64</v>
      </c>
      <c r="B189" s="575"/>
      <c r="C189" s="575"/>
      <c r="D189" s="575"/>
      <c r="E189" s="556"/>
      <c r="F189" s="35"/>
    </row>
    <row r="190" spans="1:6" ht="15.75" thickBot="1" x14ac:dyDescent="0.3">
      <c r="A190" s="90" t="s">
        <v>65</v>
      </c>
      <c r="B190" s="563" t="s">
        <v>120</v>
      </c>
      <c r="C190" s="563"/>
      <c r="D190" s="563"/>
      <c r="E190" s="37" t="s">
        <v>121</v>
      </c>
      <c r="F190" s="38"/>
    </row>
    <row r="191" spans="1:6" ht="15.75" thickBot="1" x14ac:dyDescent="0.3">
      <c r="A191" s="28" t="s">
        <v>68</v>
      </c>
      <c r="B191" s="551" t="s">
        <v>122</v>
      </c>
      <c r="C191" s="552"/>
      <c r="D191" s="552"/>
      <c r="E191" s="553"/>
      <c r="F191" s="39"/>
    </row>
    <row r="192" spans="1:6" ht="15.75" thickBot="1" x14ac:dyDescent="0.3">
      <c r="A192" s="28" t="s">
        <v>70</v>
      </c>
      <c r="B192" s="546" t="s">
        <v>123</v>
      </c>
      <c r="C192" s="547"/>
      <c r="D192" s="547"/>
      <c r="E192" s="548"/>
      <c r="F192" s="38"/>
    </row>
    <row r="193" spans="1:6" x14ac:dyDescent="0.25">
      <c r="A193" s="540"/>
      <c r="B193" s="40">
        <v>2019</v>
      </c>
      <c r="C193" s="40">
        <v>2020</v>
      </c>
      <c r="D193" s="40">
        <v>2021</v>
      </c>
      <c r="E193" s="40">
        <v>2022</v>
      </c>
      <c r="F193" s="41"/>
    </row>
    <row r="194" spans="1:6" ht="15.75" thickBot="1" x14ac:dyDescent="0.3">
      <c r="A194" s="541"/>
      <c r="B194" s="42" t="s">
        <v>1</v>
      </c>
      <c r="C194" s="42" t="s">
        <v>46</v>
      </c>
      <c r="D194" s="42" t="s">
        <v>46</v>
      </c>
      <c r="E194" s="42" t="s">
        <v>46</v>
      </c>
      <c r="F194" s="41"/>
    </row>
    <row r="195" spans="1:6" ht="15.75" thickBot="1" x14ac:dyDescent="0.3">
      <c r="A195" s="28" t="s">
        <v>72</v>
      </c>
      <c r="B195" s="43">
        <v>17</v>
      </c>
      <c r="C195" s="43">
        <v>18</v>
      </c>
      <c r="D195" s="43">
        <v>18</v>
      </c>
      <c r="E195" s="43">
        <v>18</v>
      </c>
      <c r="F195" s="44"/>
    </row>
    <row r="196" spans="1:6" ht="15.75" thickBot="1" x14ac:dyDescent="0.3">
      <c r="A196" s="28" t="s">
        <v>73</v>
      </c>
      <c r="B196" s="43">
        <f>B225</f>
        <v>1892</v>
      </c>
      <c r="C196" s="43">
        <f t="shared" ref="C196:E196" si="17">C225</f>
        <v>1900</v>
      </c>
      <c r="D196" s="43">
        <f t="shared" si="17"/>
        <v>2000</v>
      </c>
      <c r="E196" s="43">
        <f t="shared" si="17"/>
        <v>2000</v>
      </c>
      <c r="F196" s="44"/>
    </row>
    <row r="197" spans="1:6" ht="15.75" thickBot="1" x14ac:dyDescent="0.3">
      <c r="A197" s="28" t="s">
        <v>74</v>
      </c>
      <c r="B197" s="43">
        <f>B196/B195</f>
        <v>111.29411764705883</v>
      </c>
      <c r="C197" s="43">
        <f t="shared" ref="C197:E197" si="18">C196/C195</f>
        <v>105.55555555555556</v>
      </c>
      <c r="D197" s="43">
        <f t="shared" si="18"/>
        <v>111.11111111111111</v>
      </c>
      <c r="E197" s="43">
        <f t="shared" si="18"/>
        <v>111.11111111111111</v>
      </c>
      <c r="F197" s="44"/>
    </row>
    <row r="198" spans="1:6" ht="15.75" thickBot="1" x14ac:dyDescent="0.3">
      <c r="A198" s="28" t="s">
        <v>75</v>
      </c>
      <c r="B198" s="428" t="s">
        <v>76</v>
      </c>
      <c r="C198" s="45">
        <f>C195/B195-1</f>
        <v>5.8823529411764719E-2</v>
      </c>
      <c r="D198" s="45">
        <f t="shared" ref="D198:E200" si="19">D195/C195-1</f>
        <v>0</v>
      </c>
      <c r="E198" s="45">
        <f t="shared" si="19"/>
        <v>0</v>
      </c>
      <c r="F198" s="46"/>
    </row>
    <row r="199" spans="1:6" ht="15.75" thickBot="1" x14ac:dyDescent="0.3">
      <c r="A199" s="28" t="s">
        <v>77</v>
      </c>
      <c r="B199" s="428" t="s">
        <v>76</v>
      </c>
      <c r="C199" s="45">
        <f>C196/B196-1</f>
        <v>4.2283298097252064E-3</v>
      </c>
      <c r="D199" s="45">
        <f t="shared" si="19"/>
        <v>5.2631578947368363E-2</v>
      </c>
      <c r="E199" s="45">
        <f t="shared" si="19"/>
        <v>0</v>
      </c>
      <c r="F199" s="46"/>
    </row>
    <row r="200" spans="1:6" ht="15.75" thickBot="1" x14ac:dyDescent="0.3">
      <c r="A200" s="28" t="s">
        <v>78</v>
      </c>
      <c r="B200" s="428" t="s">
        <v>76</v>
      </c>
      <c r="C200" s="45">
        <f>C197/B197-1</f>
        <v>-5.1562132957481799E-2</v>
      </c>
      <c r="D200" s="45">
        <f t="shared" si="19"/>
        <v>5.2631578947368363E-2</v>
      </c>
      <c r="E200" s="45">
        <f t="shared" si="19"/>
        <v>0</v>
      </c>
      <c r="F200" s="46"/>
    </row>
    <row r="201" spans="1:6" ht="15.75" thickBot="1" x14ac:dyDescent="0.3">
      <c r="A201" s="537" t="s">
        <v>79</v>
      </c>
      <c r="B201" s="538"/>
      <c r="C201" s="538"/>
      <c r="D201" s="538"/>
      <c r="E201" s="539"/>
      <c r="F201" s="41"/>
    </row>
    <row r="202" spans="1:6" x14ac:dyDescent="0.25">
      <c r="A202" s="540"/>
      <c r="B202" s="40">
        <v>2019</v>
      </c>
      <c r="C202" s="40">
        <v>2020</v>
      </c>
      <c r="D202" s="40">
        <v>2021</v>
      </c>
      <c r="E202" s="40">
        <v>2022</v>
      </c>
      <c r="F202" s="41"/>
    </row>
    <row r="203" spans="1:6" ht="15.75" thickBot="1" x14ac:dyDescent="0.3">
      <c r="A203" s="541"/>
      <c r="B203" s="42" t="s">
        <v>1</v>
      </c>
      <c r="C203" s="42" t="s">
        <v>46</v>
      </c>
      <c r="D203" s="42" t="s">
        <v>46</v>
      </c>
      <c r="E203" s="42" t="s">
        <v>46</v>
      </c>
      <c r="F203" s="41"/>
    </row>
    <row r="204" spans="1:6" ht="15.75" thickBot="1" x14ac:dyDescent="0.3">
      <c r="A204" s="53" t="s">
        <v>80</v>
      </c>
      <c r="B204" s="25">
        <v>0</v>
      </c>
      <c r="C204" s="25">
        <v>0</v>
      </c>
      <c r="D204" s="25">
        <v>0</v>
      </c>
      <c r="E204" s="25">
        <v>0</v>
      </c>
      <c r="F204" s="29"/>
    </row>
    <row r="205" spans="1:6" ht="15.75" thickBot="1" x14ac:dyDescent="0.3">
      <c r="A205" s="54" t="s">
        <v>81</v>
      </c>
      <c r="B205" s="49"/>
      <c r="C205" s="91"/>
      <c r="D205" s="91"/>
      <c r="E205" s="91"/>
      <c r="F205" s="50"/>
    </row>
    <row r="206" spans="1:6" ht="15.75" thickBot="1" x14ac:dyDescent="0.3">
      <c r="A206" s="54" t="s">
        <v>82</v>
      </c>
      <c r="B206" s="49"/>
      <c r="C206" s="51"/>
      <c r="D206" s="51"/>
      <c r="E206" s="51"/>
      <c r="F206" s="52"/>
    </row>
    <row r="207" spans="1:6" ht="24.75" thickBot="1" x14ac:dyDescent="0.3">
      <c r="A207" s="53" t="s">
        <v>83</v>
      </c>
      <c r="B207" s="25">
        <v>0</v>
      </c>
      <c r="C207" s="25">
        <v>0</v>
      </c>
      <c r="D207" s="25">
        <v>0</v>
      </c>
      <c r="E207" s="25">
        <v>0</v>
      </c>
      <c r="F207" s="29"/>
    </row>
    <row r="208" spans="1:6" ht="15.75" thickBot="1" x14ac:dyDescent="0.3">
      <c r="A208" s="54" t="s">
        <v>81</v>
      </c>
      <c r="B208" s="49"/>
      <c r="C208" s="25"/>
      <c r="D208" s="25"/>
      <c r="E208" s="25"/>
      <c r="F208" s="29"/>
    </row>
    <row r="209" spans="1:6" ht="15.75" thickBot="1" x14ac:dyDescent="0.3">
      <c r="A209" s="54" t="s">
        <v>82</v>
      </c>
      <c r="B209" s="49"/>
      <c r="C209" s="25"/>
      <c r="D209" s="25"/>
      <c r="E209" s="25"/>
      <c r="F209" s="29"/>
    </row>
    <row r="210" spans="1:6" ht="15.75" thickBot="1" x14ac:dyDescent="0.3">
      <c r="A210" s="53" t="s">
        <v>84</v>
      </c>
      <c r="B210" s="49">
        <f>B211+B212</f>
        <v>1892</v>
      </c>
      <c r="C210" s="49">
        <f t="shared" ref="C210:E210" si="20">C211+C212</f>
        <v>1900</v>
      </c>
      <c r="D210" s="49">
        <f t="shared" si="20"/>
        <v>2000</v>
      </c>
      <c r="E210" s="49">
        <f t="shared" si="20"/>
        <v>2000</v>
      </c>
      <c r="F210" s="44"/>
    </row>
    <row r="211" spans="1:6" ht="15.75" thickBot="1" x14ac:dyDescent="0.3">
      <c r="A211" s="54" t="s">
        <v>81</v>
      </c>
      <c r="B211" s="49">
        <v>1892</v>
      </c>
      <c r="C211" s="43">
        <v>1900</v>
      </c>
      <c r="D211" s="43">
        <v>2000</v>
      </c>
      <c r="E211" s="43">
        <v>2000</v>
      </c>
      <c r="F211" s="44"/>
    </row>
    <row r="212" spans="1:6" ht="15.75" thickBot="1" x14ac:dyDescent="0.3">
      <c r="A212" s="54" t="s">
        <v>82</v>
      </c>
      <c r="B212" s="49"/>
      <c r="C212" s="25"/>
      <c r="D212" s="25"/>
      <c r="E212" s="25"/>
      <c r="F212" s="29"/>
    </row>
    <row r="213" spans="1:6" ht="15.75" thickBot="1" x14ac:dyDescent="0.3">
      <c r="A213" s="53" t="s">
        <v>85</v>
      </c>
      <c r="B213" s="49"/>
      <c r="C213" s="25"/>
      <c r="D213" s="25"/>
      <c r="E213" s="25"/>
      <c r="F213" s="29"/>
    </row>
    <row r="214" spans="1:6" ht="15.75" thickBot="1" x14ac:dyDescent="0.3">
      <c r="A214" s="54" t="s">
        <v>81</v>
      </c>
      <c r="B214" s="49"/>
      <c r="C214" s="25"/>
      <c r="D214" s="25"/>
      <c r="E214" s="25"/>
      <c r="F214" s="29"/>
    </row>
    <row r="215" spans="1:6" ht="15.75" thickBot="1" x14ac:dyDescent="0.3">
      <c r="A215" s="54" t="s">
        <v>82</v>
      </c>
      <c r="B215" s="49"/>
      <c r="C215" s="25"/>
      <c r="D215" s="25"/>
      <c r="E215" s="25"/>
      <c r="F215" s="29"/>
    </row>
    <row r="216" spans="1:6" ht="15.75" thickBot="1" x14ac:dyDescent="0.3">
      <c r="A216" s="53" t="s">
        <v>86</v>
      </c>
      <c r="B216" s="49"/>
      <c r="C216" s="25"/>
      <c r="D216" s="25"/>
      <c r="E216" s="25"/>
      <c r="F216" s="29"/>
    </row>
    <row r="217" spans="1:6" ht="15.75" thickBot="1" x14ac:dyDescent="0.3">
      <c r="A217" s="54" t="s">
        <v>81</v>
      </c>
      <c r="B217" s="49"/>
      <c r="C217" s="25"/>
      <c r="D217" s="25"/>
      <c r="E217" s="25"/>
      <c r="F217" s="29"/>
    </row>
    <row r="218" spans="1:6" ht="15.75" thickBot="1" x14ac:dyDescent="0.3">
      <c r="A218" s="54" t="s">
        <v>82</v>
      </c>
      <c r="B218" s="49"/>
      <c r="C218" s="25"/>
      <c r="D218" s="25"/>
      <c r="E218" s="25"/>
      <c r="F218" s="29"/>
    </row>
    <row r="219" spans="1:6" ht="15.75" thickBot="1" x14ac:dyDescent="0.3">
      <c r="A219" s="92" t="s">
        <v>87</v>
      </c>
      <c r="B219" s="83"/>
      <c r="C219" s="84"/>
      <c r="D219" s="84"/>
      <c r="E219" s="84"/>
      <c r="F219" s="29"/>
    </row>
    <row r="220" spans="1:6" ht="15.75" thickBot="1" x14ac:dyDescent="0.3">
      <c r="A220" s="93" t="s">
        <v>81</v>
      </c>
      <c r="B220" s="83"/>
      <c r="C220" s="84"/>
      <c r="D220" s="84"/>
      <c r="E220" s="84"/>
      <c r="F220" s="29"/>
    </row>
    <row r="221" spans="1:6" ht="15.75" thickBot="1" x14ac:dyDescent="0.3">
      <c r="A221" s="93" t="s">
        <v>82</v>
      </c>
      <c r="B221" s="83"/>
      <c r="C221" s="84"/>
      <c r="D221" s="84"/>
      <c r="E221" s="84"/>
      <c r="F221" s="29"/>
    </row>
    <row r="222" spans="1:6" ht="24.75" thickBot="1" x14ac:dyDescent="0.3">
      <c r="A222" s="53" t="s">
        <v>88</v>
      </c>
      <c r="B222" s="49">
        <v>0</v>
      </c>
      <c r="C222" s="25">
        <v>0</v>
      </c>
      <c r="D222" s="25">
        <f>C222*1.03*0.99</f>
        <v>0</v>
      </c>
      <c r="E222" s="25">
        <f>D222*1.03*0.99</f>
        <v>0</v>
      </c>
      <c r="F222" s="29"/>
    </row>
    <row r="223" spans="1:6" ht="15.75" thickBot="1" x14ac:dyDescent="0.3">
      <c r="A223" s="54" t="s">
        <v>81</v>
      </c>
      <c r="B223" s="49"/>
      <c r="C223" s="57"/>
      <c r="D223" s="57"/>
      <c r="E223" s="57"/>
      <c r="F223" s="58"/>
    </row>
    <row r="224" spans="1:6" ht="15.75" thickBot="1" x14ac:dyDescent="0.3">
      <c r="A224" s="54" t="s">
        <v>82</v>
      </c>
      <c r="B224" s="49"/>
      <c r="C224" s="56"/>
      <c r="D224" s="57"/>
      <c r="E224" s="57"/>
      <c r="F224" s="58"/>
    </row>
    <row r="225" spans="1:6" ht="15.75" thickBot="1" x14ac:dyDescent="0.3">
      <c r="A225" s="59" t="s">
        <v>89</v>
      </c>
      <c r="B225" s="49">
        <f>B222+B219+B216+B213+B210+B207+B204</f>
        <v>1892</v>
      </c>
      <c r="C225" s="49">
        <f>C222+C219+C216+C213+C210+C207+C204</f>
        <v>1900</v>
      </c>
      <c r="D225" s="49">
        <f>D222+D219+D216+D213+D210+D207+D204</f>
        <v>2000</v>
      </c>
      <c r="E225" s="49">
        <f>E222+E219+E216+E213+E210+E207+E204</f>
        <v>2000</v>
      </c>
      <c r="F225" s="55"/>
    </row>
    <row r="226" spans="1:6" ht="15.75" thickBot="1" x14ac:dyDescent="0.3">
      <c r="A226" s="60" t="s">
        <v>90</v>
      </c>
      <c r="B226" s="62">
        <f>IF(B225-B196=0,0,"Error")</f>
        <v>0</v>
      </c>
      <c r="C226" s="62">
        <f>IF(C225-C196=0,0,"Error")</f>
        <v>0</v>
      </c>
      <c r="D226" s="62">
        <f>IF(D225-D196=0,0,"Error")</f>
        <v>0</v>
      </c>
      <c r="E226" s="62">
        <f>IF(E225-E196=0,0,"Error")</f>
        <v>0</v>
      </c>
      <c r="F226" s="63"/>
    </row>
    <row r="227" spans="1:6" ht="15.75" thickBot="1" x14ac:dyDescent="0.3">
      <c r="A227" s="554" t="s">
        <v>124</v>
      </c>
      <c r="B227" s="555"/>
      <c r="C227" s="555"/>
      <c r="D227" s="555"/>
      <c r="E227" s="556"/>
      <c r="F227" s="35"/>
    </row>
    <row r="228" spans="1:6" ht="15.75" thickBot="1" x14ac:dyDescent="0.3">
      <c r="A228" s="554" t="s">
        <v>125</v>
      </c>
      <c r="B228" s="555"/>
      <c r="C228" s="555"/>
      <c r="D228" s="555"/>
      <c r="E228" s="556"/>
      <c r="F228" s="35"/>
    </row>
    <row r="229" spans="1:6" ht="15.75" thickBot="1" x14ac:dyDescent="0.3">
      <c r="A229" s="94" t="s">
        <v>126</v>
      </c>
      <c r="B229" s="557"/>
      <c r="C229" s="558"/>
      <c r="D229" s="559"/>
      <c r="E229" s="560"/>
      <c r="F229" s="27"/>
    </row>
    <row r="230" spans="1:6" ht="45.75" thickBot="1" x14ac:dyDescent="0.3">
      <c r="A230" s="95" t="s">
        <v>127</v>
      </c>
      <c r="B230" s="96" t="s">
        <v>128</v>
      </c>
      <c r="C230" s="97" t="s">
        <v>129</v>
      </c>
      <c r="D230" s="561" t="s">
        <v>130</v>
      </c>
      <c r="E230" s="562"/>
      <c r="F230" s="27"/>
    </row>
    <row r="231" spans="1:6" s="8" customFormat="1" ht="26.25" customHeight="1" thickBot="1" x14ac:dyDescent="0.3">
      <c r="A231" s="98" t="s">
        <v>68</v>
      </c>
      <c r="B231" s="544" t="s">
        <v>131</v>
      </c>
      <c r="C231" s="544"/>
      <c r="D231" s="544"/>
      <c r="E231" s="545"/>
      <c r="F231" s="99"/>
    </row>
    <row r="232" spans="1:6" ht="15.75" thickBot="1" x14ac:dyDescent="0.3">
      <c r="A232" s="28" t="s">
        <v>70</v>
      </c>
      <c r="B232" s="546" t="s">
        <v>132</v>
      </c>
      <c r="C232" s="547"/>
      <c r="D232" s="547"/>
      <c r="E232" s="548"/>
      <c r="F232" s="38"/>
    </row>
    <row r="233" spans="1:6" x14ac:dyDescent="0.25">
      <c r="A233" s="540"/>
      <c r="B233" s="40">
        <v>2019</v>
      </c>
      <c r="C233" s="40">
        <v>2020</v>
      </c>
      <c r="D233" s="40">
        <v>2021</v>
      </c>
      <c r="E233" s="40">
        <v>2022</v>
      </c>
      <c r="F233" s="41"/>
    </row>
    <row r="234" spans="1:6" ht="15.75" thickBot="1" x14ac:dyDescent="0.3">
      <c r="A234" s="541"/>
      <c r="B234" s="42" t="s">
        <v>1</v>
      </c>
      <c r="C234" s="42" t="s">
        <v>46</v>
      </c>
      <c r="D234" s="42" t="s">
        <v>46</v>
      </c>
      <c r="E234" s="42" t="s">
        <v>46</v>
      </c>
      <c r="F234" s="41"/>
    </row>
    <row r="235" spans="1:6" ht="15.75" thickBot="1" x14ac:dyDescent="0.3">
      <c r="A235" s="28" t="s">
        <v>72</v>
      </c>
      <c r="B235" s="43">
        <v>0</v>
      </c>
      <c r="C235" s="43">
        <v>0</v>
      </c>
      <c r="D235" s="43">
        <v>35</v>
      </c>
      <c r="E235" s="43">
        <v>126</v>
      </c>
      <c r="F235" s="44"/>
    </row>
    <row r="236" spans="1:6" ht="15.75" thickBot="1" x14ac:dyDescent="0.3">
      <c r="A236" s="28" t="s">
        <v>73</v>
      </c>
      <c r="B236" s="43">
        <v>0</v>
      </c>
      <c r="C236" s="43">
        <v>0</v>
      </c>
      <c r="D236" s="43">
        <v>10000</v>
      </c>
      <c r="E236" s="43">
        <v>35000</v>
      </c>
      <c r="F236" s="44"/>
    </row>
    <row r="237" spans="1:6" ht="15.75" thickBot="1" x14ac:dyDescent="0.3">
      <c r="A237" s="28" t="s">
        <v>74</v>
      </c>
      <c r="B237" s="43" t="e">
        <f>B236/B235</f>
        <v>#DIV/0!</v>
      </c>
      <c r="C237" s="43" t="e">
        <f t="shared" ref="C237:E237" si="21">C236/C235</f>
        <v>#DIV/0!</v>
      </c>
      <c r="D237" s="43">
        <f t="shared" si="21"/>
        <v>285.71428571428572</v>
      </c>
      <c r="E237" s="43">
        <f t="shared" si="21"/>
        <v>277.77777777777777</v>
      </c>
      <c r="F237" s="44"/>
    </row>
    <row r="238" spans="1:6" ht="15.75" thickBot="1" x14ac:dyDescent="0.3">
      <c r="A238" s="28" t="s">
        <v>75</v>
      </c>
      <c r="B238" s="428" t="s">
        <v>76</v>
      </c>
      <c r="C238" s="45" t="e">
        <f>C235/B235-1</f>
        <v>#DIV/0!</v>
      </c>
      <c r="D238" s="45" t="e">
        <f t="shared" ref="D238:E240" si="22">D235/C235-1</f>
        <v>#DIV/0!</v>
      </c>
      <c r="E238" s="45">
        <f t="shared" si="22"/>
        <v>2.6</v>
      </c>
      <c r="F238" s="46"/>
    </row>
    <row r="239" spans="1:6" ht="15.75" thickBot="1" x14ac:dyDescent="0.3">
      <c r="A239" s="28" t="s">
        <v>77</v>
      </c>
      <c r="B239" s="428" t="s">
        <v>76</v>
      </c>
      <c r="C239" s="45" t="e">
        <f>C236/B236-1</f>
        <v>#DIV/0!</v>
      </c>
      <c r="D239" s="45" t="e">
        <f t="shared" si="22"/>
        <v>#DIV/0!</v>
      </c>
      <c r="E239" s="45">
        <f t="shared" si="22"/>
        <v>2.5</v>
      </c>
      <c r="F239" s="46"/>
    </row>
    <row r="240" spans="1:6" ht="15.75" thickBot="1" x14ac:dyDescent="0.3">
      <c r="A240" s="28" t="s">
        <v>78</v>
      </c>
      <c r="B240" s="428" t="s">
        <v>76</v>
      </c>
      <c r="C240" s="45" t="e">
        <f>C237/B237-1</f>
        <v>#DIV/0!</v>
      </c>
      <c r="D240" s="45" t="e">
        <f t="shared" si="22"/>
        <v>#DIV/0!</v>
      </c>
      <c r="E240" s="45">
        <f t="shared" si="22"/>
        <v>-2.777777777777779E-2</v>
      </c>
      <c r="F240" s="46"/>
    </row>
    <row r="241" spans="1:6" ht="15.75" thickBot="1" x14ac:dyDescent="0.3">
      <c r="A241" s="537" t="s">
        <v>133</v>
      </c>
      <c r="B241" s="538"/>
      <c r="C241" s="538"/>
      <c r="D241" s="538"/>
      <c r="E241" s="539"/>
      <c r="F241" s="41"/>
    </row>
    <row r="242" spans="1:6" x14ac:dyDescent="0.25">
      <c r="A242" s="540"/>
      <c r="B242" s="40">
        <v>2019</v>
      </c>
      <c r="C242" s="40">
        <v>2020</v>
      </c>
      <c r="D242" s="40">
        <v>2021</v>
      </c>
      <c r="E242" s="40">
        <v>2022</v>
      </c>
      <c r="F242" s="41"/>
    </row>
    <row r="243" spans="1:6" ht="15.75" thickBot="1" x14ac:dyDescent="0.3">
      <c r="A243" s="541"/>
      <c r="B243" s="42" t="s">
        <v>1</v>
      </c>
      <c r="C243" s="42" t="s">
        <v>46</v>
      </c>
      <c r="D243" s="42" t="s">
        <v>46</v>
      </c>
      <c r="E243" s="42" t="s">
        <v>46</v>
      </c>
      <c r="F243" s="41"/>
    </row>
    <row r="244" spans="1:6" ht="15.75" thickBot="1" x14ac:dyDescent="0.3">
      <c r="A244" s="47" t="s">
        <v>134</v>
      </c>
      <c r="B244" s="68">
        <f>B245+B246+B247+B248</f>
        <v>0</v>
      </c>
      <c r="C244" s="68">
        <f t="shared" ref="C244:E244" si="23">C245+C246+C247+C248</f>
        <v>0</v>
      </c>
      <c r="D244" s="68">
        <f t="shared" si="23"/>
        <v>0</v>
      </c>
      <c r="E244" s="68">
        <f t="shared" si="23"/>
        <v>0</v>
      </c>
      <c r="F244" s="29"/>
    </row>
    <row r="245" spans="1:6" ht="15.75" thickBot="1" x14ac:dyDescent="0.3">
      <c r="A245" s="48" t="s">
        <v>81</v>
      </c>
      <c r="B245" s="68"/>
      <c r="C245" s="68"/>
      <c r="D245" s="68"/>
      <c r="E245" s="68"/>
      <c r="F245" s="29"/>
    </row>
    <row r="246" spans="1:6" ht="15.75" thickBot="1" x14ac:dyDescent="0.3">
      <c r="A246" s="48" t="s">
        <v>135</v>
      </c>
      <c r="B246" s="68"/>
      <c r="C246" s="68"/>
      <c r="D246" s="68"/>
      <c r="E246" s="68"/>
      <c r="F246" s="29"/>
    </row>
    <row r="247" spans="1:6" ht="15.75" thickBot="1" x14ac:dyDescent="0.3">
      <c r="A247" s="48" t="s">
        <v>136</v>
      </c>
      <c r="B247" s="68"/>
      <c r="C247" s="68"/>
      <c r="D247" s="68"/>
      <c r="E247" s="68"/>
      <c r="F247" s="29"/>
    </row>
    <row r="248" spans="1:6" ht="15.75" thickBot="1" x14ac:dyDescent="0.3">
      <c r="A248" s="48" t="s">
        <v>137</v>
      </c>
      <c r="B248" s="68"/>
      <c r="C248" s="68"/>
      <c r="D248" s="68"/>
      <c r="E248" s="68"/>
      <c r="F248" s="29"/>
    </row>
    <row r="249" spans="1:6" ht="15.75" thickBot="1" x14ac:dyDescent="0.3">
      <c r="A249" s="47" t="s">
        <v>138</v>
      </c>
      <c r="B249" s="67">
        <f>B250+B251+B252+B253</f>
        <v>0</v>
      </c>
      <c r="C249" s="67">
        <v>0</v>
      </c>
      <c r="D249" s="67">
        <v>10000</v>
      </c>
      <c r="E249" s="67">
        <f t="shared" ref="E249" si="24">E250+E251+E252+E253</f>
        <v>35000</v>
      </c>
      <c r="F249" s="55"/>
    </row>
    <row r="250" spans="1:6" ht="15.75" thickBot="1" x14ac:dyDescent="0.3">
      <c r="A250" s="48" t="s">
        <v>81</v>
      </c>
      <c r="B250" s="43">
        <v>0</v>
      </c>
      <c r="C250" s="43">
        <v>0</v>
      </c>
      <c r="D250" s="43">
        <v>10000</v>
      </c>
      <c r="E250" s="43">
        <v>35000</v>
      </c>
      <c r="F250" s="44"/>
    </row>
    <row r="251" spans="1:6" ht="15.75" thickBot="1" x14ac:dyDescent="0.3">
      <c r="A251" s="48" t="s">
        <v>135</v>
      </c>
      <c r="B251" s="67"/>
      <c r="C251" s="68"/>
      <c r="D251" s="68"/>
      <c r="E251" s="68"/>
      <c r="F251" s="29"/>
    </row>
    <row r="252" spans="1:6" ht="15.75" thickBot="1" x14ac:dyDescent="0.3">
      <c r="A252" s="48" t="s">
        <v>136</v>
      </c>
      <c r="B252" s="67"/>
      <c r="C252" s="68"/>
      <c r="D252" s="68"/>
      <c r="E252" s="68"/>
      <c r="F252" s="29"/>
    </row>
    <row r="253" spans="1:6" ht="15.75" thickBot="1" x14ac:dyDescent="0.3">
      <c r="A253" s="48" t="s">
        <v>137</v>
      </c>
      <c r="B253" s="67"/>
      <c r="C253" s="68"/>
      <c r="D253" s="68"/>
      <c r="E253" s="68"/>
      <c r="F253" s="29"/>
    </row>
    <row r="254" spans="1:6" ht="15.75" thickBot="1" x14ac:dyDescent="0.3">
      <c r="A254" s="100" t="s">
        <v>89</v>
      </c>
      <c r="B254" s="67">
        <f>B244+B249</f>
        <v>0</v>
      </c>
      <c r="C254" s="67">
        <f t="shared" ref="C254:E254" si="25">C244+C249</f>
        <v>0</v>
      </c>
      <c r="D254" s="67">
        <f t="shared" si="25"/>
        <v>10000</v>
      </c>
      <c r="E254" s="67">
        <f t="shared" si="25"/>
        <v>35000</v>
      </c>
      <c r="F254" s="55"/>
    </row>
    <row r="255" spans="1:6" ht="34.5" thickBot="1" x14ac:dyDescent="0.3">
      <c r="A255" s="95" t="s">
        <v>91</v>
      </c>
      <c r="B255" s="96" t="s">
        <v>139</v>
      </c>
      <c r="C255" s="97" t="s">
        <v>129</v>
      </c>
      <c r="D255" s="542"/>
      <c r="E255" s="543"/>
      <c r="F255" s="27"/>
    </row>
    <row r="256" spans="1:6" s="8" customFormat="1" ht="22.5" customHeight="1" thickBot="1" x14ac:dyDescent="0.3">
      <c r="A256" s="98" t="s">
        <v>68</v>
      </c>
      <c r="B256" s="544" t="s">
        <v>140</v>
      </c>
      <c r="C256" s="544"/>
      <c r="D256" s="544"/>
      <c r="E256" s="545"/>
      <c r="F256" s="99"/>
    </row>
    <row r="257" spans="1:6" ht="15.75" thickBot="1" x14ac:dyDescent="0.3">
      <c r="A257" s="28" t="s">
        <v>70</v>
      </c>
      <c r="B257" s="546" t="s">
        <v>132</v>
      </c>
      <c r="C257" s="547"/>
      <c r="D257" s="547"/>
      <c r="E257" s="548"/>
      <c r="F257" s="38"/>
    </row>
    <row r="258" spans="1:6" x14ac:dyDescent="0.25">
      <c r="A258" s="540"/>
      <c r="B258" s="40">
        <v>2019</v>
      </c>
      <c r="C258" s="40">
        <v>2020</v>
      </c>
      <c r="D258" s="40">
        <v>2021</v>
      </c>
      <c r="E258" s="40">
        <v>2022</v>
      </c>
      <c r="F258" s="41"/>
    </row>
    <row r="259" spans="1:6" ht="15.75" thickBot="1" x14ac:dyDescent="0.3">
      <c r="A259" s="541"/>
      <c r="B259" s="42" t="s">
        <v>1</v>
      </c>
      <c r="C259" s="42" t="s">
        <v>46</v>
      </c>
      <c r="D259" s="42" t="s">
        <v>46</v>
      </c>
      <c r="E259" s="42" t="s">
        <v>46</v>
      </c>
      <c r="F259" s="41"/>
    </row>
    <row r="260" spans="1:6" ht="15.75" thickBot="1" x14ac:dyDescent="0.3">
      <c r="A260" s="28" t="s">
        <v>72</v>
      </c>
      <c r="B260" s="43">
        <v>1</v>
      </c>
      <c r="C260" s="43">
        <v>1</v>
      </c>
      <c r="D260" s="43">
        <v>1</v>
      </c>
      <c r="E260" s="43">
        <v>1</v>
      </c>
      <c r="F260" s="44"/>
    </row>
    <row r="261" spans="1:6" ht="15.75" thickBot="1" x14ac:dyDescent="0.3">
      <c r="A261" s="28" t="s">
        <v>73</v>
      </c>
      <c r="B261" s="43">
        <v>4700</v>
      </c>
      <c r="C261" s="43">
        <v>25000</v>
      </c>
      <c r="D261" s="43">
        <v>45000</v>
      </c>
      <c r="E261" s="43">
        <v>15000</v>
      </c>
      <c r="F261" s="44"/>
    </row>
    <row r="262" spans="1:6" ht="15.75" thickBot="1" x14ac:dyDescent="0.3">
      <c r="A262" s="28" t="s">
        <v>74</v>
      </c>
      <c r="B262" s="43">
        <f>B261/B260</f>
        <v>4700</v>
      </c>
      <c r="C262" s="43">
        <f t="shared" ref="C262:E262" si="26">C261/C260</f>
        <v>25000</v>
      </c>
      <c r="D262" s="43">
        <v>45000</v>
      </c>
      <c r="E262" s="43">
        <f t="shared" si="26"/>
        <v>15000</v>
      </c>
      <c r="F262" s="44"/>
    </row>
    <row r="263" spans="1:6" ht="15.75" thickBot="1" x14ac:dyDescent="0.3">
      <c r="A263" s="28" t="s">
        <v>75</v>
      </c>
      <c r="B263" s="428" t="s">
        <v>76</v>
      </c>
      <c r="C263" s="45">
        <f>C260/B260-1</f>
        <v>0</v>
      </c>
      <c r="D263" s="45">
        <f t="shared" ref="D263:E265" si="27">D260/C260-1</f>
        <v>0</v>
      </c>
      <c r="E263" s="45">
        <f t="shared" si="27"/>
        <v>0</v>
      </c>
      <c r="F263" s="46"/>
    </row>
    <row r="264" spans="1:6" ht="15.75" thickBot="1" x14ac:dyDescent="0.3">
      <c r="A264" s="28" t="s">
        <v>77</v>
      </c>
      <c r="B264" s="428" t="s">
        <v>76</v>
      </c>
      <c r="C264" s="45">
        <f>C261/B261-1</f>
        <v>4.3191489361702127</v>
      </c>
      <c r="D264" s="45">
        <f t="shared" si="27"/>
        <v>0.8</v>
      </c>
      <c r="E264" s="45">
        <f t="shared" si="27"/>
        <v>-0.66666666666666674</v>
      </c>
      <c r="F264" s="46"/>
    </row>
    <row r="265" spans="1:6" ht="15.75" thickBot="1" x14ac:dyDescent="0.3">
      <c r="A265" s="28" t="s">
        <v>78</v>
      </c>
      <c r="B265" s="428" t="s">
        <v>76</v>
      </c>
      <c r="C265" s="45">
        <f>C262/B262-1</f>
        <v>4.3191489361702127</v>
      </c>
      <c r="D265" s="45">
        <f t="shared" si="27"/>
        <v>0.8</v>
      </c>
      <c r="E265" s="45">
        <f t="shared" si="27"/>
        <v>-0.66666666666666674</v>
      </c>
      <c r="F265" s="46"/>
    </row>
    <row r="266" spans="1:6" ht="15.75" thickBot="1" x14ac:dyDescent="0.3">
      <c r="A266" s="537" t="s">
        <v>141</v>
      </c>
      <c r="B266" s="538"/>
      <c r="C266" s="538"/>
      <c r="D266" s="538"/>
      <c r="E266" s="539"/>
      <c r="F266" s="41"/>
    </row>
    <row r="267" spans="1:6" x14ac:dyDescent="0.25">
      <c r="A267" s="540"/>
      <c r="B267" s="40">
        <v>2019</v>
      </c>
      <c r="C267" s="40">
        <v>2020</v>
      </c>
      <c r="D267" s="40">
        <v>2021</v>
      </c>
      <c r="E267" s="40">
        <v>2022</v>
      </c>
      <c r="F267" s="41"/>
    </row>
    <row r="268" spans="1:6" ht="15.75" thickBot="1" x14ac:dyDescent="0.3">
      <c r="A268" s="541"/>
      <c r="B268" s="42" t="s">
        <v>1</v>
      </c>
      <c r="C268" s="42" t="s">
        <v>46</v>
      </c>
      <c r="D268" s="42" t="s">
        <v>46</v>
      </c>
      <c r="E268" s="42" t="s">
        <v>46</v>
      </c>
      <c r="F268" s="41"/>
    </row>
    <row r="269" spans="1:6" ht="15.75" thickBot="1" x14ac:dyDescent="0.3">
      <c r="A269" s="47" t="s">
        <v>134</v>
      </c>
      <c r="B269" s="68">
        <f>B270+B271+B272+B273</f>
        <v>0</v>
      </c>
      <c r="C269" s="68">
        <f t="shared" ref="C269:E269" si="28">C270+C271+C272+C273</f>
        <v>4000</v>
      </c>
      <c r="D269" s="68">
        <f t="shared" si="28"/>
        <v>0</v>
      </c>
      <c r="E269" s="68">
        <f t="shared" si="28"/>
        <v>0</v>
      </c>
      <c r="F269" s="29"/>
    </row>
    <row r="270" spans="1:6" ht="15.75" thickBot="1" x14ac:dyDescent="0.3">
      <c r="A270" s="48" t="s">
        <v>81</v>
      </c>
      <c r="B270" s="68"/>
      <c r="C270" s="68">
        <v>4000</v>
      </c>
      <c r="D270" s="68"/>
      <c r="E270" s="68"/>
      <c r="F270" s="29"/>
    </row>
    <row r="271" spans="1:6" ht="15.75" thickBot="1" x14ac:dyDescent="0.3">
      <c r="A271" s="48" t="s">
        <v>135</v>
      </c>
      <c r="B271" s="68"/>
      <c r="C271" s="68"/>
      <c r="D271" s="68"/>
      <c r="E271" s="68"/>
      <c r="F271" s="29"/>
    </row>
    <row r="272" spans="1:6" ht="15.75" thickBot="1" x14ac:dyDescent="0.3">
      <c r="A272" s="48" t="s">
        <v>136</v>
      </c>
      <c r="B272" s="68"/>
      <c r="C272" s="68"/>
      <c r="D272" s="68"/>
      <c r="E272" s="68"/>
      <c r="F272" s="29"/>
    </row>
    <row r="273" spans="1:8" ht="15.75" thickBot="1" x14ac:dyDescent="0.3">
      <c r="A273" s="48" t="s">
        <v>137</v>
      </c>
      <c r="B273" s="68"/>
      <c r="C273" s="68"/>
      <c r="D273" s="68"/>
      <c r="E273" s="68"/>
      <c r="F273" s="29"/>
    </row>
    <row r="274" spans="1:8" ht="15.75" thickBot="1" x14ac:dyDescent="0.3">
      <c r="A274" s="47" t="s">
        <v>138</v>
      </c>
      <c r="B274" s="67">
        <f>B275+B276+B277+B278</f>
        <v>4700</v>
      </c>
      <c r="C274" s="67">
        <v>21000</v>
      </c>
      <c r="D274" s="67">
        <f t="shared" ref="D274:E274" si="29">D275+D276+D277+D278</f>
        <v>45000</v>
      </c>
      <c r="E274" s="67">
        <f t="shared" si="29"/>
        <v>15000</v>
      </c>
      <c r="F274" s="55"/>
    </row>
    <row r="275" spans="1:8" ht="15.75" thickBot="1" x14ac:dyDescent="0.3">
      <c r="A275" s="48" t="s">
        <v>81</v>
      </c>
      <c r="B275" s="43">
        <v>4700</v>
      </c>
      <c r="C275" s="43">
        <v>21000</v>
      </c>
      <c r="D275" s="43">
        <v>45000</v>
      </c>
      <c r="E275" s="43">
        <v>15000</v>
      </c>
      <c r="F275" s="44"/>
    </row>
    <row r="276" spans="1:8" ht="15.75" thickBot="1" x14ac:dyDescent="0.3">
      <c r="A276" s="48" t="s">
        <v>135</v>
      </c>
      <c r="B276" s="67"/>
      <c r="C276" s="68"/>
      <c r="D276" s="68"/>
      <c r="E276" s="68"/>
      <c r="F276" s="29"/>
    </row>
    <row r="277" spans="1:8" ht="15.75" thickBot="1" x14ac:dyDescent="0.3">
      <c r="A277" s="48" t="s">
        <v>136</v>
      </c>
      <c r="B277" s="67"/>
      <c r="C277" s="68"/>
      <c r="D277" s="68"/>
      <c r="E277" s="68"/>
      <c r="F277" s="29"/>
    </row>
    <row r="278" spans="1:8" ht="15.75" thickBot="1" x14ac:dyDescent="0.3">
      <c r="A278" s="48" t="s">
        <v>137</v>
      </c>
      <c r="B278" s="67"/>
      <c r="C278" s="68"/>
      <c r="D278" s="68"/>
      <c r="E278" s="68"/>
      <c r="F278" s="29"/>
    </row>
    <row r="279" spans="1:8" ht="15.75" thickBot="1" x14ac:dyDescent="0.3">
      <c r="A279" s="100" t="s">
        <v>97</v>
      </c>
      <c r="B279" s="67">
        <f>B269+B274</f>
        <v>4700</v>
      </c>
      <c r="C279" s="67">
        <f t="shared" ref="C279:E279" si="30">C269+C274</f>
        <v>25000</v>
      </c>
      <c r="D279" s="67">
        <f t="shared" si="30"/>
        <v>45000</v>
      </c>
      <c r="E279" s="67">
        <f t="shared" si="30"/>
        <v>15000</v>
      </c>
      <c r="F279" s="55"/>
    </row>
    <row r="280" spans="1:8" ht="34.5" thickBot="1" x14ac:dyDescent="0.3">
      <c r="A280" s="95" t="s">
        <v>142</v>
      </c>
      <c r="B280" s="96" t="s">
        <v>143</v>
      </c>
      <c r="C280" s="97" t="s">
        <v>129</v>
      </c>
      <c r="D280" s="549"/>
      <c r="E280" s="550"/>
      <c r="F280" s="27"/>
    </row>
    <row r="281" spans="1:8" s="8" customFormat="1" ht="27" customHeight="1" thickBot="1" x14ac:dyDescent="0.3">
      <c r="A281" s="98" t="s">
        <v>68</v>
      </c>
      <c r="B281" s="544" t="s">
        <v>144</v>
      </c>
      <c r="C281" s="544"/>
      <c r="D281" s="544"/>
      <c r="E281" s="545"/>
      <c r="F281" s="99"/>
    </row>
    <row r="282" spans="1:8" ht="15.75" thickBot="1" x14ac:dyDescent="0.3">
      <c r="A282" s="28" t="s">
        <v>70</v>
      </c>
      <c r="B282" s="546" t="s">
        <v>145</v>
      </c>
      <c r="C282" s="547"/>
      <c r="D282" s="547"/>
      <c r="E282" s="548"/>
      <c r="F282" s="38"/>
    </row>
    <row r="283" spans="1:8" x14ac:dyDescent="0.25">
      <c r="A283" s="540"/>
      <c r="B283" s="40">
        <v>2019</v>
      </c>
      <c r="C283" s="40">
        <v>2020</v>
      </c>
      <c r="D283" s="40">
        <v>2021</v>
      </c>
      <c r="E283" s="40">
        <v>2022</v>
      </c>
      <c r="F283" s="41"/>
    </row>
    <row r="284" spans="1:8" ht="15.75" thickBot="1" x14ac:dyDescent="0.3">
      <c r="A284" s="541"/>
      <c r="B284" s="42" t="s">
        <v>1</v>
      </c>
      <c r="C284" s="42" t="s">
        <v>46</v>
      </c>
      <c r="D284" s="42" t="s">
        <v>46</v>
      </c>
      <c r="E284" s="42" t="s">
        <v>46</v>
      </c>
      <c r="F284" s="41"/>
    </row>
    <row r="285" spans="1:8" ht="15.75" thickBot="1" x14ac:dyDescent="0.3">
      <c r="A285" s="28" t="s">
        <v>72</v>
      </c>
      <c r="B285" s="43">
        <v>30</v>
      </c>
      <c r="C285" s="43">
        <f>C286/C287</f>
        <v>0</v>
      </c>
      <c r="D285" s="43">
        <f t="shared" ref="D285:E285" si="31">D286/D287</f>
        <v>50</v>
      </c>
      <c r="E285" s="43">
        <f t="shared" si="31"/>
        <v>75</v>
      </c>
      <c r="F285" s="44"/>
    </row>
    <row r="286" spans="1:8" ht="15.75" thickBot="1" x14ac:dyDescent="0.3">
      <c r="A286" s="28" t="s">
        <v>73</v>
      </c>
      <c r="B286" s="43">
        <v>300</v>
      </c>
      <c r="C286" s="43">
        <v>0</v>
      </c>
      <c r="D286" s="43">
        <v>10000</v>
      </c>
      <c r="E286" s="43">
        <v>15000</v>
      </c>
      <c r="F286" s="44"/>
      <c r="H286" s="77"/>
    </row>
    <row r="287" spans="1:8" ht="15.75" thickBot="1" x14ac:dyDescent="0.3">
      <c r="A287" s="28" t="s">
        <v>74</v>
      </c>
      <c r="B287" s="43">
        <f>B286/B285</f>
        <v>10</v>
      </c>
      <c r="C287" s="43">
        <v>200</v>
      </c>
      <c r="D287" s="43">
        <v>200</v>
      </c>
      <c r="E287" s="43">
        <v>200</v>
      </c>
      <c r="F287" s="44"/>
    </row>
    <row r="288" spans="1:8" ht="15.75" thickBot="1" x14ac:dyDescent="0.3">
      <c r="A288" s="28" t="s">
        <v>75</v>
      </c>
      <c r="B288" s="428" t="s">
        <v>76</v>
      </c>
      <c r="C288" s="45">
        <f>C285/B285-1</f>
        <v>-1</v>
      </c>
      <c r="D288" s="45" t="e">
        <f t="shared" ref="D288:E290" si="32">D285/C285-1</f>
        <v>#DIV/0!</v>
      </c>
      <c r="E288" s="45">
        <f t="shared" si="32"/>
        <v>0.5</v>
      </c>
      <c r="F288" s="46"/>
    </row>
    <row r="289" spans="1:6" ht="15.75" thickBot="1" x14ac:dyDescent="0.3">
      <c r="A289" s="28" t="s">
        <v>77</v>
      </c>
      <c r="B289" s="428" t="s">
        <v>76</v>
      </c>
      <c r="C289" s="45">
        <f>C286/B286-1</f>
        <v>-1</v>
      </c>
      <c r="D289" s="45" t="e">
        <f t="shared" si="32"/>
        <v>#DIV/0!</v>
      </c>
      <c r="E289" s="45">
        <f t="shared" si="32"/>
        <v>0.5</v>
      </c>
      <c r="F289" s="46"/>
    </row>
    <row r="290" spans="1:6" ht="15.75" thickBot="1" x14ac:dyDescent="0.3">
      <c r="A290" s="28" t="s">
        <v>78</v>
      </c>
      <c r="B290" s="428" t="s">
        <v>76</v>
      </c>
      <c r="C290" s="45">
        <f>C287/B287-1</f>
        <v>19</v>
      </c>
      <c r="D290" s="45">
        <f t="shared" si="32"/>
        <v>0</v>
      </c>
      <c r="E290" s="45">
        <f t="shared" si="32"/>
        <v>0</v>
      </c>
      <c r="F290" s="46"/>
    </row>
    <row r="291" spans="1:6" ht="15.75" thickBot="1" x14ac:dyDescent="0.3">
      <c r="A291" s="537" t="s">
        <v>146</v>
      </c>
      <c r="B291" s="538"/>
      <c r="C291" s="538"/>
      <c r="D291" s="538"/>
      <c r="E291" s="539"/>
      <c r="F291" s="41"/>
    </row>
    <row r="292" spans="1:6" x14ac:dyDescent="0.25">
      <c r="A292" s="540"/>
      <c r="B292" s="40">
        <v>2019</v>
      </c>
      <c r="C292" s="40">
        <v>2020</v>
      </c>
      <c r="D292" s="40">
        <v>2021</v>
      </c>
      <c r="E292" s="40">
        <v>2022</v>
      </c>
      <c r="F292" s="41"/>
    </row>
    <row r="293" spans="1:6" ht="15.75" thickBot="1" x14ac:dyDescent="0.3">
      <c r="A293" s="541"/>
      <c r="B293" s="42" t="s">
        <v>1</v>
      </c>
      <c r="C293" s="42" t="s">
        <v>46</v>
      </c>
      <c r="D293" s="42" t="s">
        <v>46</v>
      </c>
      <c r="E293" s="42" t="s">
        <v>46</v>
      </c>
      <c r="F293" s="41"/>
    </row>
    <row r="294" spans="1:6" ht="15.75" thickBot="1" x14ac:dyDescent="0.3">
      <c r="A294" s="47" t="s">
        <v>134</v>
      </c>
      <c r="B294" s="68">
        <f>B295+B296+B297+B298</f>
        <v>0</v>
      </c>
      <c r="C294" s="68">
        <f t="shared" ref="C294:E294" si="33">C295+C296+C297+C298</f>
        <v>0</v>
      </c>
      <c r="D294" s="68">
        <f t="shared" si="33"/>
        <v>0</v>
      </c>
      <c r="E294" s="68">
        <f t="shared" si="33"/>
        <v>0</v>
      </c>
      <c r="F294" s="29"/>
    </row>
    <row r="295" spans="1:6" ht="15.75" thickBot="1" x14ac:dyDescent="0.3">
      <c r="A295" s="48" t="s">
        <v>81</v>
      </c>
      <c r="B295" s="68"/>
      <c r="C295" s="68"/>
      <c r="D295" s="68"/>
      <c r="E295" s="68"/>
      <c r="F295" s="29"/>
    </row>
    <row r="296" spans="1:6" ht="15.75" thickBot="1" x14ac:dyDescent="0.3">
      <c r="A296" s="48" t="s">
        <v>135</v>
      </c>
      <c r="B296" s="68"/>
      <c r="C296" s="68"/>
      <c r="D296" s="68"/>
      <c r="E296" s="68"/>
      <c r="F296" s="29"/>
    </row>
    <row r="297" spans="1:6" ht="15.75" thickBot="1" x14ac:dyDescent="0.3">
      <c r="A297" s="48" t="s">
        <v>136</v>
      </c>
      <c r="B297" s="68"/>
      <c r="C297" s="68"/>
      <c r="D297" s="68"/>
      <c r="E297" s="68"/>
      <c r="F297" s="29"/>
    </row>
    <row r="298" spans="1:6" ht="15.75" thickBot="1" x14ac:dyDescent="0.3">
      <c r="A298" s="48" t="s">
        <v>137</v>
      </c>
      <c r="B298" s="68"/>
      <c r="C298" s="68"/>
      <c r="D298" s="68"/>
      <c r="E298" s="68"/>
      <c r="F298" s="29"/>
    </row>
    <row r="299" spans="1:6" ht="15.75" thickBot="1" x14ac:dyDescent="0.3">
      <c r="A299" s="47" t="s">
        <v>138</v>
      </c>
      <c r="B299" s="67">
        <f>B300+B301+B302+B303</f>
        <v>300</v>
      </c>
      <c r="C299" s="67">
        <v>0</v>
      </c>
      <c r="D299" s="67">
        <f t="shared" ref="D299:E299" si="34">D300+D301+D302+D303</f>
        <v>10000</v>
      </c>
      <c r="E299" s="67">
        <f t="shared" si="34"/>
        <v>15000</v>
      </c>
      <c r="F299" s="55"/>
    </row>
    <row r="300" spans="1:6" ht="15.75" thickBot="1" x14ac:dyDescent="0.3">
      <c r="A300" s="48" t="s">
        <v>81</v>
      </c>
      <c r="B300" s="43">
        <v>300</v>
      </c>
      <c r="C300" s="43">
        <v>0</v>
      </c>
      <c r="D300" s="43">
        <v>10000</v>
      </c>
      <c r="E300" s="43">
        <v>15000</v>
      </c>
      <c r="F300" s="44"/>
    </row>
    <row r="301" spans="1:6" ht="15.75" thickBot="1" x14ac:dyDescent="0.3">
      <c r="A301" s="48" t="s">
        <v>135</v>
      </c>
      <c r="B301" s="67"/>
      <c r="C301" s="68"/>
      <c r="D301" s="68"/>
      <c r="E301" s="68"/>
      <c r="F301" s="29"/>
    </row>
    <row r="302" spans="1:6" ht="15.75" thickBot="1" x14ac:dyDescent="0.3">
      <c r="A302" s="48" t="s">
        <v>136</v>
      </c>
      <c r="B302" s="67"/>
      <c r="C302" s="68"/>
      <c r="D302" s="68"/>
      <c r="E302" s="68"/>
      <c r="F302" s="29"/>
    </row>
    <row r="303" spans="1:6" ht="15.75" thickBot="1" x14ac:dyDescent="0.3">
      <c r="A303" s="48" t="s">
        <v>137</v>
      </c>
      <c r="B303" s="67"/>
      <c r="C303" s="68"/>
      <c r="D303" s="68"/>
      <c r="E303" s="68"/>
      <c r="F303" s="29"/>
    </row>
    <row r="304" spans="1:6" ht="15.75" thickBot="1" x14ac:dyDescent="0.3">
      <c r="A304" s="100" t="s">
        <v>104</v>
      </c>
      <c r="B304" s="67">
        <f>B294+B299</f>
        <v>300</v>
      </c>
      <c r="C304" s="67">
        <f t="shared" ref="C304:E304" si="35">C294+C299</f>
        <v>0</v>
      </c>
      <c r="D304" s="67">
        <f t="shared" si="35"/>
        <v>10000</v>
      </c>
      <c r="E304" s="67">
        <f t="shared" si="35"/>
        <v>15000</v>
      </c>
      <c r="F304" s="55"/>
    </row>
    <row r="305" spans="1:9" ht="15.75" thickBot="1" x14ac:dyDescent="0.3">
      <c r="A305" s="101"/>
      <c r="B305" s="102"/>
      <c r="C305" s="102"/>
      <c r="D305" s="102"/>
      <c r="E305" s="102"/>
      <c r="F305" s="63"/>
    </row>
    <row r="306" spans="1:9" ht="24.75" thickBot="1" x14ac:dyDescent="0.3">
      <c r="A306" s="30" t="s">
        <v>147</v>
      </c>
      <c r="B306" s="103">
        <f>+B236+B196+B151+B114+B77+B40+B261+B286</f>
        <v>391292</v>
      </c>
      <c r="C306" s="103">
        <f>+C236+C196+C151+C114+C77+C40+C261+C286</f>
        <v>411000</v>
      </c>
      <c r="D306" s="103">
        <f t="shared" ref="D306:E306" si="36">+D236+D196+D151+D114+D77+D40+D261+D286</f>
        <v>465000</v>
      </c>
      <c r="E306" s="103">
        <f t="shared" si="36"/>
        <v>470000</v>
      </c>
      <c r="F306" s="63"/>
    </row>
    <row r="307" spans="1:9" ht="24.75" thickBot="1" x14ac:dyDescent="0.3">
      <c r="A307" s="30" t="s">
        <v>148</v>
      </c>
      <c r="B307" s="103">
        <f>B308+B311+B314+B317+B320+B323+B326+B329+B334</f>
        <v>391292</v>
      </c>
      <c r="C307" s="103">
        <f>C308+C311+C314+C317+C320+C323+C326+C329+C334</f>
        <v>411000</v>
      </c>
      <c r="D307" s="103">
        <f t="shared" ref="D307:E307" si="37">D308+D311+D314+D317+D320+D323+D326+D329+D334</f>
        <v>465000</v>
      </c>
      <c r="E307" s="103">
        <f t="shared" si="37"/>
        <v>470000</v>
      </c>
      <c r="F307" s="63"/>
      <c r="G307" s="66"/>
    </row>
    <row r="308" spans="1:9" ht="15.75" thickBot="1" x14ac:dyDescent="0.3">
      <c r="A308" s="47" t="s">
        <v>80</v>
      </c>
      <c r="B308" s="104">
        <f>B309+B310</f>
        <v>260100</v>
      </c>
      <c r="C308" s="104">
        <f>C309+C310</f>
        <v>260100</v>
      </c>
      <c r="D308" s="104">
        <f t="shared" ref="D308:E308" si="38">D309+D310</f>
        <v>260100</v>
      </c>
      <c r="E308" s="104">
        <f t="shared" si="38"/>
        <v>260100</v>
      </c>
      <c r="F308" s="63"/>
    </row>
    <row r="309" spans="1:9" ht="15.75" thickBot="1" x14ac:dyDescent="0.3">
      <c r="A309" s="48" t="s">
        <v>81</v>
      </c>
      <c r="B309" s="67">
        <f t="shared" ref="B309:E310" si="39">B205+B160+B123+B86+B49</f>
        <v>260100</v>
      </c>
      <c r="C309" s="67">
        <f t="shared" si="39"/>
        <v>260100</v>
      </c>
      <c r="D309" s="67">
        <f t="shared" si="39"/>
        <v>260100</v>
      </c>
      <c r="E309" s="67">
        <f t="shared" si="39"/>
        <v>260100</v>
      </c>
      <c r="F309" s="55"/>
    </row>
    <row r="310" spans="1:9" ht="15.75" thickBot="1" x14ac:dyDescent="0.3">
      <c r="A310" s="48" t="s">
        <v>149</v>
      </c>
      <c r="B310" s="67">
        <f t="shared" si="39"/>
        <v>0</v>
      </c>
      <c r="C310" s="67">
        <f t="shared" si="39"/>
        <v>0</v>
      </c>
      <c r="D310" s="67">
        <f t="shared" si="39"/>
        <v>0</v>
      </c>
      <c r="E310" s="67">
        <f t="shared" si="39"/>
        <v>0</v>
      </c>
      <c r="F310" s="55"/>
    </row>
    <row r="311" spans="1:9" ht="24.75" thickBot="1" x14ac:dyDescent="0.3">
      <c r="A311" s="47" t="s">
        <v>83</v>
      </c>
      <c r="B311" s="104">
        <f>B312+B313</f>
        <v>51900</v>
      </c>
      <c r="C311" s="104">
        <f t="shared" ref="C311:E311" si="40">C312+C313</f>
        <v>51900</v>
      </c>
      <c r="D311" s="104">
        <f t="shared" si="40"/>
        <v>51900</v>
      </c>
      <c r="E311" s="104">
        <f t="shared" si="40"/>
        <v>51900</v>
      </c>
      <c r="F311" s="63"/>
    </row>
    <row r="312" spans="1:9" ht="15.75" thickBot="1" x14ac:dyDescent="0.3">
      <c r="A312" s="48" t="s">
        <v>81</v>
      </c>
      <c r="B312" s="68">
        <f t="shared" ref="B312:E313" si="41">B208+B163+B126+B89+B52</f>
        <v>51900</v>
      </c>
      <c r="C312" s="68">
        <f t="shared" si="41"/>
        <v>51900</v>
      </c>
      <c r="D312" s="68">
        <f t="shared" si="41"/>
        <v>51900</v>
      </c>
      <c r="E312" s="68">
        <f t="shared" si="41"/>
        <v>51900</v>
      </c>
      <c r="F312" s="29"/>
    </row>
    <row r="313" spans="1:9" ht="15.75" thickBot="1" x14ac:dyDescent="0.3">
      <c r="A313" s="48" t="s">
        <v>149</v>
      </c>
      <c r="B313" s="68">
        <f t="shared" si="41"/>
        <v>0</v>
      </c>
      <c r="C313" s="68">
        <f t="shared" si="41"/>
        <v>0</v>
      </c>
      <c r="D313" s="68">
        <f t="shared" si="41"/>
        <v>0</v>
      </c>
      <c r="E313" s="68">
        <f t="shared" si="41"/>
        <v>0</v>
      </c>
      <c r="F313" s="55"/>
    </row>
    <row r="314" spans="1:9" ht="15.75" thickBot="1" x14ac:dyDescent="0.3">
      <c r="A314" s="47" t="s">
        <v>84</v>
      </c>
      <c r="B314" s="104">
        <f>B315+B316</f>
        <v>54292</v>
      </c>
      <c r="C314" s="104">
        <f t="shared" ref="C314:E314" si="42">C315+C316</f>
        <v>43880</v>
      </c>
      <c r="D314" s="104">
        <f>D315+D316</f>
        <v>58280</v>
      </c>
      <c r="E314" s="104">
        <f t="shared" si="42"/>
        <v>63280</v>
      </c>
      <c r="F314" s="63"/>
    </row>
    <row r="315" spans="1:9" ht="15.75" thickBot="1" x14ac:dyDescent="0.3">
      <c r="A315" s="48" t="s">
        <v>81</v>
      </c>
      <c r="B315" s="67">
        <f t="shared" ref="B315:E316" si="43">B211+B166+B129+B92+B55</f>
        <v>54292</v>
      </c>
      <c r="C315" s="67">
        <f>C211+C166+C129+C92+C55</f>
        <v>43880</v>
      </c>
      <c r="D315" s="67">
        <f t="shared" si="43"/>
        <v>58280</v>
      </c>
      <c r="E315" s="67">
        <f t="shared" si="43"/>
        <v>63280</v>
      </c>
      <c r="F315" s="55"/>
    </row>
    <row r="316" spans="1:9" ht="15.75" thickBot="1" x14ac:dyDescent="0.3">
      <c r="A316" s="48" t="s">
        <v>149</v>
      </c>
      <c r="B316" s="67">
        <f t="shared" si="43"/>
        <v>0</v>
      </c>
      <c r="C316" s="67">
        <f t="shared" si="43"/>
        <v>0</v>
      </c>
      <c r="D316" s="67">
        <f t="shared" si="43"/>
        <v>0</v>
      </c>
      <c r="E316" s="67">
        <f t="shared" si="43"/>
        <v>0</v>
      </c>
      <c r="F316" s="55"/>
    </row>
    <row r="317" spans="1:9" ht="15.75" thickBot="1" x14ac:dyDescent="0.3">
      <c r="A317" s="47" t="s">
        <v>85</v>
      </c>
      <c r="B317" s="104">
        <f>B318+B319</f>
        <v>0</v>
      </c>
      <c r="C317" s="104">
        <f t="shared" ref="C317:E317" si="44">C318+C319</f>
        <v>0</v>
      </c>
      <c r="D317" s="104">
        <f t="shared" si="44"/>
        <v>0</v>
      </c>
      <c r="E317" s="104">
        <f t="shared" si="44"/>
        <v>0</v>
      </c>
      <c r="F317" s="63"/>
    </row>
    <row r="318" spans="1:9" ht="15.75" thickBot="1" x14ac:dyDescent="0.3">
      <c r="A318" s="48" t="s">
        <v>81</v>
      </c>
      <c r="B318" s="68">
        <f t="shared" ref="B318:E319" si="45">B214+B169+B132+B95+B58</f>
        <v>0</v>
      </c>
      <c r="C318" s="68">
        <f t="shared" si="45"/>
        <v>0</v>
      </c>
      <c r="D318" s="68">
        <f t="shared" si="45"/>
        <v>0</v>
      </c>
      <c r="E318" s="68">
        <f t="shared" si="45"/>
        <v>0</v>
      </c>
      <c r="F318" s="29"/>
      <c r="G318" s="66"/>
      <c r="H318" s="66"/>
      <c r="I318" s="66"/>
    </row>
    <row r="319" spans="1:9" ht="15.75" thickBot="1" x14ac:dyDescent="0.3">
      <c r="A319" s="48" t="s">
        <v>149</v>
      </c>
      <c r="B319" s="68">
        <f t="shared" si="45"/>
        <v>0</v>
      </c>
      <c r="C319" s="68">
        <f t="shared" si="45"/>
        <v>0</v>
      </c>
      <c r="D319" s="68">
        <f t="shared" si="45"/>
        <v>0</v>
      </c>
      <c r="E319" s="68">
        <f t="shared" si="45"/>
        <v>0</v>
      </c>
      <c r="F319" s="55"/>
    </row>
    <row r="320" spans="1:9" ht="15.75" thickBot="1" x14ac:dyDescent="0.3">
      <c r="A320" s="47" t="s">
        <v>86</v>
      </c>
      <c r="B320" s="104">
        <f>B321+B322</f>
        <v>0</v>
      </c>
      <c r="C320" s="104">
        <f t="shared" ref="C320:E320" si="46">C321+C322</f>
        <v>0</v>
      </c>
      <c r="D320" s="104">
        <f>D321+D322</f>
        <v>0</v>
      </c>
      <c r="E320" s="104">
        <f t="shared" si="46"/>
        <v>0</v>
      </c>
      <c r="F320" s="63"/>
    </row>
    <row r="321" spans="1:6" ht="15.75" thickBot="1" x14ac:dyDescent="0.3">
      <c r="A321" s="48" t="s">
        <v>81</v>
      </c>
      <c r="B321" s="68">
        <f t="shared" ref="B321:E322" si="47">B217+B172+B135+B98+B61</f>
        <v>0</v>
      </c>
      <c r="C321" s="68">
        <f t="shared" si="47"/>
        <v>0</v>
      </c>
      <c r="D321" s="68">
        <f t="shared" si="47"/>
        <v>0</v>
      </c>
      <c r="E321" s="68">
        <f t="shared" si="47"/>
        <v>0</v>
      </c>
      <c r="F321" s="29"/>
    </row>
    <row r="322" spans="1:6" ht="15.75" thickBot="1" x14ac:dyDescent="0.3">
      <c r="A322" s="48" t="s">
        <v>149</v>
      </c>
      <c r="B322" s="68">
        <f t="shared" si="47"/>
        <v>0</v>
      </c>
      <c r="C322" s="68">
        <f t="shared" si="47"/>
        <v>0</v>
      </c>
      <c r="D322" s="68">
        <f t="shared" si="47"/>
        <v>0</v>
      </c>
      <c r="E322" s="68">
        <f t="shared" si="47"/>
        <v>0</v>
      </c>
      <c r="F322" s="55"/>
    </row>
    <row r="323" spans="1:6" ht="15.75" thickBot="1" x14ac:dyDescent="0.3">
      <c r="A323" s="47" t="s">
        <v>87</v>
      </c>
      <c r="B323" s="104">
        <f>B324+B325</f>
        <v>19280</v>
      </c>
      <c r="C323" s="104">
        <f>C324+C325</f>
        <v>29400</v>
      </c>
      <c r="D323" s="104">
        <f>D324+D325</f>
        <v>29000</v>
      </c>
      <c r="E323" s="104">
        <f t="shared" ref="E323" si="48">E324+E325</f>
        <v>29000</v>
      </c>
      <c r="F323" s="63"/>
    </row>
    <row r="324" spans="1:6" ht="15.75" thickBot="1" x14ac:dyDescent="0.3">
      <c r="A324" s="48" t="s">
        <v>81</v>
      </c>
      <c r="B324" s="68">
        <f t="shared" ref="B324:E325" si="49">B220+B175+B138+B101+B64</f>
        <v>19280</v>
      </c>
      <c r="C324" s="68">
        <f>C220+C175+C138+C101+C64</f>
        <v>29400</v>
      </c>
      <c r="D324" s="68">
        <f t="shared" si="49"/>
        <v>29000</v>
      </c>
      <c r="E324" s="68">
        <f t="shared" si="49"/>
        <v>29000</v>
      </c>
      <c r="F324" s="29"/>
    </row>
    <row r="325" spans="1:6" ht="15.75" thickBot="1" x14ac:dyDescent="0.3">
      <c r="A325" s="48" t="s">
        <v>149</v>
      </c>
      <c r="B325" s="68">
        <f t="shared" si="49"/>
        <v>0</v>
      </c>
      <c r="C325" s="68">
        <f t="shared" si="49"/>
        <v>0</v>
      </c>
      <c r="D325" s="68">
        <f t="shared" si="49"/>
        <v>0</v>
      </c>
      <c r="E325" s="68">
        <f t="shared" si="49"/>
        <v>0</v>
      </c>
      <c r="F325" s="55"/>
    </row>
    <row r="326" spans="1:6" ht="24.75" thickBot="1" x14ac:dyDescent="0.3">
      <c r="A326" s="47" t="s">
        <v>88</v>
      </c>
      <c r="B326" s="104">
        <f>B327+B328</f>
        <v>720</v>
      </c>
      <c r="C326" s="104">
        <f t="shared" ref="C326:E326" si="50">C327+C328</f>
        <v>720</v>
      </c>
      <c r="D326" s="104">
        <f t="shared" si="50"/>
        <v>720</v>
      </c>
      <c r="E326" s="104">
        <f t="shared" si="50"/>
        <v>720</v>
      </c>
      <c r="F326" s="63"/>
    </row>
    <row r="327" spans="1:6" ht="15.75" thickBot="1" x14ac:dyDescent="0.3">
      <c r="A327" s="48" t="s">
        <v>81</v>
      </c>
      <c r="B327" s="68">
        <f t="shared" ref="B327:E328" si="51">B223+B178+B141+B104+B67</f>
        <v>720</v>
      </c>
      <c r="C327" s="68">
        <f t="shared" si="51"/>
        <v>720</v>
      </c>
      <c r="D327" s="68">
        <f t="shared" si="51"/>
        <v>720</v>
      </c>
      <c r="E327" s="68">
        <f t="shared" si="51"/>
        <v>720</v>
      </c>
      <c r="F327" s="29"/>
    </row>
    <row r="328" spans="1:6" ht="15.75" thickBot="1" x14ac:dyDescent="0.3">
      <c r="A328" s="48" t="s">
        <v>149</v>
      </c>
      <c r="B328" s="68">
        <f t="shared" si="51"/>
        <v>0</v>
      </c>
      <c r="C328" s="68">
        <f t="shared" si="51"/>
        <v>0</v>
      </c>
      <c r="D328" s="68">
        <f t="shared" si="51"/>
        <v>0</v>
      </c>
      <c r="E328" s="68">
        <f t="shared" si="51"/>
        <v>0</v>
      </c>
      <c r="F328" s="55"/>
    </row>
    <row r="329" spans="1:6" ht="15.75" thickBot="1" x14ac:dyDescent="0.3">
      <c r="A329" s="47" t="s">
        <v>150</v>
      </c>
      <c r="B329" s="104">
        <f>B330+B331+B332+B333</f>
        <v>0</v>
      </c>
      <c r="C329" s="104">
        <f t="shared" ref="C329:E329" si="52">C330+C331+C332+C333</f>
        <v>4000</v>
      </c>
      <c r="D329" s="104">
        <f t="shared" si="52"/>
        <v>0</v>
      </c>
      <c r="E329" s="104">
        <f t="shared" si="52"/>
        <v>0</v>
      </c>
      <c r="F329" s="63"/>
    </row>
    <row r="330" spans="1:6" ht="15.75" thickBot="1" x14ac:dyDescent="0.3">
      <c r="A330" s="48" t="s">
        <v>81</v>
      </c>
      <c r="B330" s="68">
        <f>B245+B270+B295</f>
        <v>0</v>
      </c>
      <c r="C330" s="68">
        <f t="shared" ref="C330:E330" si="53">C245+C270+C295</f>
        <v>4000</v>
      </c>
      <c r="D330" s="68">
        <f t="shared" si="53"/>
        <v>0</v>
      </c>
      <c r="E330" s="68">
        <f t="shared" si="53"/>
        <v>0</v>
      </c>
      <c r="F330" s="29"/>
    </row>
    <row r="331" spans="1:6" ht="15.75" thickBot="1" x14ac:dyDescent="0.3">
      <c r="A331" s="48" t="s">
        <v>151</v>
      </c>
      <c r="B331" s="68"/>
      <c r="C331" s="68"/>
      <c r="D331" s="68"/>
      <c r="E331" s="68"/>
      <c r="F331" s="29"/>
    </row>
    <row r="332" spans="1:6" ht="15.75" thickBot="1" x14ac:dyDescent="0.3">
      <c r="A332" s="48" t="s">
        <v>136</v>
      </c>
      <c r="B332" s="68"/>
      <c r="C332" s="68"/>
      <c r="D332" s="68"/>
      <c r="E332" s="68"/>
      <c r="F332" s="29"/>
    </row>
    <row r="333" spans="1:6" ht="15.75" thickBot="1" x14ac:dyDescent="0.3">
      <c r="A333" s="48" t="s">
        <v>137</v>
      </c>
      <c r="B333" s="68"/>
      <c r="C333" s="68"/>
      <c r="D333" s="68"/>
      <c r="E333" s="68"/>
      <c r="F333" s="29"/>
    </row>
    <row r="334" spans="1:6" ht="15.75" thickBot="1" x14ac:dyDescent="0.3">
      <c r="A334" s="47" t="s">
        <v>152</v>
      </c>
      <c r="B334" s="104">
        <f>B335+B336+B337+B338</f>
        <v>5000</v>
      </c>
      <c r="C334" s="104">
        <f t="shared" ref="C334:D334" si="54">C335+C336+C337+C338</f>
        <v>21000</v>
      </c>
      <c r="D334" s="104">
        <f t="shared" si="54"/>
        <v>65000</v>
      </c>
      <c r="E334" s="104">
        <f>E335+E336+E337+E338</f>
        <v>65000</v>
      </c>
      <c r="F334" s="63"/>
    </row>
    <row r="335" spans="1:6" ht="15.75" thickBot="1" x14ac:dyDescent="0.3">
      <c r="A335" s="48" t="s">
        <v>81</v>
      </c>
      <c r="B335" s="68">
        <f>B250+B275+B300</f>
        <v>5000</v>
      </c>
      <c r="C335" s="68">
        <f t="shared" ref="C335:E335" si="55">C250+C275+C300</f>
        <v>21000</v>
      </c>
      <c r="D335" s="68">
        <f>D250+D275+D300</f>
        <v>65000</v>
      </c>
      <c r="E335" s="68">
        <f t="shared" si="55"/>
        <v>65000</v>
      </c>
      <c r="F335" s="29"/>
    </row>
    <row r="336" spans="1:6" ht="15.75" thickBot="1" x14ac:dyDescent="0.3">
      <c r="A336" s="48" t="s">
        <v>151</v>
      </c>
      <c r="B336" s="68">
        <f t="shared" ref="B336:E338" si="56">B251+B276+B301</f>
        <v>0</v>
      </c>
      <c r="C336" s="68">
        <f t="shared" si="56"/>
        <v>0</v>
      </c>
      <c r="D336" s="68">
        <f t="shared" si="56"/>
        <v>0</v>
      </c>
      <c r="E336" s="68">
        <f t="shared" si="56"/>
        <v>0</v>
      </c>
      <c r="F336" s="29"/>
    </row>
    <row r="337" spans="1:6" ht="15.75" thickBot="1" x14ac:dyDescent="0.3">
      <c r="A337" s="48" t="s">
        <v>136</v>
      </c>
      <c r="B337" s="68">
        <f t="shared" si="56"/>
        <v>0</v>
      </c>
      <c r="C337" s="68">
        <f t="shared" si="56"/>
        <v>0</v>
      </c>
      <c r="D337" s="68">
        <f t="shared" si="56"/>
        <v>0</v>
      </c>
      <c r="E337" s="68">
        <f t="shared" si="56"/>
        <v>0</v>
      </c>
      <c r="F337" s="29"/>
    </row>
    <row r="338" spans="1:6" ht="15.75" thickBot="1" x14ac:dyDescent="0.3">
      <c r="A338" s="48" t="s">
        <v>137</v>
      </c>
      <c r="B338" s="68">
        <f t="shared" si="56"/>
        <v>0</v>
      </c>
      <c r="C338" s="68">
        <f t="shared" si="56"/>
        <v>0</v>
      </c>
      <c r="D338" s="68">
        <f t="shared" si="56"/>
        <v>0</v>
      </c>
      <c r="E338" s="68">
        <f t="shared" si="56"/>
        <v>0</v>
      </c>
      <c r="F338" s="29"/>
    </row>
    <row r="339" spans="1:6" ht="15.75" thickBot="1" x14ac:dyDescent="0.3">
      <c r="A339" s="60" t="s">
        <v>90</v>
      </c>
      <c r="B339" s="62">
        <f>IF(B307-B306=0,0,"Error")</f>
        <v>0</v>
      </c>
      <c r="C339" s="62">
        <f>IF(C307-C306=0,0,"Error")</f>
        <v>0</v>
      </c>
      <c r="D339" s="62">
        <f>IF(D307-D306=0,0,"Error")</f>
        <v>0</v>
      </c>
      <c r="E339" s="62">
        <f>IF(E307-E306=0,0,"Error")</f>
        <v>0</v>
      </c>
    </row>
  </sheetData>
  <mergeCells count="69">
    <mergeCell ref="A2:E2"/>
    <mergeCell ref="A1:E1"/>
    <mergeCell ref="A8:E8"/>
    <mergeCell ref="A3:E3"/>
    <mergeCell ref="B5:E5"/>
    <mergeCell ref="B6:E6"/>
    <mergeCell ref="B7:E7"/>
    <mergeCell ref="A45:E45"/>
    <mergeCell ref="A9:E11"/>
    <mergeCell ref="B12:E12"/>
    <mergeCell ref="A13:A14"/>
    <mergeCell ref="B22:E22"/>
    <mergeCell ref="A23:E23"/>
    <mergeCell ref="A32:E32"/>
    <mergeCell ref="A33:E33"/>
    <mergeCell ref="B34:D34"/>
    <mergeCell ref="B35:E35"/>
    <mergeCell ref="B36:E36"/>
    <mergeCell ref="A37:A38"/>
    <mergeCell ref="A119:E119"/>
    <mergeCell ref="A46:A47"/>
    <mergeCell ref="B71:D71"/>
    <mergeCell ref="B72:E72"/>
    <mergeCell ref="B73:E73"/>
    <mergeCell ref="A74:A75"/>
    <mergeCell ref="A82:E82"/>
    <mergeCell ref="A83:A84"/>
    <mergeCell ref="B108:D108"/>
    <mergeCell ref="B109:E109"/>
    <mergeCell ref="B110:E110"/>
    <mergeCell ref="A111:A112"/>
    <mergeCell ref="B190:D190"/>
    <mergeCell ref="A120:A121"/>
    <mergeCell ref="B145:D145"/>
    <mergeCell ref="B146:E146"/>
    <mergeCell ref="B147:E147"/>
    <mergeCell ref="A148:A149"/>
    <mergeCell ref="A156:E156"/>
    <mergeCell ref="A157:A158"/>
    <mergeCell ref="B182:E182"/>
    <mergeCell ref="A183:E183"/>
    <mergeCell ref="A188:E188"/>
    <mergeCell ref="A189:E189"/>
    <mergeCell ref="A233:A234"/>
    <mergeCell ref="B191:E191"/>
    <mergeCell ref="B192:E192"/>
    <mergeCell ref="A193:A194"/>
    <mergeCell ref="A201:E201"/>
    <mergeCell ref="A202:A203"/>
    <mergeCell ref="A227:E227"/>
    <mergeCell ref="A228:E228"/>
    <mergeCell ref="B229:E229"/>
    <mergeCell ref="D230:E230"/>
    <mergeCell ref="B231:E231"/>
    <mergeCell ref="B232:E232"/>
    <mergeCell ref="A283:A284"/>
    <mergeCell ref="A241:E241"/>
    <mergeCell ref="A242:A243"/>
    <mergeCell ref="D255:E255"/>
    <mergeCell ref="B256:E256"/>
    <mergeCell ref="B257:E257"/>
    <mergeCell ref="A258:A259"/>
    <mergeCell ref="A266:E266"/>
    <mergeCell ref="A267:A268"/>
    <mergeCell ref="D280:E280"/>
    <mergeCell ref="B281:E281"/>
    <mergeCell ref="B282:E282"/>
    <mergeCell ref="A291:E291"/>
    <mergeCell ref="A292:A293"/>
  </mergeCells>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762"/>
  <sheetViews>
    <sheetView workbookViewId="0">
      <selection sqref="A1:E1"/>
    </sheetView>
  </sheetViews>
  <sheetFormatPr defaultRowHeight="15" x14ac:dyDescent="0.25"/>
  <cols>
    <col min="1" max="1" width="28.5703125" customWidth="1"/>
    <col min="2" max="2" width="16.85546875" customWidth="1"/>
    <col min="3" max="3" width="12.5703125" customWidth="1"/>
    <col min="4" max="4" width="12.28515625" customWidth="1"/>
    <col min="5" max="5" width="12.85546875" customWidth="1"/>
  </cols>
  <sheetData>
    <row r="1" spans="1:5" x14ac:dyDescent="0.25">
      <c r="A1" s="585" t="s">
        <v>35</v>
      </c>
      <c r="B1" s="585"/>
      <c r="C1" s="585"/>
      <c r="D1" s="585"/>
      <c r="E1" s="585"/>
    </row>
    <row r="2" spans="1:5" ht="41.25" customHeight="1" x14ac:dyDescent="0.25">
      <c r="A2" s="932" t="s">
        <v>154</v>
      </c>
      <c r="B2" s="932"/>
      <c r="C2" s="932"/>
      <c r="D2" s="932"/>
      <c r="E2" s="932"/>
    </row>
    <row r="3" spans="1:5" x14ac:dyDescent="0.25">
      <c r="A3" s="607" t="s">
        <v>38</v>
      </c>
      <c r="B3" s="607"/>
      <c r="C3" s="607"/>
      <c r="D3" s="607"/>
      <c r="E3" s="607"/>
    </row>
    <row r="4" spans="1:5" ht="15.75" thickBot="1" x14ac:dyDescent="0.3"/>
    <row r="5" spans="1:5" ht="15.75" thickBot="1" x14ac:dyDescent="0.3">
      <c r="A5" s="255" t="s">
        <v>39</v>
      </c>
      <c r="B5" s="608" t="s">
        <v>19</v>
      </c>
      <c r="C5" s="608"/>
      <c r="D5" s="608"/>
      <c r="E5" s="608"/>
    </row>
    <row r="6" spans="1:5" ht="15.75" thickBot="1" x14ac:dyDescent="0.3">
      <c r="A6" s="255" t="s">
        <v>0</v>
      </c>
      <c r="B6" s="609" t="s">
        <v>12</v>
      </c>
      <c r="C6" s="610"/>
      <c r="D6" s="610"/>
      <c r="E6" s="611"/>
    </row>
    <row r="7" spans="1:5" ht="15.75" thickBot="1" x14ac:dyDescent="0.3">
      <c r="A7" s="255" t="s">
        <v>40</v>
      </c>
      <c r="B7" s="612" t="s">
        <v>41</v>
      </c>
      <c r="C7" s="613"/>
      <c r="D7" s="613"/>
      <c r="E7" s="614"/>
    </row>
    <row r="8" spans="1:5" ht="15.75" thickBot="1" x14ac:dyDescent="0.3">
      <c r="A8" s="615" t="s">
        <v>2</v>
      </c>
      <c r="B8" s="616"/>
      <c r="C8" s="616"/>
      <c r="D8" s="616"/>
      <c r="E8" s="617"/>
    </row>
    <row r="9" spans="1:5" ht="15.75" thickBot="1" x14ac:dyDescent="0.3">
      <c r="A9" s="627" t="s">
        <v>403</v>
      </c>
      <c r="B9" s="628"/>
      <c r="C9" s="628"/>
      <c r="D9" s="628"/>
      <c r="E9" s="629"/>
    </row>
    <row r="10" spans="1:5" ht="36.75" customHeight="1" thickBot="1" x14ac:dyDescent="0.3">
      <c r="A10" s="627"/>
      <c r="B10" s="628"/>
      <c r="C10" s="628"/>
      <c r="D10" s="628"/>
      <c r="E10" s="629"/>
    </row>
    <row r="11" spans="1:5" ht="15.75" thickBot="1" x14ac:dyDescent="0.3">
      <c r="A11" s="627"/>
      <c r="B11" s="628"/>
      <c r="C11" s="628"/>
      <c r="D11" s="628"/>
      <c r="E11" s="629"/>
    </row>
    <row r="12" spans="1:5" ht="38.25" customHeight="1" thickBot="1" x14ac:dyDescent="0.3">
      <c r="A12" s="256" t="s">
        <v>43</v>
      </c>
      <c r="B12" s="630" t="s">
        <v>404</v>
      </c>
      <c r="C12" s="631"/>
      <c r="D12" s="631"/>
      <c r="E12" s="632"/>
    </row>
    <row r="13" spans="1:5" ht="23.25" customHeight="1" x14ac:dyDescent="0.25">
      <c r="A13" s="599" t="s">
        <v>45</v>
      </c>
      <c r="B13" s="257">
        <v>2019</v>
      </c>
      <c r="C13" s="257">
        <v>2020</v>
      </c>
      <c r="D13" s="257">
        <v>2021</v>
      </c>
      <c r="E13" s="257">
        <v>2022</v>
      </c>
    </row>
    <row r="14" spans="1:5" ht="15.75" thickBot="1" x14ac:dyDescent="0.3">
      <c r="A14" s="600"/>
      <c r="B14" s="503" t="s">
        <v>1</v>
      </c>
      <c r="C14" s="503" t="s">
        <v>46</v>
      </c>
      <c r="D14" s="503" t="s">
        <v>46</v>
      </c>
      <c r="E14" s="503" t="s">
        <v>46</v>
      </c>
    </row>
    <row r="15" spans="1:5" ht="15.75" thickBot="1" x14ac:dyDescent="0.3">
      <c r="A15" s="258" t="s">
        <v>405</v>
      </c>
      <c r="B15" s="259">
        <v>7700</v>
      </c>
      <c r="C15" s="260">
        <v>7300</v>
      </c>
      <c r="D15" s="260">
        <v>7000</v>
      </c>
      <c r="E15" s="260">
        <v>6800</v>
      </c>
    </row>
    <row r="16" spans="1:5" ht="23.25" thickBot="1" x14ac:dyDescent="0.3">
      <c r="A16" s="258" t="s">
        <v>406</v>
      </c>
      <c r="B16" s="259">
        <v>1000</v>
      </c>
      <c r="C16" s="260">
        <v>1100</v>
      </c>
      <c r="D16" s="260">
        <v>1150</v>
      </c>
      <c r="E16" s="260">
        <v>1200</v>
      </c>
    </row>
    <row r="17" spans="1:5" ht="23.25" thickBot="1" x14ac:dyDescent="0.3">
      <c r="A17" s="258" t="s">
        <v>407</v>
      </c>
      <c r="B17" s="259">
        <v>98</v>
      </c>
      <c r="C17" s="260">
        <v>80</v>
      </c>
      <c r="D17" s="260">
        <v>75</v>
      </c>
      <c r="E17" s="260">
        <v>60</v>
      </c>
    </row>
    <row r="18" spans="1:5" ht="23.25" thickBot="1" x14ac:dyDescent="0.3">
      <c r="A18" s="258" t="s">
        <v>408</v>
      </c>
      <c r="B18" s="261">
        <v>18</v>
      </c>
      <c r="C18" s="260">
        <v>25</v>
      </c>
      <c r="D18" s="260">
        <v>35</v>
      </c>
      <c r="E18" s="260">
        <v>40</v>
      </c>
    </row>
    <row r="19" spans="1:5" ht="37.5" customHeight="1" thickBot="1" x14ac:dyDescent="0.3">
      <c r="A19" s="262" t="s">
        <v>54</v>
      </c>
      <c r="B19" s="633" t="s">
        <v>409</v>
      </c>
      <c r="C19" s="634"/>
      <c r="D19" s="634"/>
      <c r="E19" s="635"/>
    </row>
    <row r="20" spans="1:5" ht="23.25" customHeight="1" thickBot="1" x14ac:dyDescent="0.3">
      <c r="A20" s="601" t="s">
        <v>56</v>
      </c>
      <c r="B20" s="602"/>
      <c r="C20" s="602"/>
      <c r="D20" s="602"/>
      <c r="E20" s="636"/>
    </row>
    <row r="21" spans="1:5" ht="15.75" thickBot="1" x14ac:dyDescent="0.3">
      <c r="A21" s="258" t="s">
        <v>410</v>
      </c>
      <c r="B21" s="263">
        <v>117</v>
      </c>
      <c r="C21" s="260">
        <v>105</v>
      </c>
      <c r="D21" s="260">
        <v>95</v>
      </c>
      <c r="E21" s="260">
        <v>90</v>
      </c>
    </row>
    <row r="22" spans="1:5" ht="15.75" thickBot="1" x14ac:dyDescent="0.3">
      <c r="A22" s="258" t="s">
        <v>411</v>
      </c>
      <c r="B22" s="263">
        <v>15</v>
      </c>
      <c r="C22" s="260">
        <v>13</v>
      </c>
      <c r="D22" s="260">
        <v>10</v>
      </c>
      <c r="E22" s="260">
        <v>10</v>
      </c>
    </row>
    <row r="23" spans="1:5" ht="15.75" thickBot="1" x14ac:dyDescent="0.3">
      <c r="A23" s="258" t="s">
        <v>412</v>
      </c>
      <c r="B23" s="263">
        <v>54</v>
      </c>
      <c r="C23" s="260">
        <v>50</v>
      </c>
      <c r="D23" s="260">
        <v>45</v>
      </c>
      <c r="E23" s="260">
        <v>40</v>
      </c>
    </row>
    <row r="24" spans="1:5" ht="15.75" thickBot="1" x14ac:dyDescent="0.3">
      <c r="A24" s="264" t="s">
        <v>413</v>
      </c>
      <c r="B24" s="265">
        <v>0</v>
      </c>
      <c r="C24" s="260">
        <v>0</v>
      </c>
      <c r="D24" s="260">
        <v>0</v>
      </c>
      <c r="E24" s="260">
        <v>0</v>
      </c>
    </row>
    <row r="25" spans="1:5" ht="15.75" thickBot="1" x14ac:dyDescent="0.3">
      <c r="A25" s="637" t="s">
        <v>63</v>
      </c>
      <c r="B25" s="638"/>
      <c r="C25" s="638"/>
      <c r="D25" s="638"/>
      <c r="E25" s="639"/>
    </row>
    <row r="26" spans="1:5" ht="15.75" thickBot="1" x14ac:dyDescent="0.3">
      <c r="A26" s="618" t="s">
        <v>64</v>
      </c>
      <c r="B26" s="619"/>
      <c r="C26" s="619"/>
      <c r="D26" s="619"/>
      <c r="E26" s="620"/>
    </row>
    <row r="27" spans="1:5" ht="18.75" customHeight="1" thickBot="1" x14ac:dyDescent="0.3">
      <c r="A27" s="266" t="s">
        <v>65</v>
      </c>
      <c r="B27" s="621" t="s">
        <v>414</v>
      </c>
      <c r="C27" s="622"/>
      <c r="D27" s="623"/>
      <c r="E27" s="267" t="s">
        <v>415</v>
      </c>
    </row>
    <row r="28" spans="1:5" ht="37.5" customHeight="1" thickBot="1" x14ac:dyDescent="0.3">
      <c r="A28" s="268" t="s">
        <v>68</v>
      </c>
      <c r="B28" s="624" t="s">
        <v>416</v>
      </c>
      <c r="C28" s="625"/>
      <c r="D28" s="625"/>
      <c r="E28" s="626"/>
    </row>
    <row r="29" spans="1:5" ht="15.75" thickBot="1" x14ac:dyDescent="0.3">
      <c r="A29" s="268" t="s">
        <v>70</v>
      </c>
      <c r="B29" s="604" t="s">
        <v>417</v>
      </c>
      <c r="C29" s="605"/>
      <c r="D29" s="605"/>
      <c r="E29" s="606"/>
    </row>
    <row r="30" spans="1:5" ht="12.75" customHeight="1" x14ac:dyDescent="0.25">
      <c r="A30" s="599"/>
      <c r="B30" s="269">
        <v>2019</v>
      </c>
      <c r="C30" s="269">
        <v>2020</v>
      </c>
      <c r="D30" s="269">
        <v>2021</v>
      </c>
      <c r="E30" s="269">
        <v>2022</v>
      </c>
    </row>
    <row r="31" spans="1:5" ht="12.75" customHeight="1" thickBot="1" x14ac:dyDescent="0.3">
      <c r="A31" s="600"/>
      <c r="B31" s="270" t="s">
        <v>1</v>
      </c>
      <c r="C31" s="270" t="s">
        <v>46</v>
      </c>
      <c r="D31" s="270" t="s">
        <v>46</v>
      </c>
      <c r="E31" s="270" t="s">
        <v>46</v>
      </c>
    </row>
    <row r="32" spans="1:5" ht="15.75" thickBot="1" x14ac:dyDescent="0.3">
      <c r="A32" s="268" t="s">
        <v>72</v>
      </c>
      <c r="B32" s="271">
        <v>944500</v>
      </c>
      <c r="C32" s="271">
        <v>930000</v>
      </c>
      <c r="D32" s="271">
        <v>930000</v>
      </c>
      <c r="E32" s="271">
        <v>930000</v>
      </c>
    </row>
    <row r="33" spans="1:5" ht="15.75" thickBot="1" x14ac:dyDescent="0.3">
      <c r="A33" s="268" t="s">
        <v>73</v>
      </c>
      <c r="B33" s="271">
        <f>B62</f>
        <v>167000</v>
      </c>
      <c r="C33" s="271">
        <f t="shared" ref="C33:E33" si="0">C62</f>
        <v>28000</v>
      </c>
      <c r="D33" s="271">
        <f t="shared" si="0"/>
        <v>35000</v>
      </c>
      <c r="E33" s="271">
        <f t="shared" si="0"/>
        <v>35000</v>
      </c>
    </row>
    <row r="34" spans="1:5" ht="15.75" thickBot="1" x14ac:dyDescent="0.3">
      <c r="A34" s="268" t="s">
        <v>74</v>
      </c>
      <c r="B34" s="272">
        <f>B33/B32</f>
        <v>0.17681312863949181</v>
      </c>
      <c r="C34" s="272">
        <f t="shared" ref="C34:E34" si="1">C33/C32</f>
        <v>3.0107526881720432E-2</v>
      </c>
      <c r="D34" s="272">
        <f t="shared" si="1"/>
        <v>3.7634408602150539E-2</v>
      </c>
      <c r="E34" s="272">
        <f t="shared" si="1"/>
        <v>3.7634408602150539E-2</v>
      </c>
    </row>
    <row r="35" spans="1:5" ht="15.75" thickBot="1" x14ac:dyDescent="0.3">
      <c r="A35" s="268" t="s">
        <v>75</v>
      </c>
      <c r="B35" s="502" t="s">
        <v>76</v>
      </c>
      <c r="C35" s="273">
        <f>C32/B32-1</f>
        <v>-1.5352038115404976E-2</v>
      </c>
      <c r="D35" s="273">
        <f t="shared" ref="D35:E37" si="2">D32/C32-1</f>
        <v>0</v>
      </c>
      <c r="E35" s="273">
        <f t="shared" si="2"/>
        <v>0</v>
      </c>
    </row>
    <row r="36" spans="1:5" ht="15.75" thickBot="1" x14ac:dyDescent="0.3">
      <c r="A36" s="268" t="s">
        <v>77</v>
      </c>
      <c r="B36" s="502" t="s">
        <v>76</v>
      </c>
      <c r="C36" s="273">
        <f>C33/B33-1</f>
        <v>-0.83233532934131738</v>
      </c>
      <c r="D36" s="273">
        <f t="shared" si="2"/>
        <v>0.25</v>
      </c>
      <c r="E36" s="273">
        <f t="shared" si="2"/>
        <v>0</v>
      </c>
    </row>
    <row r="37" spans="1:5" ht="15.75" thickBot="1" x14ac:dyDescent="0.3">
      <c r="A37" s="268" t="s">
        <v>78</v>
      </c>
      <c r="B37" s="502" t="s">
        <v>76</v>
      </c>
      <c r="C37" s="273">
        <f>C34/B34-1</f>
        <v>-0.82972120275577876</v>
      </c>
      <c r="D37" s="273">
        <f t="shared" si="2"/>
        <v>0.25</v>
      </c>
      <c r="E37" s="273">
        <f t="shared" si="2"/>
        <v>0</v>
      </c>
    </row>
    <row r="38" spans="1:5" ht="15.75" thickBot="1" x14ac:dyDescent="0.3">
      <c r="A38" s="596" t="s">
        <v>418</v>
      </c>
      <c r="B38" s="597"/>
      <c r="C38" s="597"/>
      <c r="D38" s="597"/>
      <c r="E38" s="598"/>
    </row>
    <row r="39" spans="1:5" ht="12.75" customHeight="1" x14ac:dyDescent="0.25">
      <c r="A39" s="599"/>
      <c r="B39" s="269">
        <v>2019</v>
      </c>
      <c r="C39" s="269">
        <v>2020</v>
      </c>
      <c r="D39" s="269">
        <v>2021</v>
      </c>
      <c r="E39" s="269">
        <v>2022</v>
      </c>
    </row>
    <row r="40" spans="1:5" ht="12.75" customHeight="1" thickBot="1" x14ac:dyDescent="0.3">
      <c r="A40" s="600"/>
      <c r="B40" s="270" t="s">
        <v>1</v>
      </c>
      <c r="C40" s="270" t="s">
        <v>46</v>
      </c>
      <c r="D40" s="270" t="s">
        <v>46</v>
      </c>
      <c r="E40" s="270" t="s">
        <v>46</v>
      </c>
    </row>
    <row r="41" spans="1:5" ht="15.75" thickBot="1" x14ac:dyDescent="0.3">
      <c r="A41" s="274" t="s">
        <v>80</v>
      </c>
      <c r="B41" s="275">
        <v>0</v>
      </c>
      <c r="C41" s="275">
        <v>0</v>
      </c>
      <c r="D41" s="275">
        <v>0</v>
      </c>
      <c r="E41" s="275">
        <v>0</v>
      </c>
    </row>
    <row r="42" spans="1:5" ht="15.75" thickBot="1" x14ac:dyDescent="0.3">
      <c r="A42" s="276" t="s">
        <v>81</v>
      </c>
      <c r="B42" s="277"/>
      <c r="C42" s="278"/>
      <c r="D42" s="278"/>
      <c r="E42" s="278"/>
    </row>
    <row r="43" spans="1:5" ht="15.75" thickBot="1" x14ac:dyDescent="0.3">
      <c r="A43" s="276" t="s">
        <v>82</v>
      </c>
      <c r="B43" s="277"/>
      <c r="C43" s="279"/>
      <c r="D43" s="279"/>
      <c r="E43" s="279"/>
    </row>
    <row r="44" spans="1:5" ht="24.75" thickBot="1" x14ac:dyDescent="0.3">
      <c r="A44" s="274" t="s">
        <v>83</v>
      </c>
      <c r="B44" s="275">
        <v>0</v>
      </c>
      <c r="C44" s="275">
        <v>0</v>
      </c>
      <c r="D44" s="275">
        <v>0</v>
      </c>
      <c r="E44" s="275">
        <v>0</v>
      </c>
    </row>
    <row r="45" spans="1:5" ht="15.75" thickBot="1" x14ac:dyDescent="0.3">
      <c r="A45" s="276" t="s">
        <v>81</v>
      </c>
      <c r="B45" s="277"/>
      <c r="C45" s="275"/>
      <c r="D45" s="275"/>
      <c r="E45" s="275"/>
    </row>
    <row r="46" spans="1:5" ht="15.75" thickBot="1" x14ac:dyDescent="0.3">
      <c r="A46" s="276" t="s">
        <v>82</v>
      </c>
      <c r="B46" s="277"/>
      <c r="C46" s="275"/>
      <c r="D46" s="275"/>
      <c r="E46" s="275"/>
    </row>
    <row r="47" spans="1:5" ht="15.75" thickBot="1" x14ac:dyDescent="0.3">
      <c r="A47" s="274" t="s">
        <v>84</v>
      </c>
      <c r="B47" s="277">
        <f>B48</f>
        <v>167000</v>
      </c>
      <c r="C47" s="277">
        <f t="shared" ref="C47:E47" si="3">C48</f>
        <v>28000</v>
      </c>
      <c r="D47" s="277">
        <f t="shared" si="3"/>
        <v>35000</v>
      </c>
      <c r="E47" s="277">
        <f t="shared" si="3"/>
        <v>35000</v>
      </c>
    </row>
    <row r="48" spans="1:5" ht="15.75" thickBot="1" x14ac:dyDescent="0.3">
      <c r="A48" s="276" t="s">
        <v>81</v>
      </c>
      <c r="B48" s="277">
        <v>167000</v>
      </c>
      <c r="C48" s="275">
        <v>28000</v>
      </c>
      <c r="D48" s="275">
        <v>35000</v>
      </c>
      <c r="E48" s="275">
        <v>35000</v>
      </c>
    </row>
    <row r="49" spans="1:5" ht="15.75" thickBot="1" x14ac:dyDescent="0.3">
      <c r="A49" s="276" t="s">
        <v>82</v>
      </c>
      <c r="B49" s="277"/>
      <c r="C49" s="275"/>
      <c r="D49" s="275"/>
      <c r="E49" s="275"/>
    </row>
    <row r="50" spans="1:5" ht="15.75" thickBot="1" x14ac:dyDescent="0.3">
      <c r="A50" s="274" t="s">
        <v>85</v>
      </c>
      <c r="B50" s="277"/>
      <c r="C50" s="275"/>
      <c r="D50" s="275"/>
      <c r="E50" s="275"/>
    </row>
    <row r="51" spans="1:5" ht="15.75" thickBot="1" x14ac:dyDescent="0.3">
      <c r="A51" s="276" t="s">
        <v>81</v>
      </c>
      <c r="B51" s="277"/>
      <c r="C51" s="275"/>
      <c r="D51" s="275"/>
      <c r="E51" s="275"/>
    </row>
    <row r="52" spans="1:5" ht="15.75" thickBot="1" x14ac:dyDescent="0.3">
      <c r="A52" s="276" t="s">
        <v>82</v>
      </c>
      <c r="B52" s="277"/>
      <c r="C52" s="275"/>
      <c r="D52" s="275"/>
      <c r="E52" s="275"/>
    </row>
    <row r="53" spans="1:5" ht="15.75" thickBot="1" x14ac:dyDescent="0.3">
      <c r="A53" s="274" t="s">
        <v>86</v>
      </c>
      <c r="B53" s="277"/>
      <c r="C53" s="275"/>
      <c r="D53" s="275"/>
      <c r="E53" s="275"/>
    </row>
    <row r="54" spans="1:5" ht="15.75" thickBot="1" x14ac:dyDescent="0.3">
      <c r="A54" s="276" t="s">
        <v>81</v>
      </c>
      <c r="B54" s="277"/>
      <c r="C54" s="275"/>
      <c r="D54" s="275"/>
      <c r="E54" s="275"/>
    </row>
    <row r="55" spans="1:5" ht="15.75" thickBot="1" x14ac:dyDescent="0.3">
      <c r="A55" s="276" t="s">
        <v>82</v>
      </c>
      <c r="B55" s="277"/>
      <c r="C55" s="275"/>
      <c r="D55" s="275"/>
      <c r="E55" s="275"/>
    </row>
    <row r="56" spans="1:5" ht="15.75" thickBot="1" x14ac:dyDescent="0.3">
      <c r="A56" s="274" t="s">
        <v>87</v>
      </c>
      <c r="B56" s="277"/>
      <c r="C56" s="275"/>
      <c r="D56" s="275"/>
      <c r="E56" s="275"/>
    </row>
    <row r="57" spans="1:5" ht="15.75" thickBot="1" x14ac:dyDescent="0.3">
      <c r="A57" s="276" t="s">
        <v>81</v>
      </c>
      <c r="B57" s="277"/>
      <c r="C57" s="275"/>
      <c r="D57" s="275"/>
      <c r="E57" s="275"/>
    </row>
    <row r="58" spans="1:5" ht="15.75" thickBot="1" x14ac:dyDescent="0.3">
      <c r="A58" s="276" t="s">
        <v>82</v>
      </c>
      <c r="B58" s="277"/>
      <c r="C58" s="275"/>
      <c r="D58" s="275"/>
      <c r="E58" s="275"/>
    </row>
    <row r="59" spans="1:5" ht="24.75" thickBot="1" x14ac:dyDescent="0.3">
      <c r="A59" s="274" t="s">
        <v>88</v>
      </c>
      <c r="B59" s="277">
        <v>0</v>
      </c>
      <c r="C59" s="275">
        <v>0</v>
      </c>
      <c r="D59" s="275">
        <f>C59*1.03*0.99</f>
        <v>0</v>
      </c>
      <c r="E59" s="275">
        <f>D59*1.03*0.99</f>
        <v>0</v>
      </c>
    </row>
    <row r="60" spans="1:5" ht="15.75" thickBot="1" x14ac:dyDescent="0.3">
      <c r="A60" s="276" t="s">
        <v>81</v>
      </c>
      <c r="B60" s="277"/>
      <c r="C60" s="280"/>
      <c r="D60" s="280"/>
      <c r="E60" s="280"/>
    </row>
    <row r="61" spans="1:5" ht="15.75" thickBot="1" x14ac:dyDescent="0.3">
      <c r="A61" s="276" t="s">
        <v>82</v>
      </c>
      <c r="B61" s="277"/>
      <c r="C61" s="281"/>
      <c r="D61" s="280"/>
      <c r="E61" s="280"/>
    </row>
    <row r="62" spans="1:5" ht="15.75" thickBot="1" x14ac:dyDescent="0.3">
      <c r="A62" s="282" t="s">
        <v>89</v>
      </c>
      <c r="B62" s="277">
        <f>B59+B56+B53+B50+B47+B44+B41</f>
        <v>167000</v>
      </c>
      <c r="C62" s="277">
        <f t="shared" ref="C62:E62" si="4">C59+C56+C53+C50+C47+C44+C41</f>
        <v>28000</v>
      </c>
      <c r="D62" s="277">
        <f t="shared" si="4"/>
        <v>35000</v>
      </c>
      <c r="E62" s="277">
        <f t="shared" si="4"/>
        <v>35000</v>
      </c>
    </row>
    <row r="63" spans="1:5" ht="15.75" thickBot="1" x14ac:dyDescent="0.3">
      <c r="A63" s="283" t="s">
        <v>90</v>
      </c>
      <c r="B63" s="284">
        <f>IF(B62-B33=0,0,"Error")</f>
        <v>0</v>
      </c>
      <c r="C63" s="284">
        <f>IF(C62-C33=0,0,"Error")</f>
        <v>0</v>
      </c>
      <c r="D63" s="284">
        <f>IF(D62-D33=0,0,"Error")</f>
        <v>0</v>
      </c>
      <c r="E63" s="285">
        <f>IF(E62-E33=0,0,"Error")</f>
        <v>0</v>
      </c>
    </row>
    <row r="64" spans="1:5" ht="15.75" thickBot="1" x14ac:dyDescent="0.3">
      <c r="A64" s="286" t="s">
        <v>91</v>
      </c>
      <c r="B64" s="648" t="s">
        <v>419</v>
      </c>
      <c r="C64" s="649"/>
      <c r="D64" s="650"/>
      <c r="E64" s="267" t="s">
        <v>420</v>
      </c>
    </row>
    <row r="65" spans="1:5" ht="57" customHeight="1" thickBot="1" x14ac:dyDescent="0.3">
      <c r="A65" s="268" t="s">
        <v>68</v>
      </c>
      <c r="B65" s="643" t="s">
        <v>421</v>
      </c>
      <c r="C65" s="644"/>
      <c r="D65" s="644"/>
      <c r="E65" s="636"/>
    </row>
    <row r="66" spans="1:5" ht="15.75" thickBot="1" x14ac:dyDescent="0.3">
      <c r="A66" s="268" t="s">
        <v>70</v>
      </c>
      <c r="B66" s="604" t="s">
        <v>422</v>
      </c>
      <c r="C66" s="605"/>
      <c r="D66" s="605"/>
      <c r="E66" s="606"/>
    </row>
    <row r="67" spans="1:5" ht="12.75" customHeight="1" x14ac:dyDescent="0.25">
      <c r="A67" s="599"/>
      <c r="B67" s="269">
        <v>2019</v>
      </c>
      <c r="C67" s="269">
        <v>2020</v>
      </c>
      <c r="D67" s="269">
        <v>2021</v>
      </c>
      <c r="E67" s="269">
        <v>2022</v>
      </c>
    </row>
    <row r="68" spans="1:5" ht="12.75" customHeight="1" thickBot="1" x14ac:dyDescent="0.3">
      <c r="A68" s="600"/>
      <c r="B68" s="270" t="s">
        <v>1</v>
      </c>
      <c r="C68" s="270" t="s">
        <v>46</v>
      </c>
      <c r="D68" s="270" t="s">
        <v>46</v>
      </c>
      <c r="E68" s="270" t="s">
        <v>46</v>
      </c>
    </row>
    <row r="69" spans="1:5" ht="15.75" thickBot="1" x14ac:dyDescent="0.3">
      <c r="A69" s="268" t="s">
        <v>72</v>
      </c>
      <c r="B69" s="271">
        <v>170000</v>
      </c>
      <c r="C69" s="271">
        <v>173000</v>
      </c>
      <c r="D69" s="271">
        <v>173000</v>
      </c>
      <c r="E69" s="271">
        <v>173000</v>
      </c>
    </row>
    <row r="70" spans="1:5" ht="15.75" thickBot="1" x14ac:dyDescent="0.3">
      <c r="A70" s="268" t="s">
        <v>73</v>
      </c>
      <c r="B70" s="271">
        <f>B99</f>
        <v>235400</v>
      </c>
      <c r="C70" s="271">
        <f>C99</f>
        <v>225400</v>
      </c>
      <c r="D70" s="271">
        <f t="shared" ref="D70:E70" si="5">D99</f>
        <v>235400</v>
      </c>
      <c r="E70" s="271">
        <f t="shared" si="5"/>
        <v>235400</v>
      </c>
    </row>
    <row r="71" spans="1:5" ht="15.75" thickBot="1" x14ac:dyDescent="0.3">
      <c r="A71" s="268" t="s">
        <v>74</v>
      </c>
      <c r="B71" s="272">
        <f>B70/B69</f>
        <v>1.3847058823529412</v>
      </c>
      <c r="C71" s="272">
        <f>C70/C69</f>
        <v>1.3028901734104046</v>
      </c>
      <c r="D71" s="272">
        <f>D70/D69</f>
        <v>1.3606936416184972</v>
      </c>
      <c r="E71" s="272">
        <f>E70/E69</f>
        <v>1.3606936416184972</v>
      </c>
    </row>
    <row r="72" spans="1:5" ht="15.75" thickBot="1" x14ac:dyDescent="0.3">
      <c r="A72" s="268" t="s">
        <v>75</v>
      </c>
      <c r="B72" s="502"/>
      <c r="C72" s="273">
        <f>C69/B69-1</f>
        <v>1.7647058823529349E-2</v>
      </c>
      <c r="D72" s="273">
        <f>D69/C69-1</f>
        <v>0</v>
      </c>
      <c r="E72" s="273">
        <f>E69/D69-1</f>
        <v>0</v>
      </c>
    </row>
    <row r="73" spans="1:5" ht="15.75" thickBot="1" x14ac:dyDescent="0.3">
      <c r="A73" s="268" t="s">
        <v>77</v>
      </c>
      <c r="B73" s="502"/>
      <c r="C73" s="273">
        <f>C70/B70-1</f>
        <v>-4.2480883602378894E-2</v>
      </c>
      <c r="D73" s="273">
        <f t="shared" ref="D73:E74" si="6">D70/C70-1</f>
        <v>4.4365572315882895E-2</v>
      </c>
      <c r="E73" s="273">
        <f t="shared" si="6"/>
        <v>0</v>
      </c>
    </row>
    <row r="74" spans="1:5" ht="15.75" thickBot="1" x14ac:dyDescent="0.3">
      <c r="A74" s="268" t="s">
        <v>78</v>
      </c>
      <c r="B74" s="502"/>
      <c r="C74" s="273">
        <f>C71/B71-1</f>
        <v>-5.9085261343378215E-2</v>
      </c>
      <c r="D74" s="273">
        <f t="shared" si="6"/>
        <v>4.4365572315882895E-2</v>
      </c>
      <c r="E74" s="273">
        <f t="shared" si="6"/>
        <v>0</v>
      </c>
    </row>
    <row r="75" spans="1:5" ht="24.75" customHeight="1" thickBot="1" x14ac:dyDescent="0.3">
      <c r="A75" s="596" t="s">
        <v>423</v>
      </c>
      <c r="B75" s="597"/>
      <c r="C75" s="597"/>
      <c r="D75" s="597"/>
      <c r="E75" s="598"/>
    </row>
    <row r="76" spans="1:5" ht="12.75" customHeight="1" x14ac:dyDescent="0.25">
      <c r="A76" s="599"/>
      <c r="B76" s="269">
        <v>2019</v>
      </c>
      <c r="C76" s="269">
        <v>2020</v>
      </c>
      <c r="D76" s="269">
        <v>2021</v>
      </c>
      <c r="E76" s="269">
        <v>2022</v>
      </c>
    </row>
    <row r="77" spans="1:5" ht="12.75" customHeight="1" thickBot="1" x14ac:dyDescent="0.3">
      <c r="A77" s="600"/>
      <c r="B77" s="270" t="s">
        <v>1</v>
      </c>
      <c r="C77" s="270" t="s">
        <v>46</v>
      </c>
      <c r="D77" s="270" t="s">
        <v>46</v>
      </c>
      <c r="E77" s="270" t="s">
        <v>46</v>
      </c>
    </row>
    <row r="78" spans="1:5" ht="15.75" thickBot="1" x14ac:dyDescent="0.3">
      <c r="A78" s="274" t="s">
        <v>80</v>
      </c>
      <c r="B78" s="275">
        <v>149069</v>
      </c>
      <c r="C78" s="275">
        <v>149069</v>
      </c>
      <c r="D78" s="275">
        <v>149069</v>
      </c>
      <c r="E78" s="275">
        <v>149069</v>
      </c>
    </row>
    <row r="79" spans="1:5" ht="15.75" thickBot="1" x14ac:dyDescent="0.3">
      <c r="A79" s="276" t="s">
        <v>81</v>
      </c>
      <c r="B79" s="275">
        <v>149069</v>
      </c>
      <c r="C79" s="275">
        <v>149069</v>
      </c>
      <c r="D79" s="275">
        <v>149069</v>
      </c>
      <c r="E79" s="275">
        <v>149069</v>
      </c>
    </row>
    <row r="80" spans="1:5" ht="15.75" thickBot="1" x14ac:dyDescent="0.3">
      <c r="A80" s="276" t="s">
        <v>82</v>
      </c>
      <c r="B80" s="277"/>
      <c r="C80" s="279"/>
      <c r="D80" s="279"/>
      <c r="E80" s="279"/>
    </row>
    <row r="81" spans="1:5" ht="24.75" customHeight="1" thickBot="1" x14ac:dyDescent="0.3">
      <c r="A81" s="274" t="s">
        <v>83</v>
      </c>
      <c r="B81" s="275">
        <v>26331</v>
      </c>
      <c r="C81" s="275">
        <v>26331</v>
      </c>
      <c r="D81" s="275">
        <v>26331</v>
      </c>
      <c r="E81" s="275">
        <v>26331</v>
      </c>
    </row>
    <row r="82" spans="1:5" ht="15.75" thickBot="1" x14ac:dyDescent="0.3">
      <c r="A82" s="276" t="s">
        <v>81</v>
      </c>
      <c r="B82" s="275">
        <v>26331</v>
      </c>
      <c r="C82" s="275">
        <v>26331</v>
      </c>
      <c r="D82" s="275">
        <v>26331</v>
      </c>
      <c r="E82" s="275">
        <v>26331</v>
      </c>
    </row>
    <row r="83" spans="1:5" ht="15.75" thickBot="1" x14ac:dyDescent="0.3">
      <c r="A83" s="276" t="s">
        <v>82</v>
      </c>
      <c r="B83" s="277"/>
      <c r="C83" s="275"/>
      <c r="D83" s="275"/>
      <c r="E83" s="275"/>
    </row>
    <row r="84" spans="1:5" ht="15.75" thickBot="1" x14ac:dyDescent="0.3">
      <c r="A84" s="274" t="s">
        <v>84</v>
      </c>
      <c r="B84" s="277">
        <f>SUM(B85:B86)</f>
        <v>60000</v>
      </c>
      <c r="C84" s="277">
        <f t="shared" ref="C84:E84" si="7">SUM(C85:C86)</f>
        <v>50000</v>
      </c>
      <c r="D84" s="277">
        <f t="shared" si="7"/>
        <v>60000</v>
      </c>
      <c r="E84" s="277">
        <f t="shared" si="7"/>
        <v>60000</v>
      </c>
    </row>
    <row r="85" spans="1:5" ht="15.75" thickBot="1" x14ac:dyDescent="0.3">
      <c r="A85" s="276" t="s">
        <v>81</v>
      </c>
      <c r="B85" s="277">
        <v>60000</v>
      </c>
      <c r="C85" s="277">
        <v>50000</v>
      </c>
      <c r="D85" s="277">
        <v>60000</v>
      </c>
      <c r="E85" s="277">
        <v>60000</v>
      </c>
    </row>
    <row r="86" spans="1:5" ht="15.75" thickBot="1" x14ac:dyDescent="0.3">
      <c r="A86" s="276" t="s">
        <v>82</v>
      </c>
      <c r="B86" s="277"/>
      <c r="C86" s="275"/>
      <c r="D86" s="275"/>
      <c r="E86" s="275"/>
    </row>
    <row r="87" spans="1:5" ht="15.75" thickBot="1" x14ac:dyDescent="0.3">
      <c r="A87" s="274" t="s">
        <v>85</v>
      </c>
      <c r="B87" s="277"/>
      <c r="C87" s="275"/>
      <c r="D87" s="275"/>
      <c r="E87" s="275"/>
    </row>
    <row r="88" spans="1:5" ht="15.75" thickBot="1" x14ac:dyDescent="0.3">
      <c r="A88" s="276" t="s">
        <v>81</v>
      </c>
      <c r="B88" s="277"/>
      <c r="C88" s="275"/>
      <c r="D88" s="275"/>
      <c r="E88" s="275"/>
    </row>
    <row r="89" spans="1:5" ht="15.75" thickBot="1" x14ac:dyDescent="0.3">
      <c r="A89" s="276" t="s">
        <v>82</v>
      </c>
      <c r="B89" s="277"/>
      <c r="C89" s="275"/>
      <c r="D89" s="275"/>
      <c r="E89" s="275"/>
    </row>
    <row r="90" spans="1:5" ht="15.75" thickBot="1" x14ac:dyDescent="0.3">
      <c r="A90" s="274" t="s">
        <v>86</v>
      </c>
      <c r="B90" s="277"/>
      <c r="C90" s="275"/>
      <c r="D90" s="275"/>
      <c r="E90" s="275"/>
    </row>
    <row r="91" spans="1:5" ht="15.75" thickBot="1" x14ac:dyDescent="0.3">
      <c r="A91" s="276" t="s">
        <v>81</v>
      </c>
      <c r="B91" s="277"/>
      <c r="C91" s="275"/>
      <c r="D91" s="275"/>
      <c r="E91" s="275"/>
    </row>
    <row r="92" spans="1:5" ht="15.75" thickBot="1" x14ac:dyDescent="0.3">
      <c r="A92" s="276" t="s">
        <v>82</v>
      </c>
      <c r="B92" s="277"/>
      <c r="C92" s="275"/>
      <c r="D92" s="275"/>
      <c r="E92" s="275"/>
    </row>
    <row r="93" spans="1:5" ht="15.75" thickBot="1" x14ac:dyDescent="0.3">
      <c r="A93" s="274" t="s">
        <v>87</v>
      </c>
      <c r="B93" s="277"/>
      <c r="C93" s="275"/>
      <c r="D93" s="275"/>
      <c r="E93" s="275"/>
    </row>
    <row r="94" spans="1:5" ht="15.75" thickBot="1" x14ac:dyDescent="0.3">
      <c r="A94" s="276" t="s">
        <v>81</v>
      </c>
      <c r="B94" s="277"/>
      <c r="C94" s="275"/>
      <c r="D94" s="275"/>
      <c r="E94" s="275"/>
    </row>
    <row r="95" spans="1:5" ht="15.75" thickBot="1" x14ac:dyDescent="0.3">
      <c r="A95" s="276" t="s">
        <v>82</v>
      </c>
      <c r="B95" s="277"/>
      <c r="C95" s="275"/>
      <c r="D95" s="275"/>
      <c r="E95" s="275"/>
    </row>
    <row r="96" spans="1:5" ht="24.75" thickBot="1" x14ac:dyDescent="0.3">
      <c r="A96" s="274" t="s">
        <v>88</v>
      </c>
      <c r="B96" s="277"/>
      <c r="C96" s="275"/>
      <c r="D96" s="275"/>
      <c r="E96" s="275"/>
    </row>
    <row r="97" spans="1:5" ht="15.75" thickBot="1" x14ac:dyDescent="0.3">
      <c r="A97" s="276" t="s">
        <v>81</v>
      </c>
      <c r="B97" s="277"/>
      <c r="C97" s="275"/>
      <c r="D97" s="275"/>
      <c r="E97" s="275"/>
    </row>
    <row r="98" spans="1:5" ht="15.75" thickBot="1" x14ac:dyDescent="0.3">
      <c r="A98" s="276" t="s">
        <v>82</v>
      </c>
      <c r="B98" s="277"/>
      <c r="C98" s="275"/>
      <c r="D98" s="275"/>
      <c r="E98" s="275"/>
    </row>
    <row r="99" spans="1:5" ht="15.75" thickBot="1" x14ac:dyDescent="0.3">
      <c r="A99" s="287" t="s">
        <v>97</v>
      </c>
      <c r="B99" s="277">
        <f>B96+B93+B90+B87+B84+B81+B78</f>
        <v>235400</v>
      </c>
      <c r="C99" s="277">
        <f t="shared" ref="C99:E99" si="8">C96+C93+C90+C87+C84+C81+C78</f>
        <v>225400</v>
      </c>
      <c r="D99" s="277">
        <f t="shared" si="8"/>
        <v>235400</v>
      </c>
      <c r="E99" s="277">
        <f t="shared" si="8"/>
        <v>235400</v>
      </c>
    </row>
    <row r="100" spans="1:5" ht="17.25" customHeight="1" thickBot="1" x14ac:dyDescent="0.3">
      <c r="A100" s="283" t="s">
        <v>90</v>
      </c>
      <c r="B100" s="284">
        <f>IF(B99-B70=0,0,"Error")</f>
        <v>0</v>
      </c>
      <c r="C100" s="284">
        <f>IF(C99-C70=0,0,"Error")</f>
        <v>0</v>
      </c>
      <c r="D100" s="284">
        <f>IF(D99-D70=0,0,"Error")</f>
        <v>0</v>
      </c>
      <c r="E100" s="285">
        <f>IF(E99-E70=0,0,"Error")</f>
        <v>0</v>
      </c>
    </row>
    <row r="101" spans="1:5" ht="15.75" customHeight="1" thickBot="1" x14ac:dyDescent="0.3">
      <c r="A101" s="286" t="s">
        <v>98</v>
      </c>
      <c r="B101" s="640" t="s">
        <v>424</v>
      </c>
      <c r="C101" s="641"/>
      <c r="D101" s="642"/>
      <c r="E101" s="267" t="s">
        <v>425</v>
      </c>
    </row>
    <row r="102" spans="1:5" ht="36" customHeight="1" thickBot="1" x14ac:dyDescent="0.3">
      <c r="A102" s="268" t="s">
        <v>68</v>
      </c>
      <c r="B102" s="643" t="s">
        <v>426</v>
      </c>
      <c r="C102" s="644"/>
      <c r="D102" s="644"/>
      <c r="E102" s="636"/>
    </row>
    <row r="103" spans="1:5" ht="15.75" thickBot="1" x14ac:dyDescent="0.3">
      <c r="A103" s="268" t="s">
        <v>70</v>
      </c>
      <c r="B103" s="645" t="s">
        <v>427</v>
      </c>
      <c r="C103" s="646"/>
      <c r="D103" s="646"/>
      <c r="E103" s="647"/>
    </row>
    <row r="104" spans="1:5" ht="12.75" customHeight="1" x14ac:dyDescent="0.25">
      <c r="A104" s="599"/>
      <c r="B104" s="269">
        <v>2019</v>
      </c>
      <c r="C104" s="269">
        <v>2020</v>
      </c>
      <c r="D104" s="269">
        <v>2021</v>
      </c>
      <c r="E104" s="269">
        <v>2022</v>
      </c>
    </row>
    <row r="105" spans="1:5" ht="12.75" customHeight="1" thickBot="1" x14ac:dyDescent="0.3">
      <c r="A105" s="600"/>
      <c r="B105" s="270" t="s">
        <v>1</v>
      </c>
      <c r="C105" s="270" t="s">
        <v>46</v>
      </c>
      <c r="D105" s="270" t="s">
        <v>46</v>
      </c>
      <c r="E105" s="270" t="s">
        <v>46</v>
      </c>
    </row>
    <row r="106" spans="1:5" ht="15.75" thickBot="1" x14ac:dyDescent="0.3">
      <c r="A106" s="268" t="s">
        <v>72</v>
      </c>
      <c r="B106" s="288">
        <v>2190000</v>
      </c>
      <c r="C106" s="288">
        <v>0</v>
      </c>
      <c r="D106" s="288">
        <v>0</v>
      </c>
      <c r="E106" s="288">
        <v>0</v>
      </c>
    </row>
    <row r="107" spans="1:5" ht="15.75" thickBot="1" x14ac:dyDescent="0.3">
      <c r="A107" s="268" t="s">
        <v>73</v>
      </c>
      <c r="B107" s="271">
        <f>B136</f>
        <v>123000</v>
      </c>
      <c r="C107" s="288">
        <f t="shared" ref="C107:E107" si="9">C136</f>
        <v>30000</v>
      </c>
      <c r="D107" s="288">
        <f t="shared" si="9"/>
        <v>40000</v>
      </c>
      <c r="E107" s="288">
        <f t="shared" si="9"/>
        <v>44000</v>
      </c>
    </row>
    <row r="108" spans="1:5" ht="15.75" thickBot="1" x14ac:dyDescent="0.3">
      <c r="A108" s="268" t="s">
        <v>74</v>
      </c>
      <c r="B108" s="271">
        <f>B107/B106</f>
        <v>5.6164383561643834E-2</v>
      </c>
      <c r="C108" s="271" t="e">
        <f>C107/C106</f>
        <v>#DIV/0!</v>
      </c>
      <c r="D108" s="271" t="e">
        <f>D107/D106</f>
        <v>#DIV/0!</v>
      </c>
      <c r="E108" s="271" t="e">
        <f>E107/E106</f>
        <v>#DIV/0!</v>
      </c>
    </row>
    <row r="109" spans="1:5" ht="15.75" thickBot="1" x14ac:dyDescent="0.3">
      <c r="A109" s="268" t="s">
        <v>75</v>
      </c>
      <c r="B109" s="502"/>
      <c r="C109" s="273">
        <f>C106/B106-1</f>
        <v>-1</v>
      </c>
      <c r="D109" s="273" t="e">
        <f>D106/C106-1</f>
        <v>#DIV/0!</v>
      </c>
      <c r="E109" s="273" t="e">
        <f>E106/D106-1</f>
        <v>#DIV/0!</v>
      </c>
    </row>
    <row r="110" spans="1:5" ht="15.75" thickBot="1" x14ac:dyDescent="0.3">
      <c r="A110" s="268" t="s">
        <v>77</v>
      </c>
      <c r="B110" s="502"/>
      <c r="C110" s="273">
        <f>C107/B107-1</f>
        <v>-0.75609756097560976</v>
      </c>
      <c r="D110" s="273">
        <f t="shared" ref="D110:E111" si="10">D107/C107-1</f>
        <v>0.33333333333333326</v>
      </c>
      <c r="E110" s="273">
        <f t="shared" si="10"/>
        <v>0.10000000000000009</v>
      </c>
    </row>
    <row r="111" spans="1:5" ht="15.75" thickBot="1" x14ac:dyDescent="0.3">
      <c r="A111" s="268" t="s">
        <v>78</v>
      </c>
      <c r="B111" s="502"/>
      <c r="C111" s="273" t="e">
        <f>C108/B108-1</f>
        <v>#DIV/0!</v>
      </c>
      <c r="D111" s="273" t="e">
        <f t="shared" si="10"/>
        <v>#DIV/0!</v>
      </c>
      <c r="E111" s="273" t="e">
        <f t="shared" si="10"/>
        <v>#DIV/0!</v>
      </c>
    </row>
    <row r="112" spans="1:5" ht="24.75" customHeight="1" thickBot="1" x14ac:dyDescent="0.3">
      <c r="A112" s="596" t="s">
        <v>428</v>
      </c>
      <c r="B112" s="597"/>
      <c r="C112" s="597"/>
      <c r="D112" s="597"/>
      <c r="E112" s="598"/>
    </row>
    <row r="113" spans="1:5" ht="12.75" customHeight="1" x14ac:dyDescent="0.25">
      <c r="A113" s="599"/>
      <c r="B113" s="269">
        <v>2019</v>
      </c>
      <c r="C113" s="269">
        <v>2020</v>
      </c>
      <c r="D113" s="269">
        <v>2021</v>
      </c>
      <c r="E113" s="269">
        <v>2022</v>
      </c>
    </row>
    <row r="114" spans="1:5" ht="12.75" customHeight="1" thickBot="1" x14ac:dyDescent="0.3">
      <c r="A114" s="600"/>
      <c r="B114" s="270" t="s">
        <v>1</v>
      </c>
      <c r="C114" s="270" t="s">
        <v>46</v>
      </c>
      <c r="D114" s="270" t="s">
        <v>46</v>
      </c>
      <c r="E114" s="270" t="s">
        <v>46</v>
      </c>
    </row>
    <row r="115" spans="1:5" ht="24.75" customHeight="1" thickBot="1" x14ac:dyDescent="0.3">
      <c r="A115" s="274" t="s">
        <v>80</v>
      </c>
      <c r="B115" s="275"/>
      <c r="C115" s="275"/>
      <c r="D115" s="275"/>
      <c r="E115" s="275"/>
    </row>
    <row r="116" spans="1:5" ht="15.75" thickBot="1" x14ac:dyDescent="0.3">
      <c r="A116" s="276" t="s">
        <v>81</v>
      </c>
      <c r="B116" s="277"/>
      <c r="C116" s="279"/>
      <c r="D116" s="279"/>
      <c r="E116" s="279"/>
    </row>
    <row r="117" spans="1:5" ht="15.75" thickBot="1" x14ac:dyDescent="0.3">
      <c r="A117" s="276" t="s">
        <v>82</v>
      </c>
      <c r="B117" s="277"/>
      <c r="C117" s="279"/>
      <c r="D117" s="279"/>
      <c r="E117" s="279"/>
    </row>
    <row r="118" spans="1:5" ht="24.75" customHeight="1" thickBot="1" x14ac:dyDescent="0.3">
      <c r="A118" s="274" t="s">
        <v>83</v>
      </c>
      <c r="B118" s="275"/>
      <c r="C118" s="275"/>
      <c r="D118" s="275"/>
      <c r="E118" s="275"/>
    </row>
    <row r="119" spans="1:5" ht="15.75" thickBot="1" x14ac:dyDescent="0.3">
      <c r="A119" s="276" t="s">
        <v>81</v>
      </c>
      <c r="B119" s="277"/>
      <c r="C119" s="275"/>
      <c r="D119" s="275"/>
      <c r="E119" s="275"/>
    </row>
    <row r="120" spans="1:5" ht="15.75" thickBot="1" x14ac:dyDescent="0.3">
      <c r="A120" s="276" t="s">
        <v>82</v>
      </c>
      <c r="B120" s="277"/>
      <c r="C120" s="275"/>
      <c r="D120" s="275"/>
      <c r="E120" s="275"/>
    </row>
    <row r="121" spans="1:5" ht="24.75" customHeight="1" thickBot="1" x14ac:dyDescent="0.3">
      <c r="A121" s="274" t="s">
        <v>84</v>
      </c>
      <c r="B121" s="289">
        <f>SUM(B122+B123)</f>
        <v>123000</v>
      </c>
      <c r="C121" s="289">
        <f t="shared" ref="C121:E121" si="11">SUM(C122+C123)</f>
        <v>30000</v>
      </c>
      <c r="D121" s="289">
        <f t="shared" si="11"/>
        <v>40000</v>
      </c>
      <c r="E121" s="289">
        <f t="shared" si="11"/>
        <v>44000</v>
      </c>
    </row>
    <row r="122" spans="1:5" ht="15.75" thickBot="1" x14ac:dyDescent="0.3">
      <c r="A122" s="276" t="s">
        <v>81</v>
      </c>
      <c r="B122" s="289">
        <v>123000</v>
      </c>
      <c r="C122" s="275">
        <v>30000</v>
      </c>
      <c r="D122" s="275">
        <v>40000</v>
      </c>
      <c r="E122" s="275">
        <v>44000</v>
      </c>
    </row>
    <row r="123" spans="1:5" ht="15.75" thickBot="1" x14ac:dyDescent="0.3">
      <c r="A123" s="276" t="s">
        <v>82</v>
      </c>
      <c r="B123" s="277"/>
      <c r="C123" s="275"/>
      <c r="D123" s="275"/>
      <c r="E123" s="275"/>
    </row>
    <row r="124" spans="1:5" ht="15.75" thickBot="1" x14ac:dyDescent="0.3">
      <c r="A124" s="274" t="s">
        <v>85</v>
      </c>
      <c r="B124" s="277"/>
      <c r="C124" s="275"/>
      <c r="D124" s="275"/>
      <c r="E124" s="275"/>
    </row>
    <row r="125" spans="1:5" ht="15.75" thickBot="1" x14ac:dyDescent="0.3">
      <c r="A125" s="276" t="s">
        <v>81</v>
      </c>
      <c r="B125" s="277"/>
      <c r="C125" s="275"/>
      <c r="D125" s="275"/>
      <c r="E125" s="275"/>
    </row>
    <row r="126" spans="1:5" ht="15.75" thickBot="1" x14ac:dyDescent="0.3">
      <c r="A126" s="276" t="s">
        <v>82</v>
      </c>
      <c r="B126" s="277"/>
      <c r="C126" s="275"/>
      <c r="D126" s="275"/>
      <c r="E126" s="275"/>
    </row>
    <row r="127" spans="1:5" ht="15.75" thickBot="1" x14ac:dyDescent="0.3">
      <c r="A127" s="274" t="s">
        <v>86</v>
      </c>
      <c r="B127" s="277"/>
      <c r="C127" s="275"/>
      <c r="D127" s="275"/>
      <c r="E127" s="275"/>
    </row>
    <row r="128" spans="1:5" ht="15.75" thickBot="1" x14ac:dyDescent="0.3">
      <c r="A128" s="276" t="s">
        <v>81</v>
      </c>
      <c r="B128" s="277"/>
      <c r="C128" s="275"/>
      <c r="D128" s="275"/>
      <c r="E128" s="275"/>
    </row>
    <row r="129" spans="1:5" ht="15" customHeight="1" thickBot="1" x14ac:dyDescent="0.3">
      <c r="A129" s="276" t="s">
        <v>82</v>
      </c>
      <c r="B129" s="277"/>
      <c r="C129" s="275"/>
      <c r="D129" s="275"/>
      <c r="E129" s="275"/>
    </row>
    <row r="130" spans="1:5" ht="15.75" thickBot="1" x14ac:dyDescent="0.3">
      <c r="A130" s="274" t="s">
        <v>87</v>
      </c>
      <c r="B130" s="277">
        <v>0</v>
      </c>
      <c r="C130" s="275">
        <v>0</v>
      </c>
      <c r="D130" s="275">
        <v>0</v>
      </c>
      <c r="E130" s="275">
        <v>0</v>
      </c>
    </row>
    <row r="131" spans="1:5" ht="15.75" thickBot="1" x14ac:dyDescent="0.3">
      <c r="A131" s="276" t="s">
        <v>81</v>
      </c>
      <c r="B131" s="277"/>
      <c r="C131" s="275"/>
      <c r="D131" s="275"/>
      <c r="E131" s="275"/>
    </row>
    <row r="132" spans="1:5" ht="15.75" thickBot="1" x14ac:dyDescent="0.3">
      <c r="A132" s="276" t="s">
        <v>82</v>
      </c>
      <c r="B132" s="277"/>
      <c r="C132" s="275"/>
      <c r="D132" s="275"/>
      <c r="E132" s="275"/>
    </row>
    <row r="133" spans="1:5" ht="24.75" thickBot="1" x14ac:dyDescent="0.3">
      <c r="A133" s="274" t="s">
        <v>88</v>
      </c>
      <c r="B133" s="277"/>
      <c r="C133" s="275"/>
      <c r="D133" s="275"/>
      <c r="E133" s="275"/>
    </row>
    <row r="134" spans="1:5" ht="15.75" thickBot="1" x14ac:dyDescent="0.3">
      <c r="A134" s="276" t="s">
        <v>81</v>
      </c>
      <c r="B134" s="277"/>
      <c r="C134" s="275"/>
      <c r="D134" s="275"/>
      <c r="E134" s="275"/>
    </row>
    <row r="135" spans="1:5" ht="15.75" thickBot="1" x14ac:dyDescent="0.3">
      <c r="A135" s="276" t="s">
        <v>82</v>
      </c>
      <c r="B135" s="277"/>
      <c r="C135" s="275"/>
      <c r="D135" s="275"/>
      <c r="E135" s="275"/>
    </row>
    <row r="136" spans="1:5" ht="15.75" thickBot="1" x14ac:dyDescent="0.3">
      <c r="A136" s="287" t="s">
        <v>104</v>
      </c>
      <c r="B136" s="277">
        <f>B133+B130+B127+B124+B121+B118+B115</f>
        <v>123000</v>
      </c>
      <c r="C136" s="277">
        <f t="shared" ref="C136:E136" si="12">C133+C130+C127+C124+C121+C118+C115</f>
        <v>30000</v>
      </c>
      <c r="D136" s="277">
        <f t="shared" si="12"/>
        <v>40000</v>
      </c>
      <c r="E136" s="277">
        <f t="shared" si="12"/>
        <v>44000</v>
      </c>
    </row>
    <row r="137" spans="1:5" ht="17.25" customHeight="1" thickBot="1" x14ac:dyDescent="0.3">
      <c r="A137" s="283" t="s">
        <v>90</v>
      </c>
      <c r="B137" s="284">
        <f>IF(B136-B107=0,0,"Error")</f>
        <v>0</v>
      </c>
      <c r="C137" s="284">
        <f>IF(C136-C107=0,0,"Error")</f>
        <v>0</v>
      </c>
      <c r="D137" s="284">
        <f>IF(D136-D107=0,0,"Error")</f>
        <v>0</v>
      </c>
      <c r="E137" s="285">
        <f>IF(E136-E107=0,0,"Error")</f>
        <v>0</v>
      </c>
    </row>
    <row r="138" spans="1:5" ht="40.5" customHeight="1" thickBot="1" x14ac:dyDescent="0.3">
      <c r="A138" s="286" t="s">
        <v>105</v>
      </c>
      <c r="B138" s="621" t="s">
        <v>429</v>
      </c>
      <c r="C138" s="622"/>
      <c r="D138" s="623"/>
      <c r="E138" s="290" t="s">
        <v>430</v>
      </c>
    </row>
    <row r="139" spans="1:5" ht="50.25" customHeight="1" thickBot="1" x14ac:dyDescent="0.3">
      <c r="A139" s="268" t="s">
        <v>68</v>
      </c>
      <c r="B139" s="643" t="s">
        <v>431</v>
      </c>
      <c r="C139" s="644"/>
      <c r="D139" s="644"/>
      <c r="E139" s="636"/>
    </row>
    <row r="140" spans="1:5" ht="23.25" customHeight="1" thickBot="1" x14ac:dyDescent="0.3">
      <c r="A140" s="268" t="s">
        <v>70</v>
      </c>
      <c r="B140" s="601" t="s">
        <v>432</v>
      </c>
      <c r="C140" s="602"/>
      <c r="D140" s="602"/>
      <c r="E140" s="636"/>
    </row>
    <row r="141" spans="1:5" ht="12.75" customHeight="1" x14ac:dyDescent="0.25">
      <c r="A141" s="599"/>
      <c r="B141" s="269">
        <v>2019</v>
      </c>
      <c r="C141" s="269">
        <v>2020</v>
      </c>
      <c r="D141" s="269">
        <v>2021</v>
      </c>
      <c r="E141" s="269">
        <v>2022</v>
      </c>
    </row>
    <row r="142" spans="1:5" ht="12.75" customHeight="1" thickBot="1" x14ac:dyDescent="0.3">
      <c r="A142" s="600"/>
      <c r="B142" s="270" t="s">
        <v>1</v>
      </c>
      <c r="C142" s="270" t="s">
        <v>46</v>
      </c>
      <c r="D142" s="270" t="s">
        <v>46</v>
      </c>
      <c r="E142" s="270" t="s">
        <v>46</v>
      </c>
    </row>
    <row r="143" spans="1:5" ht="15.75" thickBot="1" x14ac:dyDescent="0.3">
      <c r="A143" s="268" t="s">
        <v>72</v>
      </c>
      <c r="B143" s="271">
        <v>55000</v>
      </c>
      <c r="C143" s="271">
        <v>55250</v>
      </c>
      <c r="D143" s="271">
        <v>55500</v>
      </c>
      <c r="E143" s="271">
        <v>55750</v>
      </c>
    </row>
    <row r="144" spans="1:5" ht="15.75" thickBot="1" x14ac:dyDescent="0.3">
      <c r="A144" s="268" t="s">
        <v>73</v>
      </c>
      <c r="B144" s="271">
        <f>B173</f>
        <v>222700</v>
      </c>
      <c r="C144" s="271">
        <f>C173</f>
        <v>216700</v>
      </c>
      <c r="D144" s="271">
        <f t="shared" ref="D144:E144" si="13">D173</f>
        <v>228700</v>
      </c>
      <c r="E144" s="271">
        <f t="shared" si="13"/>
        <v>232700</v>
      </c>
    </row>
    <row r="145" spans="1:5" ht="15.75" thickBot="1" x14ac:dyDescent="0.3">
      <c r="A145" s="268" t="s">
        <v>74</v>
      </c>
      <c r="B145" s="291">
        <f>B144/B143</f>
        <v>4.0490909090909089</v>
      </c>
      <c r="C145" s="291">
        <f>C144/C143</f>
        <v>3.9221719457013573</v>
      </c>
      <c r="D145" s="291">
        <f>D144/D143</f>
        <v>4.1207207207207208</v>
      </c>
      <c r="E145" s="291">
        <f>E144/E143</f>
        <v>4.1739910313901349</v>
      </c>
    </row>
    <row r="146" spans="1:5" ht="15.75" thickBot="1" x14ac:dyDescent="0.3">
      <c r="A146" s="268" t="s">
        <v>75</v>
      </c>
      <c r="B146" s="502"/>
      <c r="C146" s="273">
        <f>C143/B143-1</f>
        <v>4.5454545454546302E-3</v>
      </c>
      <c r="D146" s="273">
        <f>D143/C143-1</f>
        <v>4.5248868778280382E-3</v>
      </c>
      <c r="E146" s="273">
        <f>E143/D143-1</f>
        <v>4.5045045045044585E-3</v>
      </c>
    </row>
    <row r="147" spans="1:5" ht="15.75" thickBot="1" x14ac:dyDescent="0.3">
      <c r="A147" s="268" t="s">
        <v>77</v>
      </c>
      <c r="B147" s="502"/>
      <c r="C147" s="273">
        <f>C144/B144-1</f>
        <v>-2.6942074539739513E-2</v>
      </c>
      <c r="D147" s="273">
        <f t="shared" ref="D147:E148" si="14">D144/C144-1</f>
        <v>5.5376095985232965E-2</v>
      </c>
      <c r="E147" s="273">
        <f t="shared" si="14"/>
        <v>1.7490161783996427E-2</v>
      </c>
    </row>
    <row r="148" spans="1:5" ht="15.75" thickBot="1" x14ac:dyDescent="0.3">
      <c r="A148" s="268" t="s">
        <v>78</v>
      </c>
      <c r="B148" s="502"/>
      <c r="C148" s="273">
        <f>C145/B145-1</f>
        <v>-3.1345051578021255E-2</v>
      </c>
      <c r="D148" s="273">
        <f t="shared" si="14"/>
        <v>5.0622149606921241E-2</v>
      </c>
      <c r="E148" s="273">
        <f t="shared" si="14"/>
        <v>1.2927425632498935E-2</v>
      </c>
    </row>
    <row r="149" spans="1:5" ht="24.75" customHeight="1" thickBot="1" x14ac:dyDescent="0.3">
      <c r="A149" s="596" t="s">
        <v>433</v>
      </c>
      <c r="B149" s="597"/>
      <c r="C149" s="597"/>
      <c r="D149" s="597"/>
      <c r="E149" s="598"/>
    </row>
    <row r="150" spans="1:5" ht="12.75" customHeight="1" x14ac:dyDescent="0.25">
      <c r="A150" s="599"/>
      <c r="B150" s="269">
        <v>2019</v>
      </c>
      <c r="C150" s="269">
        <v>2020</v>
      </c>
      <c r="D150" s="269">
        <v>2021</v>
      </c>
      <c r="E150" s="269">
        <v>2022</v>
      </c>
    </row>
    <row r="151" spans="1:5" ht="12.75" customHeight="1" thickBot="1" x14ac:dyDescent="0.3">
      <c r="A151" s="600"/>
      <c r="B151" s="270" t="s">
        <v>1</v>
      </c>
      <c r="C151" s="270" t="s">
        <v>46</v>
      </c>
      <c r="D151" s="270" t="s">
        <v>46</v>
      </c>
      <c r="E151" s="270" t="s">
        <v>46</v>
      </c>
    </row>
    <row r="152" spans="1:5" ht="15.75" thickBot="1" x14ac:dyDescent="0.3">
      <c r="A152" s="274" t="s">
        <v>80</v>
      </c>
      <c r="B152" s="275">
        <f>B153+B154</f>
        <v>71000</v>
      </c>
      <c r="C152" s="275">
        <f t="shared" ref="C152:E152" si="15">C153+C154</f>
        <v>75000</v>
      </c>
      <c r="D152" s="275">
        <f t="shared" si="15"/>
        <v>75000</v>
      </c>
      <c r="E152" s="275">
        <f t="shared" si="15"/>
        <v>75000</v>
      </c>
    </row>
    <row r="153" spans="1:5" ht="15.75" thickBot="1" x14ac:dyDescent="0.3">
      <c r="A153" s="276" t="s">
        <v>81</v>
      </c>
      <c r="B153" s="275">
        <v>71000</v>
      </c>
      <c r="C153" s="275">
        <v>75000</v>
      </c>
      <c r="D153" s="275">
        <v>75000</v>
      </c>
      <c r="E153" s="275">
        <v>75000</v>
      </c>
    </row>
    <row r="154" spans="1:5" ht="15.75" thickBot="1" x14ac:dyDescent="0.3">
      <c r="A154" s="276" t="s">
        <v>82</v>
      </c>
      <c r="B154" s="277"/>
      <c r="C154" s="279"/>
      <c r="D154" s="279"/>
      <c r="E154" s="279"/>
    </row>
    <row r="155" spans="1:5" ht="24.75" customHeight="1" thickBot="1" x14ac:dyDescent="0.3">
      <c r="A155" s="274" t="s">
        <v>83</v>
      </c>
      <c r="B155" s="275">
        <v>11700</v>
      </c>
      <c r="C155" s="275">
        <v>11700</v>
      </c>
      <c r="D155" s="275">
        <v>11700</v>
      </c>
      <c r="E155" s="275">
        <v>11700</v>
      </c>
    </row>
    <row r="156" spans="1:5" ht="15.75" thickBot="1" x14ac:dyDescent="0.3">
      <c r="A156" s="276" t="s">
        <v>81</v>
      </c>
      <c r="B156" s="275">
        <v>11700</v>
      </c>
      <c r="C156" s="275">
        <v>11700</v>
      </c>
      <c r="D156" s="275">
        <v>11700</v>
      </c>
      <c r="E156" s="275">
        <v>11700</v>
      </c>
    </row>
    <row r="157" spans="1:5" ht="15.75" thickBot="1" x14ac:dyDescent="0.3">
      <c r="A157" s="276" t="s">
        <v>82</v>
      </c>
      <c r="B157" s="277"/>
      <c r="C157" s="275"/>
      <c r="D157" s="275"/>
      <c r="E157" s="275"/>
    </row>
    <row r="158" spans="1:5" ht="15.75" thickBot="1" x14ac:dyDescent="0.3">
      <c r="A158" s="274" t="s">
        <v>84</v>
      </c>
      <c r="B158" s="289">
        <f>B159+B160</f>
        <v>140000</v>
      </c>
      <c r="C158" s="289">
        <f t="shared" ref="C158:E158" si="16">C159+C160</f>
        <v>130000</v>
      </c>
      <c r="D158" s="289">
        <f t="shared" si="16"/>
        <v>142000</v>
      </c>
      <c r="E158" s="289">
        <f t="shared" si="16"/>
        <v>146000</v>
      </c>
    </row>
    <row r="159" spans="1:5" ht="15.75" thickBot="1" x14ac:dyDescent="0.3">
      <c r="A159" s="276" t="s">
        <v>81</v>
      </c>
      <c r="B159" s="289">
        <v>140000</v>
      </c>
      <c r="C159" s="260">
        <v>130000</v>
      </c>
      <c r="D159" s="260">
        <v>142000</v>
      </c>
      <c r="E159" s="260">
        <v>146000</v>
      </c>
    </row>
    <row r="160" spans="1:5" ht="15.75" thickBot="1" x14ac:dyDescent="0.3">
      <c r="A160" s="276" t="s">
        <v>82</v>
      </c>
      <c r="B160" s="277"/>
      <c r="C160" s="275"/>
      <c r="D160" s="275"/>
      <c r="E160" s="275"/>
    </row>
    <row r="161" spans="1:5" ht="15.75" thickBot="1" x14ac:dyDescent="0.3">
      <c r="A161" s="274" t="s">
        <v>85</v>
      </c>
      <c r="B161" s="277"/>
      <c r="C161" s="275"/>
      <c r="D161" s="275"/>
      <c r="E161" s="275"/>
    </row>
    <row r="162" spans="1:5" ht="15.75" thickBot="1" x14ac:dyDescent="0.3">
      <c r="A162" s="276" t="s">
        <v>81</v>
      </c>
      <c r="B162" s="277"/>
      <c r="C162" s="275"/>
      <c r="D162" s="275"/>
      <c r="E162" s="275"/>
    </row>
    <row r="163" spans="1:5" ht="15.75" thickBot="1" x14ac:dyDescent="0.3">
      <c r="A163" s="276" t="s">
        <v>82</v>
      </c>
      <c r="B163" s="277"/>
      <c r="C163" s="275"/>
      <c r="D163" s="275"/>
      <c r="E163" s="275"/>
    </row>
    <row r="164" spans="1:5" ht="15.75" thickBot="1" x14ac:dyDescent="0.3">
      <c r="A164" s="274" t="s">
        <v>86</v>
      </c>
      <c r="B164" s="277"/>
      <c r="C164" s="275"/>
      <c r="D164" s="275"/>
      <c r="E164" s="275"/>
    </row>
    <row r="165" spans="1:5" ht="15.75" thickBot="1" x14ac:dyDescent="0.3">
      <c r="A165" s="276" t="s">
        <v>81</v>
      </c>
      <c r="B165" s="277"/>
      <c r="C165" s="275"/>
      <c r="D165" s="275"/>
      <c r="E165" s="275"/>
    </row>
    <row r="166" spans="1:5" ht="15.75" thickBot="1" x14ac:dyDescent="0.3">
      <c r="A166" s="276" t="s">
        <v>82</v>
      </c>
      <c r="B166" s="277"/>
      <c r="C166" s="275"/>
      <c r="D166" s="275"/>
      <c r="E166" s="275"/>
    </row>
    <row r="167" spans="1:5" ht="15.75" thickBot="1" x14ac:dyDescent="0.3">
      <c r="A167" s="274" t="s">
        <v>87</v>
      </c>
      <c r="B167" s="277"/>
      <c r="C167" s="275"/>
      <c r="D167" s="275"/>
      <c r="E167" s="275"/>
    </row>
    <row r="168" spans="1:5" ht="15.75" thickBot="1" x14ac:dyDescent="0.3">
      <c r="A168" s="276" t="s">
        <v>81</v>
      </c>
      <c r="B168" s="277"/>
      <c r="C168" s="275"/>
      <c r="D168" s="275"/>
      <c r="E168" s="275"/>
    </row>
    <row r="169" spans="1:5" ht="15.75" thickBot="1" x14ac:dyDescent="0.3">
      <c r="A169" s="276" t="s">
        <v>82</v>
      </c>
      <c r="B169" s="277"/>
      <c r="C169" s="275"/>
      <c r="D169" s="275"/>
      <c r="E169" s="275"/>
    </row>
    <row r="170" spans="1:5" ht="24.75" thickBot="1" x14ac:dyDescent="0.3">
      <c r="A170" s="274" t="s">
        <v>88</v>
      </c>
      <c r="B170" s="277"/>
      <c r="C170" s="275"/>
      <c r="D170" s="275"/>
      <c r="E170" s="275"/>
    </row>
    <row r="171" spans="1:5" ht="15.75" thickBot="1" x14ac:dyDescent="0.3">
      <c r="A171" s="276" t="s">
        <v>81</v>
      </c>
      <c r="B171" s="277"/>
      <c r="C171" s="275"/>
      <c r="D171" s="275"/>
      <c r="E171" s="275"/>
    </row>
    <row r="172" spans="1:5" ht="15.75" thickBot="1" x14ac:dyDescent="0.3">
      <c r="A172" s="276" t="s">
        <v>82</v>
      </c>
      <c r="B172" s="277"/>
      <c r="C172" s="275"/>
      <c r="D172" s="275"/>
      <c r="E172" s="275"/>
    </row>
    <row r="173" spans="1:5" ht="15.75" thickBot="1" x14ac:dyDescent="0.3">
      <c r="A173" s="287" t="s">
        <v>111</v>
      </c>
      <c r="B173" s="277">
        <f>B170+B167+B164+B161+B158+B155+B152</f>
        <v>222700</v>
      </c>
      <c r="C173" s="277">
        <f t="shared" ref="C173:E173" si="17">C170+C167+C164+C161+C158+C155+C152</f>
        <v>216700</v>
      </c>
      <c r="D173" s="277">
        <f t="shared" si="17"/>
        <v>228700</v>
      </c>
      <c r="E173" s="277">
        <f t="shared" si="17"/>
        <v>232700</v>
      </c>
    </row>
    <row r="174" spans="1:5" ht="17.25" customHeight="1" thickBot="1" x14ac:dyDescent="0.3">
      <c r="A174" s="283" t="s">
        <v>90</v>
      </c>
      <c r="B174" s="284">
        <f>IF(B173-B144=0,0,"Error")</f>
        <v>0</v>
      </c>
      <c r="C174" s="284">
        <f>IF(C173-C144=0,0,"Error")</f>
        <v>0</v>
      </c>
      <c r="D174" s="284">
        <f>IF(D173-D144=0,0,"Error")</f>
        <v>0</v>
      </c>
      <c r="E174" s="285">
        <f>IF(E173-E144=0,0,"Error")</f>
        <v>0</v>
      </c>
    </row>
    <row r="175" spans="1:5" ht="20.25" customHeight="1" thickBot="1" x14ac:dyDescent="0.3">
      <c r="A175" s="286" t="s">
        <v>187</v>
      </c>
      <c r="B175" s="621" t="s">
        <v>434</v>
      </c>
      <c r="C175" s="622"/>
      <c r="D175" s="623"/>
      <c r="E175" s="290" t="s">
        <v>435</v>
      </c>
    </row>
    <row r="176" spans="1:5" ht="37.5" customHeight="1" thickBot="1" x14ac:dyDescent="0.3">
      <c r="A176" s="268" t="s">
        <v>68</v>
      </c>
      <c r="B176" s="643" t="s">
        <v>436</v>
      </c>
      <c r="C176" s="644"/>
      <c r="D176" s="644"/>
      <c r="E176" s="636"/>
    </row>
    <row r="177" spans="1:5" ht="15.75" thickBot="1" x14ac:dyDescent="0.3">
      <c r="A177" s="268" t="s">
        <v>70</v>
      </c>
      <c r="B177" s="651" t="s">
        <v>437</v>
      </c>
      <c r="C177" s="652"/>
      <c r="D177" s="652"/>
      <c r="E177" s="653"/>
    </row>
    <row r="178" spans="1:5" ht="12.75" customHeight="1" x14ac:dyDescent="0.25">
      <c r="A178" s="599"/>
      <c r="B178" s="269">
        <v>2019</v>
      </c>
      <c r="C178" s="269">
        <v>2020</v>
      </c>
      <c r="D178" s="269">
        <v>2021</v>
      </c>
      <c r="E178" s="269">
        <v>2022</v>
      </c>
    </row>
    <row r="179" spans="1:5" ht="12.75" customHeight="1" thickBot="1" x14ac:dyDescent="0.3">
      <c r="A179" s="600"/>
      <c r="B179" s="270" t="s">
        <v>1</v>
      </c>
      <c r="C179" s="270" t="s">
        <v>46</v>
      </c>
      <c r="D179" s="270" t="s">
        <v>46</v>
      </c>
      <c r="E179" s="270" t="s">
        <v>46</v>
      </c>
    </row>
    <row r="180" spans="1:5" ht="15.75" thickBot="1" x14ac:dyDescent="0.3">
      <c r="A180" s="268" t="s">
        <v>72</v>
      </c>
      <c r="B180" s="502">
        <v>600</v>
      </c>
      <c r="C180" s="502">
        <v>470</v>
      </c>
      <c r="D180" s="502">
        <v>530</v>
      </c>
      <c r="E180" s="502">
        <v>530</v>
      </c>
    </row>
    <row r="181" spans="1:5" ht="15.75" thickBot="1" x14ac:dyDescent="0.3">
      <c r="A181" s="268" t="s">
        <v>73</v>
      </c>
      <c r="B181" s="271">
        <f>B210</f>
        <v>90000</v>
      </c>
      <c r="C181" s="271">
        <f>C210</f>
        <v>61540</v>
      </c>
      <c r="D181" s="271">
        <f t="shared" ref="D181:E181" si="18">D210</f>
        <v>65000</v>
      </c>
      <c r="E181" s="271">
        <f t="shared" si="18"/>
        <v>65000</v>
      </c>
    </row>
    <row r="182" spans="1:5" ht="15.75" thickBot="1" x14ac:dyDescent="0.3">
      <c r="A182" s="268" t="s">
        <v>74</v>
      </c>
      <c r="B182" s="271">
        <f>B181/B180</f>
        <v>150</v>
      </c>
      <c r="C182" s="271">
        <f>C181/C180</f>
        <v>130.93617021276594</v>
      </c>
      <c r="D182" s="271">
        <f>D181/D180</f>
        <v>122.64150943396227</v>
      </c>
      <c r="E182" s="271">
        <f>E181/E180</f>
        <v>122.64150943396227</v>
      </c>
    </row>
    <row r="183" spans="1:5" ht="15.75" thickBot="1" x14ac:dyDescent="0.3">
      <c r="A183" s="268" t="s">
        <v>75</v>
      </c>
      <c r="B183" s="502"/>
      <c r="C183" s="273">
        <f>C180/B180-1</f>
        <v>-0.21666666666666667</v>
      </c>
      <c r="D183" s="273">
        <f>D180/C180-1</f>
        <v>0.12765957446808507</v>
      </c>
      <c r="E183" s="273">
        <f>E180/D180-1</f>
        <v>0</v>
      </c>
    </row>
    <row r="184" spans="1:5" ht="15.75" thickBot="1" x14ac:dyDescent="0.3">
      <c r="A184" s="268" t="s">
        <v>77</v>
      </c>
      <c r="B184" s="502"/>
      <c r="C184" s="273">
        <f>C181/B181-1</f>
        <v>-0.31622222222222218</v>
      </c>
      <c r="D184" s="273">
        <f t="shared" ref="D184:E185" si="19">D181/C181-1</f>
        <v>5.6223594410139688E-2</v>
      </c>
      <c r="E184" s="273">
        <f t="shared" si="19"/>
        <v>0</v>
      </c>
    </row>
    <row r="185" spans="1:5" ht="15.75" thickBot="1" x14ac:dyDescent="0.3">
      <c r="A185" s="268" t="s">
        <v>78</v>
      </c>
      <c r="B185" s="502"/>
      <c r="C185" s="273">
        <f>C182/B182-1</f>
        <v>-0.1270921985815604</v>
      </c>
      <c r="D185" s="273">
        <f t="shared" si="19"/>
        <v>-6.3348887975913648E-2</v>
      </c>
      <c r="E185" s="273">
        <f t="shared" si="19"/>
        <v>0</v>
      </c>
    </row>
    <row r="186" spans="1:5" ht="24.75" customHeight="1" thickBot="1" x14ac:dyDescent="0.3">
      <c r="A186" s="596" t="s">
        <v>438</v>
      </c>
      <c r="B186" s="597"/>
      <c r="C186" s="597"/>
      <c r="D186" s="597"/>
      <c r="E186" s="598"/>
    </row>
    <row r="187" spans="1:5" ht="12.75" customHeight="1" x14ac:dyDescent="0.25">
      <c r="A187" s="599"/>
      <c r="B187" s="269">
        <v>2019</v>
      </c>
      <c r="C187" s="269">
        <v>2020</v>
      </c>
      <c r="D187" s="269">
        <v>2021</v>
      </c>
      <c r="E187" s="269">
        <v>2022</v>
      </c>
    </row>
    <row r="188" spans="1:5" ht="12.75" customHeight="1" thickBot="1" x14ac:dyDescent="0.3">
      <c r="A188" s="600"/>
      <c r="B188" s="270" t="s">
        <v>1</v>
      </c>
      <c r="C188" s="270" t="s">
        <v>46</v>
      </c>
      <c r="D188" s="270" t="s">
        <v>46</v>
      </c>
      <c r="E188" s="270" t="s">
        <v>46</v>
      </c>
    </row>
    <row r="189" spans="1:5" ht="15.75" thickBot="1" x14ac:dyDescent="0.3">
      <c r="A189" s="274" t="s">
        <v>80</v>
      </c>
      <c r="B189" s="275"/>
      <c r="C189" s="275"/>
      <c r="D189" s="275"/>
      <c r="E189" s="275"/>
    </row>
    <row r="190" spans="1:5" ht="15.75" thickBot="1" x14ac:dyDescent="0.3">
      <c r="A190" s="276" t="s">
        <v>81</v>
      </c>
      <c r="B190" s="275"/>
      <c r="C190" s="275"/>
      <c r="D190" s="275"/>
      <c r="E190" s="275"/>
    </row>
    <row r="191" spans="1:5" ht="15.75" thickBot="1" x14ac:dyDescent="0.3">
      <c r="A191" s="276" t="s">
        <v>82</v>
      </c>
      <c r="B191" s="277"/>
      <c r="C191" s="279"/>
      <c r="D191" s="279"/>
      <c r="E191" s="279"/>
    </row>
    <row r="192" spans="1:5" ht="24.75" customHeight="1" thickBot="1" x14ac:dyDescent="0.3">
      <c r="A192" s="274" t="s">
        <v>83</v>
      </c>
      <c r="B192" s="275"/>
      <c r="C192" s="275"/>
      <c r="D192" s="275"/>
      <c r="E192" s="275"/>
    </row>
    <row r="193" spans="1:5" ht="15.75" thickBot="1" x14ac:dyDescent="0.3">
      <c r="A193" s="276" t="s">
        <v>81</v>
      </c>
      <c r="B193" s="275"/>
      <c r="C193" s="275"/>
      <c r="D193" s="275"/>
      <c r="E193" s="275"/>
    </row>
    <row r="194" spans="1:5" ht="15.75" thickBot="1" x14ac:dyDescent="0.3">
      <c r="A194" s="276" t="s">
        <v>82</v>
      </c>
      <c r="B194" s="277"/>
      <c r="C194" s="275"/>
      <c r="D194" s="275"/>
      <c r="E194" s="275"/>
    </row>
    <row r="195" spans="1:5" ht="15.75" thickBot="1" x14ac:dyDescent="0.3">
      <c r="A195" s="274" t="s">
        <v>84</v>
      </c>
      <c r="B195" s="289">
        <f>B196+B197</f>
        <v>90000</v>
      </c>
      <c r="C195" s="289">
        <f t="shared" ref="C195:E195" si="20">C196+C197</f>
        <v>61540</v>
      </c>
      <c r="D195" s="289">
        <f t="shared" si="20"/>
        <v>65000</v>
      </c>
      <c r="E195" s="289">
        <f t="shared" si="20"/>
        <v>65000</v>
      </c>
    </row>
    <row r="196" spans="1:5" ht="15.75" thickBot="1" x14ac:dyDescent="0.3">
      <c r="A196" s="276" t="s">
        <v>81</v>
      </c>
      <c r="B196" s="289">
        <v>90000</v>
      </c>
      <c r="C196" s="260">
        <v>61540</v>
      </c>
      <c r="D196" s="260">
        <v>65000</v>
      </c>
      <c r="E196" s="260">
        <v>65000</v>
      </c>
    </row>
    <row r="197" spans="1:5" ht="15.75" thickBot="1" x14ac:dyDescent="0.3">
      <c r="A197" s="276" t="s">
        <v>82</v>
      </c>
      <c r="B197" s="277"/>
      <c r="C197" s="275"/>
      <c r="D197" s="275"/>
      <c r="E197" s="275"/>
    </row>
    <row r="198" spans="1:5" ht="15.75" thickBot="1" x14ac:dyDescent="0.3">
      <c r="A198" s="274" t="s">
        <v>85</v>
      </c>
      <c r="B198" s="277"/>
      <c r="C198" s="275"/>
      <c r="D198" s="275"/>
      <c r="E198" s="275"/>
    </row>
    <row r="199" spans="1:5" ht="15.75" thickBot="1" x14ac:dyDescent="0.3">
      <c r="A199" s="276" t="s">
        <v>81</v>
      </c>
      <c r="B199" s="277"/>
      <c r="C199" s="275"/>
      <c r="D199" s="275"/>
      <c r="E199" s="275"/>
    </row>
    <row r="200" spans="1:5" ht="15.75" thickBot="1" x14ac:dyDescent="0.3">
      <c r="A200" s="276" t="s">
        <v>82</v>
      </c>
      <c r="B200" s="277"/>
      <c r="C200" s="275"/>
      <c r="D200" s="275"/>
      <c r="E200" s="275"/>
    </row>
    <row r="201" spans="1:5" ht="15.75" thickBot="1" x14ac:dyDescent="0.3">
      <c r="A201" s="274" t="s">
        <v>86</v>
      </c>
      <c r="B201" s="277"/>
      <c r="C201" s="275"/>
      <c r="D201" s="275"/>
      <c r="E201" s="275"/>
    </row>
    <row r="202" spans="1:5" ht="15.75" thickBot="1" x14ac:dyDescent="0.3">
      <c r="A202" s="276" t="s">
        <v>81</v>
      </c>
      <c r="B202" s="277"/>
      <c r="C202" s="275"/>
      <c r="D202" s="275"/>
      <c r="E202" s="275"/>
    </row>
    <row r="203" spans="1:5" ht="15.75" thickBot="1" x14ac:dyDescent="0.3">
      <c r="A203" s="276" t="s">
        <v>82</v>
      </c>
      <c r="B203" s="277"/>
      <c r="C203" s="275"/>
      <c r="D203" s="275"/>
      <c r="E203" s="275"/>
    </row>
    <row r="204" spans="1:5" ht="15.75" thickBot="1" x14ac:dyDescent="0.3">
      <c r="A204" s="274" t="s">
        <v>87</v>
      </c>
      <c r="B204" s="277"/>
      <c r="C204" s="275"/>
      <c r="D204" s="275"/>
      <c r="E204" s="275"/>
    </row>
    <row r="205" spans="1:5" ht="15.75" thickBot="1" x14ac:dyDescent="0.3">
      <c r="A205" s="276" t="s">
        <v>81</v>
      </c>
      <c r="B205" s="277"/>
      <c r="C205" s="275"/>
      <c r="D205" s="275"/>
      <c r="E205" s="275"/>
    </row>
    <row r="206" spans="1:5" ht="15.75" thickBot="1" x14ac:dyDescent="0.3">
      <c r="A206" s="276" t="s">
        <v>82</v>
      </c>
      <c r="B206" s="277"/>
      <c r="C206" s="275"/>
      <c r="D206" s="275"/>
      <c r="E206" s="275"/>
    </row>
    <row r="207" spans="1:5" ht="24.75" thickBot="1" x14ac:dyDescent="0.3">
      <c r="A207" s="274" t="s">
        <v>88</v>
      </c>
      <c r="B207" s="277"/>
      <c r="C207" s="275"/>
      <c r="D207" s="275"/>
      <c r="E207" s="275"/>
    </row>
    <row r="208" spans="1:5" ht="15.75" thickBot="1" x14ac:dyDescent="0.3">
      <c r="A208" s="276" t="s">
        <v>81</v>
      </c>
      <c r="B208" s="277"/>
      <c r="C208" s="275"/>
      <c r="D208" s="275"/>
      <c r="E208" s="275"/>
    </row>
    <row r="209" spans="1:5" ht="15.75" thickBot="1" x14ac:dyDescent="0.3">
      <c r="A209" s="276" t="s">
        <v>82</v>
      </c>
      <c r="B209" s="277"/>
      <c r="C209" s="275"/>
      <c r="D209" s="275"/>
      <c r="E209" s="275"/>
    </row>
    <row r="210" spans="1:5" ht="15.75" thickBot="1" x14ac:dyDescent="0.3">
      <c r="A210" s="287" t="s">
        <v>342</v>
      </c>
      <c r="B210" s="277">
        <f>B207+B204+B201+B198+B195+B192+B189</f>
        <v>90000</v>
      </c>
      <c r="C210" s="277">
        <f t="shared" ref="C210:E210" si="21">C207+C204+C201+C198+C195+C192+C189</f>
        <v>61540</v>
      </c>
      <c r="D210" s="277">
        <f t="shared" si="21"/>
        <v>65000</v>
      </c>
      <c r="E210" s="277">
        <f t="shared" si="21"/>
        <v>65000</v>
      </c>
    </row>
    <row r="211" spans="1:5" ht="17.25" customHeight="1" thickBot="1" x14ac:dyDescent="0.3">
      <c r="A211" s="283" t="s">
        <v>90</v>
      </c>
      <c r="B211" s="284">
        <f>IF(B210-B181=0,0,"Error")</f>
        <v>0</v>
      </c>
      <c r="C211" s="284">
        <f>IF(C210-C181=0,0,"Error")</f>
        <v>0</v>
      </c>
      <c r="D211" s="284">
        <f>IF(D210-D181=0,0,"Error")</f>
        <v>0</v>
      </c>
      <c r="E211" s="285">
        <f>IF(E210-E181=0,0,"Error")</f>
        <v>0</v>
      </c>
    </row>
    <row r="212" spans="1:5" ht="15.75" customHeight="1" thickBot="1" x14ac:dyDescent="0.3">
      <c r="A212" s="286" t="s">
        <v>194</v>
      </c>
      <c r="B212" s="621" t="s">
        <v>673</v>
      </c>
      <c r="C212" s="622"/>
      <c r="D212" s="623"/>
      <c r="E212" s="290" t="s">
        <v>439</v>
      </c>
    </row>
    <row r="213" spans="1:5" ht="49.5" customHeight="1" thickBot="1" x14ac:dyDescent="0.3">
      <c r="A213" s="268" t="s">
        <v>68</v>
      </c>
      <c r="B213" s="643" t="s">
        <v>440</v>
      </c>
      <c r="C213" s="644"/>
      <c r="D213" s="644"/>
      <c r="E213" s="636"/>
    </row>
    <row r="214" spans="1:5" ht="15.75" thickBot="1" x14ac:dyDescent="0.3">
      <c r="A214" s="268" t="s">
        <v>70</v>
      </c>
      <c r="B214" s="601" t="s">
        <v>441</v>
      </c>
      <c r="C214" s="602"/>
      <c r="D214" s="602"/>
      <c r="E214" s="636"/>
    </row>
    <row r="215" spans="1:5" ht="12.75" customHeight="1" x14ac:dyDescent="0.25">
      <c r="A215" s="599"/>
      <c r="B215" s="269">
        <v>2019</v>
      </c>
      <c r="C215" s="269">
        <v>2020</v>
      </c>
      <c r="D215" s="269">
        <v>2021</v>
      </c>
      <c r="E215" s="269">
        <v>2022</v>
      </c>
    </row>
    <row r="216" spans="1:5" ht="12.75" customHeight="1" thickBot="1" x14ac:dyDescent="0.3">
      <c r="A216" s="600"/>
      <c r="B216" s="270" t="s">
        <v>1</v>
      </c>
      <c r="C216" s="270" t="s">
        <v>46</v>
      </c>
      <c r="D216" s="270" t="s">
        <v>46</v>
      </c>
      <c r="E216" s="270" t="s">
        <v>46</v>
      </c>
    </row>
    <row r="217" spans="1:5" ht="15.75" thickBot="1" x14ac:dyDescent="0.3">
      <c r="A217" s="268" t="s">
        <v>72</v>
      </c>
      <c r="B217" s="502">
        <v>0</v>
      </c>
      <c r="C217" s="292">
        <v>170</v>
      </c>
      <c r="D217" s="292">
        <v>170</v>
      </c>
      <c r="E217" s="292">
        <v>160</v>
      </c>
    </row>
    <row r="218" spans="1:5" ht="15.75" thickBot="1" x14ac:dyDescent="0.3">
      <c r="A218" s="268" t="s">
        <v>73</v>
      </c>
      <c r="B218" s="271">
        <f>B247</f>
        <v>0</v>
      </c>
      <c r="C218" s="271">
        <f>C247</f>
        <v>140460</v>
      </c>
      <c r="D218" s="271">
        <f t="shared" ref="D218:E218" si="22">D247</f>
        <v>140460</v>
      </c>
      <c r="E218" s="271">
        <f t="shared" si="22"/>
        <v>132198</v>
      </c>
    </row>
    <row r="219" spans="1:5" ht="15.75" thickBot="1" x14ac:dyDescent="0.3">
      <c r="A219" s="268" t="s">
        <v>74</v>
      </c>
      <c r="B219" s="271" t="e">
        <f>B218/B217</f>
        <v>#DIV/0!</v>
      </c>
      <c r="C219" s="271">
        <f>C218/C217</f>
        <v>826.23529411764707</v>
      </c>
      <c r="D219" s="271">
        <f>D218/D217</f>
        <v>826.23529411764707</v>
      </c>
      <c r="E219" s="271">
        <f>E218/E217</f>
        <v>826.23749999999995</v>
      </c>
    </row>
    <row r="220" spans="1:5" ht="15.75" thickBot="1" x14ac:dyDescent="0.3">
      <c r="A220" s="268" t="s">
        <v>75</v>
      </c>
      <c r="B220" s="502"/>
      <c r="C220" s="273" t="e">
        <f>C217/B217-1</f>
        <v>#DIV/0!</v>
      </c>
      <c r="D220" s="273">
        <f>D217/C217-1</f>
        <v>0</v>
      </c>
      <c r="E220" s="273">
        <f>E217/D217-1</f>
        <v>-5.8823529411764719E-2</v>
      </c>
    </row>
    <row r="221" spans="1:5" ht="15.75" thickBot="1" x14ac:dyDescent="0.3">
      <c r="A221" s="268" t="s">
        <v>77</v>
      </c>
      <c r="B221" s="502"/>
      <c r="C221" s="273" t="e">
        <f>C218/B218-1</f>
        <v>#DIV/0!</v>
      </c>
      <c r="D221" s="273">
        <f t="shared" ref="D221:E222" si="23">D218/C218-1</f>
        <v>0</v>
      </c>
      <c r="E221" s="273">
        <f t="shared" si="23"/>
        <v>-5.8821016659547198E-2</v>
      </c>
    </row>
    <row r="222" spans="1:5" ht="15.75" thickBot="1" x14ac:dyDescent="0.3">
      <c r="A222" s="268" t="s">
        <v>78</v>
      </c>
      <c r="B222" s="502"/>
      <c r="C222" s="273" t="e">
        <f>C219/B219-1</f>
        <v>#DIV/0!</v>
      </c>
      <c r="D222" s="273">
        <f t="shared" si="23"/>
        <v>0</v>
      </c>
      <c r="E222" s="273">
        <f t="shared" si="23"/>
        <v>2.6697992310253937E-6</v>
      </c>
    </row>
    <row r="223" spans="1:5" ht="24.75" customHeight="1" thickBot="1" x14ac:dyDescent="0.3">
      <c r="A223" s="596" t="s">
        <v>442</v>
      </c>
      <c r="B223" s="597"/>
      <c r="C223" s="597"/>
      <c r="D223" s="597"/>
      <c r="E223" s="598"/>
    </row>
    <row r="224" spans="1:5" ht="12.75" customHeight="1" x14ac:dyDescent="0.25">
      <c r="A224" s="599"/>
      <c r="B224" s="269">
        <v>2019</v>
      </c>
      <c r="C224" s="269">
        <v>2020</v>
      </c>
      <c r="D224" s="269">
        <v>2021</v>
      </c>
      <c r="E224" s="269">
        <v>2022</v>
      </c>
    </row>
    <row r="225" spans="1:5" ht="12.75" customHeight="1" thickBot="1" x14ac:dyDescent="0.3">
      <c r="A225" s="600"/>
      <c r="B225" s="270" t="s">
        <v>1</v>
      </c>
      <c r="C225" s="270" t="s">
        <v>46</v>
      </c>
      <c r="D225" s="270" t="s">
        <v>46</v>
      </c>
      <c r="E225" s="270" t="s">
        <v>46</v>
      </c>
    </row>
    <row r="226" spans="1:5" ht="15.75" thickBot="1" x14ac:dyDescent="0.3">
      <c r="A226" s="274" t="s">
        <v>80</v>
      </c>
      <c r="B226" s="275"/>
      <c r="C226" s="275"/>
      <c r="D226" s="275"/>
      <c r="E226" s="275"/>
    </row>
    <row r="227" spans="1:5" ht="15.75" thickBot="1" x14ac:dyDescent="0.3">
      <c r="A227" s="276" t="s">
        <v>81</v>
      </c>
      <c r="B227" s="275"/>
      <c r="C227" s="275"/>
      <c r="D227" s="275"/>
      <c r="E227" s="275"/>
    </row>
    <row r="228" spans="1:5" ht="15.75" thickBot="1" x14ac:dyDescent="0.3">
      <c r="A228" s="276" t="s">
        <v>82</v>
      </c>
      <c r="B228" s="277"/>
      <c r="C228" s="279"/>
      <c r="D228" s="279"/>
      <c r="E228" s="279"/>
    </row>
    <row r="229" spans="1:5" ht="24.75" customHeight="1" thickBot="1" x14ac:dyDescent="0.3">
      <c r="A229" s="274" t="s">
        <v>83</v>
      </c>
      <c r="B229" s="275"/>
      <c r="C229" s="275"/>
      <c r="D229" s="275"/>
      <c r="E229" s="275"/>
    </row>
    <row r="230" spans="1:5" ht="15.75" thickBot="1" x14ac:dyDescent="0.3">
      <c r="A230" s="276" t="s">
        <v>81</v>
      </c>
      <c r="B230" s="275"/>
      <c r="C230" s="275"/>
      <c r="D230" s="275"/>
      <c r="E230" s="275"/>
    </row>
    <row r="231" spans="1:5" ht="15.75" thickBot="1" x14ac:dyDescent="0.3">
      <c r="A231" s="276" t="s">
        <v>82</v>
      </c>
      <c r="B231" s="277"/>
      <c r="C231" s="275"/>
      <c r="D231" s="275"/>
      <c r="E231" s="275"/>
    </row>
    <row r="232" spans="1:5" ht="15.75" thickBot="1" x14ac:dyDescent="0.3">
      <c r="A232" s="274" t="s">
        <v>84</v>
      </c>
      <c r="B232" s="289">
        <f>B233+B234</f>
        <v>0</v>
      </c>
      <c r="C232" s="289">
        <f t="shared" ref="C232:E232" si="24">C233+C234</f>
        <v>140460</v>
      </c>
      <c r="D232" s="289">
        <f t="shared" si="24"/>
        <v>140460</v>
      </c>
      <c r="E232" s="289">
        <f t="shared" si="24"/>
        <v>132198</v>
      </c>
    </row>
    <row r="233" spans="1:5" ht="15.75" thickBot="1" x14ac:dyDescent="0.3">
      <c r="A233" s="276" t="s">
        <v>81</v>
      </c>
      <c r="B233" s="289"/>
      <c r="C233" s="260">
        <v>140460</v>
      </c>
      <c r="D233" s="260">
        <v>140460</v>
      </c>
      <c r="E233" s="260">
        <v>132198</v>
      </c>
    </row>
    <row r="234" spans="1:5" ht="15.75" thickBot="1" x14ac:dyDescent="0.3">
      <c r="A234" s="276" t="s">
        <v>82</v>
      </c>
      <c r="B234" s="277"/>
      <c r="C234" s="275"/>
      <c r="D234" s="275"/>
      <c r="E234" s="275"/>
    </row>
    <row r="235" spans="1:5" ht="15.75" thickBot="1" x14ac:dyDescent="0.3">
      <c r="A235" s="274" t="s">
        <v>85</v>
      </c>
      <c r="B235" s="277"/>
      <c r="C235" s="275"/>
      <c r="D235" s="275"/>
      <c r="E235" s="275"/>
    </row>
    <row r="236" spans="1:5" ht="15.75" thickBot="1" x14ac:dyDescent="0.3">
      <c r="A236" s="276" t="s">
        <v>81</v>
      </c>
      <c r="B236" s="277"/>
      <c r="C236" s="275"/>
      <c r="D236" s="275"/>
      <c r="E236" s="275"/>
    </row>
    <row r="237" spans="1:5" ht="15.75" thickBot="1" x14ac:dyDescent="0.3">
      <c r="A237" s="276" t="s">
        <v>82</v>
      </c>
      <c r="B237" s="277"/>
      <c r="C237" s="275"/>
      <c r="D237" s="275"/>
      <c r="E237" s="275"/>
    </row>
    <row r="238" spans="1:5" ht="15.75" thickBot="1" x14ac:dyDescent="0.3">
      <c r="A238" s="274" t="s">
        <v>86</v>
      </c>
      <c r="B238" s="277"/>
      <c r="C238" s="275"/>
      <c r="D238" s="275"/>
      <c r="E238" s="275"/>
    </row>
    <row r="239" spans="1:5" ht="15.75" thickBot="1" x14ac:dyDescent="0.3">
      <c r="A239" s="276" t="s">
        <v>81</v>
      </c>
      <c r="B239" s="277"/>
      <c r="C239" s="275"/>
      <c r="D239" s="275"/>
      <c r="E239" s="275"/>
    </row>
    <row r="240" spans="1:5" ht="15.75" thickBot="1" x14ac:dyDescent="0.3">
      <c r="A240" s="276" t="s">
        <v>82</v>
      </c>
      <c r="B240" s="277"/>
      <c r="C240" s="275"/>
      <c r="D240" s="275"/>
      <c r="E240" s="275"/>
    </row>
    <row r="241" spans="1:5" ht="15.75" thickBot="1" x14ac:dyDescent="0.3">
      <c r="A241" s="274" t="s">
        <v>87</v>
      </c>
      <c r="B241" s="277"/>
      <c r="C241" s="275"/>
      <c r="D241" s="275"/>
      <c r="E241" s="275"/>
    </row>
    <row r="242" spans="1:5" ht="15.75" thickBot="1" x14ac:dyDescent="0.3">
      <c r="A242" s="276" t="s">
        <v>81</v>
      </c>
      <c r="B242" s="277"/>
      <c r="C242" s="275"/>
      <c r="D242" s="275"/>
      <c r="E242" s="275"/>
    </row>
    <row r="243" spans="1:5" ht="15.75" thickBot="1" x14ac:dyDescent="0.3">
      <c r="A243" s="276" t="s">
        <v>82</v>
      </c>
      <c r="B243" s="277"/>
      <c r="C243" s="275"/>
      <c r="D243" s="275"/>
      <c r="E243" s="275"/>
    </row>
    <row r="244" spans="1:5" ht="24.75" thickBot="1" x14ac:dyDescent="0.3">
      <c r="A244" s="274" t="s">
        <v>88</v>
      </c>
      <c r="B244" s="277"/>
      <c r="C244" s="275"/>
      <c r="D244" s="275"/>
      <c r="E244" s="275"/>
    </row>
    <row r="245" spans="1:5" ht="15.75" thickBot="1" x14ac:dyDescent="0.3">
      <c r="A245" s="276" t="s">
        <v>81</v>
      </c>
      <c r="B245" s="277"/>
      <c r="C245" s="275"/>
      <c r="D245" s="275"/>
      <c r="E245" s="275"/>
    </row>
    <row r="246" spans="1:5" ht="15.75" thickBot="1" x14ac:dyDescent="0.3">
      <c r="A246" s="276" t="s">
        <v>82</v>
      </c>
      <c r="B246" s="277"/>
      <c r="C246" s="275"/>
      <c r="D246" s="275"/>
      <c r="E246" s="275"/>
    </row>
    <row r="247" spans="1:5" ht="15.75" thickBot="1" x14ac:dyDescent="0.3">
      <c r="A247" s="287" t="s">
        <v>370</v>
      </c>
      <c r="B247" s="277">
        <f>B244+B241+B238+B235+B232+B229+B226</f>
        <v>0</v>
      </c>
      <c r="C247" s="277">
        <f t="shared" ref="C247:E247" si="25">C244+C241+C238+C235+C232+C229+C226</f>
        <v>140460</v>
      </c>
      <c r="D247" s="277">
        <f t="shared" si="25"/>
        <v>140460</v>
      </c>
      <c r="E247" s="277">
        <f t="shared" si="25"/>
        <v>132198</v>
      </c>
    </row>
    <row r="248" spans="1:5" ht="17.25" customHeight="1" thickBot="1" x14ac:dyDescent="0.3">
      <c r="A248" s="283" t="s">
        <v>90</v>
      </c>
      <c r="B248" s="285">
        <f>IF(B247-B218=0,0,"Error")</f>
        <v>0</v>
      </c>
      <c r="C248" s="285">
        <f>IF(C247-C218=0,0,"Error")</f>
        <v>0</v>
      </c>
      <c r="D248" s="285">
        <f>IF(D247-D218=0,0,"Error")</f>
        <v>0</v>
      </c>
      <c r="E248" s="285">
        <f>IF(E247-E218=0,0,"Error")</f>
        <v>0</v>
      </c>
    </row>
    <row r="249" spans="1:5" ht="15.75" thickBot="1" x14ac:dyDescent="0.3">
      <c r="A249" s="654" t="s">
        <v>168</v>
      </c>
      <c r="B249" s="655"/>
      <c r="C249" s="655"/>
      <c r="D249" s="655"/>
      <c r="E249" s="620"/>
    </row>
    <row r="250" spans="1:5" ht="15.75" thickBot="1" x14ac:dyDescent="0.3">
      <c r="A250" s="618" t="s">
        <v>169</v>
      </c>
      <c r="B250" s="655"/>
      <c r="C250" s="655"/>
      <c r="D250" s="655"/>
      <c r="E250" s="620"/>
    </row>
    <row r="251" spans="1:5" ht="49.5" customHeight="1" thickBot="1" x14ac:dyDescent="0.3">
      <c r="A251" s="266" t="s">
        <v>65</v>
      </c>
      <c r="B251" s="656" t="s">
        <v>767</v>
      </c>
      <c r="C251" s="657"/>
      <c r="D251" s="293" t="s">
        <v>172</v>
      </c>
      <c r="E251" s="294"/>
    </row>
    <row r="252" spans="1:5" ht="26.25" customHeight="1" thickBot="1" x14ac:dyDescent="0.3">
      <c r="A252" s="295" t="s">
        <v>68</v>
      </c>
      <c r="B252" s="658" t="s">
        <v>443</v>
      </c>
      <c r="C252" s="659"/>
      <c r="D252" s="659"/>
      <c r="E252" s="660"/>
    </row>
    <row r="253" spans="1:5" ht="15.75" thickBot="1" x14ac:dyDescent="0.3">
      <c r="A253" s="268" t="s">
        <v>70</v>
      </c>
      <c r="B253" s="661" t="s">
        <v>674</v>
      </c>
      <c r="C253" s="662"/>
      <c r="D253" s="662"/>
      <c r="E253" s="663"/>
    </row>
    <row r="254" spans="1:5" ht="12.75" customHeight="1" x14ac:dyDescent="0.25">
      <c r="A254" s="599"/>
      <c r="B254" s="269">
        <v>2019</v>
      </c>
      <c r="C254" s="269">
        <v>2020</v>
      </c>
      <c r="D254" s="269">
        <v>2021</v>
      </c>
      <c r="E254" s="269">
        <v>2022</v>
      </c>
    </row>
    <row r="255" spans="1:5" ht="12.75" customHeight="1" thickBot="1" x14ac:dyDescent="0.3">
      <c r="A255" s="600"/>
      <c r="B255" s="270" t="s">
        <v>1</v>
      </c>
      <c r="C255" s="270" t="s">
        <v>46</v>
      </c>
      <c r="D255" s="270" t="s">
        <v>46</v>
      </c>
      <c r="E255" s="270" t="s">
        <v>46</v>
      </c>
    </row>
    <row r="256" spans="1:5" ht="15.75" thickBot="1" x14ac:dyDescent="0.3">
      <c r="A256" s="268" t="s">
        <v>72</v>
      </c>
      <c r="B256" s="271"/>
      <c r="C256" s="271">
        <v>5</v>
      </c>
      <c r="D256" s="271">
        <v>5</v>
      </c>
      <c r="E256" s="271"/>
    </row>
    <row r="257" spans="1:5" ht="15.75" thickBot="1" x14ac:dyDescent="0.3">
      <c r="A257" s="268" t="s">
        <v>73</v>
      </c>
      <c r="B257" s="271">
        <f>B275</f>
        <v>0</v>
      </c>
      <c r="C257" s="504">
        <v>45000</v>
      </c>
      <c r="D257" s="271">
        <f>D275</f>
        <v>60000</v>
      </c>
      <c r="E257" s="504">
        <v>25000</v>
      </c>
    </row>
    <row r="258" spans="1:5" ht="15.75" thickBot="1" x14ac:dyDescent="0.3">
      <c r="A258" s="268" t="s">
        <v>74</v>
      </c>
      <c r="B258" s="271" t="e">
        <f>B257/B256</f>
        <v>#DIV/0!</v>
      </c>
      <c r="C258" s="271">
        <f t="shared" ref="C258:E258" si="26">C257/C256</f>
        <v>9000</v>
      </c>
      <c r="D258" s="271">
        <f t="shared" si="26"/>
        <v>12000</v>
      </c>
      <c r="E258" s="271" t="e">
        <f t="shared" si="26"/>
        <v>#DIV/0!</v>
      </c>
    </row>
    <row r="259" spans="1:5" ht="15.75" thickBot="1" x14ac:dyDescent="0.3">
      <c r="A259" s="268" t="s">
        <v>75</v>
      </c>
      <c r="B259" s="502" t="s">
        <v>76</v>
      </c>
      <c r="C259" s="273" t="e">
        <f>C256/B256-1</f>
        <v>#DIV/0!</v>
      </c>
      <c r="D259" s="273">
        <f t="shared" ref="D259:E261" si="27">D256/C256-1</f>
        <v>0</v>
      </c>
      <c r="E259" s="273">
        <f t="shared" si="27"/>
        <v>-1</v>
      </c>
    </row>
    <row r="260" spans="1:5" ht="15.75" thickBot="1" x14ac:dyDescent="0.3">
      <c r="A260" s="268" t="s">
        <v>77</v>
      </c>
      <c r="B260" s="502" t="s">
        <v>76</v>
      </c>
      <c r="C260" s="273" t="e">
        <f>C257/B257-1</f>
        <v>#DIV/0!</v>
      </c>
      <c r="D260" s="273">
        <f t="shared" si="27"/>
        <v>0.33333333333333326</v>
      </c>
      <c r="E260" s="273">
        <f t="shared" si="27"/>
        <v>-0.58333333333333326</v>
      </c>
    </row>
    <row r="261" spans="1:5" ht="15.75" thickBot="1" x14ac:dyDescent="0.3">
      <c r="A261" s="268" t="s">
        <v>78</v>
      </c>
      <c r="B261" s="502" t="s">
        <v>76</v>
      </c>
      <c r="C261" s="273" t="e">
        <f>C258/B258-1</f>
        <v>#DIV/0!</v>
      </c>
      <c r="D261" s="273">
        <f t="shared" si="27"/>
        <v>0.33333333333333326</v>
      </c>
      <c r="E261" s="273" t="e">
        <f t="shared" si="27"/>
        <v>#DIV/0!</v>
      </c>
    </row>
    <row r="262" spans="1:5" ht="15.75" thickBot="1" x14ac:dyDescent="0.3">
      <c r="A262" s="596" t="s">
        <v>444</v>
      </c>
      <c r="B262" s="597"/>
      <c r="C262" s="597"/>
      <c r="D262" s="597"/>
      <c r="E262" s="598"/>
    </row>
    <row r="263" spans="1:5" ht="12.75" customHeight="1" x14ac:dyDescent="0.25">
      <c r="A263" s="599"/>
      <c r="B263" s="269">
        <v>2019</v>
      </c>
      <c r="C263" s="269">
        <v>2020</v>
      </c>
      <c r="D263" s="269">
        <v>2021</v>
      </c>
      <c r="E263" s="269">
        <v>2022</v>
      </c>
    </row>
    <row r="264" spans="1:5" ht="12.75" customHeight="1" thickBot="1" x14ac:dyDescent="0.3">
      <c r="A264" s="600"/>
      <c r="B264" s="270" t="s">
        <v>1</v>
      </c>
      <c r="C264" s="270" t="s">
        <v>46</v>
      </c>
      <c r="D264" s="270" t="s">
        <v>46</v>
      </c>
      <c r="E264" s="270" t="s">
        <v>46</v>
      </c>
    </row>
    <row r="265" spans="1:5" ht="15.75" thickBot="1" x14ac:dyDescent="0.3">
      <c r="A265" s="274" t="s">
        <v>134</v>
      </c>
      <c r="B265" s="275">
        <f>B266+B267+B268+B269</f>
        <v>0</v>
      </c>
      <c r="C265" s="275">
        <f>C266+C267+C268+C269</f>
        <v>0</v>
      </c>
      <c r="D265" s="275">
        <f t="shared" ref="D265:E265" si="28">D266+D267+D268+D269</f>
        <v>0</v>
      </c>
      <c r="E265" s="275">
        <f t="shared" si="28"/>
        <v>0</v>
      </c>
    </row>
    <row r="266" spans="1:5" ht="15.75" thickBot="1" x14ac:dyDescent="0.3">
      <c r="A266" s="276" t="s">
        <v>81</v>
      </c>
      <c r="B266" s="275"/>
      <c r="C266" s="275"/>
      <c r="D266" s="275"/>
      <c r="E266" s="275"/>
    </row>
    <row r="267" spans="1:5" ht="15.75" thickBot="1" x14ac:dyDescent="0.3">
      <c r="A267" s="276" t="s">
        <v>135</v>
      </c>
      <c r="B267" s="275"/>
      <c r="C267" s="275"/>
      <c r="D267" s="275"/>
      <c r="E267" s="275"/>
    </row>
    <row r="268" spans="1:5" ht="15.75" thickBot="1" x14ac:dyDescent="0.3">
      <c r="A268" s="276" t="s">
        <v>136</v>
      </c>
      <c r="B268" s="275"/>
      <c r="C268" s="275"/>
      <c r="D268" s="275"/>
      <c r="E268" s="275"/>
    </row>
    <row r="269" spans="1:5" ht="15.75" thickBot="1" x14ac:dyDescent="0.3">
      <c r="A269" s="276" t="s">
        <v>137</v>
      </c>
      <c r="B269" s="275"/>
      <c r="C269" s="275"/>
      <c r="D269" s="275"/>
      <c r="E269" s="275"/>
    </row>
    <row r="270" spans="1:5" ht="15.75" thickBot="1" x14ac:dyDescent="0.3">
      <c r="A270" s="274" t="s">
        <v>138</v>
      </c>
      <c r="B270" s="275">
        <f>B271+B272+B273+B274</f>
        <v>0</v>
      </c>
      <c r="C270" s="275">
        <f t="shared" ref="C270:E270" si="29">C271+C272+C273+C274</f>
        <v>45000</v>
      </c>
      <c r="D270" s="275">
        <f t="shared" si="29"/>
        <v>60000</v>
      </c>
      <c r="E270" s="275">
        <f t="shared" si="29"/>
        <v>25000</v>
      </c>
    </row>
    <row r="271" spans="1:5" ht="15.75" thickBot="1" x14ac:dyDescent="0.3">
      <c r="A271" s="276" t="s">
        <v>81</v>
      </c>
      <c r="B271" s="277"/>
      <c r="C271" s="275">
        <v>45000</v>
      </c>
      <c r="D271" s="275">
        <v>60000</v>
      </c>
      <c r="E271" s="275">
        <v>25000</v>
      </c>
    </row>
    <row r="272" spans="1:5" ht="15.75" thickBot="1" x14ac:dyDescent="0.3">
      <c r="A272" s="276" t="s">
        <v>135</v>
      </c>
      <c r="B272" s="277"/>
      <c r="C272" s="275"/>
      <c r="D272" s="275"/>
      <c r="E272" s="275"/>
    </row>
    <row r="273" spans="1:5" ht="15.75" thickBot="1" x14ac:dyDescent="0.3">
      <c r="A273" s="276" t="s">
        <v>136</v>
      </c>
      <c r="B273" s="277"/>
      <c r="C273" s="275"/>
      <c r="D273" s="275"/>
      <c r="E273" s="275"/>
    </row>
    <row r="274" spans="1:5" ht="15.75" thickBot="1" x14ac:dyDescent="0.3">
      <c r="A274" s="276" t="s">
        <v>137</v>
      </c>
      <c r="B274" s="277"/>
      <c r="C274" s="275"/>
      <c r="D274" s="275"/>
      <c r="E274" s="275"/>
    </row>
    <row r="275" spans="1:5" ht="15.75" thickBot="1" x14ac:dyDescent="0.3">
      <c r="A275" s="296" t="s">
        <v>89</v>
      </c>
      <c r="B275" s="277">
        <f>B265+B270</f>
        <v>0</v>
      </c>
      <c r="C275" s="277">
        <f t="shared" ref="C275:E275" si="30">C265+C270</f>
        <v>45000</v>
      </c>
      <c r="D275" s="277">
        <f t="shared" si="30"/>
        <v>60000</v>
      </c>
      <c r="E275" s="277">
        <f t="shared" si="30"/>
        <v>25000</v>
      </c>
    </row>
    <row r="276" spans="1:5" ht="17.25" customHeight="1" thickBot="1" x14ac:dyDescent="0.3">
      <c r="A276" s="283" t="s">
        <v>90</v>
      </c>
      <c r="B276" s="285">
        <v>0</v>
      </c>
      <c r="C276" s="285">
        <f>IF(C275-C257=0,0,"Error")</f>
        <v>0</v>
      </c>
      <c r="D276" s="285">
        <f t="shared" ref="D276:E276" si="31">IF(D275-D257=0,0,"Error")</f>
        <v>0</v>
      </c>
      <c r="E276" s="285">
        <f t="shared" si="31"/>
        <v>0</v>
      </c>
    </row>
    <row r="277" spans="1:5" ht="49.5" customHeight="1" thickBot="1" x14ac:dyDescent="0.3">
      <c r="A277" s="266" t="s">
        <v>91</v>
      </c>
      <c r="B277" s="656" t="s">
        <v>768</v>
      </c>
      <c r="C277" s="657"/>
      <c r="D277" s="293" t="s">
        <v>172</v>
      </c>
      <c r="E277" s="294"/>
    </row>
    <row r="278" spans="1:5" ht="26.25" customHeight="1" thickBot="1" x14ac:dyDescent="0.3">
      <c r="A278" s="295" t="s">
        <v>68</v>
      </c>
      <c r="B278" s="658" t="s">
        <v>443</v>
      </c>
      <c r="C278" s="659"/>
      <c r="D278" s="659"/>
      <c r="E278" s="660"/>
    </row>
    <row r="279" spans="1:5" ht="15.75" thickBot="1" x14ac:dyDescent="0.3">
      <c r="A279" s="268" t="s">
        <v>70</v>
      </c>
      <c r="B279" s="661" t="s">
        <v>674</v>
      </c>
      <c r="C279" s="662"/>
      <c r="D279" s="662"/>
      <c r="E279" s="663"/>
    </row>
    <row r="280" spans="1:5" ht="12.75" customHeight="1" x14ac:dyDescent="0.25">
      <c r="A280" s="599"/>
      <c r="B280" s="269">
        <v>2019</v>
      </c>
      <c r="C280" s="269">
        <v>2020</v>
      </c>
      <c r="D280" s="269">
        <v>2021</v>
      </c>
      <c r="E280" s="269">
        <v>2022</v>
      </c>
    </row>
    <row r="281" spans="1:5" ht="12.75" customHeight="1" thickBot="1" x14ac:dyDescent="0.3">
      <c r="A281" s="600"/>
      <c r="B281" s="270" t="s">
        <v>1</v>
      </c>
      <c r="C281" s="270" t="s">
        <v>46</v>
      </c>
      <c r="D281" s="270" t="s">
        <v>46</v>
      </c>
      <c r="E281" s="270" t="s">
        <v>46</v>
      </c>
    </row>
    <row r="282" spans="1:5" ht="15.75" thickBot="1" x14ac:dyDescent="0.3">
      <c r="A282" s="268" t="s">
        <v>72</v>
      </c>
      <c r="B282" s="271"/>
      <c r="C282" s="271">
        <v>2</v>
      </c>
      <c r="D282" s="271"/>
      <c r="E282" s="271"/>
    </row>
    <row r="283" spans="1:5" ht="15.75" thickBot="1" x14ac:dyDescent="0.3">
      <c r="A283" s="268" t="s">
        <v>73</v>
      </c>
      <c r="B283" s="271">
        <f>B301</f>
        <v>0</v>
      </c>
      <c r="C283" s="504">
        <f>C301</f>
        <v>25000</v>
      </c>
      <c r="D283" s="288"/>
      <c r="E283" s="288"/>
    </row>
    <row r="284" spans="1:5" ht="15.75" thickBot="1" x14ac:dyDescent="0.3">
      <c r="A284" s="268" t="s">
        <v>74</v>
      </c>
      <c r="B284" s="271" t="e">
        <f>B283/B282</f>
        <v>#DIV/0!</v>
      </c>
      <c r="C284" s="271">
        <f t="shared" ref="C284:E284" si="32">C283/C282</f>
        <v>12500</v>
      </c>
      <c r="D284" s="271" t="e">
        <f t="shared" si="32"/>
        <v>#DIV/0!</v>
      </c>
      <c r="E284" s="271" t="e">
        <f t="shared" si="32"/>
        <v>#DIV/0!</v>
      </c>
    </row>
    <row r="285" spans="1:5" ht="15.75" thickBot="1" x14ac:dyDescent="0.3">
      <c r="A285" s="268" t="s">
        <v>75</v>
      </c>
      <c r="B285" s="502" t="s">
        <v>76</v>
      </c>
      <c r="C285" s="273" t="e">
        <f>C282/B282-1</f>
        <v>#DIV/0!</v>
      </c>
      <c r="D285" s="273">
        <f t="shared" ref="D285:E287" si="33">D282/C282-1</f>
        <v>-1</v>
      </c>
      <c r="E285" s="273" t="e">
        <f t="shared" si="33"/>
        <v>#DIV/0!</v>
      </c>
    </row>
    <row r="286" spans="1:5" ht="15.75" thickBot="1" x14ac:dyDescent="0.3">
      <c r="A286" s="268" t="s">
        <v>77</v>
      </c>
      <c r="B286" s="502" t="s">
        <v>76</v>
      </c>
      <c r="C286" s="273" t="e">
        <f>C283/B283-1</f>
        <v>#DIV/0!</v>
      </c>
      <c r="D286" s="273">
        <f t="shared" si="33"/>
        <v>-1</v>
      </c>
      <c r="E286" s="273" t="e">
        <f t="shared" si="33"/>
        <v>#DIV/0!</v>
      </c>
    </row>
    <row r="287" spans="1:5" ht="15.75" thickBot="1" x14ac:dyDescent="0.3">
      <c r="A287" s="268" t="s">
        <v>78</v>
      </c>
      <c r="B287" s="502" t="s">
        <v>76</v>
      </c>
      <c r="C287" s="273" t="e">
        <f>C284/B284-1</f>
        <v>#DIV/0!</v>
      </c>
      <c r="D287" s="273" t="e">
        <f t="shared" si="33"/>
        <v>#DIV/0!</v>
      </c>
      <c r="E287" s="273" t="e">
        <f t="shared" si="33"/>
        <v>#DIV/0!</v>
      </c>
    </row>
    <row r="288" spans="1:5" ht="15.75" thickBot="1" x14ac:dyDescent="0.3">
      <c r="A288" s="596" t="s">
        <v>446</v>
      </c>
      <c r="B288" s="597"/>
      <c r="C288" s="597"/>
      <c r="D288" s="597"/>
      <c r="E288" s="598"/>
    </row>
    <row r="289" spans="1:5" ht="12.75" customHeight="1" x14ac:dyDescent="0.25">
      <c r="A289" s="599"/>
      <c r="B289" s="269">
        <v>2019</v>
      </c>
      <c r="C289" s="269">
        <v>2020</v>
      </c>
      <c r="D289" s="269">
        <v>2021</v>
      </c>
      <c r="E289" s="269">
        <v>2022</v>
      </c>
    </row>
    <row r="290" spans="1:5" ht="12.75" customHeight="1" thickBot="1" x14ac:dyDescent="0.3">
      <c r="A290" s="600"/>
      <c r="B290" s="270" t="s">
        <v>1</v>
      </c>
      <c r="C290" s="270" t="s">
        <v>46</v>
      </c>
      <c r="D290" s="270" t="s">
        <v>46</v>
      </c>
      <c r="E290" s="270" t="s">
        <v>46</v>
      </c>
    </row>
    <row r="291" spans="1:5" ht="15.75" thickBot="1" x14ac:dyDescent="0.3">
      <c r="A291" s="274" t="s">
        <v>134</v>
      </c>
      <c r="B291" s="275">
        <f>B292+B293+B294+B295</f>
        <v>0</v>
      </c>
      <c r="C291" s="275">
        <f>C292+C293+C294+C295</f>
        <v>2000</v>
      </c>
      <c r="D291" s="275">
        <f t="shared" ref="D291:E291" si="34">D292+D293+D294+D295</f>
        <v>0</v>
      </c>
      <c r="E291" s="275">
        <f t="shared" si="34"/>
        <v>0</v>
      </c>
    </row>
    <row r="292" spans="1:5" ht="15.75" thickBot="1" x14ac:dyDescent="0.3">
      <c r="A292" s="276" t="s">
        <v>81</v>
      </c>
      <c r="B292" s="275"/>
      <c r="C292" s="275">
        <v>2000</v>
      </c>
      <c r="D292" s="275"/>
      <c r="E292" s="275"/>
    </row>
    <row r="293" spans="1:5" ht="15.75" thickBot="1" x14ac:dyDescent="0.3">
      <c r="A293" s="276" t="s">
        <v>135</v>
      </c>
      <c r="B293" s="275"/>
      <c r="C293" s="275"/>
      <c r="D293" s="275"/>
      <c r="E293" s="275"/>
    </row>
    <row r="294" spans="1:5" ht="15.75" thickBot="1" x14ac:dyDescent="0.3">
      <c r="A294" s="276" t="s">
        <v>136</v>
      </c>
      <c r="B294" s="275"/>
      <c r="C294" s="275"/>
      <c r="D294" s="275"/>
      <c r="E294" s="275"/>
    </row>
    <row r="295" spans="1:5" ht="15.75" thickBot="1" x14ac:dyDescent="0.3">
      <c r="A295" s="276" t="s">
        <v>137</v>
      </c>
      <c r="B295" s="275"/>
      <c r="C295" s="275"/>
      <c r="D295" s="275"/>
      <c r="E295" s="275"/>
    </row>
    <row r="296" spans="1:5" ht="15.75" thickBot="1" x14ac:dyDescent="0.3">
      <c r="A296" s="274" t="s">
        <v>138</v>
      </c>
      <c r="B296" s="275">
        <f>B297+B298+B299+B300</f>
        <v>0</v>
      </c>
      <c r="C296" s="275">
        <f t="shared" ref="C296:E296" si="35">C297+C298+C299+C300</f>
        <v>23000</v>
      </c>
      <c r="D296" s="275">
        <f t="shared" si="35"/>
        <v>0</v>
      </c>
      <c r="E296" s="275">
        <f t="shared" si="35"/>
        <v>0</v>
      </c>
    </row>
    <row r="297" spans="1:5" ht="15.75" thickBot="1" x14ac:dyDescent="0.3">
      <c r="A297" s="276" t="s">
        <v>81</v>
      </c>
      <c r="B297" s="277"/>
      <c r="C297" s="275">
        <v>23000</v>
      </c>
      <c r="D297" s="275"/>
      <c r="E297" s="275"/>
    </row>
    <row r="298" spans="1:5" ht="15.75" thickBot="1" x14ac:dyDescent="0.3">
      <c r="A298" s="276" t="s">
        <v>135</v>
      </c>
      <c r="B298" s="277"/>
      <c r="C298" s="275"/>
      <c r="D298" s="275"/>
      <c r="E298" s="275"/>
    </row>
    <row r="299" spans="1:5" ht="15.75" thickBot="1" x14ac:dyDescent="0.3">
      <c r="A299" s="276" t="s">
        <v>136</v>
      </c>
      <c r="B299" s="277"/>
      <c r="C299" s="275"/>
      <c r="D299" s="275"/>
      <c r="E299" s="275"/>
    </row>
    <row r="300" spans="1:5" ht="15.75" thickBot="1" x14ac:dyDescent="0.3">
      <c r="A300" s="276" t="s">
        <v>137</v>
      </c>
      <c r="B300" s="277"/>
      <c r="C300" s="275"/>
      <c r="D300" s="275"/>
      <c r="E300" s="275"/>
    </row>
    <row r="301" spans="1:5" ht="15.75" thickBot="1" x14ac:dyDescent="0.3">
      <c r="A301" s="296" t="s">
        <v>97</v>
      </c>
      <c r="B301" s="277">
        <f>B291+B296</f>
        <v>0</v>
      </c>
      <c r="C301" s="277">
        <f t="shared" ref="C301:E301" si="36">C291+C296</f>
        <v>25000</v>
      </c>
      <c r="D301" s="277">
        <f t="shared" si="36"/>
        <v>0</v>
      </c>
      <c r="E301" s="277">
        <f t="shared" si="36"/>
        <v>0</v>
      </c>
    </row>
    <row r="302" spans="1:5" ht="17.25" customHeight="1" thickBot="1" x14ac:dyDescent="0.3">
      <c r="A302" s="283" t="s">
        <v>90</v>
      </c>
      <c r="B302" s="285">
        <v>0</v>
      </c>
      <c r="C302" s="285">
        <f>IF(C301-C283=0,0,"Error")</f>
        <v>0</v>
      </c>
      <c r="D302" s="285">
        <f t="shared" ref="D302:E302" si="37">IF(D301-D283=0,0,"Error")</f>
        <v>0</v>
      </c>
      <c r="E302" s="285">
        <f t="shared" si="37"/>
        <v>0</v>
      </c>
    </row>
    <row r="303" spans="1:5" ht="42.75" thickBot="1" x14ac:dyDescent="0.3">
      <c r="A303" s="266" t="s">
        <v>98</v>
      </c>
      <c r="B303" s="656" t="s">
        <v>675</v>
      </c>
      <c r="C303" s="657"/>
      <c r="D303" s="293" t="s">
        <v>172</v>
      </c>
      <c r="E303" s="294"/>
    </row>
    <row r="304" spans="1:5" ht="26.25" customHeight="1" thickBot="1" x14ac:dyDescent="0.3">
      <c r="A304" s="295" t="s">
        <v>68</v>
      </c>
      <c r="B304" s="658" t="s">
        <v>443</v>
      </c>
      <c r="C304" s="659"/>
      <c r="D304" s="659"/>
      <c r="E304" s="660"/>
    </row>
    <row r="305" spans="1:5" ht="15.75" thickBot="1" x14ac:dyDescent="0.3">
      <c r="A305" s="268" t="s">
        <v>70</v>
      </c>
      <c r="B305" s="661" t="s">
        <v>676</v>
      </c>
      <c r="C305" s="662"/>
      <c r="D305" s="662"/>
      <c r="E305" s="663"/>
    </row>
    <row r="306" spans="1:5" ht="12.75" customHeight="1" x14ac:dyDescent="0.25">
      <c r="A306" s="599"/>
      <c r="B306" s="269">
        <v>2019</v>
      </c>
      <c r="C306" s="269">
        <v>2020</v>
      </c>
      <c r="D306" s="269">
        <v>2021</v>
      </c>
      <c r="E306" s="269">
        <v>2022</v>
      </c>
    </row>
    <row r="307" spans="1:5" ht="12.75" customHeight="1" thickBot="1" x14ac:dyDescent="0.3">
      <c r="A307" s="600"/>
      <c r="B307" s="270" t="s">
        <v>1</v>
      </c>
      <c r="C307" s="270" t="s">
        <v>46</v>
      </c>
      <c r="D307" s="270" t="s">
        <v>46</v>
      </c>
      <c r="E307" s="270" t="s">
        <v>46</v>
      </c>
    </row>
    <row r="308" spans="1:5" ht="15.75" thickBot="1" x14ac:dyDescent="0.3">
      <c r="A308" s="268" t="s">
        <v>72</v>
      </c>
      <c r="B308" s="271"/>
      <c r="C308" s="271">
        <v>20</v>
      </c>
      <c r="D308" s="271">
        <v>18</v>
      </c>
      <c r="E308" s="271">
        <v>35</v>
      </c>
    </row>
    <row r="309" spans="1:5" ht="15.75" thickBot="1" x14ac:dyDescent="0.3">
      <c r="A309" s="268" t="s">
        <v>73</v>
      </c>
      <c r="B309" s="271">
        <f>B327</f>
        <v>0</v>
      </c>
      <c r="C309" s="271">
        <f>C327</f>
        <v>30000</v>
      </c>
      <c r="D309" s="271">
        <f>D327</f>
        <v>25000</v>
      </c>
      <c r="E309" s="504">
        <v>20000</v>
      </c>
    </row>
    <row r="310" spans="1:5" ht="15.75" thickBot="1" x14ac:dyDescent="0.3">
      <c r="A310" s="268" t="s">
        <v>74</v>
      </c>
      <c r="B310" s="271" t="e">
        <f>B309/B308</f>
        <v>#DIV/0!</v>
      </c>
      <c r="C310" s="271">
        <f t="shared" ref="C310:E310" si="38">C309/C308</f>
        <v>1500</v>
      </c>
      <c r="D310" s="271">
        <f t="shared" si="38"/>
        <v>1388.8888888888889</v>
      </c>
      <c r="E310" s="271">
        <f t="shared" si="38"/>
        <v>571.42857142857144</v>
      </c>
    </row>
    <row r="311" spans="1:5" ht="15.75" thickBot="1" x14ac:dyDescent="0.3">
      <c r="A311" s="268" t="s">
        <v>75</v>
      </c>
      <c r="B311" s="502" t="s">
        <v>76</v>
      </c>
      <c r="C311" s="273" t="e">
        <f>C308/B308-1</f>
        <v>#DIV/0!</v>
      </c>
      <c r="D311" s="273">
        <f t="shared" ref="D311:E313" si="39">D308/C308-1</f>
        <v>-9.9999999999999978E-2</v>
      </c>
      <c r="E311" s="273">
        <f t="shared" si="39"/>
        <v>0.94444444444444442</v>
      </c>
    </row>
    <row r="312" spans="1:5" ht="15.75" thickBot="1" x14ac:dyDescent="0.3">
      <c r="A312" s="268" t="s">
        <v>77</v>
      </c>
      <c r="B312" s="502" t="s">
        <v>76</v>
      </c>
      <c r="C312" s="273" t="e">
        <f>C309/B309-1</f>
        <v>#DIV/0!</v>
      </c>
      <c r="D312" s="273">
        <f t="shared" si="39"/>
        <v>-0.16666666666666663</v>
      </c>
      <c r="E312" s="273">
        <f t="shared" si="39"/>
        <v>-0.19999999999999996</v>
      </c>
    </row>
    <row r="313" spans="1:5" ht="15.75" thickBot="1" x14ac:dyDescent="0.3">
      <c r="A313" s="268" t="s">
        <v>78</v>
      </c>
      <c r="B313" s="502" t="s">
        <v>76</v>
      </c>
      <c r="C313" s="273" t="e">
        <f>C310/B310-1</f>
        <v>#DIV/0!</v>
      </c>
      <c r="D313" s="273">
        <f t="shared" si="39"/>
        <v>-7.407407407407407E-2</v>
      </c>
      <c r="E313" s="273">
        <f t="shared" si="39"/>
        <v>-0.58857142857142852</v>
      </c>
    </row>
    <row r="314" spans="1:5" ht="15.75" thickBot="1" x14ac:dyDescent="0.3">
      <c r="A314" s="596" t="s">
        <v>452</v>
      </c>
      <c r="B314" s="597"/>
      <c r="C314" s="597"/>
      <c r="D314" s="597"/>
      <c r="E314" s="598"/>
    </row>
    <row r="315" spans="1:5" ht="12.75" customHeight="1" x14ac:dyDescent="0.25">
      <c r="A315" s="599"/>
      <c r="B315" s="269">
        <v>2019</v>
      </c>
      <c r="C315" s="269">
        <v>2020</v>
      </c>
      <c r="D315" s="269">
        <v>2021</v>
      </c>
      <c r="E315" s="269">
        <v>2022</v>
      </c>
    </row>
    <row r="316" spans="1:5" ht="12.75" customHeight="1" thickBot="1" x14ac:dyDescent="0.3">
      <c r="A316" s="600"/>
      <c r="B316" s="270" t="s">
        <v>1</v>
      </c>
      <c r="C316" s="270" t="s">
        <v>46</v>
      </c>
      <c r="D316" s="270" t="s">
        <v>46</v>
      </c>
      <c r="E316" s="270" t="s">
        <v>46</v>
      </c>
    </row>
    <row r="317" spans="1:5" ht="15.75" thickBot="1" x14ac:dyDescent="0.3">
      <c r="A317" s="274" t="s">
        <v>134</v>
      </c>
      <c r="B317" s="275">
        <f>B318+B319+B320+B321</f>
        <v>0</v>
      </c>
      <c r="C317" s="275">
        <f>C318+C319+C320+C321</f>
        <v>0</v>
      </c>
      <c r="D317" s="275">
        <f t="shared" ref="D317:E317" si="40">D318+D319+D320+D321</f>
        <v>0</v>
      </c>
      <c r="E317" s="275">
        <f t="shared" si="40"/>
        <v>0</v>
      </c>
    </row>
    <row r="318" spans="1:5" ht="15.75" thickBot="1" x14ac:dyDescent="0.3">
      <c r="A318" s="276" t="s">
        <v>81</v>
      </c>
      <c r="B318" s="275"/>
      <c r="C318" s="275"/>
      <c r="D318" s="275"/>
      <c r="E318" s="275"/>
    </row>
    <row r="319" spans="1:5" ht="15.75" thickBot="1" x14ac:dyDescent="0.3">
      <c r="A319" s="276" t="s">
        <v>135</v>
      </c>
      <c r="B319" s="275"/>
      <c r="C319" s="275"/>
      <c r="D319" s="275"/>
      <c r="E319" s="275"/>
    </row>
    <row r="320" spans="1:5" ht="15.75" thickBot="1" x14ac:dyDescent="0.3">
      <c r="A320" s="276" t="s">
        <v>136</v>
      </c>
      <c r="B320" s="275"/>
      <c r="C320" s="275"/>
      <c r="D320" s="275"/>
      <c r="E320" s="275"/>
    </row>
    <row r="321" spans="1:5" ht="15.75" thickBot="1" x14ac:dyDescent="0.3">
      <c r="A321" s="276" t="s">
        <v>137</v>
      </c>
      <c r="B321" s="275"/>
      <c r="C321" s="275"/>
      <c r="D321" s="275"/>
      <c r="E321" s="275"/>
    </row>
    <row r="322" spans="1:5" ht="15.75" thickBot="1" x14ac:dyDescent="0.3">
      <c r="A322" s="274" t="s">
        <v>138</v>
      </c>
      <c r="B322" s="275">
        <f>B323+B324+B325+B326</f>
        <v>0</v>
      </c>
      <c r="C322" s="275">
        <f t="shared" ref="C322:E322" si="41">C323+C324+C325+C326</f>
        <v>30000</v>
      </c>
      <c r="D322" s="275">
        <f t="shared" si="41"/>
        <v>25000</v>
      </c>
      <c r="E322" s="275">
        <f t="shared" si="41"/>
        <v>20000</v>
      </c>
    </row>
    <row r="323" spans="1:5" ht="15.75" thickBot="1" x14ac:dyDescent="0.3">
      <c r="A323" s="276" t="s">
        <v>81</v>
      </c>
      <c r="B323" s="277"/>
      <c r="C323" s="275">
        <v>30000</v>
      </c>
      <c r="D323" s="275">
        <v>25000</v>
      </c>
      <c r="E323" s="275">
        <v>20000</v>
      </c>
    </row>
    <row r="324" spans="1:5" ht="15.75" thickBot="1" x14ac:dyDescent="0.3">
      <c r="A324" s="276" t="s">
        <v>135</v>
      </c>
      <c r="B324" s="277"/>
      <c r="C324" s="275"/>
      <c r="D324" s="275"/>
      <c r="E324" s="275"/>
    </row>
    <row r="325" spans="1:5" ht="15.75" thickBot="1" x14ac:dyDescent="0.3">
      <c r="A325" s="276" t="s">
        <v>136</v>
      </c>
      <c r="B325" s="277"/>
      <c r="C325" s="275"/>
      <c r="D325" s="275"/>
      <c r="E325" s="275"/>
    </row>
    <row r="326" spans="1:5" ht="15.75" thickBot="1" x14ac:dyDescent="0.3">
      <c r="A326" s="276" t="s">
        <v>137</v>
      </c>
      <c r="B326" s="277"/>
      <c r="C326" s="275"/>
      <c r="D326" s="275"/>
      <c r="E326" s="275"/>
    </row>
    <row r="327" spans="1:5" ht="15.75" thickBot="1" x14ac:dyDescent="0.3">
      <c r="A327" s="296" t="s">
        <v>104</v>
      </c>
      <c r="B327" s="277">
        <f>B317+B322</f>
        <v>0</v>
      </c>
      <c r="C327" s="277">
        <f t="shared" ref="C327:E327" si="42">C317+C322</f>
        <v>30000</v>
      </c>
      <c r="D327" s="277">
        <f t="shared" si="42"/>
        <v>25000</v>
      </c>
      <c r="E327" s="277">
        <f t="shared" si="42"/>
        <v>20000</v>
      </c>
    </row>
    <row r="328" spans="1:5" ht="17.25" customHeight="1" thickBot="1" x14ac:dyDescent="0.3">
      <c r="A328" s="283" t="s">
        <v>90</v>
      </c>
      <c r="B328" s="285">
        <v>0</v>
      </c>
      <c r="C328" s="285">
        <f>IF(C327-C309=0,0,"Error")</f>
        <v>0</v>
      </c>
      <c r="D328" s="285">
        <f t="shared" ref="D328:E328" si="43">IF(D327-D309=0,0,"Error")</f>
        <v>0</v>
      </c>
      <c r="E328" s="285">
        <f t="shared" si="43"/>
        <v>0</v>
      </c>
    </row>
    <row r="329" spans="1:5" ht="42.75" thickBot="1" x14ac:dyDescent="0.3">
      <c r="A329" s="266" t="s">
        <v>105</v>
      </c>
      <c r="B329" s="656" t="s">
        <v>677</v>
      </c>
      <c r="C329" s="657"/>
      <c r="D329" s="293" t="s">
        <v>172</v>
      </c>
      <c r="E329" s="294"/>
    </row>
    <row r="330" spans="1:5" ht="26.25" customHeight="1" thickBot="1" x14ac:dyDescent="0.3">
      <c r="A330" s="295" t="s">
        <v>68</v>
      </c>
      <c r="B330" s="658" t="s">
        <v>678</v>
      </c>
      <c r="C330" s="659"/>
      <c r="D330" s="659"/>
      <c r="E330" s="660"/>
    </row>
    <row r="331" spans="1:5" ht="15.75" thickBot="1" x14ac:dyDescent="0.3">
      <c r="A331" s="268" t="s">
        <v>70</v>
      </c>
      <c r="B331" s="661" t="s">
        <v>676</v>
      </c>
      <c r="C331" s="662"/>
      <c r="D331" s="662"/>
      <c r="E331" s="663"/>
    </row>
    <row r="332" spans="1:5" ht="12.75" customHeight="1" x14ac:dyDescent="0.25">
      <c r="A332" s="599"/>
      <c r="B332" s="269">
        <v>2019</v>
      </c>
      <c r="C332" s="269">
        <v>2020</v>
      </c>
      <c r="D332" s="269">
        <v>2021</v>
      </c>
      <c r="E332" s="269">
        <v>2022</v>
      </c>
    </row>
    <row r="333" spans="1:5" ht="12.75" customHeight="1" thickBot="1" x14ac:dyDescent="0.3">
      <c r="A333" s="600"/>
      <c r="B333" s="270" t="s">
        <v>1</v>
      </c>
      <c r="C333" s="270" t="s">
        <v>46</v>
      </c>
      <c r="D333" s="270" t="s">
        <v>46</v>
      </c>
      <c r="E333" s="270" t="s">
        <v>46</v>
      </c>
    </row>
    <row r="334" spans="1:5" ht="15.75" thickBot="1" x14ac:dyDescent="0.3">
      <c r="A334" s="268" t="s">
        <v>72</v>
      </c>
      <c r="B334" s="271"/>
      <c r="C334" s="271"/>
      <c r="D334" s="271"/>
      <c r="E334" s="271">
        <v>70</v>
      </c>
    </row>
    <row r="335" spans="1:5" ht="15.75" thickBot="1" x14ac:dyDescent="0.3">
      <c r="A335" s="268" t="s">
        <v>73</v>
      </c>
      <c r="B335" s="271"/>
      <c r="C335" s="271"/>
      <c r="D335" s="271"/>
      <c r="E335" s="271">
        <f>E353</f>
        <v>40000</v>
      </c>
    </row>
    <row r="336" spans="1:5" ht="15.75" thickBot="1" x14ac:dyDescent="0.3">
      <c r="A336" s="268" t="s">
        <v>74</v>
      </c>
      <c r="B336" s="271"/>
      <c r="C336" s="271"/>
      <c r="D336" s="271"/>
      <c r="E336" s="271">
        <f t="shared" ref="E336" si="44">E335/E334</f>
        <v>571.42857142857144</v>
      </c>
    </row>
    <row r="337" spans="1:5" ht="15.75" thickBot="1" x14ac:dyDescent="0.3">
      <c r="A337" s="268" t="s">
        <v>75</v>
      </c>
      <c r="B337" s="502"/>
      <c r="C337" s="273"/>
      <c r="D337" s="273"/>
      <c r="E337" s="273" t="e">
        <f t="shared" ref="E337:E339" si="45">E334/D334-1</f>
        <v>#DIV/0!</v>
      </c>
    </row>
    <row r="338" spans="1:5" ht="15.75" thickBot="1" x14ac:dyDescent="0.3">
      <c r="A338" s="268" t="s">
        <v>77</v>
      </c>
      <c r="B338" s="502"/>
      <c r="C338" s="273"/>
      <c r="D338" s="273"/>
      <c r="E338" s="273" t="e">
        <f t="shared" si="45"/>
        <v>#DIV/0!</v>
      </c>
    </row>
    <row r="339" spans="1:5" ht="15.75" thickBot="1" x14ac:dyDescent="0.3">
      <c r="A339" s="268" t="s">
        <v>78</v>
      </c>
      <c r="B339" s="502"/>
      <c r="C339" s="273"/>
      <c r="D339" s="273"/>
      <c r="E339" s="273" t="e">
        <f t="shared" si="45"/>
        <v>#DIV/0!</v>
      </c>
    </row>
    <row r="340" spans="1:5" ht="15.75" thickBot="1" x14ac:dyDescent="0.3">
      <c r="A340" s="596" t="s">
        <v>457</v>
      </c>
      <c r="B340" s="597"/>
      <c r="C340" s="597"/>
      <c r="D340" s="597"/>
      <c r="E340" s="598"/>
    </row>
    <row r="341" spans="1:5" ht="12.75" customHeight="1" x14ac:dyDescent="0.25">
      <c r="A341" s="599"/>
      <c r="B341" s="269">
        <v>2019</v>
      </c>
      <c r="C341" s="269">
        <v>2020</v>
      </c>
      <c r="D341" s="269">
        <v>2021</v>
      </c>
      <c r="E341" s="269">
        <v>2022</v>
      </c>
    </row>
    <row r="342" spans="1:5" ht="12.75" customHeight="1" thickBot="1" x14ac:dyDescent="0.3">
      <c r="A342" s="600"/>
      <c r="B342" s="270" t="s">
        <v>1</v>
      </c>
      <c r="C342" s="270" t="s">
        <v>46</v>
      </c>
      <c r="D342" s="270" t="s">
        <v>46</v>
      </c>
      <c r="E342" s="270" t="s">
        <v>46</v>
      </c>
    </row>
    <row r="343" spans="1:5" ht="15.75" thickBot="1" x14ac:dyDescent="0.3">
      <c r="A343" s="274" t="s">
        <v>134</v>
      </c>
      <c r="B343" s="275"/>
      <c r="C343" s="275"/>
      <c r="D343" s="275"/>
      <c r="E343" s="275">
        <f t="shared" ref="E343" si="46">E344+E345+E346+E347</f>
        <v>0</v>
      </c>
    </row>
    <row r="344" spans="1:5" ht="15.75" thickBot="1" x14ac:dyDescent="0.3">
      <c r="A344" s="276" t="s">
        <v>81</v>
      </c>
      <c r="B344" s="275"/>
      <c r="C344" s="275"/>
      <c r="D344" s="275"/>
      <c r="E344" s="275"/>
    </row>
    <row r="345" spans="1:5" ht="15.75" thickBot="1" x14ac:dyDescent="0.3">
      <c r="A345" s="276" t="s">
        <v>135</v>
      </c>
      <c r="B345" s="275"/>
      <c r="C345" s="275"/>
      <c r="D345" s="275"/>
      <c r="E345" s="275"/>
    </row>
    <row r="346" spans="1:5" ht="15.75" thickBot="1" x14ac:dyDescent="0.3">
      <c r="A346" s="276" t="s">
        <v>136</v>
      </c>
      <c r="B346" s="275"/>
      <c r="C346" s="275"/>
      <c r="D346" s="275"/>
      <c r="E346" s="275"/>
    </row>
    <row r="347" spans="1:5" ht="15.75" thickBot="1" x14ac:dyDescent="0.3">
      <c r="A347" s="276" t="s">
        <v>137</v>
      </c>
      <c r="B347" s="275"/>
      <c r="C347" s="275"/>
      <c r="D347" s="275"/>
      <c r="E347" s="275"/>
    </row>
    <row r="348" spans="1:5" ht="15.75" thickBot="1" x14ac:dyDescent="0.3">
      <c r="A348" s="274" t="s">
        <v>138</v>
      </c>
      <c r="B348" s="275"/>
      <c r="C348" s="275"/>
      <c r="D348" s="275"/>
      <c r="E348" s="275">
        <f t="shared" ref="E348" si="47">E349+E350+E351+E352</f>
        <v>40000</v>
      </c>
    </row>
    <row r="349" spans="1:5" ht="15.75" thickBot="1" x14ac:dyDescent="0.3">
      <c r="A349" s="276" t="s">
        <v>81</v>
      </c>
      <c r="B349" s="277"/>
      <c r="C349" s="275"/>
      <c r="D349" s="275"/>
      <c r="E349" s="275">
        <v>40000</v>
      </c>
    </row>
    <row r="350" spans="1:5" ht="15.75" thickBot="1" x14ac:dyDescent="0.3">
      <c r="A350" s="276" t="s">
        <v>135</v>
      </c>
      <c r="B350" s="277"/>
      <c r="C350" s="275"/>
      <c r="D350" s="275"/>
      <c r="E350" s="275"/>
    </row>
    <row r="351" spans="1:5" ht="15.75" thickBot="1" x14ac:dyDescent="0.3">
      <c r="A351" s="276" t="s">
        <v>136</v>
      </c>
      <c r="B351" s="277"/>
      <c r="C351" s="275"/>
      <c r="D351" s="275"/>
      <c r="E351" s="275"/>
    </row>
    <row r="352" spans="1:5" ht="15.75" thickBot="1" x14ac:dyDescent="0.3">
      <c r="A352" s="276" t="s">
        <v>137</v>
      </c>
      <c r="B352" s="277"/>
      <c r="C352" s="275"/>
      <c r="D352" s="275"/>
      <c r="E352" s="275"/>
    </row>
    <row r="353" spans="1:5" ht="15.75" thickBot="1" x14ac:dyDescent="0.3">
      <c r="A353" s="296" t="s">
        <v>111</v>
      </c>
      <c r="B353" s="277"/>
      <c r="C353" s="277"/>
      <c r="D353" s="277"/>
      <c r="E353" s="277">
        <f t="shared" ref="E353" si="48">E343+E348</f>
        <v>40000</v>
      </c>
    </row>
    <row r="354" spans="1:5" ht="17.25" customHeight="1" thickBot="1" x14ac:dyDescent="0.3">
      <c r="A354" s="283" t="s">
        <v>90</v>
      </c>
      <c r="B354" s="285">
        <v>0</v>
      </c>
      <c r="C354" s="285">
        <f>IF(C353-C335=0,0,"Error")</f>
        <v>0</v>
      </c>
      <c r="D354" s="285">
        <f t="shared" ref="D354:E354" si="49">IF(D353-D335=0,0,"Error")</f>
        <v>0</v>
      </c>
      <c r="E354" s="285">
        <f t="shared" si="49"/>
        <v>0</v>
      </c>
    </row>
    <row r="355" spans="1:5" ht="49.5" customHeight="1" thickBot="1" x14ac:dyDescent="0.3">
      <c r="A355" s="266" t="s">
        <v>187</v>
      </c>
      <c r="B355" s="656" t="s">
        <v>679</v>
      </c>
      <c r="C355" s="657"/>
      <c r="D355" s="293" t="s">
        <v>172</v>
      </c>
      <c r="E355" s="294"/>
    </row>
    <row r="356" spans="1:5" ht="26.25" customHeight="1" thickBot="1" x14ac:dyDescent="0.3">
      <c r="A356" s="295" t="s">
        <v>68</v>
      </c>
      <c r="B356" s="658" t="s">
        <v>680</v>
      </c>
      <c r="C356" s="659"/>
      <c r="D356" s="659"/>
      <c r="E356" s="660"/>
    </row>
    <row r="357" spans="1:5" ht="15.75" thickBot="1" x14ac:dyDescent="0.3">
      <c r="A357" s="268" t="s">
        <v>70</v>
      </c>
      <c r="B357" s="661" t="s">
        <v>674</v>
      </c>
      <c r="C357" s="662"/>
      <c r="D357" s="662"/>
      <c r="E357" s="663"/>
    </row>
    <row r="358" spans="1:5" ht="12.75" customHeight="1" x14ac:dyDescent="0.25">
      <c r="A358" s="599"/>
      <c r="B358" s="269">
        <v>2019</v>
      </c>
      <c r="C358" s="269">
        <v>2020</v>
      </c>
      <c r="D358" s="269">
        <v>2021</v>
      </c>
      <c r="E358" s="269">
        <v>2022</v>
      </c>
    </row>
    <row r="359" spans="1:5" ht="12.75" customHeight="1" thickBot="1" x14ac:dyDescent="0.3">
      <c r="A359" s="600"/>
      <c r="B359" s="270" t="s">
        <v>1</v>
      </c>
      <c r="C359" s="270" t="s">
        <v>46</v>
      </c>
      <c r="D359" s="270" t="s">
        <v>46</v>
      </c>
      <c r="E359" s="270" t="s">
        <v>46</v>
      </c>
    </row>
    <row r="360" spans="1:5" ht="15.75" thickBot="1" x14ac:dyDescent="0.3">
      <c r="A360" s="268" t="s">
        <v>72</v>
      </c>
      <c r="B360" s="271"/>
      <c r="C360" s="271">
        <v>2</v>
      </c>
      <c r="D360" s="271"/>
      <c r="E360" s="271"/>
    </row>
    <row r="361" spans="1:5" ht="15.75" thickBot="1" x14ac:dyDescent="0.3">
      <c r="A361" s="268" t="s">
        <v>73</v>
      </c>
      <c r="B361" s="271">
        <f>B379</f>
        <v>0</v>
      </c>
      <c r="C361" s="271">
        <f>C379</f>
        <v>4200</v>
      </c>
      <c r="D361" s="271">
        <f>D379</f>
        <v>0</v>
      </c>
      <c r="E361" s="271">
        <f>E379</f>
        <v>0</v>
      </c>
    </row>
    <row r="362" spans="1:5" ht="15.75" thickBot="1" x14ac:dyDescent="0.3">
      <c r="A362" s="268" t="s">
        <v>74</v>
      </c>
      <c r="B362" s="271" t="e">
        <f>B361/B360</f>
        <v>#DIV/0!</v>
      </c>
      <c r="C362" s="271">
        <f t="shared" ref="C362:E362" si="50">C361/C360</f>
        <v>2100</v>
      </c>
      <c r="D362" s="271" t="e">
        <f t="shared" si="50"/>
        <v>#DIV/0!</v>
      </c>
      <c r="E362" s="271" t="e">
        <f t="shared" si="50"/>
        <v>#DIV/0!</v>
      </c>
    </row>
    <row r="363" spans="1:5" ht="15.75" thickBot="1" x14ac:dyDescent="0.3">
      <c r="A363" s="268" t="s">
        <v>75</v>
      </c>
      <c r="B363" s="502" t="s">
        <v>76</v>
      </c>
      <c r="C363" s="273" t="e">
        <f>C360/B360-1</f>
        <v>#DIV/0!</v>
      </c>
      <c r="D363" s="273">
        <f t="shared" ref="D363:E365" si="51">D360/C360-1</f>
        <v>-1</v>
      </c>
      <c r="E363" s="273" t="e">
        <f t="shared" si="51"/>
        <v>#DIV/0!</v>
      </c>
    </row>
    <row r="364" spans="1:5" ht="15.75" thickBot="1" x14ac:dyDescent="0.3">
      <c r="A364" s="268" t="s">
        <v>77</v>
      </c>
      <c r="B364" s="502" t="s">
        <v>76</v>
      </c>
      <c r="C364" s="273" t="e">
        <f>C361/B361-1</f>
        <v>#DIV/0!</v>
      </c>
      <c r="D364" s="273">
        <f t="shared" si="51"/>
        <v>-1</v>
      </c>
      <c r="E364" s="273" t="e">
        <f t="shared" si="51"/>
        <v>#DIV/0!</v>
      </c>
    </row>
    <row r="365" spans="1:5" ht="15.75" thickBot="1" x14ac:dyDescent="0.3">
      <c r="A365" s="268" t="s">
        <v>78</v>
      </c>
      <c r="B365" s="502" t="s">
        <v>76</v>
      </c>
      <c r="C365" s="273" t="e">
        <f>C362/B362-1</f>
        <v>#DIV/0!</v>
      </c>
      <c r="D365" s="273" t="e">
        <f t="shared" si="51"/>
        <v>#DIV/0!</v>
      </c>
      <c r="E365" s="273" t="e">
        <f t="shared" si="51"/>
        <v>#DIV/0!</v>
      </c>
    </row>
    <row r="366" spans="1:5" ht="15.75" thickBot="1" x14ac:dyDescent="0.3">
      <c r="A366" s="596" t="s">
        <v>482</v>
      </c>
      <c r="B366" s="597"/>
      <c r="C366" s="597"/>
      <c r="D366" s="597"/>
      <c r="E366" s="598"/>
    </row>
    <row r="367" spans="1:5" ht="12.75" customHeight="1" x14ac:dyDescent="0.25">
      <c r="A367" s="599"/>
      <c r="B367" s="269">
        <v>2019</v>
      </c>
      <c r="C367" s="269">
        <v>2020</v>
      </c>
      <c r="D367" s="269">
        <v>2021</v>
      </c>
      <c r="E367" s="269">
        <v>2022</v>
      </c>
    </row>
    <row r="368" spans="1:5" ht="12.75" customHeight="1" thickBot="1" x14ac:dyDescent="0.3">
      <c r="A368" s="600"/>
      <c r="B368" s="270" t="s">
        <v>1</v>
      </c>
      <c r="C368" s="270" t="s">
        <v>46</v>
      </c>
      <c r="D368" s="270" t="s">
        <v>46</v>
      </c>
      <c r="E368" s="270" t="s">
        <v>46</v>
      </c>
    </row>
    <row r="369" spans="1:5" ht="15.75" thickBot="1" x14ac:dyDescent="0.3">
      <c r="A369" s="274" t="s">
        <v>134</v>
      </c>
      <c r="B369" s="275"/>
      <c r="C369" s="275">
        <f>C370+C371+C372+C373</f>
        <v>0</v>
      </c>
      <c r="D369" s="275"/>
      <c r="E369" s="275"/>
    </row>
    <row r="370" spans="1:5" ht="15.75" thickBot="1" x14ac:dyDescent="0.3">
      <c r="A370" s="276" t="s">
        <v>81</v>
      </c>
      <c r="B370" s="275"/>
      <c r="C370" s="275"/>
      <c r="D370" s="275"/>
      <c r="E370" s="275"/>
    </row>
    <row r="371" spans="1:5" ht="15.75" thickBot="1" x14ac:dyDescent="0.3">
      <c r="A371" s="276" t="s">
        <v>135</v>
      </c>
      <c r="B371" s="275"/>
      <c r="C371" s="275"/>
      <c r="D371" s="275"/>
      <c r="E371" s="275"/>
    </row>
    <row r="372" spans="1:5" ht="15.75" thickBot="1" x14ac:dyDescent="0.3">
      <c r="A372" s="276" t="s">
        <v>136</v>
      </c>
      <c r="B372" s="275"/>
      <c r="C372" s="275"/>
      <c r="D372" s="275"/>
      <c r="E372" s="275"/>
    </row>
    <row r="373" spans="1:5" ht="15.75" thickBot="1" x14ac:dyDescent="0.3">
      <c r="A373" s="276" t="s">
        <v>137</v>
      </c>
      <c r="B373" s="275"/>
      <c r="C373" s="275"/>
      <c r="D373" s="275"/>
      <c r="E373" s="275"/>
    </row>
    <row r="374" spans="1:5" ht="15.75" thickBot="1" x14ac:dyDescent="0.3">
      <c r="A374" s="274" t="s">
        <v>138</v>
      </c>
      <c r="B374" s="275"/>
      <c r="C374" s="275">
        <f t="shared" ref="C374" si="52">C375+C376+C377+C378</f>
        <v>4200</v>
      </c>
      <c r="D374" s="275"/>
      <c r="E374" s="275"/>
    </row>
    <row r="375" spans="1:5" ht="15.75" thickBot="1" x14ac:dyDescent="0.3">
      <c r="A375" s="276" t="s">
        <v>81</v>
      </c>
      <c r="B375" s="277"/>
      <c r="C375" s="275">
        <v>4200</v>
      </c>
      <c r="D375" s="275"/>
      <c r="E375" s="275"/>
    </row>
    <row r="376" spans="1:5" ht="15.75" thickBot="1" x14ac:dyDescent="0.3">
      <c r="A376" s="276" t="s">
        <v>135</v>
      </c>
      <c r="B376" s="277"/>
      <c r="C376" s="275"/>
      <c r="D376" s="275"/>
      <c r="E376" s="275"/>
    </row>
    <row r="377" spans="1:5" ht="15.75" thickBot="1" x14ac:dyDescent="0.3">
      <c r="A377" s="276" t="s">
        <v>136</v>
      </c>
      <c r="B377" s="277"/>
      <c r="C377" s="275"/>
      <c r="D377" s="275"/>
      <c r="E377" s="275"/>
    </row>
    <row r="378" spans="1:5" ht="15.75" thickBot="1" x14ac:dyDescent="0.3">
      <c r="A378" s="276" t="s">
        <v>137</v>
      </c>
      <c r="B378" s="277"/>
      <c r="C378" s="275"/>
      <c r="D378" s="275"/>
      <c r="E378" s="275"/>
    </row>
    <row r="379" spans="1:5" ht="15.75" thickBot="1" x14ac:dyDescent="0.3">
      <c r="A379" s="296" t="s">
        <v>342</v>
      </c>
      <c r="B379" s="277"/>
      <c r="C379" s="277">
        <f t="shared" ref="C379" si="53">C369+C374</f>
        <v>4200</v>
      </c>
      <c r="D379" s="277"/>
      <c r="E379" s="277"/>
    </row>
    <row r="380" spans="1:5" ht="17.25" customHeight="1" thickBot="1" x14ac:dyDescent="0.3">
      <c r="A380" s="283" t="s">
        <v>90</v>
      </c>
      <c r="B380" s="285">
        <v>0</v>
      </c>
      <c r="C380" s="285">
        <f>IF(C379-C361=0,0,"Error")</f>
        <v>0</v>
      </c>
      <c r="D380" s="285">
        <f t="shared" ref="D380:E380" si="54">IF(D379-D361=0,0,"Error")</f>
        <v>0</v>
      </c>
      <c r="E380" s="285">
        <f t="shared" si="54"/>
        <v>0</v>
      </c>
    </row>
    <row r="381" spans="1:5" ht="49.5" customHeight="1" thickBot="1" x14ac:dyDescent="0.3">
      <c r="A381" s="266" t="s">
        <v>194</v>
      </c>
      <c r="B381" s="656" t="s">
        <v>681</v>
      </c>
      <c r="C381" s="657"/>
      <c r="D381" s="293" t="s">
        <v>172</v>
      </c>
      <c r="E381" s="294"/>
    </row>
    <row r="382" spans="1:5" ht="26.25" customHeight="1" thickBot="1" x14ac:dyDescent="0.3">
      <c r="A382" s="295" t="s">
        <v>68</v>
      </c>
      <c r="B382" s="658" t="s">
        <v>445</v>
      </c>
      <c r="C382" s="659"/>
      <c r="D382" s="659"/>
      <c r="E382" s="660"/>
    </row>
    <row r="383" spans="1:5" ht="15.75" thickBot="1" x14ac:dyDescent="0.3">
      <c r="A383" s="268" t="s">
        <v>70</v>
      </c>
      <c r="B383" s="661" t="s">
        <v>676</v>
      </c>
      <c r="C383" s="662"/>
      <c r="D383" s="662"/>
      <c r="E383" s="663"/>
    </row>
    <row r="384" spans="1:5" ht="12.75" customHeight="1" x14ac:dyDescent="0.25">
      <c r="A384" s="599"/>
      <c r="B384" s="269">
        <v>2019</v>
      </c>
      <c r="C384" s="269">
        <v>2020</v>
      </c>
      <c r="D384" s="269">
        <v>2021</v>
      </c>
      <c r="E384" s="269">
        <v>2022</v>
      </c>
    </row>
    <row r="385" spans="1:5" ht="12.75" customHeight="1" thickBot="1" x14ac:dyDescent="0.3">
      <c r="A385" s="600"/>
      <c r="B385" s="270" t="s">
        <v>1</v>
      </c>
      <c r="C385" s="270" t="s">
        <v>46</v>
      </c>
      <c r="D385" s="270" t="s">
        <v>46</v>
      </c>
      <c r="E385" s="270" t="s">
        <v>46</v>
      </c>
    </row>
    <row r="386" spans="1:5" ht="15.75" thickBot="1" x14ac:dyDescent="0.3">
      <c r="A386" s="268" t="s">
        <v>72</v>
      </c>
      <c r="B386" s="271"/>
      <c r="C386" s="271"/>
      <c r="D386" s="271">
        <v>113</v>
      </c>
      <c r="E386" s="271">
        <v>110</v>
      </c>
    </row>
    <row r="387" spans="1:5" ht="15.75" thickBot="1" x14ac:dyDescent="0.3">
      <c r="A387" s="268" t="s">
        <v>73</v>
      </c>
      <c r="B387" s="271">
        <f>B405</f>
        <v>0</v>
      </c>
      <c r="C387" s="271">
        <f>C405</f>
        <v>0</v>
      </c>
      <c r="D387" s="271">
        <f>D405</f>
        <v>12989</v>
      </c>
      <c r="E387" s="271">
        <f>E405</f>
        <v>29509</v>
      </c>
    </row>
    <row r="388" spans="1:5" ht="15.75" thickBot="1" x14ac:dyDescent="0.3">
      <c r="A388" s="268" t="s">
        <v>74</v>
      </c>
      <c r="B388" s="271" t="e">
        <f>B387/B386</f>
        <v>#DIV/0!</v>
      </c>
      <c r="C388" s="271" t="e">
        <f t="shared" ref="C388:E388" si="55">C387/C386</f>
        <v>#DIV/0!</v>
      </c>
      <c r="D388" s="271">
        <f t="shared" si="55"/>
        <v>114.94690265486726</v>
      </c>
      <c r="E388" s="271">
        <f t="shared" si="55"/>
        <v>268.26363636363635</v>
      </c>
    </row>
    <row r="389" spans="1:5" ht="15.75" thickBot="1" x14ac:dyDescent="0.3">
      <c r="A389" s="268" t="s">
        <v>75</v>
      </c>
      <c r="B389" s="502" t="s">
        <v>76</v>
      </c>
      <c r="C389" s="273" t="e">
        <f>C386/B386-1</f>
        <v>#DIV/0!</v>
      </c>
      <c r="D389" s="273" t="e">
        <f t="shared" ref="D389:E391" si="56">D386/C386-1</f>
        <v>#DIV/0!</v>
      </c>
      <c r="E389" s="273">
        <f t="shared" si="56"/>
        <v>-2.6548672566371723E-2</v>
      </c>
    </row>
    <row r="390" spans="1:5" ht="15.75" thickBot="1" x14ac:dyDescent="0.3">
      <c r="A390" s="268" t="s">
        <v>77</v>
      </c>
      <c r="B390" s="502" t="s">
        <v>76</v>
      </c>
      <c r="C390" s="273" t="e">
        <f>C387/B387-1</f>
        <v>#DIV/0!</v>
      </c>
      <c r="D390" s="273" t="e">
        <f t="shared" si="56"/>
        <v>#DIV/0!</v>
      </c>
      <c r="E390" s="273">
        <f t="shared" si="56"/>
        <v>1.2718454076526293</v>
      </c>
    </row>
    <row r="391" spans="1:5" ht="15.75" thickBot="1" x14ac:dyDescent="0.3">
      <c r="A391" s="268" t="s">
        <v>78</v>
      </c>
      <c r="B391" s="502" t="s">
        <v>76</v>
      </c>
      <c r="C391" s="273" t="e">
        <f>C388/B388-1</f>
        <v>#DIV/0!</v>
      </c>
      <c r="D391" s="273" t="e">
        <f t="shared" si="56"/>
        <v>#DIV/0!</v>
      </c>
      <c r="E391" s="273">
        <f t="shared" si="56"/>
        <v>1.333804827861337</v>
      </c>
    </row>
    <row r="392" spans="1:5" ht="15.75" thickBot="1" x14ac:dyDescent="0.3">
      <c r="A392" s="596" t="s">
        <v>682</v>
      </c>
      <c r="B392" s="597"/>
      <c r="C392" s="597"/>
      <c r="D392" s="597"/>
      <c r="E392" s="598"/>
    </row>
    <row r="393" spans="1:5" ht="12.75" customHeight="1" x14ac:dyDescent="0.25">
      <c r="A393" s="599"/>
      <c r="B393" s="269">
        <v>2019</v>
      </c>
      <c r="C393" s="269">
        <v>2020</v>
      </c>
      <c r="D393" s="269">
        <v>2021</v>
      </c>
      <c r="E393" s="269">
        <v>2022</v>
      </c>
    </row>
    <row r="394" spans="1:5" ht="12.75" customHeight="1" thickBot="1" x14ac:dyDescent="0.3">
      <c r="A394" s="600"/>
      <c r="B394" s="270" t="s">
        <v>1</v>
      </c>
      <c r="C394" s="270" t="s">
        <v>46</v>
      </c>
      <c r="D394" s="270" t="s">
        <v>46</v>
      </c>
      <c r="E394" s="270" t="s">
        <v>46</v>
      </c>
    </row>
    <row r="395" spans="1:5" ht="15.75" thickBot="1" x14ac:dyDescent="0.3">
      <c r="A395" s="274" t="s">
        <v>134</v>
      </c>
      <c r="B395" s="275"/>
      <c r="C395" s="275"/>
      <c r="D395" s="275">
        <f t="shared" ref="D395:E395" si="57">D396+D397+D398+D399</f>
        <v>0</v>
      </c>
      <c r="E395" s="275">
        <f t="shared" si="57"/>
        <v>0</v>
      </c>
    </row>
    <row r="396" spans="1:5" ht="15.75" thickBot="1" x14ac:dyDescent="0.3">
      <c r="A396" s="276" t="s">
        <v>81</v>
      </c>
      <c r="B396" s="275"/>
      <c r="C396" s="275"/>
      <c r="D396" s="275"/>
      <c r="E396" s="275"/>
    </row>
    <row r="397" spans="1:5" ht="15.75" thickBot="1" x14ac:dyDescent="0.3">
      <c r="A397" s="276" t="s">
        <v>135</v>
      </c>
      <c r="B397" s="275"/>
      <c r="C397" s="275"/>
      <c r="D397" s="275"/>
      <c r="E397" s="275"/>
    </row>
    <row r="398" spans="1:5" ht="15.75" thickBot="1" x14ac:dyDescent="0.3">
      <c r="A398" s="276" t="s">
        <v>136</v>
      </c>
      <c r="B398" s="275"/>
      <c r="C398" s="275"/>
      <c r="D398" s="275"/>
      <c r="E398" s="275"/>
    </row>
    <row r="399" spans="1:5" ht="15.75" thickBot="1" x14ac:dyDescent="0.3">
      <c r="A399" s="276" t="s">
        <v>137</v>
      </c>
      <c r="B399" s="275"/>
      <c r="C399" s="275"/>
      <c r="D399" s="275"/>
      <c r="E399" s="275"/>
    </row>
    <row r="400" spans="1:5" ht="15.75" thickBot="1" x14ac:dyDescent="0.3">
      <c r="A400" s="274" t="s">
        <v>138</v>
      </c>
      <c r="B400" s="275"/>
      <c r="C400" s="275"/>
      <c r="D400" s="275">
        <f t="shared" ref="D400:E400" si="58">D401+D402+D403+D404</f>
        <v>12989</v>
      </c>
      <c r="E400" s="275">
        <f t="shared" si="58"/>
        <v>29509</v>
      </c>
    </row>
    <row r="401" spans="1:5" ht="15.75" thickBot="1" x14ac:dyDescent="0.3">
      <c r="A401" s="276" t="s">
        <v>81</v>
      </c>
      <c r="B401" s="277"/>
      <c r="C401" s="275"/>
      <c r="D401" s="275">
        <v>12989</v>
      </c>
      <c r="E401" s="275">
        <v>29509</v>
      </c>
    </row>
    <row r="402" spans="1:5" ht="15.75" thickBot="1" x14ac:dyDescent="0.3">
      <c r="A402" s="276" t="s">
        <v>135</v>
      </c>
      <c r="B402" s="277"/>
      <c r="C402" s="275"/>
      <c r="D402" s="275"/>
      <c r="E402" s="275"/>
    </row>
    <row r="403" spans="1:5" ht="15.75" thickBot="1" x14ac:dyDescent="0.3">
      <c r="A403" s="276" t="s">
        <v>136</v>
      </c>
      <c r="B403" s="277"/>
      <c r="C403" s="275"/>
      <c r="D403" s="275"/>
      <c r="E403" s="275"/>
    </row>
    <row r="404" spans="1:5" ht="15.75" thickBot="1" x14ac:dyDescent="0.3">
      <c r="A404" s="276" t="s">
        <v>137</v>
      </c>
      <c r="B404" s="277"/>
      <c r="C404" s="275"/>
      <c r="D404" s="275"/>
      <c r="E404" s="275"/>
    </row>
    <row r="405" spans="1:5" ht="15.75" thickBot="1" x14ac:dyDescent="0.3">
      <c r="A405" s="296" t="s">
        <v>370</v>
      </c>
      <c r="B405" s="277"/>
      <c r="C405" s="277"/>
      <c r="D405" s="277">
        <f t="shared" ref="D405:E405" si="59">D395+D400</f>
        <v>12989</v>
      </c>
      <c r="E405" s="277">
        <f t="shared" si="59"/>
        <v>29509</v>
      </c>
    </row>
    <row r="406" spans="1:5" ht="17.25" customHeight="1" thickBot="1" x14ac:dyDescent="0.3">
      <c r="A406" s="283" t="s">
        <v>90</v>
      </c>
      <c r="B406" s="285">
        <v>0</v>
      </c>
      <c r="C406" s="285">
        <f>IF(C405-C387=0,0,"Error")</f>
        <v>0</v>
      </c>
      <c r="D406" s="285">
        <f t="shared" ref="D406:E406" si="60">IF(D405-D387=0,0,"Error")</f>
        <v>0</v>
      </c>
      <c r="E406" s="285">
        <f t="shared" si="60"/>
        <v>0</v>
      </c>
    </row>
    <row r="407" spans="1:5" ht="28.5" customHeight="1" thickBot="1" x14ac:dyDescent="0.3">
      <c r="A407" s="297" t="s">
        <v>343</v>
      </c>
      <c r="B407" s="668" t="s">
        <v>447</v>
      </c>
      <c r="C407" s="669"/>
      <c r="D407" s="670"/>
      <c r="E407" s="671"/>
    </row>
    <row r="408" spans="1:5" ht="40.5" customHeight="1" thickBot="1" x14ac:dyDescent="0.3">
      <c r="A408" s="266" t="s">
        <v>197</v>
      </c>
      <c r="B408" s="664" t="s">
        <v>448</v>
      </c>
      <c r="C408" s="665"/>
      <c r="D408" s="298" t="s">
        <v>172</v>
      </c>
      <c r="E408" s="299" t="s">
        <v>449</v>
      </c>
    </row>
    <row r="409" spans="1:5" ht="60" customHeight="1" thickBot="1" x14ac:dyDescent="0.3">
      <c r="A409" s="268" t="s">
        <v>68</v>
      </c>
      <c r="B409" s="643" t="s">
        <v>450</v>
      </c>
      <c r="C409" s="644"/>
      <c r="D409" s="602"/>
      <c r="E409" s="603"/>
    </row>
    <row r="410" spans="1:5" ht="15.75" thickBot="1" x14ac:dyDescent="0.3">
      <c r="A410" s="268" t="s">
        <v>70</v>
      </c>
      <c r="B410" s="604" t="s">
        <v>451</v>
      </c>
      <c r="C410" s="605"/>
      <c r="D410" s="605"/>
      <c r="E410" s="606"/>
    </row>
    <row r="411" spans="1:5" ht="12.75" customHeight="1" x14ac:dyDescent="0.25">
      <c r="A411" s="599"/>
      <c r="B411" s="269">
        <v>2019</v>
      </c>
      <c r="C411" s="269">
        <v>2020</v>
      </c>
      <c r="D411" s="269">
        <v>2021</v>
      </c>
      <c r="E411" s="269">
        <v>2022</v>
      </c>
    </row>
    <row r="412" spans="1:5" ht="12.75" customHeight="1" thickBot="1" x14ac:dyDescent="0.3">
      <c r="A412" s="600"/>
      <c r="B412" s="270" t="s">
        <v>1</v>
      </c>
      <c r="C412" s="270" t="s">
        <v>46</v>
      </c>
      <c r="D412" s="270" t="s">
        <v>46</v>
      </c>
      <c r="E412" s="270" t="s">
        <v>46</v>
      </c>
    </row>
    <row r="413" spans="1:5" ht="15.75" thickBot="1" x14ac:dyDescent="0.3">
      <c r="A413" s="268" t="s">
        <v>72</v>
      </c>
      <c r="B413" s="271">
        <v>1</v>
      </c>
      <c r="C413" s="271"/>
      <c r="D413" s="271"/>
      <c r="E413" s="271"/>
    </row>
    <row r="414" spans="1:5" ht="15.75" thickBot="1" x14ac:dyDescent="0.3">
      <c r="A414" s="268" t="s">
        <v>73</v>
      </c>
      <c r="B414" s="271">
        <v>1065</v>
      </c>
      <c r="C414" s="271">
        <f>C432</f>
        <v>5549</v>
      </c>
      <c r="D414" s="271">
        <v>0</v>
      </c>
      <c r="E414" s="271">
        <v>0</v>
      </c>
    </row>
    <row r="415" spans="1:5" ht="15.75" thickBot="1" x14ac:dyDescent="0.3">
      <c r="A415" s="268" t="s">
        <v>74</v>
      </c>
      <c r="B415" s="271">
        <f>B414/B413</f>
        <v>1065</v>
      </c>
      <c r="C415" s="271">
        <v>0</v>
      </c>
      <c r="D415" s="271">
        <v>0</v>
      </c>
      <c r="E415" s="271">
        <v>0</v>
      </c>
    </row>
    <row r="416" spans="1:5" ht="15.75" thickBot="1" x14ac:dyDescent="0.3">
      <c r="A416" s="268" t="s">
        <v>75</v>
      </c>
      <c r="B416" s="502" t="s">
        <v>76</v>
      </c>
      <c r="C416" s="273">
        <v>0</v>
      </c>
      <c r="D416" s="273">
        <v>0</v>
      </c>
      <c r="E416" s="273">
        <v>0</v>
      </c>
    </row>
    <row r="417" spans="1:5" ht="15.75" thickBot="1" x14ac:dyDescent="0.3">
      <c r="A417" s="268" t="s">
        <v>77</v>
      </c>
      <c r="B417" s="502" t="s">
        <v>76</v>
      </c>
      <c r="C417" s="273">
        <v>0</v>
      </c>
      <c r="D417" s="273">
        <v>0</v>
      </c>
      <c r="E417" s="273">
        <v>0</v>
      </c>
    </row>
    <row r="418" spans="1:5" ht="15.75" thickBot="1" x14ac:dyDescent="0.3">
      <c r="A418" s="268" t="s">
        <v>78</v>
      </c>
      <c r="B418" s="502" t="s">
        <v>76</v>
      </c>
      <c r="C418" s="273">
        <v>0</v>
      </c>
      <c r="D418" s="273">
        <v>0</v>
      </c>
      <c r="E418" s="273">
        <v>0</v>
      </c>
    </row>
    <row r="419" spans="1:5" ht="15.75" thickBot="1" x14ac:dyDescent="0.3">
      <c r="A419" s="596" t="s">
        <v>683</v>
      </c>
      <c r="B419" s="597"/>
      <c r="C419" s="597"/>
      <c r="D419" s="597"/>
      <c r="E419" s="598"/>
    </row>
    <row r="420" spans="1:5" ht="12.75" customHeight="1" x14ac:dyDescent="0.25">
      <c r="A420" s="599"/>
      <c r="B420" s="269">
        <v>2019</v>
      </c>
      <c r="C420" s="269">
        <v>2020</v>
      </c>
      <c r="D420" s="269">
        <v>2021</v>
      </c>
      <c r="E420" s="269">
        <v>2022</v>
      </c>
    </row>
    <row r="421" spans="1:5" ht="12.75" customHeight="1" thickBot="1" x14ac:dyDescent="0.3">
      <c r="A421" s="600"/>
      <c r="B421" s="270" t="s">
        <v>1</v>
      </c>
      <c r="C421" s="270" t="s">
        <v>46</v>
      </c>
      <c r="D421" s="270" t="s">
        <v>46</v>
      </c>
      <c r="E421" s="270" t="s">
        <v>46</v>
      </c>
    </row>
    <row r="422" spans="1:5" ht="15.75" thickBot="1" x14ac:dyDescent="0.3">
      <c r="A422" s="274" t="s">
        <v>134</v>
      </c>
      <c r="B422" s="275">
        <f>B423+B424+B425+B426</f>
        <v>0</v>
      </c>
      <c r="C422" s="275">
        <f>C423+C424+C425+C426</f>
        <v>0</v>
      </c>
      <c r="D422" s="275">
        <f t="shared" ref="D422:E422" si="61">D423+D424+D425+D426</f>
        <v>0</v>
      </c>
      <c r="E422" s="275">
        <f t="shared" si="61"/>
        <v>0</v>
      </c>
    </row>
    <row r="423" spans="1:5" ht="15.75" thickBot="1" x14ac:dyDescent="0.3">
      <c r="A423" s="276" t="s">
        <v>81</v>
      </c>
      <c r="B423" s="275"/>
      <c r="C423" s="275"/>
      <c r="D423" s="275"/>
      <c r="E423" s="275"/>
    </row>
    <row r="424" spans="1:5" ht="15.75" thickBot="1" x14ac:dyDescent="0.3">
      <c r="A424" s="276" t="s">
        <v>135</v>
      </c>
      <c r="B424" s="275"/>
      <c r="C424" s="275"/>
      <c r="D424" s="275"/>
      <c r="E424" s="275"/>
    </row>
    <row r="425" spans="1:5" ht="15.75" thickBot="1" x14ac:dyDescent="0.3">
      <c r="A425" s="276" t="s">
        <v>136</v>
      </c>
      <c r="B425" s="275"/>
      <c r="C425" s="275"/>
      <c r="D425" s="275"/>
      <c r="E425" s="275"/>
    </row>
    <row r="426" spans="1:5" ht="15.75" thickBot="1" x14ac:dyDescent="0.3">
      <c r="A426" s="276" t="s">
        <v>137</v>
      </c>
      <c r="B426" s="275"/>
      <c r="C426" s="275"/>
      <c r="D426" s="275"/>
      <c r="E426" s="275"/>
    </row>
    <row r="427" spans="1:5" ht="15.75" thickBot="1" x14ac:dyDescent="0.3">
      <c r="A427" s="274" t="s">
        <v>138</v>
      </c>
      <c r="B427" s="277">
        <f>B428+B429+B430+B431</f>
        <v>1065</v>
      </c>
      <c r="C427" s="277">
        <f>C428+C429+C430+C431</f>
        <v>5549</v>
      </c>
      <c r="D427" s="277">
        <f t="shared" ref="D427:E427" si="62">D428+D429+D430+D431</f>
        <v>0</v>
      </c>
      <c r="E427" s="277">
        <f t="shared" si="62"/>
        <v>0</v>
      </c>
    </row>
    <row r="428" spans="1:5" ht="15.75" thickBot="1" x14ac:dyDescent="0.3">
      <c r="A428" s="276" t="s">
        <v>81</v>
      </c>
      <c r="B428" s="277"/>
      <c r="C428" s="275"/>
      <c r="D428" s="275"/>
      <c r="E428" s="275"/>
    </row>
    <row r="429" spans="1:5" ht="15.75" thickBot="1" x14ac:dyDescent="0.3">
      <c r="A429" s="276" t="s">
        <v>135</v>
      </c>
      <c r="B429" s="277"/>
      <c r="C429" s="275">
        <v>5045</v>
      </c>
      <c r="D429" s="275"/>
      <c r="E429" s="275"/>
    </row>
    <row r="430" spans="1:5" ht="15.75" thickBot="1" x14ac:dyDescent="0.3">
      <c r="A430" s="276" t="s">
        <v>136</v>
      </c>
      <c r="B430" s="277"/>
      <c r="C430" s="275">
        <v>0</v>
      </c>
      <c r="D430" s="275"/>
      <c r="E430" s="275"/>
    </row>
    <row r="431" spans="1:5" ht="15.75" thickBot="1" x14ac:dyDescent="0.3">
      <c r="A431" s="276" t="s">
        <v>137</v>
      </c>
      <c r="B431" s="277">
        <v>1065</v>
      </c>
      <c r="C431" s="275">
        <v>504</v>
      </c>
      <c r="D431" s="275"/>
      <c r="E431" s="275"/>
    </row>
    <row r="432" spans="1:5" ht="15.75" thickBot="1" x14ac:dyDescent="0.3">
      <c r="A432" s="300" t="s">
        <v>374</v>
      </c>
      <c r="B432" s="277">
        <f>B422+B427</f>
        <v>1065</v>
      </c>
      <c r="C432" s="277">
        <f t="shared" ref="C432:E432" si="63">C422+C427</f>
        <v>5549</v>
      </c>
      <c r="D432" s="277">
        <f t="shared" si="63"/>
        <v>0</v>
      </c>
      <c r="E432" s="277">
        <f t="shared" si="63"/>
        <v>0</v>
      </c>
    </row>
    <row r="433" spans="1:5" ht="17.25" customHeight="1" thickBot="1" x14ac:dyDescent="0.3">
      <c r="A433" s="301" t="s">
        <v>90</v>
      </c>
      <c r="B433" s="285">
        <f>IF(B432-B414=0,0,"Error")</f>
        <v>0</v>
      </c>
      <c r="C433" s="285">
        <v>0</v>
      </c>
      <c r="D433" s="285">
        <v>0</v>
      </c>
      <c r="E433" s="285">
        <v>0</v>
      </c>
    </row>
    <row r="434" spans="1:5" ht="42" customHeight="1" thickBot="1" x14ac:dyDescent="0.3">
      <c r="A434" s="297" t="s">
        <v>200</v>
      </c>
      <c r="B434" s="594" t="s">
        <v>453</v>
      </c>
      <c r="C434" s="595"/>
      <c r="D434" s="302" t="s">
        <v>172</v>
      </c>
      <c r="E434" s="303" t="s">
        <v>454</v>
      </c>
    </row>
    <row r="435" spans="1:5" ht="48" customHeight="1" thickBot="1" x14ac:dyDescent="0.3">
      <c r="A435" s="268" t="s">
        <v>68</v>
      </c>
      <c r="B435" s="601" t="s">
        <v>455</v>
      </c>
      <c r="C435" s="602"/>
      <c r="D435" s="602"/>
      <c r="E435" s="636"/>
    </row>
    <row r="436" spans="1:5" ht="15.75" thickBot="1" x14ac:dyDescent="0.3">
      <c r="A436" s="268" t="s">
        <v>70</v>
      </c>
      <c r="B436" s="604" t="s">
        <v>456</v>
      </c>
      <c r="C436" s="605"/>
      <c r="D436" s="605"/>
      <c r="E436" s="606"/>
    </row>
    <row r="437" spans="1:5" ht="12.75" customHeight="1" x14ac:dyDescent="0.25">
      <c r="A437" s="599"/>
      <c r="B437" s="269">
        <v>2019</v>
      </c>
      <c r="C437" s="269">
        <v>2020</v>
      </c>
      <c r="D437" s="269">
        <v>2021</v>
      </c>
      <c r="E437" s="269">
        <v>2022</v>
      </c>
    </row>
    <row r="438" spans="1:5" ht="12.75" customHeight="1" thickBot="1" x14ac:dyDescent="0.3">
      <c r="A438" s="600"/>
      <c r="B438" s="270" t="s">
        <v>1</v>
      </c>
      <c r="C438" s="270" t="s">
        <v>46</v>
      </c>
      <c r="D438" s="270" t="s">
        <v>46</v>
      </c>
      <c r="E438" s="270" t="s">
        <v>46</v>
      </c>
    </row>
    <row r="439" spans="1:5" ht="15.75" thickBot="1" x14ac:dyDescent="0.3">
      <c r="A439" s="268" t="s">
        <v>72</v>
      </c>
      <c r="B439" s="502">
        <v>5</v>
      </c>
      <c r="C439" s="502">
        <v>4</v>
      </c>
      <c r="D439" s="268"/>
      <c r="E439" s="268"/>
    </row>
    <row r="440" spans="1:5" ht="15.75" thickBot="1" x14ac:dyDescent="0.3">
      <c r="A440" s="268" t="s">
        <v>73</v>
      </c>
      <c r="B440" s="271">
        <f>B458</f>
        <v>5380</v>
      </c>
      <c r="C440" s="271">
        <f t="shared" ref="C440:E440" si="64">C458</f>
        <v>4450</v>
      </c>
      <c r="D440" s="271">
        <f t="shared" si="64"/>
        <v>0</v>
      </c>
      <c r="E440" s="271">
        <f t="shared" si="64"/>
        <v>0</v>
      </c>
    </row>
    <row r="441" spans="1:5" ht="15.75" thickBot="1" x14ac:dyDescent="0.3">
      <c r="A441" s="268" t="s">
        <v>74</v>
      </c>
      <c r="B441" s="271">
        <f>B440/B439</f>
        <v>1076</v>
      </c>
      <c r="C441" s="271">
        <f t="shared" ref="C441:E441" si="65">C440/C439</f>
        <v>1112.5</v>
      </c>
      <c r="D441" s="271" t="e">
        <f t="shared" si="65"/>
        <v>#DIV/0!</v>
      </c>
      <c r="E441" s="271" t="e">
        <f t="shared" si="65"/>
        <v>#DIV/0!</v>
      </c>
    </row>
    <row r="442" spans="1:5" ht="15.75" thickBot="1" x14ac:dyDescent="0.3">
      <c r="A442" s="268" t="s">
        <v>75</v>
      </c>
      <c r="B442" s="502" t="s">
        <v>76</v>
      </c>
      <c r="C442" s="273">
        <f>C439/B439-1</f>
        <v>-0.19999999999999996</v>
      </c>
      <c r="D442" s="273">
        <f t="shared" ref="D442:E444" si="66">D439/C439-1</f>
        <v>-1</v>
      </c>
      <c r="E442" s="273" t="e">
        <f t="shared" si="66"/>
        <v>#DIV/0!</v>
      </c>
    </row>
    <row r="443" spans="1:5" ht="15.75" thickBot="1" x14ac:dyDescent="0.3">
      <c r="A443" s="268" t="s">
        <v>77</v>
      </c>
      <c r="B443" s="502" t="s">
        <v>76</v>
      </c>
      <c r="C443" s="273">
        <f>C440/B440-1</f>
        <v>-0.17286245353159846</v>
      </c>
      <c r="D443" s="273">
        <f t="shared" si="66"/>
        <v>-1</v>
      </c>
      <c r="E443" s="273" t="e">
        <f t="shared" si="66"/>
        <v>#DIV/0!</v>
      </c>
    </row>
    <row r="444" spans="1:5" ht="15.75" thickBot="1" x14ac:dyDescent="0.3">
      <c r="A444" s="268" t="s">
        <v>78</v>
      </c>
      <c r="B444" s="502" t="s">
        <v>76</v>
      </c>
      <c r="C444" s="273">
        <f>C441/B441-1</f>
        <v>3.3921933085501843E-2</v>
      </c>
      <c r="D444" s="273" t="e">
        <f t="shared" si="66"/>
        <v>#DIV/0!</v>
      </c>
      <c r="E444" s="273" t="e">
        <f t="shared" si="66"/>
        <v>#DIV/0!</v>
      </c>
    </row>
    <row r="445" spans="1:5" ht="15.75" thickBot="1" x14ac:dyDescent="0.3">
      <c r="A445" s="596" t="s">
        <v>769</v>
      </c>
      <c r="B445" s="597"/>
      <c r="C445" s="597"/>
      <c r="D445" s="597"/>
      <c r="E445" s="598"/>
    </row>
    <row r="446" spans="1:5" ht="12.75" customHeight="1" x14ac:dyDescent="0.25">
      <c r="A446" s="599"/>
      <c r="B446" s="269">
        <v>2019</v>
      </c>
      <c r="C446" s="269">
        <v>2020</v>
      </c>
      <c r="D446" s="269">
        <v>2021</v>
      </c>
      <c r="E446" s="269">
        <v>2022</v>
      </c>
    </row>
    <row r="447" spans="1:5" ht="12.75" customHeight="1" thickBot="1" x14ac:dyDescent="0.3">
      <c r="A447" s="600"/>
      <c r="B447" s="270" t="s">
        <v>1</v>
      </c>
      <c r="C447" s="270" t="s">
        <v>46</v>
      </c>
      <c r="D447" s="270" t="s">
        <v>46</v>
      </c>
      <c r="E447" s="270" t="s">
        <v>46</v>
      </c>
    </row>
    <row r="448" spans="1:5" ht="15.75" thickBot="1" x14ac:dyDescent="0.3">
      <c r="A448" s="274" t="s">
        <v>134</v>
      </c>
      <c r="B448" s="275">
        <f>B449+B450+B451+B452</f>
        <v>0</v>
      </c>
      <c r="C448" s="275">
        <f t="shared" ref="C448:E448" si="67">C449+C450+C451+C452</f>
        <v>0</v>
      </c>
      <c r="D448" s="275">
        <f t="shared" si="67"/>
        <v>0</v>
      </c>
      <c r="E448" s="275">
        <f t="shared" si="67"/>
        <v>0</v>
      </c>
    </row>
    <row r="449" spans="1:5" ht="15.75" thickBot="1" x14ac:dyDescent="0.3">
      <c r="A449" s="276" t="s">
        <v>81</v>
      </c>
      <c r="B449" s="275"/>
      <c r="C449" s="275"/>
      <c r="D449" s="275"/>
      <c r="E449" s="275"/>
    </row>
    <row r="450" spans="1:5" ht="15.75" thickBot="1" x14ac:dyDescent="0.3">
      <c r="A450" s="276" t="s">
        <v>135</v>
      </c>
      <c r="B450" s="275"/>
      <c r="C450" s="275"/>
      <c r="D450" s="275"/>
      <c r="E450" s="275"/>
    </row>
    <row r="451" spans="1:5" ht="15.75" thickBot="1" x14ac:dyDescent="0.3">
      <c r="A451" s="276" t="s">
        <v>136</v>
      </c>
      <c r="B451" s="275"/>
      <c r="C451" s="275"/>
      <c r="D451" s="275"/>
      <c r="E451" s="275"/>
    </row>
    <row r="452" spans="1:5" ht="15.75" thickBot="1" x14ac:dyDescent="0.3">
      <c r="A452" s="276" t="s">
        <v>137</v>
      </c>
      <c r="B452" s="275"/>
      <c r="C452" s="275"/>
      <c r="D452" s="275"/>
      <c r="E452" s="275"/>
    </row>
    <row r="453" spans="1:5" ht="15.75" thickBot="1" x14ac:dyDescent="0.3">
      <c r="A453" s="274" t="s">
        <v>138</v>
      </c>
      <c r="B453" s="277">
        <f>B454+B455+B456+B457</f>
        <v>5380</v>
      </c>
      <c r="C453" s="277">
        <f t="shared" ref="C453:E453" si="68">C454+C455+C456+C457</f>
        <v>4450</v>
      </c>
      <c r="D453" s="277">
        <f t="shared" si="68"/>
        <v>0</v>
      </c>
      <c r="E453" s="277">
        <f t="shared" si="68"/>
        <v>0</v>
      </c>
    </row>
    <row r="454" spans="1:5" ht="15.75" thickBot="1" x14ac:dyDescent="0.3">
      <c r="A454" s="276" t="s">
        <v>81</v>
      </c>
      <c r="B454" s="277"/>
      <c r="C454" s="275"/>
      <c r="D454" s="275"/>
      <c r="E454" s="275"/>
    </row>
    <row r="455" spans="1:5" ht="15.75" thickBot="1" x14ac:dyDescent="0.3">
      <c r="A455" s="276" t="s">
        <v>135</v>
      </c>
      <c r="B455" s="277"/>
      <c r="C455" s="275">
        <v>4450</v>
      </c>
      <c r="D455" s="275"/>
      <c r="E455" s="275"/>
    </row>
    <row r="456" spans="1:5" ht="15.75" thickBot="1" x14ac:dyDescent="0.3">
      <c r="A456" s="276" t="s">
        <v>136</v>
      </c>
      <c r="B456" s="277"/>
      <c r="C456" s="275"/>
      <c r="D456" s="275"/>
      <c r="E456" s="275"/>
    </row>
    <row r="457" spans="1:5" ht="15.75" thickBot="1" x14ac:dyDescent="0.3">
      <c r="A457" s="276" t="s">
        <v>137</v>
      </c>
      <c r="B457" s="277">
        <v>5380</v>
      </c>
      <c r="C457" s="275">
        <v>0</v>
      </c>
      <c r="D457" s="275"/>
      <c r="E457" s="275"/>
    </row>
    <row r="458" spans="1:5" ht="15.75" thickBot="1" x14ac:dyDescent="0.3">
      <c r="A458" s="300" t="s">
        <v>202</v>
      </c>
      <c r="B458" s="277">
        <f>B448+B453</f>
        <v>5380</v>
      </c>
      <c r="C458" s="277">
        <f t="shared" ref="C458:E458" si="69">C448+C453</f>
        <v>4450</v>
      </c>
      <c r="D458" s="277">
        <f t="shared" si="69"/>
        <v>0</v>
      </c>
      <c r="E458" s="277">
        <f t="shared" si="69"/>
        <v>0</v>
      </c>
    </row>
    <row r="459" spans="1:5" ht="17.25" customHeight="1" thickBot="1" x14ac:dyDescent="0.3">
      <c r="A459" s="301" t="s">
        <v>90</v>
      </c>
      <c r="B459" s="285">
        <f>IF(B458-B440=0,0,"Error")</f>
        <v>0</v>
      </c>
      <c r="C459" s="285">
        <f>IF(C458-C440=0,0,"Error")</f>
        <v>0</v>
      </c>
      <c r="D459" s="285">
        <f t="shared" ref="D459:E459" si="70">IF(D458-D440=0,0,"Error")</f>
        <v>0</v>
      </c>
      <c r="E459" s="285">
        <f t="shared" si="70"/>
        <v>0</v>
      </c>
    </row>
    <row r="460" spans="1:5" ht="29.25" customHeight="1" thickBot="1" x14ac:dyDescent="0.3">
      <c r="A460" s="262" t="s">
        <v>112</v>
      </c>
      <c r="B460" s="633" t="s">
        <v>458</v>
      </c>
      <c r="C460" s="634"/>
      <c r="D460" s="634"/>
      <c r="E460" s="635"/>
    </row>
    <row r="461" spans="1:5" ht="15.75" thickBot="1" x14ac:dyDescent="0.3">
      <c r="A461" s="601" t="s">
        <v>114</v>
      </c>
      <c r="B461" s="602"/>
      <c r="C461" s="602"/>
      <c r="D461" s="602"/>
      <c r="E461" s="636"/>
    </row>
    <row r="462" spans="1:5" ht="23.25" thickBot="1" x14ac:dyDescent="0.3">
      <c r="A462" s="258" t="s">
        <v>459</v>
      </c>
      <c r="B462" s="289">
        <v>1599</v>
      </c>
      <c r="C462" s="304">
        <v>1400</v>
      </c>
      <c r="D462" s="304">
        <v>1300</v>
      </c>
      <c r="E462" s="304">
        <v>1200</v>
      </c>
    </row>
    <row r="463" spans="1:5" ht="34.5" thickBot="1" x14ac:dyDescent="0.3">
      <c r="A463" s="258" t="s">
        <v>460</v>
      </c>
      <c r="B463" s="289">
        <v>383</v>
      </c>
      <c r="C463" s="260">
        <v>350</v>
      </c>
      <c r="D463" s="260">
        <v>320</v>
      </c>
      <c r="E463" s="260">
        <v>300</v>
      </c>
    </row>
    <row r="464" spans="1:5" ht="37.5" customHeight="1" thickBot="1" x14ac:dyDescent="0.3">
      <c r="A464" s="258" t="s">
        <v>461</v>
      </c>
      <c r="B464" s="305">
        <v>60</v>
      </c>
      <c r="C464" s="305">
        <v>55</v>
      </c>
      <c r="D464" s="305">
        <v>40</v>
      </c>
      <c r="E464" s="305">
        <v>38</v>
      </c>
    </row>
    <row r="465" spans="1:5" ht="15.75" thickBot="1" x14ac:dyDescent="0.3">
      <c r="A465" s="264" t="s">
        <v>462</v>
      </c>
      <c r="B465" s="306">
        <v>38</v>
      </c>
      <c r="C465" s="260">
        <v>35</v>
      </c>
      <c r="D465" s="260">
        <v>30</v>
      </c>
      <c r="E465" s="260">
        <v>26</v>
      </c>
    </row>
    <row r="466" spans="1:5" ht="15.75" thickBot="1" x14ac:dyDescent="0.3">
      <c r="A466" s="637" t="s">
        <v>119</v>
      </c>
      <c r="B466" s="638"/>
      <c r="C466" s="638"/>
      <c r="D466" s="638"/>
      <c r="E466" s="639"/>
    </row>
    <row r="467" spans="1:5" ht="15.75" thickBot="1" x14ac:dyDescent="0.3">
      <c r="A467" s="618" t="s">
        <v>64</v>
      </c>
      <c r="B467" s="619"/>
      <c r="C467" s="619"/>
      <c r="D467" s="619"/>
      <c r="E467" s="620"/>
    </row>
    <row r="468" spans="1:5" ht="26.25" customHeight="1" thickBot="1" x14ac:dyDescent="0.3">
      <c r="A468" s="266" t="s">
        <v>65</v>
      </c>
      <c r="B468" s="621" t="s">
        <v>684</v>
      </c>
      <c r="C468" s="622"/>
      <c r="D468" s="623"/>
      <c r="E468" s="267" t="s">
        <v>463</v>
      </c>
    </row>
    <row r="469" spans="1:5" ht="28.5" customHeight="1" thickBot="1" x14ac:dyDescent="0.3">
      <c r="A469" s="268" t="s">
        <v>68</v>
      </c>
      <c r="B469" s="624" t="s">
        <v>464</v>
      </c>
      <c r="C469" s="625"/>
      <c r="D469" s="625"/>
      <c r="E469" s="626"/>
    </row>
    <row r="470" spans="1:5" ht="15.75" thickBot="1" x14ac:dyDescent="0.3">
      <c r="A470" s="268" t="s">
        <v>70</v>
      </c>
      <c r="B470" s="604" t="s">
        <v>465</v>
      </c>
      <c r="C470" s="605"/>
      <c r="D470" s="605"/>
      <c r="E470" s="606"/>
    </row>
    <row r="471" spans="1:5" ht="12.75" customHeight="1" x14ac:dyDescent="0.25">
      <c r="A471" s="599"/>
      <c r="B471" s="269">
        <v>2019</v>
      </c>
      <c r="C471" s="269">
        <v>2020</v>
      </c>
      <c r="D471" s="269">
        <v>2021</v>
      </c>
      <c r="E471" s="269">
        <v>2022</v>
      </c>
    </row>
    <row r="472" spans="1:5" ht="12.75" customHeight="1" thickBot="1" x14ac:dyDescent="0.3">
      <c r="A472" s="600"/>
      <c r="B472" s="270" t="s">
        <v>1</v>
      </c>
      <c r="C472" s="270" t="s">
        <v>46</v>
      </c>
      <c r="D472" s="270" t="s">
        <v>46</v>
      </c>
      <c r="E472" s="270" t="s">
        <v>46</v>
      </c>
    </row>
    <row r="473" spans="1:5" ht="15.75" thickBot="1" x14ac:dyDescent="0.3">
      <c r="A473" s="268" t="s">
        <v>72</v>
      </c>
      <c r="B473" s="288">
        <v>95200</v>
      </c>
      <c r="C473" s="288">
        <v>96000</v>
      </c>
      <c r="D473" s="288">
        <v>96000</v>
      </c>
      <c r="E473" s="288">
        <v>96000</v>
      </c>
    </row>
    <row r="474" spans="1:5" ht="15.75" thickBot="1" x14ac:dyDescent="0.3">
      <c r="A474" s="268" t="s">
        <v>73</v>
      </c>
      <c r="B474" s="271">
        <f>B503</f>
        <v>498000</v>
      </c>
      <c r="C474" s="271">
        <f t="shared" ref="C474:E474" si="71">C503</f>
        <v>491900</v>
      </c>
      <c r="D474" s="271">
        <f t="shared" si="71"/>
        <v>498000</v>
      </c>
      <c r="E474" s="271">
        <f t="shared" si="71"/>
        <v>498000</v>
      </c>
    </row>
    <row r="475" spans="1:5" ht="15.75" thickBot="1" x14ac:dyDescent="0.3">
      <c r="A475" s="268" t="s">
        <v>74</v>
      </c>
      <c r="B475" s="271">
        <f>B474/B473</f>
        <v>5.23109243697479</v>
      </c>
      <c r="C475" s="271">
        <f t="shared" ref="C475:E475" si="72">C474/C473</f>
        <v>5.1239583333333334</v>
      </c>
      <c r="D475" s="271">
        <f t="shared" si="72"/>
        <v>5.1875</v>
      </c>
      <c r="E475" s="271">
        <f t="shared" si="72"/>
        <v>5.1875</v>
      </c>
    </row>
    <row r="476" spans="1:5" ht="15.75" thickBot="1" x14ac:dyDescent="0.3">
      <c r="A476" s="268" t="s">
        <v>75</v>
      </c>
      <c r="B476" s="502" t="s">
        <v>76</v>
      </c>
      <c r="C476" s="273">
        <f>C473/B473-1</f>
        <v>8.4033613445377853E-3</v>
      </c>
      <c r="D476" s="273">
        <f t="shared" ref="D476:E478" si="73">D473/C473-1</f>
        <v>0</v>
      </c>
      <c r="E476" s="273">
        <f t="shared" si="73"/>
        <v>0</v>
      </c>
    </row>
    <row r="477" spans="1:5" ht="15.75" thickBot="1" x14ac:dyDescent="0.3">
      <c r="A477" s="268" t="s">
        <v>77</v>
      </c>
      <c r="B477" s="502" t="s">
        <v>76</v>
      </c>
      <c r="C477" s="273">
        <f>C474/B474-1</f>
        <v>-1.2248995983935695E-2</v>
      </c>
      <c r="D477" s="273">
        <f t="shared" si="73"/>
        <v>1.2400894490750103E-2</v>
      </c>
      <c r="E477" s="273">
        <f t="shared" si="73"/>
        <v>0</v>
      </c>
    </row>
    <row r="478" spans="1:5" ht="15.75" thickBot="1" x14ac:dyDescent="0.3">
      <c r="A478" s="268" t="s">
        <v>78</v>
      </c>
      <c r="B478" s="502" t="s">
        <v>76</v>
      </c>
      <c r="C478" s="273">
        <f>C475/B475-1</f>
        <v>-2.0480254350736304E-2</v>
      </c>
      <c r="D478" s="273">
        <f t="shared" si="73"/>
        <v>1.2400894490750103E-2</v>
      </c>
      <c r="E478" s="273">
        <f t="shared" si="73"/>
        <v>0</v>
      </c>
    </row>
    <row r="479" spans="1:5" ht="15.75" thickBot="1" x14ac:dyDescent="0.3">
      <c r="A479" s="596" t="s">
        <v>418</v>
      </c>
      <c r="B479" s="597"/>
      <c r="C479" s="597"/>
      <c r="D479" s="597"/>
      <c r="E479" s="598"/>
    </row>
    <row r="480" spans="1:5" ht="12.75" customHeight="1" x14ac:dyDescent="0.25">
      <c r="A480" s="599"/>
      <c r="B480" s="269">
        <v>2019</v>
      </c>
      <c r="C480" s="269">
        <v>2020</v>
      </c>
      <c r="D480" s="269">
        <v>2021</v>
      </c>
      <c r="E480" s="269">
        <v>2022</v>
      </c>
    </row>
    <row r="481" spans="1:5" ht="12" customHeight="1" thickBot="1" x14ac:dyDescent="0.3">
      <c r="A481" s="600"/>
      <c r="B481" s="270" t="s">
        <v>1</v>
      </c>
      <c r="C481" s="270" t="s">
        <v>46</v>
      </c>
      <c r="D481" s="270" t="s">
        <v>46</v>
      </c>
      <c r="E481" s="270" t="s">
        <v>46</v>
      </c>
    </row>
    <row r="482" spans="1:5" ht="15.75" thickBot="1" x14ac:dyDescent="0.3">
      <c r="A482" s="274" t="s">
        <v>80</v>
      </c>
      <c r="B482" s="275">
        <v>323700</v>
      </c>
      <c r="C482" s="275">
        <v>323700</v>
      </c>
      <c r="D482" s="275">
        <v>323700</v>
      </c>
      <c r="E482" s="275">
        <v>323700</v>
      </c>
    </row>
    <row r="483" spans="1:5" ht="15.75" thickBot="1" x14ac:dyDescent="0.3">
      <c r="A483" s="276" t="s">
        <v>81</v>
      </c>
      <c r="B483" s="275">
        <v>323700</v>
      </c>
      <c r="C483" s="275">
        <v>323700</v>
      </c>
      <c r="D483" s="275">
        <v>323700</v>
      </c>
      <c r="E483" s="275">
        <v>323700</v>
      </c>
    </row>
    <row r="484" spans="1:5" ht="15.75" thickBot="1" x14ac:dyDescent="0.3">
      <c r="A484" s="276" t="s">
        <v>82</v>
      </c>
      <c r="B484" s="277"/>
      <c r="C484" s="279"/>
      <c r="D484" s="279"/>
      <c r="E484" s="279"/>
    </row>
    <row r="485" spans="1:5" ht="24.75" thickBot="1" x14ac:dyDescent="0.3">
      <c r="A485" s="274" t="s">
        <v>83</v>
      </c>
      <c r="B485" s="275">
        <v>54300</v>
      </c>
      <c r="C485" s="275">
        <v>54300</v>
      </c>
      <c r="D485" s="275">
        <v>54300</v>
      </c>
      <c r="E485" s="275">
        <v>54300</v>
      </c>
    </row>
    <row r="486" spans="1:5" ht="15.75" thickBot="1" x14ac:dyDescent="0.3">
      <c r="A486" s="276" t="s">
        <v>81</v>
      </c>
      <c r="B486" s="275">
        <v>54300</v>
      </c>
      <c r="C486" s="275">
        <v>54300</v>
      </c>
      <c r="D486" s="275">
        <v>54300</v>
      </c>
      <c r="E486" s="275">
        <v>54300</v>
      </c>
    </row>
    <row r="487" spans="1:5" ht="15.75" thickBot="1" x14ac:dyDescent="0.3">
      <c r="A487" s="276" t="s">
        <v>82</v>
      </c>
      <c r="B487" s="277"/>
      <c r="C487" s="275"/>
      <c r="D487" s="275"/>
      <c r="E487" s="275"/>
    </row>
    <row r="488" spans="1:5" ht="15.75" thickBot="1" x14ac:dyDescent="0.3">
      <c r="A488" s="274" t="s">
        <v>84</v>
      </c>
      <c r="B488" s="277">
        <f>B489+B490</f>
        <v>120000</v>
      </c>
      <c r="C488" s="277">
        <f t="shared" ref="C488:E488" si="74">C489+C490</f>
        <v>113900</v>
      </c>
      <c r="D488" s="277">
        <f t="shared" si="74"/>
        <v>120000</v>
      </c>
      <c r="E488" s="277">
        <f t="shared" si="74"/>
        <v>120000</v>
      </c>
    </row>
    <row r="489" spans="1:5" ht="15.75" thickBot="1" x14ac:dyDescent="0.3">
      <c r="A489" s="276" t="s">
        <v>81</v>
      </c>
      <c r="B489" s="277">
        <v>120000</v>
      </c>
      <c r="C489" s="275">
        <v>113900</v>
      </c>
      <c r="D489" s="275">
        <v>120000</v>
      </c>
      <c r="E489" s="275">
        <v>120000</v>
      </c>
    </row>
    <row r="490" spans="1:5" ht="15.75" thickBot="1" x14ac:dyDescent="0.3">
      <c r="A490" s="276" t="s">
        <v>82</v>
      </c>
      <c r="B490" s="277"/>
      <c r="C490" s="275"/>
      <c r="D490" s="275"/>
      <c r="E490" s="275"/>
    </row>
    <row r="491" spans="1:5" ht="15.75" thickBot="1" x14ac:dyDescent="0.3">
      <c r="A491" s="274" t="s">
        <v>85</v>
      </c>
      <c r="B491" s="277"/>
      <c r="C491" s="275"/>
      <c r="D491" s="275"/>
      <c r="E491" s="275"/>
    </row>
    <row r="492" spans="1:5" ht="15.75" thickBot="1" x14ac:dyDescent="0.3">
      <c r="A492" s="276" t="s">
        <v>81</v>
      </c>
      <c r="B492" s="277"/>
      <c r="C492" s="275"/>
      <c r="D492" s="275"/>
      <c r="E492" s="275"/>
    </row>
    <row r="493" spans="1:5" ht="15.75" thickBot="1" x14ac:dyDescent="0.3">
      <c r="A493" s="276" t="s">
        <v>82</v>
      </c>
      <c r="B493" s="277"/>
      <c r="C493" s="275"/>
      <c r="D493" s="275"/>
      <c r="E493" s="275"/>
    </row>
    <row r="494" spans="1:5" ht="15.75" thickBot="1" x14ac:dyDescent="0.3">
      <c r="A494" s="274" t="s">
        <v>86</v>
      </c>
      <c r="B494" s="277"/>
      <c r="C494" s="275"/>
      <c r="D494" s="275"/>
      <c r="E494" s="275"/>
    </row>
    <row r="495" spans="1:5" ht="15.75" thickBot="1" x14ac:dyDescent="0.3">
      <c r="A495" s="276" t="s">
        <v>81</v>
      </c>
      <c r="B495" s="277"/>
      <c r="C495" s="275"/>
      <c r="D495" s="275"/>
      <c r="E495" s="275"/>
    </row>
    <row r="496" spans="1:5" ht="15.75" thickBot="1" x14ac:dyDescent="0.3">
      <c r="A496" s="276" t="s">
        <v>82</v>
      </c>
      <c r="B496" s="277"/>
      <c r="C496" s="275"/>
      <c r="D496" s="275"/>
      <c r="E496" s="275"/>
    </row>
    <row r="497" spans="1:5" ht="15.75" thickBot="1" x14ac:dyDescent="0.3">
      <c r="A497" s="274" t="s">
        <v>87</v>
      </c>
      <c r="B497" s="277"/>
      <c r="C497" s="275"/>
      <c r="D497" s="275"/>
      <c r="E497" s="275"/>
    </row>
    <row r="498" spans="1:5" ht="15.75" thickBot="1" x14ac:dyDescent="0.3">
      <c r="A498" s="276" t="s">
        <v>81</v>
      </c>
      <c r="B498" s="277"/>
      <c r="C498" s="275"/>
      <c r="D498" s="275"/>
      <c r="E498" s="275"/>
    </row>
    <row r="499" spans="1:5" ht="15.75" thickBot="1" x14ac:dyDescent="0.3">
      <c r="A499" s="276" t="s">
        <v>82</v>
      </c>
      <c r="B499" s="277"/>
      <c r="C499" s="275"/>
      <c r="D499" s="275"/>
      <c r="E499" s="275"/>
    </row>
    <row r="500" spans="1:5" ht="24.75" thickBot="1" x14ac:dyDescent="0.3">
      <c r="A500" s="274" t="s">
        <v>88</v>
      </c>
      <c r="B500" s="277">
        <v>0</v>
      </c>
      <c r="C500" s="275">
        <v>0</v>
      </c>
      <c r="D500" s="275">
        <f>C500*1.03*0.99</f>
        <v>0</v>
      </c>
      <c r="E500" s="275">
        <f>D500*1.03*0.99</f>
        <v>0</v>
      </c>
    </row>
    <row r="501" spans="1:5" ht="15.75" thickBot="1" x14ac:dyDescent="0.3">
      <c r="A501" s="276" t="s">
        <v>81</v>
      </c>
      <c r="B501" s="277"/>
      <c r="C501" s="280"/>
      <c r="D501" s="280"/>
      <c r="E501" s="280"/>
    </row>
    <row r="502" spans="1:5" ht="15.75" thickBot="1" x14ac:dyDescent="0.3">
      <c r="A502" s="276" t="s">
        <v>82</v>
      </c>
      <c r="B502" s="277"/>
      <c r="C502" s="281"/>
      <c r="D502" s="280"/>
      <c r="E502" s="280"/>
    </row>
    <row r="503" spans="1:5" ht="15.75" thickBot="1" x14ac:dyDescent="0.3">
      <c r="A503" s="282" t="s">
        <v>89</v>
      </c>
      <c r="B503" s="277">
        <f>B500+B497+B494+B491+B488+B485+B482</f>
        <v>498000</v>
      </c>
      <c r="C503" s="277">
        <f t="shared" ref="C503:E503" si="75">C500+C497+C494+C491+C488+C485+C482</f>
        <v>491900</v>
      </c>
      <c r="D503" s="277">
        <f t="shared" si="75"/>
        <v>498000</v>
      </c>
      <c r="E503" s="277">
        <f t="shared" si="75"/>
        <v>498000</v>
      </c>
    </row>
    <row r="504" spans="1:5" ht="15.75" thickBot="1" x14ac:dyDescent="0.3">
      <c r="A504" s="283" t="s">
        <v>90</v>
      </c>
      <c r="B504" s="284">
        <f>IF(B503-B474=0,0,"Error")</f>
        <v>0</v>
      </c>
      <c r="C504" s="284">
        <f>IF(C503-C474=0,0,"Error")</f>
        <v>0</v>
      </c>
      <c r="D504" s="284">
        <f>IF(D503-D474=0,0,"Error")</f>
        <v>0</v>
      </c>
      <c r="E504" s="285">
        <f>IF(E503-E474=0,0,"Error")</f>
        <v>0</v>
      </c>
    </row>
    <row r="505" spans="1:5" ht="37.5" customHeight="1" thickBot="1" x14ac:dyDescent="0.3">
      <c r="A505" s="286" t="s">
        <v>91</v>
      </c>
      <c r="B505" s="621" t="s">
        <v>685</v>
      </c>
      <c r="C505" s="622"/>
      <c r="D505" s="623"/>
      <c r="E505" s="290" t="s">
        <v>466</v>
      </c>
    </row>
    <row r="506" spans="1:5" ht="39" customHeight="1" thickBot="1" x14ac:dyDescent="0.3">
      <c r="A506" s="268" t="s">
        <v>68</v>
      </c>
      <c r="B506" s="643" t="s">
        <v>467</v>
      </c>
      <c r="C506" s="644"/>
      <c r="D506" s="644"/>
      <c r="E506" s="636"/>
    </row>
    <row r="507" spans="1:5" ht="15.75" thickBot="1" x14ac:dyDescent="0.3">
      <c r="A507" s="268" t="s">
        <v>70</v>
      </c>
      <c r="B507" s="604" t="s">
        <v>468</v>
      </c>
      <c r="C507" s="605"/>
      <c r="D507" s="605"/>
      <c r="E507" s="606"/>
    </row>
    <row r="508" spans="1:5" ht="12.75" customHeight="1" x14ac:dyDescent="0.25">
      <c r="A508" s="599"/>
      <c r="B508" s="269">
        <v>2019</v>
      </c>
      <c r="C508" s="269">
        <v>2020</v>
      </c>
      <c r="D508" s="269">
        <v>2021</v>
      </c>
      <c r="E508" s="269">
        <v>2022</v>
      </c>
    </row>
    <row r="509" spans="1:5" ht="12.75" customHeight="1" thickBot="1" x14ac:dyDescent="0.3">
      <c r="A509" s="600"/>
      <c r="B509" s="270" t="s">
        <v>1</v>
      </c>
      <c r="C509" s="270" t="s">
        <v>46</v>
      </c>
      <c r="D509" s="270" t="s">
        <v>46</v>
      </c>
      <c r="E509" s="270" t="s">
        <v>46</v>
      </c>
    </row>
    <row r="510" spans="1:5" ht="15.75" thickBot="1" x14ac:dyDescent="0.3">
      <c r="A510" s="268" t="s">
        <v>72</v>
      </c>
      <c r="B510" s="502">
        <v>6000</v>
      </c>
      <c r="C510" s="502">
        <v>6000</v>
      </c>
      <c r="D510" s="502">
        <v>6000</v>
      </c>
      <c r="E510" s="502">
        <v>6000</v>
      </c>
    </row>
    <row r="511" spans="1:5" ht="15.75" thickBot="1" x14ac:dyDescent="0.3">
      <c r="A511" s="268" t="s">
        <v>73</v>
      </c>
      <c r="B511" s="271">
        <f>B540</f>
        <v>40900</v>
      </c>
      <c r="C511" s="271">
        <f>C540</f>
        <v>60000</v>
      </c>
      <c r="D511" s="271">
        <f t="shared" ref="D511:E511" si="76">D540</f>
        <v>68429</v>
      </c>
      <c r="E511" s="271">
        <f t="shared" si="76"/>
        <v>68702</v>
      </c>
    </row>
    <row r="512" spans="1:5" ht="15.75" thickBot="1" x14ac:dyDescent="0.3">
      <c r="A512" s="268" t="s">
        <v>74</v>
      </c>
      <c r="B512" s="271">
        <f>B511/B510</f>
        <v>6.8166666666666664</v>
      </c>
      <c r="C512" s="271">
        <f>C511/C510</f>
        <v>10</v>
      </c>
      <c r="D512" s="271">
        <f>D511/D510</f>
        <v>11.404833333333332</v>
      </c>
      <c r="E512" s="271">
        <f>E511/E510</f>
        <v>11.450333333333333</v>
      </c>
    </row>
    <row r="513" spans="1:5" ht="15.75" thickBot="1" x14ac:dyDescent="0.3">
      <c r="A513" s="268" t="s">
        <v>75</v>
      </c>
      <c r="B513" s="502"/>
      <c r="C513" s="273">
        <f>C510/B510-1</f>
        <v>0</v>
      </c>
      <c r="D513" s="273">
        <f>D510/C510-1</f>
        <v>0</v>
      </c>
      <c r="E513" s="273">
        <f>E510/D510-1</f>
        <v>0</v>
      </c>
    </row>
    <row r="514" spans="1:5" ht="15.75" thickBot="1" x14ac:dyDescent="0.3">
      <c r="A514" s="268" t="s">
        <v>77</v>
      </c>
      <c r="B514" s="502"/>
      <c r="C514" s="273">
        <f>C511/B511-1</f>
        <v>0.46699266503667491</v>
      </c>
      <c r="D514" s="273">
        <f t="shared" ref="D514:E515" si="77">D511/C511-1</f>
        <v>0.14048333333333329</v>
      </c>
      <c r="E514" s="273">
        <f t="shared" si="77"/>
        <v>3.9895365999795818E-3</v>
      </c>
    </row>
    <row r="515" spans="1:5" ht="15.75" thickBot="1" x14ac:dyDescent="0.3">
      <c r="A515" s="268" t="s">
        <v>78</v>
      </c>
      <c r="B515" s="502"/>
      <c r="C515" s="273">
        <f>C512/B512-1</f>
        <v>0.46699266503667491</v>
      </c>
      <c r="D515" s="273">
        <f t="shared" si="77"/>
        <v>0.14048333333333329</v>
      </c>
      <c r="E515" s="273">
        <f t="shared" si="77"/>
        <v>3.9895365999795818E-3</v>
      </c>
    </row>
    <row r="516" spans="1:5" ht="24.75" customHeight="1" thickBot="1" x14ac:dyDescent="0.3">
      <c r="A516" s="596" t="s">
        <v>423</v>
      </c>
      <c r="B516" s="597"/>
      <c r="C516" s="597"/>
      <c r="D516" s="597"/>
      <c r="E516" s="598"/>
    </row>
    <row r="517" spans="1:5" ht="12.75" customHeight="1" x14ac:dyDescent="0.25">
      <c r="A517" s="599"/>
      <c r="B517" s="269">
        <v>2019</v>
      </c>
      <c r="C517" s="269">
        <v>2020</v>
      </c>
      <c r="D517" s="269">
        <v>2021</v>
      </c>
      <c r="E517" s="269">
        <v>2022</v>
      </c>
    </row>
    <row r="518" spans="1:5" ht="12.75" customHeight="1" thickBot="1" x14ac:dyDescent="0.3">
      <c r="A518" s="600"/>
      <c r="B518" s="270" t="s">
        <v>1</v>
      </c>
      <c r="C518" s="270" t="s">
        <v>46</v>
      </c>
      <c r="D518" s="270" t="s">
        <v>46</v>
      </c>
      <c r="E518" s="270" t="s">
        <v>46</v>
      </c>
    </row>
    <row r="519" spans="1:5" ht="15.75" thickBot="1" x14ac:dyDescent="0.3">
      <c r="A519" s="274" t="s">
        <v>80</v>
      </c>
      <c r="B519" s="275">
        <v>0</v>
      </c>
      <c r="C519" s="275">
        <v>0</v>
      </c>
      <c r="D519" s="275">
        <v>0</v>
      </c>
      <c r="E519" s="275">
        <v>0</v>
      </c>
    </row>
    <row r="520" spans="1:5" ht="15.75" thickBot="1" x14ac:dyDescent="0.3">
      <c r="A520" s="276" t="s">
        <v>81</v>
      </c>
      <c r="B520" s="275">
        <v>0</v>
      </c>
      <c r="C520" s="275">
        <v>0</v>
      </c>
      <c r="D520" s="275">
        <v>0</v>
      </c>
      <c r="E520" s="275">
        <v>0</v>
      </c>
    </row>
    <row r="521" spans="1:5" ht="15.75" thickBot="1" x14ac:dyDescent="0.3">
      <c r="A521" s="276" t="s">
        <v>82</v>
      </c>
      <c r="B521" s="277"/>
      <c r="C521" s="279"/>
      <c r="D521" s="279"/>
      <c r="E521" s="279"/>
    </row>
    <row r="522" spans="1:5" ht="24.75" customHeight="1" thickBot="1" x14ac:dyDescent="0.3">
      <c r="A522" s="274" t="s">
        <v>83</v>
      </c>
      <c r="B522" s="275">
        <v>0</v>
      </c>
      <c r="C522" s="275">
        <v>0</v>
      </c>
      <c r="D522" s="275">
        <v>0</v>
      </c>
      <c r="E522" s="275">
        <v>0</v>
      </c>
    </row>
    <row r="523" spans="1:5" ht="15.75" thickBot="1" x14ac:dyDescent="0.3">
      <c r="A523" s="276" t="s">
        <v>81</v>
      </c>
      <c r="B523" s="275">
        <v>0</v>
      </c>
      <c r="C523" s="275">
        <v>0</v>
      </c>
      <c r="D523" s="275">
        <v>0</v>
      </c>
      <c r="E523" s="275">
        <v>0</v>
      </c>
    </row>
    <row r="524" spans="1:5" ht="15.75" thickBot="1" x14ac:dyDescent="0.3">
      <c r="A524" s="276" t="s">
        <v>82</v>
      </c>
      <c r="B524" s="277"/>
      <c r="C524" s="275"/>
      <c r="D524" s="275"/>
      <c r="E524" s="275"/>
    </row>
    <row r="525" spans="1:5" ht="15.75" thickBot="1" x14ac:dyDescent="0.3">
      <c r="A525" s="274" t="s">
        <v>84</v>
      </c>
      <c r="B525" s="277">
        <f>B526+B527</f>
        <v>40900</v>
      </c>
      <c r="C525" s="277">
        <f t="shared" ref="C525:E525" si="78">C526+C527</f>
        <v>60000</v>
      </c>
      <c r="D525" s="289">
        <f t="shared" si="78"/>
        <v>68429</v>
      </c>
      <c r="E525" s="289">
        <f t="shared" si="78"/>
        <v>68702</v>
      </c>
    </row>
    <row r="526" spans="1:5" ht="15.75" thickBot="1" x14ac:dyDescent="0.3">
      <c r="A526" s="276" t="s">
        <v>81</v>
      </c>
      <c r="B526" s="277">
        <v>40900</v>
      </c>
      <c r="C526" s="275">
        <v>60000</v>
      </c>
      <c r="D526" s="260">
        <v>68429</v>
      </c>
      <c r="E526" s="260">
        <v>68702</v>
      </c>
    </row>
    <row r="527" spans="1:5" ht="15.75" thickBot="1" x14ac:dyDescent="0.3">
      <c r="A527" s="276" t="s">
        <v>82</v>
      </c>
      <c r="B527" s="277"/>
      <c r="C527" s="275"/>
      <c r="D527" s="275"/>
      <c r="E527" s="275"/>
    </row>
    <row r="528" spans="1:5" ht="15.75" thickBot="1" x14ac:dyDescent="0.3">
      <c r="A528" s="274" t="s">
        <v>85</v>
      </c>
      <c r="B528" s="277"/>
      <c r="C528" s="275"/>
      <c r="D528" s="275"/>
      <c r="E528" s="275"/>
    </row>
    <row r="529" spans="1:5" ht="15.75" thickBot="1" x14ac:dyDescent="0.3">
      <c r="A529" s="276" t="s">
        <v>81</v>
      </c>
      <c r="B529" s="277"/>
      <c r="C529" s="275"/>
      <c r="D529" s="275"/>
      <c r="E529" s="275"/>
    </row>
    <row r="530" spans="1:5" ht="15.75" thickBot="1" x14ac:dyDescent="0.3">
      <c r="A530" s="276" t="s">
        <v>82</v>
      </c>
      <c r="B530" s="277"/>
      <c r="C530" s="275"/>
      <c r="D530" s="275"/>
      <c r="E530" s="275"/>
    </row>
    <row r="531" spans="1:5" ht="15.75" thickBot="1" x14ac:dyDescent="0.3">
      <c r="A531" s="274" t="s">
        <v>86</v>
      </c>
      <c r="B531" s="277"/>
      <c r="C531" s="275"/>
      <c r="D531" s="275"/>
      <c r="E531" s="275"/>
    </row>
    <row r="532" spans="1:5" ht="15.75" thickBot="1" x14ac:dyDescent="0.3">
      <c r="A532" s="276" t="s">
        <v>81</v>
      </c>
      <c r="B532" s="277"/>
      <c r="C532" s="275"/>
      <c r="D532" s="275"/>
      <c r="E532" s="275"/>
    </row>
    <row r="533" spans="1:5" ht="15.75" thickBot="1" x14ac:dyDescent="0.3">
      <c r="A533" s="276" t="s">
        <v>82</v>
      </c>
      <c r="B533" s="277"/>
      <c r="C533" s="275"/>
      <c r="D533" s="275"/>
      <c r="E533" s="275"/>
    </row>
    <row r="534" spans="1:5" ht="15.75" thickBot="1" x14ac:dyDescent="0.3">
      <c r="A534" s="274" t="s">
        <v>87</v>
      </c>
      <c r="B534" s="277"/>
      <c r="C534" s="275"/>
      <c r="D534" s="275"/>
      <c r="E534" s="275"/>
    </row>
    <row r="535" spans="1:5" ht="15.75" thickBot="1" x14ac:dyDescent="0.3">
      <c r="A535" s="276" t="s">
        <v>81</v>
      </c>
      <c r="B535" s="277"/>
      <c r="C535" s="275"/>
      <c r="D535" s="275"/>
      <c r="E535" s="275"/>
    </row>
    <row r="536" spans="1:5" ht="15.75" thickBot="1" x14ac:dyDescent="0.3">
      <c r="A536" s="276" t="s">
        <v>82</v>
      </c>
      <c r="B536" s="277"/>
      <c r="C536" s="275"/>
      <c r="D536" s="275"/>
      <c r="E536" s="275"/>
    </row>
    <row r="537" spans="1:5" ht="24.75" thickBot="1" x14ac:dyDescent="0.3">
      <c r="A537" s="274" t="s">
        <v>88</v>
      </c>
      <c r="B537" s="277"/>
      <c r="C537" s="275"/>
      <c r="D537" s="275"/>
      <c r="E537" s="275"/>
    </row>
    <row r="538" spans="1:5" ht="15.75" thickBot="1" x14ac:dyDescent="0.3">
      <c r="A538" s="276" t="s">
        <v>81</v>
      </c>
      <c r="B538" s="277"/>
      <c r="C538" s="275"/>
      <c r="D538" s="275"/>
      <c r="E538" s="275"/>
    </row>
    <row r="539" spans="1:5" ht="15.75" thickBot="1" x14ac:dyDescent="0.3">
      <c r="A539" s="276" t="s">
        <v>82</v>
      </c>
      <c r="B539" s="277"/>
      <c r="C539" s="275"/>
      <c r="D539" s="275"/>
      <c r="E539" s="275"/>
    </row>
    <row r="540" spans="1:5" ht="15.75" thickBot="1" x14ac:dyDescent="0.3">
      <c r="A540" s="287" t="s">
        <v>97</v>
      </c>
      <c r="B540" s="277">
        <f>B537+B534+B531+B528+B525+B522+B519</f>
        <v>40900</v>
      </c>
      <c r="C540" s="277">
        <f t="shared" ref="C540:E540" si="79">C537+C534+C531+C528+C525+C522+C519</f>
        <v>60000</v>
      </c>
      <c r="D540" s="277">
        <f t="shared" si="79"/>
        <v>68429</v>
      </c>
      <c r="E540" s="277">
        <f t="shared" si="79"/>
        <v>68702</v>
      </c>
    </row>
    <row r="541" spans="1:5" ht="17.25" customHeight="1" thickBot="1" x14ac:dyDescent="0.3">
      <c r="A541" s="283" t="s">
        <v>90</v>
      </c>
      <c r="B541" s="285">
        <f>IF(B540-B511=0,0,"Error")</f>
        <v>0</v>
      </c>
      <c r="C541" s="285">
        <f>IF(C540-C511=0,0,"Error")</f>
        <v>0</v>
      </c>
      <c r="D541" s="285">
        <f>IF(D540-D511=0,0,"Error")</f>
        <v>0</v>
      </c>
      <c r="E541" s="285">
        <f>IF(E540-E511=0,0,"Error")</f>
        <v>0</v>
      </c>
    </row>
    <row r="542" spans="1:5" ht="15.75" thickBot="1" x14ac:dyDescent="0.3">
      <c r="A542" s="618" t="s">
        <v>168</v>
      </c>
      <c r="B542" s="655"/>
      <c r="C542" s="655"/>
      <c r="D542" s="655"/>
      <c r="E542" s="620"/>
    </row>
    <row r="543" spans="1:5" ht="15.75" thickBot="1" x14ac:dyDescent="0.3">
      <c r="A543" s="618" t="s">
        <v>169</v>
      </c>
      <c r="B543" s="655"/>
      <c r="C543" s="655"/>
      <c r="D543" s="655"/>
      <c r="E543" s="620"/>
    </row>
    <row r="544" spans="1:5" ht="36.75" customHeight="1" thickBot="1" x14ac:dyDescent="0.3">
      <c r="A544" s="266" t="s">
        <v>127</v>
      </c>
      <c r="B544" s="666" t="s">
        <v>686</v>
      </c>
      <c r="C544" s="667"/>
      <c r="D544" s="307" t="s">
        <v>172</v>
      </c>
      <c r="E544" s="303"/>
    </row>
    <row r="545" spans="1:5" ht="27" customHeight="1" thickBot="1" x14ac:dyDescent="0.3">
      <c r="A545" s="268" t="s">
        <v>68</v>
      </c>
      <c r="B545" s="643" t="s">
        <v>469</v>
      </c>
      <c r="C545" s="644"/>
      <c r="D545" s="602"/>
      <c r="E545" s="636"/>
    </row>
    <row r="546" spans="1:5" ht="15.75" thickBot="1" x14ac:dyDescent="0.3">
      <c r="A546" s="268" t="s">
        <v>70</v>
      </c>
      <c r="B546" s="661" t="s">
        <v>674</v>
      </c>
      <c r="C546" s="662"/>
      <c r="D546" s="662"/>
      <c r="E546" s="663"/>
    </row>
    <row r="547" spans="1:5" ht="12.75" customHeight="1" x14ac:dyDescent="0.25">
      <c r="A547" s="599"/>
      <c r="B547" s="269">
        <v>2019</v>
      </c>
      <c r="C547" s="269">
        <v>2020</v>
      </c>
      <c r="D547" s="269">
        <v>2021</v>
      </c>
      <c r="E547" s="269">
        <v>2022</v>
      </c>
    </row>
    <row r="548" spans="1:5" ht="12.75" customHeight="1" thickBot="1" x14ac:dyDescent="0.3">
      <c r="A548" s="600"/>
      <c r="B548" s="270" t="s">
        <v>1</v>
      </c>
      <c r="C548" s="270" t="s">
        <v>46</v>
      </c>
      <c r="D548" s="270" t="s">
        <v>46</v>
      </c>
      <c r="E548" s="270" t="s">
        <v>46</v>
      </c>
    </row>
    <row r="549" spans="1:5" ht="15.75" thickBot="1" x14ac:dyDescent="0.3">
      <c r="A549" s="268" t="s">
        <v>72</v>
      </c>
      <c r="B549" s="271"/>
      <c r="C549" s="271">
        <v>3</v>
      </c>
      <c r="D549" s="271">
        <v>2</v>
      </c>
      <c r="E549" s="271"/>
    </row>
    <row r="550" spans="1:5" ht="15.75" thickBot="1" x14ac:dyDescent="0.3">
      <c r="A550" s="268" t="s">
        <v>73</v>
      </c>
      <c r="B550" s="288">
        <f>B568</f>
        <v>0</v>
      </c>
      <c r="C550" s="288">
        <f>C568</f>
        <v>41800</v>
      </c>
      <c r="D550" s="288">
        <f>D568</f>
        <v>30000</v>
      </c>
      <c r="E550" s="288">
        <f>E568</f>
        <v>0</v>
      </c>
    </row>
    <row r="551" spans="1:5" ht="15.75" thickBot="1" x14ac:dyDescent="0.3">
      <c r="A551" s="268" t="s">
        <v>74</v>
      </c>
      <c r="B551" s="271" t="e">
        <f>B550/B549</f>
        <v>#DIV/0!</v>
      </c>
      <c r="C551" s="271">
        <f>C550/C549</f>
        <v>13933.333333333334</v>
      </c>
      <c r="D551" s="271">
        <f t="shared" ref="D551:E551" si="80">D550/D549</f>
        <v>15000</v>
      </c>
      <c r="E551" s="271" t="e">
        <f t="shared" si="80"/>
        <v>#DIV/0!</v>
      </c>
    </row>
    <row r="552" spans="1:5" ht="15.75" thickBot="1" x14ac:dyDescent="0.3">
      <c r="A552" s="268" t="s">
        <v>75</v>
      </c>
      <c r="B552" s="502" t="s">
        <v>76</v>
      </c>
      <c r="C552" s="273" t="e">
        <f>C549/B549-1</f>
        <v>#DIV/0!</v>
      </c>
      <c r="D552" s="273">
        <f t="shared" ref="D552:E554" si="81">D549/C549-1</f>
        <v>-0.33333333333333337</v>
      </c>
      <c r="E552" s="273">
        <f t="shared" si="81"/>
        <v>-1</v>
      </c>
    </row>
    <row r="553" spans="1:5" ht="15.75" thickBot="1" x14ac:dyDescent="0.3">
      <c r="A553" s="268" t="s">
        <v>77</v>
      </c>
      <c r="B553" s="502" t="s">
        <v>76</v>
      </c>
      <c r="C553" s="273" t="e">
        <f>C550/B550-1</f>
        <v>#DIV/0!</v>
      </c>
      <c r="D553" s="273">
        <f t="shared" si="81"/>
        <v>-0.28229665071770338</v>
      </c>
      <c r="E553" s="273">
        <f t="shared" si="81"/>
        <v>-1</v>
      </c>
    </row>
    <row r="554" spans="1:5" ht="15.75" thickBot="1" x14ac:dyDescent="0.3">
      <c r="A554" s="268" t="s">
        <v>78</v>
      </c>
      <c r="B554" s="502" t="s">
        <v>76</v>
      </c>
      <c r="C554" s="273" t="e">
        <f>C551/B551-1</f>
        <v>#DIV/0!</v>
      </c>
      <c r="D554" s="273">
        <f t="shared" si="81"/>
        <v>7.6555023923444931E-2</v>
      </c>
      <c r="E554" s="273" t="e">
        <f t="shared" si="81"/>
        <v>#DIV/0!</v>
      </c>
    </row>
    <row r="555" spans="1:5" ht="15.75" thickBot="1" x14ac:dyDescent="0.3">
      <c r="A555" s="596" t="s">
        <v>444</v>
      </c>
      <c r="B555" s="597"/>
      <c r="C555" s="597"/>
      <c r="D555" s="597"/>
      <c r="E555" s="598"/>
    </row>
    <row r="556" spans="1:5" ht="12.75" customHeight="1" x14ac:dyDescent="0.25">
      <c r="A556" s="599"/>
      <c r="B556" s="269">
        <v>2019</v>
      </c>
      <c r="C556" s="269">
        <v>2020</v>
      </c>
      <c r="D556" s="269">
        <v>2021</v>
      </c>
      <c r="E556" s="269">
        <v>2022</v>
      </c>
    </row>
    <row r="557" spans="1:5" ht="12.75" customHeight="1" thickBot="1" x14ac:dyDescent="0.3">
      <c r="A557" s="600"/>
      <c r="B557" s="270" t="s">
        <v>1</v>
      </c>
      <c r="C557" s="270" t="s">
        <v>46</v>
      </c>
      <c r="D557" s="270" t="s">
        <v>46</v>
      </c>
      <c r="E557" s="270" t="s">
        <v>46</v>
      </c>
    </row>
    <row r="558" spans="1:5" ht="15.75" thickBot="1" x14ac:dyDescent="0.3">
      <c r="A558" s="274" t="s">
        <v>134</v>
      </c>
      <c r="B558" s="275">
        <f>B559+B560+B561+B562</f>
        <v>0</v>
      </c>
      <c r="C558" s="275">
        <f t="shared" ref="C558:E558" si="82">C559+C560+C561+C562</f>
        <v>0</v>
      </c>
      <c r="D558" s="275">
        <f t="shared" si="82"/>
        <v>0</v>
      </c>
      <c r="E558" s="275">
        <f t="shared" si="82"/>
        <v>0</v>
      </c>
    </row>
    <row r="559" spans="1:5" ht="15.75" thickBot="1" x14ac:dyDescent="0.3">
      <c r="A559" s="276" t="s">
        <v>81</v>
      </c>
      <c r="B559" s="275"/>
      <c r="C559" s="275"/>
      <c r="D559" s="275">
        <v>0</v>
      </c>
      <c r="E559" s="275">
        <v>0</v>
      </c>
    </row>
    <row r="560" spans="1:5" ht="15.75" thickBot="1" x14ac:dyDescent="0.3">
      <c r="A560" s="276" t="s">
        <v>135</v>
      </c>
      <c r="B560" s="275"/>
      <c r="C560" s="275"/>
      <c r="D560" s="275"/>
      <c r="E560" s="275"/>
    </row>
    <row r="561" spans="1:5" ht="15.75" thickBot="1" x14ac:dyDescent="0.3">
      <c r="A561" s="276" t="s">
        <v>136</v>
      </c>
      <c r="B561" s="275"/>
      <c r="C561" s="275"/>
      <c r="D561" s="275"/>
      <c r="E561" s="275"/>
    </row>
    <row r="562" spans="1:5" ht="15.75" thickBot="1" x14ac:dyDescent="0.3">
      <c r="A562" s="276" t="s">
        <v>137</v>
      </c>
      <c r="B562" s="275"/>
      <c r="C562" s="275"/>
      <c r="D562" s="275"/>
      <c r="E562" s="275"/>
    </row>
    <row r="563" spans="1:5" ht="15.75" thickBot="1" x14ac:dyDescent="0.3">
      <c r="A563" s="274" t="s">
        <v>138</v>
      </c>
      <c r="B563" s="289"/>
      <c r="C563" s="289">
        <f t="shared" ref="C563:D563" si="83">C564+C565+C566+C567</f>
        <v>41800</v>
      </c>
      <c r="D563" s="289">
        <f t="shared" si="83"/>
        <v>30000</v>
      </c>
      <c r="E563" s="289"/>
    </row>
    <row r="564" spans="1:5" ht="15.75" thickBot="1" x14ac:dyDescent="0.3">
      <c r="A564" s="276" t="s">
        <v>81</v>
      </c>
      <c r="B564" s="277"/>
      <c r="C564" s="275">
        <v>41800</v>
      </c>
      <c r="D564" s="275">
        <v>30000</v>
      </c>
      <c r="E564" s="275"/>
    </row>
    <row r="565" spans="1:5" ht="15.75" thickBot="1" x14ac:dyDescent="0.3">
      <c r="A565" s="276" t="s">
        <v>135</v>
      </c>
      <c r="B565" s="277"/>
      <c r="C565" s="275"/>
      <c r="D565" s="275"/>
      <c r="E565" s="275"/>
    </row>
    <row r="566" spans="1:5" ht="15.75" thickBot="1" x14ac:dyDescent="0.3">
      <c r="A566" s="276" t="s">
        <v>136</v>
      </c>
      <c r="B566" s="277"/>
      <c r="C566" s="275"/>
      <c r="D566" s="275"/>
      <c r="E566" s="275"/>
    </row>
    <row r="567" spans="1:5" ht="15.75" thickBot="1" x14ac:dyDescent="0.3">
      <c r="A567" s="276" t="s">
        <v>137</v>
      </c>
      <c r="B567" s="277"/>
      <c r="C567" s="275"/>
      <c r="D567" s="275"/>
      <c r="E567" s="275"/>
    </row>
    <row r="568" spans="1:5" ht="15.75" thickBot="1" x14ac:dyDescent="0.3">
      <c r="A568" s="300" t="s">
        <v>89</v>
      </c>
      <c r="B568" s="277">
        <f>B558+B563</f>
        <v>0</v>
      </c>
      <c r="C568" s="277">
        <f t="shared" ref="C568:E568" si="84">C558+C563</f>
        <v>41800</v>
      </c>
      <c r="D568" s="277">
        <f t="shared" si="84"/>
        <v>30000</v>
      </c>
      <c r="E568" s="277">
        <f t="shared" si="84"/>
        <v>0</v>
      </c>
    </row>
    <row r="569" spans="1:5" ht="36.75" customHeight="1" thickBot="1" x14ac:dyDescent="0.3">
      <c r="A569" s="266" t="s">
        <v>91</v>
      </c>
      <c r="B569" s="666" t="s">
        <v>687</v>
      </c>
      <c r="C569" s="667"/>
      <c r="D569" s="307" t="s">
        <v>172</v>
      </c>
      <c r="E569" s="303"/>
    </row>
    <row r="570" spans="1:5" ht="27" customHeight="1" thickBot="1" x14ac:dyDescent="0.3">
      <c r="A570" s="268" t="s">
        <v>68</v>
      </c>
      <c r="B570" s="643" t="s">
        <v>688</v>
      </c>
      <c r="C570" s="644"/>
      <c r="D570" s="602"/>
      <c r="E570" s="636"/>
    </row>
    <row r="571" spans="1:5" ht="15.75" thickBot="1" x14ac:dyDescent="0.3">
      <c r="A571" s="268" t="s">
        <v>70</v>
      </c>
      <c r="B571" s="661" t="s">
        <v>674</v>
      </c>
      <c r="C571" s="662"/>
      <c r="D571" s="662"/>
      <c r="E571" s="663"/>
    </row>
    <row r="572" spans="1:5" ht="12.75" customHeight="1" x14ac:dyDescent="0.25">
      <c r="A572" s="599"/>
      <c r="B572" s="269">
        <v>2019</v>
      </c>
      <c r="C572" s="269">
        <v>2020</v>
      </c>
      <c r="D572" s="269">
        <v>2021</v>
      </c>
      <c r="E572" s="269">
        <v>2022</v>
      </c>
    </row>
    <row r="573" spans="1:5" ht="12.75" customHeight="1" thickBot="1" x14ac:dyDescent="0.3">
      <c r="A573" s="600"/>
      <c r="B573" s="270" t="s">
        <v>1</v>
      </c>
      <c r="C573" s="270" t="s">
        <v>46</v>
      </c>
      <c r="D573" s="270" t="s">
        <v>46</v>
      </c>
      <c r="E573" s="270" t="s">
        <v>46</v>
      </c>
    </row>
    <row r="574" spans="1:5" ht="15.75" thickBot="1" x14ac:dyDescent="0.3">
      <c r="A574" s="268" t="s">
        <v>72</v>
      </c>
      <c r="B574" s="271"/>
      <c r="C574" s="271"/>
      <c r="D574" s="271">
        <v>5</v>
      </c>
      <c r="E574" s="271">
        <v>3</v>
      </c>
    </row>
    <row r="575" spans="1:5" ht="15.75" thickBot="1" x14ac:dyDescent="0.3">
      <c r="A575" s="268" t="s">
        <v>73</v>
      </c>
      <c r="B575" s="288"/>
      <c r="C575" s="288"/>
      <c r="D575" s="288">
        <f>D593</f>
        <v>55000</v>
      </c>
      <c r="E575" s="288">
        <f>E593</f>
        <v>40000</v>
      </c>
    </row>
    <row r="576" spans="1:5" ht="15.75" thickBot="1" x14ac:dyDescent="0.3">
      <c r="A576" s="268" t="s">
        <v>74</v>
      </c>
      <c r="B576" s="271"/>
      <c r="C576" s="271"/>
      <c r="D576" s="271">
        <f t="shared" ref="D576:E576" si="85">D575/D574</f>
        <v>11000</v>
      </c>
      <c r="E576" s="271">
        <f t="shared" si="85"/>
        <v>13333.333333333334</v>
      </c>
    </row>
    <row r="577" spans="1:5" ht="15.75" thickBot="1" x14ac:dyDescent="0.3">
      <c r="A577" s="268" t="s">
        <v>75</v>
      </c>
      <c r="B577" s="502"/>
      <c r="C577" s="273"/>
      <c r="D577" s="273" t="e">
        <f t="shared" ref="D577:E579" si="86">D574/C574-1</f>
        <v>#DIV/0!</v>
      </c>
      <c r="E577" s="273">
        <f t="shared" si="86"/>
        <v>-0.4</v>
      </c>
    </row>
    <row r="578" spans="1:5" ht="15.75" thickBot="1" x14ac:dyDescent="0.3">
      <c r="A578" s="268" t="s">
        <v>77</v>
      </c>
      <c r="B578" s="502"/>
      <c r="C578" s="273"/>
      <c r="D578" s="273" t="e">
        <f t="shared" si="86"/>
        <v>#DIV/0!</v>
      </c>
      <c r="E578" s="273">
        <f t="shared" si="86"/>
        <v>-0.27272727272727271</v>
      </c>
    </row>
    <row r="579" spans="1:5" ht="15.75" thickBot="1" x14ac:dyDescent="0.3">
      <c r="A579" s="268" t="s">
        <v>78</v>
      </c>
      <c r="B579" s="502"/>
      <c r="C579" s="273"/>
      <c r="D579" s="273" t="e">
        <f t="shared" si="86"/>
        <v>#DIV/0!</v>
      </c>
      <c r="E579" s="273">
        <f t="shared" si="86"/>
        <v>0.21212121212121215</v>
      </c>
    </row>
    <row r="580" spans="1:5" ht="15.75" thickBot="1" x14ac:dyDescent="0.3">
      <c r="A580" s="596" t="s">
        <v>446</v>
      </c>
      <c r="B580" s="597"/>
      <c r="C580" s="597"/>
      <c r="D580" s="597"/>
      <c r="E580" s="598"/>
    </row>
    <row r="581" spans="1:5" ht="12.75" customHeight="1" x14ac:dyDescent="0.25">
      <c r="A581" s="599"/>
      <c r="B581" s="269">
        <v>2019</v>
      </c>
      <c r="C581" s="269">
        <v>2020</v>
      </c>
      <c r="D581" s="269">
        <v>2021</v>
      </c>
      <c r="E581" s="269">
        <v>2022</v>
      </c>
    </row>
    <row r="582" spans="1:5" ht="12.75" customHeight="1" thickBot="1" x14ac:dyDescent="0.3">
      <c r="A582" s="600"/>
      <c r="B582" s="270" t="s">
        <v>1</v>
      </c>
      <c r="C582" s="270" t="s">
        <v>46</v>
      </c>
      <c r="D582" s="270" t="s">
        <v>46</v>
      </c>
      <c r="E582" s="270" t="s">
        <v>46</v>
      </c>
    </row>
    <row r="583" spans="1:5" ht="15.75" thickBot="1" x14ac:dyDescent="0.3">
      <c r="A583" s="274" t="s">
        <v>134</v>
      </c>
      <c r="B583" s="275"/>
      <c r="C583" s="275"/>
      <c r="D583" s="275">
        <f t="shared" ref="D583:E583" si="87">D584+D585+D586+D587</f>
        <v>0</v>
      </c>
      <c r="E583" s="275">
        <f t="shared" si="87"/>
        <v>0</v>
      </c>
    </row>
    <row r="584" spans="1:5" ht="15.75" thickBot="1" x14ac:dyDescent="0.3">
      <c r="A584" s="276" t="s">
        <v>81</v>
      </c>
      <c r="B584" s="275"/>
      <c r="C584" s="275"/>
      <c r="D584" s="275">
        <v>0</v>
      </c>
      <c r="E584" s="275">
        <v>0</v>
      </c>
    </row>
    <row r="585" spans="1:5" ht="15.75" thickBot="1" x14ac:dyDescent="0.3">
      <c r="A585" s="276" t="s">
        <v>135</v>
      </c>
      <c r="B585" s="275"/>
      <c r="C585" s="275"/>
      <c r="D585" s="275"/>
      <c r="E585" s="275"/>
    </row>
    <row r="586" spans="1:5" ht="15.75" thickBot="1" x14ac:dyDescent="0.3">
      <c r="A586" s="276" t="s">
        <v>136</v>
      </c>
      <c r="B586" s="275"/>
      <c r="C586" s="275"/>
      <c r="D586" s="275"/>
      <c r="E586" s="275"/>
    </row>
    <row r="587" spans="1:5" ht="15.75" thickBot="1" x14ac:dyDescent="0.3">
      <c r="A587" s="276" t="s">
        <v>137</v>
      </c>
      <c r="B587" s="275"/>
      <c r="C587" s="275"/>
      <c r="D587" s="275"/>
      <c r="E587" s="275"/>
    </row>
    <row r="588" spans="1:5" ht="15.75" thickBot="1" x14ac:dyDescent="0.3">
      <c r="A588" s="274" t="s">
        <v>138</v>
      </c>
      <c r="B588" s="289"/>
      <c r="C588" s="289"/>
      <c r="D588" s="289">
        <f t="shared" ref="D588:E588" si="88">D589+D590+D591+D592</f>
        <v>55000</v>
      </c>
      <c r="E588" s="289">
        <f t="shared" si="88"/>
        <v>40000</v>
      </c>
    </row>
    <row r="589" spans="1:5" ht="15.75" thickBot="1" x14ac:dyDescent="0.3">
      <c r="A589" s="276" t="s">
        <v>81</v>
      </c>
      <c r="B589" s="277"/>
      <c r="C589" s="275"/>
      <c r="D589" s="275">
        <v>55000</v>
      </c>
      <c r="E589" s="275">
        <v>40000</v>
      </c>
    </row>
    <row r="590" spans="1:5" ht="15.75" thickBot="1" x14ac:dyDescent="0.3">
      <c r="A590" s="276" t="s">
        <v>135</v>
      </c>
      <c r="B590" s="277"/>
      <c r="C590" s="275"/>
      <c r="D590" s="275"/>
      <c r="E590" s="275"/>
    </row>
    <row r="591" spans="1:5" ht="15.75" thickBot="1" x14ac:dyDescent="0.3">
      <c r="A591" s="276" t="s">
        <v>136</v>
      </c>
      <c r="B591" s="277"/>
      <c r="C591" s="275"/>
      <c r="D591" s="275"/>
      <c r="E591" s="275"/>
    </row>
    <row r="592" spans="1:5" ht="15.75" thickBot="1" x14ac:dyDescent="0.3">
      <c r="A592" s="276" t="s">
        <v>137</v>
      </c>
      <c r="B592" s="277"/>
      <c r="C592" s="275"/>
      <c r="D592" s="275"/>
      <c r="E592" s="275"/>
    </row>
    <row r="593" spans="1:5" ht="15.75" thickBot="1" x14ac:dyDescent="0.3">
      <c r="A593" s="300" t="s">
        <v>689</v>
      </c>
      <c r="B593" s="277"/>
      <c r="C593" s="277"/>
      <c r="D593" s="277">
        <f t="shared" ref="D593:E593" si="89">D583+D588</f>
        <v>55000</v>
      </c>
      <c r="E593" s="277">
        <f t="shared" si="89"/>
        <v>40000</v>
      </c>
    </row>
    <row r="594" spans="1:5" ht="36.75" customHeight="1" thickBot="1" x14ac:dyDescent="0.3">
      <c r="A594" s="266" t="s">
        <v>142</v>
      </c>
      <c r="B594" s="666" t="s">
        <v>690</v>
      </c>
      <c r="C594" s="667"/>
      <c r="D594" s="307" t="s">
        <v>172</v>
      </c>
      <c r="E594" s="303"/>
    </row>
    <row r="595" spans="1:5" ht="40.5" customHeight="1" thickBot="1" x14ac:dyDescent="0.3">
      <c r="A595" s="268" t="s">
        <v>68</v>
      </c>
      <c r="B595" s="643" t="s">
        <v>691</v>
      </c>
      <c r="C595" s="644"/>
      <c r="D595" s="602"/>
      <c r="E595" s="636"/>
    </row>
    <row r="596" spans="1:5" ht="15.75" thickBot="1" x14ac:dyDescent="0.3">
      <c r="A596" s="268" t="s">
        <v>70</v>
      </c>
      <c r="B596" s="661" t="s">
        <v>692</v>
      </c>
      <c r="C596" s="662"/>
      <c r="D596" s="662"/>
      <c r="E596" s="663"/>
    </row>
    <row r="597" spans="1:5" ht="12.75" customHeight="1" x14ac:dyDescent="0.25">
      <c r="A597" s="599"/>
      <c r="B597" s="269">
        <v>2019</v>
      </c>
      <c r="C597" s="269">
        <v>2020</v>
      </c>
      <c r="D597" s="269">
        <v>2021</v>
      </c>
      <c r="E597" s="269">
        <v>2022</v>
      </c>
    </row>
    <row r="598" spans="1:5" ht="12.75" customHeight="1" thickBot="1" x14ac:dyDescent="0.3">
      <c r="A598" s="600"/>
      <c r="B598" s="270" t="s">
        <v>1</v>
      </c>
      <c r="C598" s="270" t="s">
        <v>46</v>
      </c>
      <c r="D598" s="270" t="s">
        <v>46</v>
      </c>
      <c r="E598" s="270" t="s">
        <v>46</v>
      </c>
    </row>
    <row r="599" spans="1:5" ht="15.75" thickBot="1" x14ac:dyDescent="0.3">
      <c r="A599" s="268" t="s">
        <v>72</v>
      </c>
      <c r="B599" s="271"/>
      <c r="C599" s="271"/>
      <c r="D599" s="271"/>
      <c r="E599" s="271">
        <v>67</v>
      </c>
    </row>
    <row r="600" spans="1:5" ht="15.75" thickBot="1" x14ac:dyDescent="0.3">
      <c r="A600" s="268" t="s">
        <v>73</v>
      </c>
      <c r="B600" s="288"/>
      <c r="C600" s="288"/>
      <c r="D600" s="288"/>
      <c r="E600" s="288">
        <f>E618</f>
        <v>45000</v>
      </c>
    </row>
    <row r="601" spans="1:5" ht="15.75" thickBot="1" x14ac:dyDescent="0.3">
      <c r="A601" s="268" t="s">
        <v>74</v>
      </c>
      <c r="B601" s="271"/>
      <c r="C601" s="271"/>
      <c r="D601" s="271"/>
      <c r="E601" s="271">
        <f t="shared" ref="E601" si="90">E600/E599</f>
        <v>671.64179104477614</v>
      </c>
    </row>
    <row r="602" spans="1:5" ht="15.75" thickBot="1" x14ac:dyDescent="0.3">
      <c r="A602" s="268" t="s">
        <v>75</v>
      </c>
      <c r="B602" s="502"/>
      <c r="C602" s="273"/>
      <c r="D602" s="273"/>
      <c r="E602" s="273" t="e">
        <f t="shared" ref="E602:E604" si="91">E599/D599-1</f>
        <v>#DIV/0!</v>
      </c>
    </row>
    <row r="603" spans="1:5" ht="15.75" thickBot="1" x14ac:dyDescent="0.3">
      <c r="A603" s="268" t="s">
        <v>77</v>
      </c>
      <c r="B603" s="502"/>
      <c r="C603" s="273"/>
      <c r="D603" s="273"/>
      <c r="E603" s="273" t="e">
        <f t="shared" si="91"/>
        <v>#DIV/0!</v>
      </c>
    </row>
    <row r="604" spans="1:5" ht="15.75" thickBot="1" x14ac:dyDescent="0.3">
      <c r="A604" s="268" t="s">
        <v>78</v>
      </c>
      <c r="B604" s="502"/>
      <c r="C604" s="273"/>
      <c r="D604" s="273"/>
      <c r="E604" s="273" t="e">
        <f t="shared" si="91"/>
        <v>#DIV/0!</v>
      </c>
    </row>
    <row r="605" spans="1:5" ht="15.75" thickBot="1" x14ac:dyDescent="0.3">
      <c r="A605" s="596" t="s">
        <v>452</v>
      </c>
      <c r="B605" s="597"/>
      <c r="C605" s="597"/>
      <c r="D605" s="597"/>
      <c r="E605" s="598"/>
    </row>
    <row r="606" spans="1:5" ht="12.75" customHeight="1" x14ac:dyDescent="0.25">
      <c r="A606" s="599"/>
      <c r="B606" s="269">
        <v>2019</v>
      </c>
      <c r="C606" s="269">
        <v>2020</v>
      </c>
      <c r="D606" s="269">
        <v>2021</v>
      </c>
      <c r="E606" s="269">
        <v>2022</v>
      </c>
    </row>
    <row r="607" spans="1:5" ht="12.75" customHeight="1" thickBot="1" x14ac:dyDescent="0.3">
      <c r="A607" s="600"/>
      <c r="B607" s="270" t="s">
        <v>1</v>
      </c>
      <c r="C607" s="270" t="s">
        <v>46</v>
      </c>
      <c r="D607" s="270" t="s">
        <v>46</v>
      </c>
      <c r="E607" s="270" t="s">
        <v>46</v>
      </c>
    </row>
    <row r="608" spans="1:5" ht="15.75" thickBot="1" x14ac:dyDescent="0.3">
      <c r="A608" s="274" t="s">
        <v>134</v>
      </c>
      <c r="B608" s="275"/>
      <c r="C608" s="275"/>
      <c r="D608" s="275"/>
      <c r="E608" s="275">
        <f t="shared" ref="E608" si="92">E609+E610+E611+E612</f>
        <v>0</v>
      </c>
    </row>
    <row r="609" spans="1:5" ht="15.75" thickBot="1" x14ac:dyDescent="0.3">
      <c r="A609" s="276" t="s">
        <v>81</v>
      </c>
      <c r="B609" s="275"/>
      <c r="C609" s="275"/>
      <c r="D609" s="275"/>
      <c r="E609" s="275">
        <v>0</v>
      </c>
    </row>
    <row r="610" spans="1:5" ht="15.75" thickBot="1" x14ac:dyDescent="0.3">
      <c r="A610" s="276" t="s">
        <v>135</v>
      </c>
      <c r="B610" s="275"/>
      <c r="C610" s="275"/>
      <c r="D610" s="275"/>
      <c r="E610" s="275"/>
    </row>
    <row r="611" spans="1:5" ht="15.75" thickBot="1" x14ac:dyDescent="0.3">
      <c r="A611" s="276" t="s">
        <v>136</v>
      </c>
      <c r="B611" s="275"/>
      <c r="C611" s="275"/>
      <c r="D611" s="275"/>
      <c r="E611" s="275"/>
    </row>
    <row r="612" spans="1:5" ht="15.75" thickBot="1" x14ac:dyDescent="0.3">
      <c r="A612" s="276" t="s">
        <v>137</v>
      </c>
      <c r="B612" s="275"/>
      <c r="C612" s="275"/>
      <c r="D612" s="275"/>
      <c r="E612" s="275"/>
    </row>
    <row r="613" spans="1:5" ht="15.75" thickBot="1" x14ac:dyDescent="0.3">
      <c r="A613" s="274" t="s">
        <v>138</v>
      </c>
      <c r="B613" s="289"/>
      <c r="C613" s="289"/>
      <c r="D613" s="289"/>
      <c r="E613" s="289">
        <f t="shared" ref="E613" si="93">E614+E615+E616+E617</f>
        <v>45000</v>
      </c>
    </row>
    <row r="614" spans="1:5" ht="15.75" thickBot="1" x14ac:dyDescent="0.3">
      <c r="A614" s="276" t="s">
        <v>81</v>
      </c>
      <c r="B614" s="277"/>
      <c r="C614" s="275"/>
      <c r="D614" s="275"/>
      <c r="E614" s="275">
        <v>45000</v>
      </c>
    </row>
    <row r="615" spans="1:5" ht="15.75" thickBot="1" x14ac:dyDescent="0.3">
      <c r="A615" s="276" t="s">
        <v>135</v>
      </c>
      <c r="B615" s="277"/>
      <c r="C615" s="275"/>
      <c r="D615" s="275"/>
      <c r="E615" s="275"/>
    </row>
    <row r="616" spans="1:5" ht="15.75" thickBot="1" x14ac:dyDescent="0.3">
      <c r="A616" s="276" t="s">
        <v>136</v>
      </c>
      <c r="B616" s="277"/>
      <c r="C616" s="275"/>
      <c r="D616" s="275"/>
      <c r="E616" s="275"/>
    </row>
    <row r="617" spans="1:5" ht="15.75" thickBot="1" x14ac:dyDescent="0.3">
      <c r="A617" s="276" t="s">
        <v>137</v>
      </c>
      <c r="B617" s="277"/>
      <c r="C617" s="275"/>
      <c r="D617" s="275"/>
      <c r="E617" s="275"/>
    </row>
    <row r="618" spans="1:5" ht="15.75" thickBot="1" x14ac:dyDescent="0.3">
      <c r="A618" s="300" t="s">
        <v>104</v>
      </c>
      <c r="B618" s="277"/>
      <c r="C618" s="277"/>
      <c r="D618" s="277"/>
      <c r="E618" s="277">
        <f t="shared" ref="E618" si="94">E608+E613</f>
        <v>45000</v>
      </c>
    </row>
    <row r="619" spans="1:5" ht="15.75" thickBot="1" x14ac:dyDescent="0.3">
      <c r="A619" s="297" t="s">
        <v>343</v>
      </c>
      <c r="B619" s="672" t="s">
        <v>470</v>
      </c>
      <c r="C619" s="670"/>
      <c r="D619" s="670"/>
      <c r="E619" s="671"/>
    </row>
    <row r="620" spans="1:5" ht="41.25" customHeight="1" thickBot="1" x14ac:dyDescent="0.3">
      <c r="A620" s="297" t="s">
        <v>105</v>
      </c>
      <c r="B620" s="594" t="s">
        <v>471</v>
      </c>
      <c r="C620" s="595"/>
      <c r="D620" s="308" t="s">
        <v>172</v>
      </c>
      <c r="E620" s="299" t="s">
        <v>472</v>
      </c>
    </row>
    <row r="621" spans="1:5" ht="35.25" customHeight="1" thickBot="1" x14ac:dyDescent="0.3">
      <c r="A621" s="268" t="s">
        <v>68</v>
      </c>
      <c r="B621" s="601" t="s">
        <v>473</v>
      </c>
      <c r="C621" s="602"/>
      <c r="D621" s="602"/>
      <c r="E621" s="603"/>
    </row>
    <row r="622" spans="1:5" ht="15.75" customHeight="1" thickBot="1" x14ac:dyDescent="0.3">
      <c r="A622" s="268" t="s">
        <v>70</v>
      </c>
      <c r="B622" s="604" t="s">
        <v>474</v>
      </c>
      <c r="C622" s="605"/>
      <c r="D622" s="605"/>
      <c r="E622" s="606"/>
    </row>
    <row r="623" spans="1:5" ht="12.75" customHeight="1" x14ac:dyDescent="0.25">
      <c r="A623" s="599"/>
      <c r="B623" s="269">
        <v>2019</v>
      </c>
      <c r="C623" s="269">
        <v>2020</v>
      </c>
      <c r="D623" s="269">
        <v>2021</v>
      </c>
      <c r="E623" s="269">
        <v>2022</v>
      </c>
    </row>
    <row r="624" spans="1:5" ht="12.75" customHeight="1" thickBot="1" x14ac:dyDescent="0.3">
      <c r="A624" s="600"/>
      <c r="B624" s="270" t="s">
        <v>1</v>
      </c>
      <c r="C624" s="270" t="s">
        <v>46</v>
      </c>
      <c r="D624" s="270" t="s">
        <v>46</v>
      </c>
      <c r="E624" s="270" t="s">
        <v>46</v>
      </c>
    </row>
    <row r="625" spans="1:5" ht="15.75" customHeight="1" thickBot="1" x14ac:dyDescent="0.3">
      <c r="A625" s="268" t="s">
        <v>72</v>
      </c>
      <c r="B625" s="271">
        <v>1</v>
      </c>
      <c r="C625" s="271">
        <v>1</v>
      </c>
      <c r="D625" s="271">
        <v>1</v>
      </c>
      <c r="E625" s="271">
        <v>1</v>
      </c>
    </row>
    <row r="626" spans="1:5" ht="15.75" customHeight="1" thickBot="1" x14ac:dyDescent="0.3">
      <c r="A626" s="268" t="s">
        <v>73</v>
      </c>
      <c r="B626" s="271">
        <f>B644</f>
        <v>361893</v>
      </c>
      <c r="C626" s="271">
        <f t="shared" ref="C626:E626" si="95">C644</f>
        <v>192561</v>
      </c>
      <c r="D626" s="271">
        <f t="shared" si="95"/>
        <v>184570</v>
      </c>
      <c r="E626" s="271">
        <f t="shared" si="95"/>
        <v>303918</v>
      </c>
    </row>
    <row r="627" spans="1:5" ht="15.75" customHeight="1" thickBot="1" x14ac:dyDescent="0.3">
      <c r="A627" s="268" t="s">
        <v>74</v>
      </c>
      <c r="B627" s="271">
        <f>B626/B625</f>
        <v>361893</v>
      </c>
      <c r="C627" s="271">
        <f t="shared" ref="C627:E627" si="96">C626/C625</f>
        <v>192561</v>
      </c>
      <c r="D627" s="271">
        <f t="shared" si="96"/>
        <v>184570</v>
      </c>
      <c r="E627" s="271">
        <f t="shared" si="96"/>
        <v>303918</v>
      </c>
    </row>
    <row r="628" spans="1:5" ht="15.75" customHeight="1" thickBot="1" x14ac:dyDescent="0.3">
      <c r="A628" s="268" t="s">
        <v>75</v>
      </c>
      <c r="B628" s="502" t="s">
        <v>76</v>
      </c>
      <c r="C628" s="273">
        <v>0</v>
      </c>
      <c r="D628" s="273">
        <v>0</v>
      </c>
      <c r="E628" s="273">
        <v>0</v>
      </c>
    </row>
    <row r="629" spans="1:5" ht="15.75" customHeight="1" thickBot="1" x14ac:dyDescent="0.3">
      <c r="A629" s="268" t="s">
        <v>77</v>
      </c>
      <c r="B629" s="502" t="s">
        <v>76</v>
      </c>
      <c r="C629" s="273">
        <v>0</v>
      </c>
      <c r="D629" s="273">
        <v>0</v>
      </c>
      <c r="E629" s="273">
        <v>0</v>
      </c>
    </row>
    <row r="630" spans="1:5" ht="15.75" customHeight="1" thickBot="1" x14ac:dyDescent="0.3">
      <c r="A630" s="268" t="s">
        <v>78</v>
      </c>
      <c r="B630" s="502" t="s">
        <v>76</v>
      </c>
      <c r="C630" s="273">
        <v>0</v>
      </c>
      <c r="D630" s="273">
        <v>0</v>
      </c>
      <c r="E630" s="273">
        <v>0</v>
      </c>
    </row>
    <row r="631" spans="1:5" ht="15.75" customHeight="1" thickBot="1" x14ac:dyDescent="0.3">
      <c r="A631" s="596" t="s">
        <v>457</v>
      </c>
      <c r="B631" s="597"/>
      <c r="C631" s="597"/>
      <c r="D631" s="597"/>
      <c r="E631" s="598"/>
    </row>
    <row r="632" spans="1:5" ht="12.75" customHeight="1" x14ac:dyDescent="0.25">
      <c r="A632" s="599"/>
      <c r="B632" s="269">
        <v>2019</v>
      </c>
      <c r="C632" s="269">
        <v>2020</v>
      </c>
      <c r="D632" s="269">
        <v>2021</v>
      </c>
      <c r="E632" s="269">
        <v>2022</v>
      </c>
    </row>
    <row r="633" spans="1:5" ht="12.75" customHeight="1" thickBot="1" x14ac:dyDescent="0.3">
      <c r="A633" s="600"/>
      <c r="B633" s="270" t="s">
        <v>1</v>
      </c>
      <c r="C633" s="270" t="s">
        <v>46</v>
      </c>
      <c r="D633" s="270" t="s">
        <v>46</v>
      </c>
      <c r="E633" s="270" t="s">
        <v>46</v>
      </c>
    </row>
    <row r="634" spans="1:5" ht="15.75" customHeight="1" thickBot="1" x14ac:dyDescent="0.3">
      <c r="A634" s="274" t="s">
        <v>134</v>
      </c>
      <c r="B634" s="275">
        <f>B635+B636+B637+B638</f>
        <v>0</v>
      </c>
      <c r="C634" s="275">
        <f t="shared" ref="C634:E634" si="97">C635+C636+C637+C638</f>
        <v>0</v>
      </c>
      <c r="D634" s="275">
        <f t="shared" si="97"/>
        <v>0</v>
      </c>
      <c r="E634" s="275">
        <f t="shared" si="97"/>
        <v>0</v>
      </c>
    </row>
    <row r="635" spans="1:5" ht="15.75" customHeight="1" thickBot="1" x14ac:dyDescent="0.3">
      <c r="A635" s="276" t="s">
        <v>81</v>
      </c>
      <c r="B635" s="275"/>
      <c r="C635" s="275"/>
      <c r="D635" s="275"/>
      <c r="E635" s="275"/>
    </row>
    <row r="636" spans="1:5" ht="15.75" customHeight="1" thickBot="1" x14ac:dyDescent="0.3">
      <c r="A636" s="276" t="s">
        <v>135</v>
      </c>
      <c r="B636" s="275"/>
      <c r="C636" s="275"/>
      <c r="D636" s="275"/>
      <c r="E636" s="275"/>
    </row>
    <row r="637" spans="1:5" ht="15.75" customHeight="1" thickBot="1" x14ac:dyDescent="0.3">
      <c r="A637" s="276" t="s">
        <v>136</v>
      </c>
      <c r="B637" s="275"/>
      <c r="C637" s="275"/>
      <c r="D637" s="275"/>
      <c r="E637" s="275"/>
    </row>
    <row r="638" spans="1:5" ht="15.75" customHeight="1" thickBot="1" x14ac:dyDescent="0.3">
      <c r="A638" s="276" t="s">
        <v>137</v>
      </c>
      <c r="B638" s="275"/>
      <c r="C638" s="275"/>
      <c r="D638" s="275"/>
      <c r="E638" s="275"/>
    </row>
    <row r="639" spans="1:5" ht="15.75" customHeight="1" thickBot="1" x14ac:dyDescent="0.3">
      <c r="A639" s="274" t="s">
        <v>138</v>
      </c>
      <c r="B639" s="277">
        <f>B640+B641+B642+B643</f>
        <v>361893</v>
      </c>
      <c r="C639" s="277">
        <f t="shared" ref="C639:E639" si="98">C640+C641+C642+C643</f>
        <v>192561</v>
      </c>
      <c r="D639" s="277">
        <f t="shared" si="98"/>
        <v>184570</v>
      </c>
      <c r="E639" s="277">
        <f t="shared" si="98"/>
        <v>303918</v>
      </c>
    </row>
    <row r="640" spans="1:5" ht="15.75" customHeight="1" thickBot="1" x14ac:dyDescent="0.3">
      <c r="A640" s="276" t="s">
        <v>81</v>
      </c>
      <c r="B640" s="277"/>
      <c r="C640" s="275"/>
      <c r="D640" s="275"/>
      <c r="E640" s="275"/>
    </row>
    <row r="641" spans="1:5" ht="15.75" customHeight="1" thickBot="1" x14ac:dyDescent="0.3">
      <c r="A641" s="276" t="s">
        <v>135</v>
      </c>
      <c r="B641" s="277">
        <v>297918</v>
      </c>
      <c r="C641" s="277">
        <v>177561</v>
      </c>
      <c r="D641" s="277">
        <v>169570</v>
      </c>
      <c r="E641" s="277">
        <v>288918</v>
      </c>
    </row>
    <row r="642" spans="1:5" ht="15.75" customHeight="1" thickBot="1" x14ac:dyDescent="0.3">
      <c r="A642" s="276" t="s">
        <v>136</v>
      </c>
      <c r="B642" s="275">
        <v>63975</v>
      </c>
      <c r="C642" s="275">
        <v>15000</v>
      </c>
      <c r="D642" s="275">
        <v>15000</v>
      </c>
      <c r="E642" s="275">
        <v>15000</v>
      </c>
    </row>
    <row r="643" spans="1:5" ht="15.75" customHeight="1" thickBot="1" x14ac:dyDescent="0.3">
      <c r="A643" s="276" t="s">
        <v>137</v>
      </c>
      <c r="B643" s="277"/>
      <c r="C643" s="275">
        <v>0</v>
      </c>
      <c r="D643" s="275">
        <v>0</v>
      </c>
      <c r="E643" s="275">
        <v>0</v>
      </c>
    </row>
    <row r="644" spans="1:5" ht="15.75" customHeight="1" thickBot="1" x14ac:dyDescent="0.3">
      <c r="A644" s="300" t="s">
        <v>111</v>
      </c>
      <c r="B644" s="277">
        <f>B634+B639</f>
        <v>361893</v>
      </c>
      <c r="C644" s="277">
        <f>C634+C639</f>
        <v>192561</v>
      </c>
      <c r="D644" s="277">
        <f t="shared" ref="D644:E644" si="99">D634+D639</f>
        <v>184570</v>
      </c>
      <c r="E644" s="277">
        <f t="shared" si="99"/>
        <v>303918</v>
      </c>
    </row>
    <row r="645" spans="1:5" ht="17.25" customHeight="1" thickBot="1" x14ac:dyDescent="0.3">
      <c r="A645" s="301" t="s">
        <v>90</v>
      </c>
      <c r="B645" s="285">
        <f>IF(B644-B626=0,0,"Error")</f>
        <v>0</v>
      </c>
      <c r="C645" s="285">
        <v>0</v>
      </c>
      <c r="D645" s="285">
        <v>0</v>
      </c>
      <c r="E645" s="285">
        <v>0</v>
      </c>
    </row>
    <row r="646" spans="1:5" ht="41.25" customHeight="1" thickBot="1" x14ac:dyDescent="0.3">
      <c r="A646" s="297" t="s">
        <v>187</v>
      </c>
      <c r="B646" s="594" t="s">
        <v>475</v>
      </c>
      <c r="C646" s="595"/>
      <c r="D646" s="308" t="s">
        <v>172</v>
      </c>
      <c r="E646" s="299"/>
    </row>
    <row r="647" spans="1:5" ht="35.25" customHeight="1" thickBot="1" x14ac:dyDescent="0.3">
      <c r="A647" s="268" t="s">
        <v>68</v>
      </c>
      <c r="B647" s="601" t="s">
        <v>476</v>
      </c>
      <c r="C647" s="602"/>
      <c r="D647" s="602"/>
      <c r="E647" s="603"/>
    </row>
    <row r="648" spans="1:5" ht="15.75" customHeight="1" thickBot="1" x14ac:dyDescent="0.3">
      <c r="A648" s="268" t="s">
        <v>70</v>
      </c>
      <c r="B648" s="604" t="s">
        <v>477</v>
      </c>
      <c r="C648" s="605"/>
      <c r="D648" s="605"/>
      <c r="E648" s="606"/>
    </row>
    <row r="649" spans="1:5" ht="12.75" customHeight="1" x14ac:dyDescent="0.25">
      <c r="A649" s="599"/>
      <c r="B649" s="269">
        <v>2019</v>
      </c>
      <c r="C649" s="269">
        <v>2020</v>
      </c>
      <c r="D649" s="269">
        <v>2021</v>
      </c>
      <c r="E649" s="269">
        <v>2022</v>
      </c>
    </row>
    <row r="650" spans="1:5" ht="12.75" customHeight="1" thickBot="1" x14ac:dyDescent="0.3">
      <c r="A650" s="600"/>
      <c r="B650" s="270" t="s">
        <v>1</v>
      </c>
      <c r="C650" s="270" t="s">
        <v>46</v>
      </c>
      <c r="D650" s="270" t="s">
        <v>46</v>
      </c>
      <c r="E650" s="270" t="s">
        <v>46</v>
      </c>
    </row>
    <row r="651" spans="1:5" ht="15.75" customHeight="1" thickBot="1" x14ac:dyDescent="0.3">
      <c r="A651" s="268" t="s">
        <v>72</v>
      </c>
      <c r="B651" s="271">
        <v>1</v>
      </c>
      <c r="C651" s="271">
        <v>219700</v>
      </c>
      <c r="D651" s="271">
        <v>340300</v>
      </c>
      <c r="E651" s="271">
        <v>1</v>
      </c>
    </row>
    <row r="652" spans="1:5" ht="15.75" customHeight="1" thickBot="1" x14ac:dyDescent="0.3">
      <c r="A652" s="268" t="s">
        <v>73</v>
      </c>
      <c r="B652" s="271">
        <f>B670</f>
        <v>0</v>
      </c>
      <c r="C652" s="271">
        <f t="shared" ref="C652:E652" si="100">C670</f>
        <v>44500</v>
      </c>
      <c r="D652" s="271">
        <f t="shared" si="100"/>
        <v>68970</v>
      </c>
      <c r="E652" s="271">
        <f t="shared" si="100"/>
        <v>0</v>
      </c>
    </row>
    <row r="653" spans="1:5" ht="15.75" customHeight="1" thickBot="1" x14ac:dyDescent="0.3">
      <c r="A653" s="268" t="s">
        <v>74</v>
      </c>
      <c r="B653" s="271">
        <f>B652/B651</f>
        <v>0</v>
      </c>
      <c r="C653" s="272">
        <f t="shared" ref="C653:E653" si="101">C652/C651</f>
        <v>0.20254893035958124</v>
      </c>
      <c r="D653" s="272">
        <f t="shared" si="101"/>
        <v>0.20267411107846017</v>
      </c>
      <c r="E653" s="271">
        <f t="shared" si="101"/>
        <v>0</v>
      </c>
    </row>
    <row r="654" spans="1:5" ht="15.75" customHeight="1" thickBot="1" x14ac:dyDescent="0.3">
      <c r="A654" s="268" t="s">
        <v>75</v>
      </c>
      <c r="B654" s="502" t="s">
        <v>76</v>
      </c>
      <c r="C654" s="273">
        <v>0</v>
      </c>
      <c r="D654" s="273">
        <v>0</v>
      </c>
      <c r="E654" s="273">
        <v>0</v>
      </c>
    </row>
    <row r="655" spans="1:5" ht="15.75" customHeight="1" thickBot="1" x14ac:dyDescent="0.3">
      <c r="A655" s="268" t="s">
        <v>77</v>
      </c>
      <c r="B655" s="502" t="s">
        <v>76</v>
      </c>
      <c r="C655" s="273">
        <v>0</v>
      </c>
      <c r="D655" s="273">
        <v>0</v>
      </c>
      <c r="E655" s="273">
        <v>0</v>
      </c>
    </row>
    <row r="656" spans="1:5" ht="15.75" customHeight="1" thickBot="1" x14ac:dyDescent="0.3">
      <c r="A656" s="268" t="s">
        <v>78</v>
      </c>
      <c r="B656" s="502" t="s">
        <v>76</v>
      </c>
      <c r="C656" s="273">
        <v>0</v>
      </c>
      <c r="D656" s="273">
        <v>0</v>
      </c>
      <c r="E656" s="273">
        <v>0</v>
      </c>
    </row>
    <row r="657" spans="1:5" ht="15.75" customHeight="1" thickBot="1" x14ac:dyDescent="0.3">
      <c r="A657" s="596" t="s">
        <v>482</v>
      </c>
      <c r="B657" s="597"/>
      <c r="C657" s="597"/>
      <c r="D657" s="597"/>
      <c r="E657" s="598"/>
    </row>
    <row r="658" spans="1:5" ht="12.75" customHeight="1" x14ac:dyDescent="0.25">
      <c r="A658" s="599"/>
      <c r="B658" s="269">
        <v>2019</v>
      </c>
      <c r="C658" s="269">
        <v>2020</v>
      </c>
      <c r="D658" s="269">
        <v>2021</v>
      </c>
      <c r="E658" s="269">
        <v>2022</v>
      </c>
    </row>
    <row r="659" spans="1:5" ht="12.75" customHeight="1" thickBot="1" x14ac:dyDescent="0.3">
      <c r="A659" s="600"/>
      <c r="B659" s="270" t="s">
        <v>1</v>
      </c>
      <c r="C659" s="270" t="s">
        <v>46</v>
      </c>
      <c r="D659" s="270" t="s">
        <v>46</v>
      </c>
      <c r="E659" s="270" t="s">
        <v>46</v>
      </c>
    </row>
    <row r="660" spans="1:5" ht="15.75" customHeight="1" thickBot="1" x14ac:dyDescent="0.3">
      <c r="A660" s="274" t="s">
        <v>134</v>
      </c>
      <c r="B660" s="275">
        <f>B661+B662+B663+B664</f>
        <v>0</v>
      </c>
      <c r="C660" s="275">
        <f t="shared" ref="C660:E660" si="102">C661+C662+C663+C664</f>
        <v>0</v>
      </c>
      <c r="D660" s="275">
        <f t="shared" si="102"/>
        <v>0</v>
      </c>
      <c r="E660" s="275">
        <f t="shared" si="102"/>
        <v>0</v>
      </c>
    </row>
    <row r="661" spans="1:5" ht="15.75" customHeight="1" thickBot="1" x14ac:dyDescent="0.3">
      <c r="A661" s="276" t="s">
        <v>81</v>
      </c>
      <c r="B661" s="275"/>
      <c r="C661" s="275"/>
      <c r="D661" s="275"/>
      <c r="E661" s="275"/>
    </row>
    <row r="662" spans="1:5" ht="15.75" customHeight="1" thickBot="1" x14ac:dyDescent="0.3">
      <c r="A662" s="276" t="s">
        <v>135</v>
      </c>
      <c r="B662" s="275"/>
      <c r="C662" s="275"/>
      <c r="D662" s="275"/>
      <c r="E662" s="275"/>
    </row>
    <row r="663" spans="1:5" ht="15.75" customHeight="1" thickBot="1" x14ac:dyDescent="0.3">
      <c r="A663" s="276" t="s">
        <v>136</v>
      </c>
      <c r="B663" s="275"/>
      <c r="C663" s="275"/>
      <c r="D663" s="275"/>
      <c r="E663" s="275"/>
    </row>
    <row r="664" spans="1:5" ht="15.75" customHeight="1" thickBot="1" x14ac:dyDescent="0.3">
      <c r="A664" s="276" t="s">
        <v>137</v>
      </c>
      <c r="B664" s="275"/>
      <c r="C664" s="275"/>
      <c r="D664" s="275"/>
      <c r="E664" s="275"/>
    </row>
    <row r="665" spans="1:5" ht="15.75" customHeight="1" thickBot="1" x14ac:dyDescent="0.3">
      <c r="A665" s="274" t="s">
        <v>138</v>
      </c>
      <c r="B665" s="277">
        <f>B666+B667+B668+B669</f>
        <v>0</v>
      </c>
      <c r="C665" s="277">
        <f t="shared" ref="C665:E665" si="103">C666+C667+C668+C669</f>
        <v>44500</v>
      </c>
      <c r="D665" s="277">
        <f t="shared" si="103"/>
        <v>68970</v>
      </c>
      <c r="E665" s="277">
        <f t="shared" si="103"/>
        <v>0</v>
      </c>
    </row>
    <row r="666" spans="1:5" ht="15.75" customHeight="1" thickBot="1" x14ac:dyDescent="0.3">
      <c r="A666" s="276" t="s">
        <v>81</v>
      </c>
      <c r="B666" s="277"/>
      <c r="C666" s="275"/>
      <c r="D666" s="275"/>
      <c r="E666" s="275"/>
    </row>
    <row r="667" spans="1:5" ht="15.75" customHeight="1" thickBot="1" x14ac:dyDescent="0.3">
      <c r="A667" s="276" t="s">
        <v>135</v>
      </c>
      <c r="B667" s="277"/>
      <c r="C667" s="277">
        <v>41500</v>
      </c>
      <c r="D667" s="277">
        <v>62250</v>
      </c>
      <c r="E667" s="277"/>
    </row>
    <row r="668" spans="1:5" ht="15.75" customHeight="1" thickBot="1" x14ac:dyDescent="0.3">
      <c r="A668" s="276" t="s">
        <v>136</v>
      </c>
      <c r="B668" s="275"/>
      <c r="C668" s="275"/>
      <c r="D668" s="275"/>
      <c r="E668" s="275"/>
    </row>
    <row r="669" spans="1:5" ht="15.75" customHeight="1" thickBot="1" x14ac:dyDescent="0.3">
      <c r="A669" s="276" t="s">
        <v>137</v>
      </c>
      <c r="B669" s="277"/>
      <c r="C669" s="275">
        <v>3000</v>
      </c>
      <c r="D669" s="275">
        <v>6720</v>
      </c>
      <c r="E669" s="275"/>
    </row>
    <row r="670" spans="1:5" ht="15.75" customHeight="1" thickBot="1" x14ac:dyDescent="0.3">
      <c r="A670" s="300" t="s">
        <v>342</v>
      </c>
      <c r="B670" s="277">
        <f>B660+B665</f>
        <v>0</v>
      </c>
      <c r="C670" s="277">
        <f>C660+C665</f>
        <v>44500</v>
      </c>
      <c r="D670" s="277">
        <f t="shared" ref="D670:E670" si="104">D660+D665</f>
        <v>68970</v>
      </c>
      <c r="E670" s="277">
        <f t="shared" si="104"/>
        <v>0</v>
      </c>
    </row>
    <row r="671" spans="1:5" ht="17.25" customHeight="1" thickBot="1" x14ac:dyDescent="0.3">
      <c r="A671" s="301" t="s">
        <v>90</v>
      </c>
      <c r="B671" s="285">
        <f>IF(B670-B652=0,0,"Error")</f>
        <v>0</v>
      </c>
      <c r="C671" s="285">
        <v>0</v>
      </c>
      <c r="D671" s="285">
        <v>0</v>
      </c>
      <c r="E671" s="285">
        <v>0</v>
      </c>
    </row>
    <row r="672" spans="1:5" ht="41.25" customHeight="1" thickBot="1" x14ac:dyDescent="0.3">
      <c r="A672" s="297" t="s">
        <v>194</v>
      </c>
      <c r="B672" s="594" t="s">
        <v>478</v>
      </c>
      <c r="C672" s="595"/>
      <c r="D672" s="308" t="s">
        <v>172</v>
      </c>
      <c r="E672" s="299"/>
    </row>
    <row r="673" spans="1:5" ht="35.25" customHeight="1" thickBot="1" x14ac:dyDescent="0.3">
      <c r="A673" s="268" t="s">
        <v>68</v>
      </c>
      <c r="B673" s="601" t="s">
        <v>479</v>
      </c>
      <c r="C673" s="602"/>
      <c r="D673" s="602"/>
      <c r="E673" s="603"/>
    </row>
    <row r="674" spans="1:5" ht="15.75" customHeight="1" thickBot="1" x14ac:dyDescent="0.3">
      <c r="A674" s="268" t="s">
        <v>70</v>
      </c>
      <c r="B674" s="604" t="s">
        <v>480</v>
      </c>
      <c r="C674" s="605"/>
      <c r="D674" s="605"/>
      <c r="E674" s="606"/>
    </row>
    <row r="675" spans="1:5" ht="12.75" customHeight="1" x14ac:dyDescent="0.25">
      <c r="A675" s="599"/>
      <c r="B675" s="269">
        <v>2019</v>
      </c>
      <c r="C675" s="269">
        <v>2020</v>
      </c>
      <c r="D675" s="269">
        <v>2021</v>
      </c>
      <c r="E675" s="269">
        <v>2022</v>
      </c>
    </row>
    <row r="676" spans="1:5" ht="12.75" customHeight="1" thickBot="1" x14ac:dyDescent="0.3">
      <c r="A676" s="600"/>
      <c r="B676" s="270" t="s">
        <v>1</v>
      </c>
      <c r="C676" s="270" t="s">
        <v>46</v>
      </c>
      <c r="D676" s="270" t="s">
        <v>46</v>
      </c>
      <c r="E676" s="270" t="s">
        <v>46</v>
      </c>
    </row>
    <row r="677" spans="1:5" ht="15.75" customHeight="1" thickBot="1" x14ac:dyDescent="0.3">
      <c r="A677" s="268" t="s">
        <v>72</v>
      </c>
      <c r="B677" s="271">
        <v>1</v>
      </c>
      <c r="C677" s="271">
        <v>190</v>
      </c>
      <c r="D677" s="271">
        <v>134</v>
      </c>
      <c r="E677" s="271">
        <v>1</v>
      </c>
    </row>
    <row r="678" spans="1:5" ht="15.75" customHeight="1" thickBot="1" x14ac:dyDescent="0.3">
      <c r="A678" s="268" t="s">
        <v>73</v>
      </c>
      <c r="B678" s="271">
        <f>B696</f>
        <v>0</v>
      </c>
      <c r="C678" s="271">
        <f t="shared" ref="C678:E678" si="105">C696</f>
        <v>12062</v>
      </c>
      <c r="D678" s="271">
        <f t="shared" si="105"/>
        <v>9098</v>
      </c>
      <c r="E678" s="271">
        <f t="shared" si="105"/>
        <v>0</v>
      </c>
    </row>
    <row r="679" spans="1:5" ht="15.75" customHeight="1" thickBot="1" x14ac:dyDescent="0.3">
      <c r="A679" s="268" t="s">
        <v>74</v>
      </c>
      <c r="B679" s="271">
        <f>B678/B677</f>
        <v>0</v>
      </c>
      <c r="C679" s="271">
        <f t="shared" ref="C679:E679" si="106">C678/C677</f>
        <v>63.484210526315792</v>
      </c>
      <c r="D679" s="271">
        <f t="shared" si="106"/>
        <v>67.895522388059703</v>
      </c>
      <c r="E679" s="271">
        <f t="shared" si="106"/>
        <v>0</v>
      </c>
    </row>
    <row r="680" spans="1:5" ht="15.75" customHeight="1" thickBot="1" x14ac:dyDescent="0.3">
      <c r="A680" s="268" t="s">
        <v>75</v>
      </c>
      <c r="B680" s="502" t="s">
        <v>76</v>
      </c>
      <c r="C680" s="273">
        <v>0</v>
      </c>
      <c r="D680" s="273">
        <v>0</v>
      </c>
      <c r="E680" s="273">
        <v>0</v>
      </c>
    </row>
    <row r="681" spans="1:5" ht="15.75" customHeight="1" thickBot="1" x14ac:dyDescent="0.3">
      <c r="A681" s="268" t="s">
        <v>77</v>
      </c>
      <c r="B681" s="502" t="s">
        <v>76</v>
      </c>
      <c r="C681" s="273">
        <v>0</v>
      </c>
      <c r="D681" s="273">
        <v>0</v>
      </c>
      <c r="E681" s="273">
        <v>0</v>
      </c>
    </row>
    <row r="682" spans="1:5" ht="15.75" customHeight="1" thickBot="1" x14ac:dyDescent="0.3">
      <c r="A682" s="268" t="s">
        <v>78</v>
      </c>
      <c r="B682" s="502" t="s">
        <v>76</v>
      </c>
      <c r="C682" s="273">
        <v>0</v>
      </c>
      <c r="D682" s="273">
        <v>0</v>
      </c>
      <c r="E682" s="273">
        <v>0</v>
      </c>
    </row>
    <row r="683" spans="1:5" ht="15.75" customHeight="1" thickBot="1" x14ac:dyDescent="0.3">
      <c r="A683" s="596" t="s">
        <v>682</v>
      </c>
      <c r="B683" s="597"/>
      <c r="C683" s="597"/>
      <c r="D683" s="597"/>
      <c r="E683" s="598"/>
    </row>
    <row r="684" spans="1:5" ht="12.75" customHeight="1" x14ac:dyDescent="0.25">
      <c r="A684" s="599"/>
      <c r="B684" s="269">
        <v>2019</v>
      </c>
      <c r="C684" s="269">
        <v>2020</v>
      </c>
      <c r="D684" s="269">
        <v>2021</v>
      </c>
      <c r="E684" s="269">
        <v>2022</v>
      </c>
    </row>
    <row r="685" spans="1:5" ht="12.75" customHeight="1" thickBot="1" x14ac:dyDescent="0.3">
      <c r="A685" s="600"/>
      <c r="B685" s="270" t="s">
        <v>1</v>
      </c>
      <c r="C685" s="270" t="s">
        <v>46</v>
      </c>
      <c r="D685" s="270" t="s">
        <v>46</v>
      </c>
      <c r="E685" s="270" t="s">
        <v>46</v>
      </c>
    </row>
    <row r="686" spans="1:5" ht="15.75" customHeight="1" thickBot="1" x14ac:dyDescent="0.3">
      <c r="A686" s="274" t="s">
        <v>134</v>
      </c>
      <c r="B686" s="275">
        <f>B687+B688+B689+B690</f>
        <v>0</v>
      </c>
      <c r="C686" s="275">
        <f t="shared" ref="C686:E686" si="107">C687+C688+C689+C690</f>
        <v>0</v>
      </c>
      <c r="D686" s="275">
        <f t="shared" si="107"/>
        <v>0</v>
      </c>
      <c r="E686" s="275">
        <f t="shared" si="107"/>
        <v>0</v>
      </c>
    </row>
    <row r="687" spans="1:5" ht="15.75" customHeight="1" thickBot="1" x14ac:dyDescent="0.3">
      <c r="A687" s="276" t="s">
        <v>81</v>
      </c>
      <c r="B687" s="275"/>
      <c r="C687" s="275"/>
      <c r="D687" s="275"/>
      <c r="E687" s="275"/>
    </row>
    <row r="688" spans="1:5" ht="15.75" customHeight="1" thickBot="1" x14ac:dyDescent="0.3">
      <c r="A688" s="276" t="s">
        <v>135</v>
      </c>
      <c r="B688" s="275"/>
      <c r="C688" s="275"/>
      <c r="D688" s="275"/>
      <c r="E688" s="275"/>
    </row>
    <row r="689" spans="1:5" ht="15.75" customHeight="1" thickBot="1" x14ac:dyDescent="0.3">
      <c r="A689" s="276" t="s">
        <v>136</v>
      </c>
      <c r="B689" s="275"/>
      <c r="C689" s="275"/>
      <c r="D689" s="275"/>
      <c r="E689" s="275"/>
    </row>
    <row r="690" spans="1:5" ht="15.75" customHeight="1" thickBot="1" x14ac:dyDescent="0.3">
      <c r="A690" s="276" t="s">
        <v>137</v>
      </c>
      <c r="B690" s="275"/>
      <c r="C690" s="275"/>
      <c r="D690" s="275"/>
      <c r="E690" s="275"/>
    </row>
    <row r="691" spans="1:5" ht="15.75" customHeight="1" thickBot="1" x14ac:dyDescent="0.3">
      <c r="A691" s="274" t="s">
        <v>138</v>
      </c>
      <c r="B691" s="277">
        <f>B692+B693+B694+B695</f>
        <v>0</v>
      </c>
      <c r="C691" s="277">
        <f t="shared" ref="C691:E691" si="108">C692+C693+C694+C695</f>
        <v>12062</v>
      </c>
      <c r="D691" s="277">
        <f t="shared" si="108"/>
        <v>9098</v>
      </c>
      <c r="E691" s="277">
        <f t="shared" si="108"/>
        <v>0</v>
      </c>
    </row>
    <row r="692" spans="1:5" ht="15.75" customHeight="1" thickBot="1" x14ac:dyDescent="0.3">
      <c r="A692" s="276" t="s">
        <v>81</v>
      </c>
      <c r="B692" s="277"/>
      <c r="C692" s="275"/>
      <c r="D692" s="275"/>
      <c r="E692" s="275"/>
    </row>
    <row r="693" spans="1:5" ht="15.75" customHeight="1" thickBot="1" x14ac:dyDescent="0.3">
      <c r="A693" s="276" t="s">
        <v>135</v>
      </c>
      <c r="B693" s="277"/>
      <c r="C693" s="277">
        <v>11362</v>
      </c>
      <c r="D693" s="277">
        <v>8398</v>
      </c>
      <c r="E693" s="277"/>
    </row>
    <row r="694" spans="1:5" ht="15.75" customHeight="1" thickBot="1" x14ac:dyDescent="0.3">
      <c r="A694" s="276" t="s">
        <v>136</v>
      </c>
      <c r="B694" s="275"/>
      <c r="C694" s="275"/>
      <c r="D694" s="275"/>
      <c r="E694" s="275"/>
    </row>
    <row r="695" spans="1:5" ht="15.75" customHeight="1" thickBot="1" x14ac:dyDescent="0.3">
      <c r="A695" s="276" t="s">
        <v>137</v>
      </c>
      <c r="B695" s="277"/>
      <c r="C695" s="275">
        <v>700</v>
      </c>
      <c r="D695" s="275">
        <v>700</v>
      </c>
      <c r="E695" s="275"/>
    </row>
    <row r="696" spans="1:5" ht="15.75" customHeight="1" thickBot="1" x14ac:dyDescent="0.3">
      <c r="A696" s="300" t="s">
        <v>370</v>
      </c>
      <c r="B696" s="277">
        <f>B686+B691</f>
        <v>0</v>
      </c>
      <c r="C696" s="277">
        <f>C686+C691</f>
        <v>12062</v>
      </c>
      <c r="D696" s="277">
        <f t="shared" ref="D696:E696" si="109">D686+D691</f>
        <v>9098</v>
      </c>
      <c r="E696" s="277">
        <f t="shared" si="109"/>
        <v>0</v>
      </c>
    </row>
    <row r="697" spans="1:5" ht="17.25" customHeight="1" thickBot="1" x14ac:dyDescent="0.3">
      <c r="A697" s="301" t="s">
        <v>90</v>
      </c>
      <c r="B697" s="285">
        <f>IF(B696-B678=0,0,"Error")</f>
        <v>0</v>
      </c>
      <c r="C697" s="285">
        <v>0</v>
      </c>
      <c r="D697" s="285">
        <v>0</v>
      </c>
      <c r="E697" s="285">
        <v>0</v>
      </c>
    </row>
    <row r="698" spans="1:5" ht="41.25" customHeight="1" thickBot="1" x14ac:dyDescent="0.3">
      <c r="A698" s="297" t="s">
        <v>197</v>
      </c>
      <c r="B698" s="594" t="s">
        <v>481</v>
      </c>
      <c r="C698" s="595"/>
      <c r="D698" s="308" t="s">
        <v>172</v>
      </c>
      <c r="E698" s="299"/>
    </row>
    <row r="699" spans="1:5" ht="35.25" customHeight="1" thickBot="1" x14ac:dyDescent="0.3">
      <c r="A699" s="268" t="s">
        <v>68</v>
      </c>
      <c r="B699" s="601" t="s">
        <v>473</v>
      </c>
      <c r="C699" s="602"/>
      <c r="D699" s="602"/>
      <c r="E699" s="603"/>
    </row>
    <row r="700" spans="1:5" ht="15.75" customHeight="1" thickBot="1" x14ac:dyDescent="0.3">
      <c r="A700" s="268" t="s">
        <v>70</v>
      </c>
      <c r="B700" s="604" t="s">
        <v>474</v>
      </c>
      <c r="C700" s="605"/>
      <c r="D700" s="605"/>
      <c r="E700" s="606"/>
    </row>
    <row r="701" spans="1:5" ht="12.75" customHeight="1" x14ac:dyDescent="0.25">
      <c r="A701" s="599"/>
      <c r="B701" s="269">
        <v>2019</v>
      </c>
      <c r="C701" s="269">
        <v>2020</v>
      </c>
      <c r="D701" s="269">
        <v>2021</v>
      </c>
      <c r="E701" s="269">
        <v>2022</v>
      </c>
    </row>
    <row r="702" spans="1:5" ht="12.75" customHeight="1" thickBot="1" x14ac:dyDescent="0.3">
      <c r="A702" s="600"/>
      <c r="B702" s="270" t="s">
        <v>1</v>
      </c>
      <c r="C702" s="270" t="s">
        <v>46</v>
      </c>
      <c r="D702" s="270" t="s">
        <v>46</v>
      </c>
      <c r="E702" s="270" t="s">
        <v>46</v>
      </c>
    </row>
    <row r="703" spans="1:5" ht="15.75" customHeight="1" thickBot="1" x14ac:dyDescent="0.3">
      <c r="A703" s="268" t="s">
        <v>72</v>
      </c>
      <c r="B703" s="271">
        <v>1</v>
      </c>
      <c r="C703" s="271">
        <v>1</v>
      </c>
      <c r="D703" s="271">
        <v>1</v>
      </c>
      <c r="E703" s="271">
        <v>1</v>
      </c>
    </row>
    <row r="704" spans="1:5" ht="15.75" customHeight="1" thickBot="1" x14ac:dyDescent="0.3">
      <c r="A704" s="268" t="s">
        <v>73</v>
      </c>
      <c r="B704" s="271">
        <f>B722</f>
        <v>0</v>
      </c>
      <c r="C704" s="271">
        <f t="shared" ref="C704:E704" si="110">C722</f>
        <v>238000</v>
      </c>
      <c r="D704" s="271">
        <f t="shared" si="110"/>
        <v>237700</v>
      </c>
      <c r="E704" s="271">
        <f t="shared" si="110"/>
        <v>247000</v>
      </c>
    </row>
    <row r="705" spans="1:5" ht="15.75" customHeight="1" thickBot="1" x14ac:dyDescent="0.3">
      <c r="A705" s="268" t="s">
        <v>74</v>
      </c>
      <c r="B705" s="271">
        <f>B704/B703</f>
        <v>0</v>
      </c>
      <c r="C705" s="271">
        <f t="shared" ref="C705:E705" si="111">C704/C703</f>
        <v>238000</v>
      </c>
      <c r="D705" s="271">
        <f t="shared" si="111"/>
        <v>237700</v>
      </c>
      <c r="E705" s="271">
        <f t="shared" si="111"/>
        <v>247000</v>
      </c>
    </row>
    <row r="706" spans="1:5" ht="15.75" customHeight="1" thickBot="1" x14ac:dyDescent="0.3">
      <c r="A706" s="268" t="s">
        <v>75</v>
      </c>
      <c r="B706" s="502" t="s">
        <v>76</v>
      </c>
      <c r="C706" s="273">
        <v>0</v>
      </c>
      <c r="D706" s="273">
        <v>0</v>
      </c>
      <c r="E706" s="273">
        <v>0</v>
      </c>
    </row>
    <row r="707" spans="1:5" ht="15.75" customHeight="1" thickBot="1" x14ac:dyDescent="0.3">
      <c r="A707" s="268" t="s">
        <v>77</v>
      </c>
      <c r="B707" s="502" t="s">
        <v>76</v>
      </c>
      <c r="C707" s="273">
        <v>0</v>
      </c>
      <c r="D707" s="273">
        <v>0</v>
      </c>
      <c r="E707" s="273">
        <v>0</v>
      </c>
    </row>
    <row r="708" spans="1:5" ht="15.75" customHeight="1" thickBot="1" x14ac:dyDescent="0.3">
      <c r="A708" s="268" t="s">
        <v>78</v>
      </c>
      <c r="B708" s="502" t="s">
        <v>76</v>
      </c>
      <c r="C708" s="273">
        <v>0</v>
      </c>
      <c r="D708" s="273">
        <v>0</v>
      </c>
      <c r="E708" s="273">
        <v>0</v>
      </c>
    </row>
    <row r="709" spans="1:5" ht="15.75" customHeight="1" thickBot="1" x14ac:dyDescent="0.3">
      <c r="A709" s="596" t="s">
        <v>683</v>
      </c>
      <c r="B709" s="597"/>
      <c r="C709" s="597"/>
      <c r="D709" s="597"/>
      <c r="E709" s="598"/>
    </row>
    <row r="710" spans="1:5" ht="12.75" customHeight="1" x14ac:dyDescent="0.25">
      <c r="A710" s="599"/>
      <c r="B710" s="269">
        <v>2019</v>
      </c>
      <c r="C710" s="269">
        <v>2020</v>
      </c>
      <c r="D710" s="269">
        <v>2021</v>
      </c>
      <c r="E710" s="269">
        <v>2022</v>
      </c>
    </row>
    <row r="711" spans="1:5" ht="12.75" customHeight="1" thickBot="1" x14ac:dyDescent="0.3">
      <c r="A711" s="600"/>
      <c r="B711" s="270" t="s">
        <v>1</v>
      </c>
      <c r="C711" s="270" t="s">
        <v>46</v>
      </c>
      <c r="D711" s="270" t="s">
        <v>46</v>
      </c>
      <c r="E711" s="270" t="s">
        <v>46</v>
      </c>
    </row>
    <row r="712" spans="1:5" ht="15.75" customHeight="1" thickBot="1" x14ac:dyDescent="0.3">
      <c r="A712" s="274" t="s">
        <v>134</v>
      </c>
      <c r="B712" s="275">
        <f>B713+B714+B715+B716</f>
        <v>0</v>
      </c>
      <c r="C712" s="275">
        <f t="shared" ref="C712:E712" si="112">C713+C714+C715+C716</f>
        <v>0</v>
      </c>
      <c r="D712" s="275">
        <f t="shared" si="112"/>
        <v>0</v>
      </c>
      <c r="E712" s="275">
        <f t="shared" si="112"/>
        <v>0</v>
      </c>
    </row>
    <row r="713" spans="1:5" ht="15.75" customHeight="1" thickBot="1" x14ac:dyDescent="0.3">
      <c r="A713" s="276" t="s">
        <v>81</v>
      </c>
      <c r="B713" s="275"/>
      <c r="C713" s="275"/>
      <c r="D713" s="275"/>
      <c r="E713" s="275"/>
    </row>
    <row r="714" spans="1:5" ht="15.75" customHeight="1" thickBot="1" x14ac:dyDescent="0.3">
      <c r="A714" s="276" t="s">
        <v>135</v>
      </c>
      <c r="B714" s="275"/>
      <c r="C714" s="275"/>
      <c r="D714" s="275"/>
      <c r="E714" s="275"/>
    </row>
    <row r="715" spans="1:5" ht="15.75" customHeight="1" thickBot="1" x14ac:dyDescent="0.3">
      <c r="A715" s="276" t="s">
        <v>136</v>
      </c>
      <c r="B715" s="275"/>
      <c r="C715" s="275"/>
      <c r="D715" s="275"/>
      <c r="E715" s="275"/>
    </row>
    <row r="716" spans="1:5" ht="15.75" customHeight="1" thickBot="1" x14ac:dyDescent="0.3">
      <c r="A716" s="276" t="s">
        <v>137</v>
      </c>
      <c r="B716" s="275"/>
      <c r="C716" s="275"/>
      <c r="D716" s="275"/>
      <c r="E716" s="275"/>
    </row>
    <row r="717" spans="1:5" ht="15.75" customHeight="1" thickBot="1" x14ac:dyDescent="0.3">
      <c r="A717" s="274" t="s">
        <v>138</v>
      </c>
      <c r="B717" s="277">
        <f>B718+B719+B720+B721</f>
        <v>0</v>
      </c>
      <c r="C717" s="277">
        <f t="shared" ref="C717:D717" si="113">C718+C719+C720+C721</f>
        <v>238000</v>
      </c>
      <c r="D717" s="277">
        <f t="shared" si="113"/>
        <v>237700</v>
      </c>
      <c r="E717" s="277">
        <f>E718+E719+E720+E721</f>
        <v>247000</v>
      </c>
    </row>
    <row r="718" spans="1:5" ht="15.75" customHeight="1" thickBot="1" x14ac:dyDescent="0.3">
      <c r="A718" s="276" t="s">
        <v>81</v>
      </c>
      <c r="B718" s="277"/>
      <c r="C718" s="275"/>
      <c r="D718" s="275"/>
      <c r="E718" s="275"/>
    </row>
    <row r="719" spans="1:5" ht="15.75" customHeight="1" thickBot="1" x14ac:dyDescent="0.3">
      <c r="A719" s="276" t="s">
        <v>135</v>
      </c>
      <c r="B719" s="277"/>
      <c r="C719" s="277">
        <v>208000</v>
      </c>
      <c r="D719" s="277">
        <v>207700</v>
      </c>
      <c r="E719" s="277">
        <v>209000</v>
      </c>
    </row>
    <row r="720" spans="1:5" ht="15.75" customHeight="1" thickBot="1" x14ac:dyDescent="0.3">
      <c r="A720" s="276" t="s">
        <v>136</v>
      </c>
      <c r="B720" s="275"/>
      <c r="C720" s="275">
        <v>15000</v>
      </c>
      <c r="D720" s="275">
        <v>15000</v>
      </c>
      <c r="E720" s="275">
        <v>19000</v>
      </c>
    </row>
    <row r="721" spans="1:5" ht="15.75" customHeight="1" thickBot="1" x14ac:dyDescent="0.3">
      <c r="A721" s="276" t="s">
        <v>137</v>
      </c>
      <c r="B721" s="277"/>
      <c r="C721" s="275">
        <v>15000</v>
      </c>
      <c r="D721" s="275">
        <v>15000</v>
      </c>
      <c r="E721" s="275">
        <v>19000</v>
      </c>
    </row>
    <row r="722" spans="1:5" ht="15.75" customHeight="1" thickBot="1" x14ac:dyDescent="0.3">
      <c r="A722" s="300" t="s">
        <v>374</v>
      </c>
      <c r="B722" s="277">
        <f>B712+B717</f>
        <v>0</v>
      </c>
      <c r="C722" s="277">
        <f>C712+C717</f>
        <v>238000</v>
      </c>
      <c r="D722" s="277">
        <f t="shared" ref="D722:E722" si="114">D712+D717</f>
        <v>237700</v>
      </c>
      <c r="E722" s="277">
        <f t="shared" si="114"/>
        <v>247000</v>
      </c>
    </row>
    <row r="723" spans="1:5" ht="17.25" customHeight="1" thickBot="1" x14ac:dyDescent="0.3">
      <c r="A723" s="301" t="s">
        <v>90</v>
      </c>
      <c r="B723" s="285">
        <f>IF(B722-B704=0,0,"Error")</f>
        <v>0</v>
      </c>
      <c r="C723" s="285">
        <v>0</v>
      </c>
      <c r="D723" s="285">
        <v>0</v>
      </c>
      <c r="E723" s="285">
        <v>0</v>
      </c>
    </row>
    <row r="724" spans="1:5" ht="15.75" thickBot="1" x14ac:dyDescent="0.3">
      <c r="A724" s="101"/>
      <c r="B724" s="102"/>
      <c r="C724" s="102"/>
      <c r="D724" s="102"/>
      <c r="E724" s="102"/>
    </row>
    <row r="725" spans="1:5" ht="27" customHeight="1" thickBot="1" x14ac:dyDescent="0.3">
      <c r="A725" s="262" t="s">
        <v>147</v>
      </c>
      <c r="B725" s="309">
        <f>B626+B511+B474+B440+B414+B218+B181+B144+B107+B70+B33+B550+B361+B257+B678+B652+B704+B600+B575+B387+B335+B309</f>
        <v>1745338</v>
      </c>
      <c r="C725" s="309">
        <f>C626+C511+C474+C440+C414+C218+C181+C144+C107+C70+C33+C550+C361+C257+C678+C652+C704+C600+C575+C387+C335+C309+C283</f>
        <v>1897122</v>
      </c>
      <c r="D725" s="309">
        <f>D626+D511+D474+D440+D414+D218+D181+D144+D107+D70+D33+D550+D361+D257+D678+D652+D704+D600+D575+D387+D335+D309</f>
        <v>1994316</v>
      </c>
      <c r="E725" s="309">
        <f>E626+E511+E474+E440+E414+E218+E181+E144+E107+E70+E33+E550+E361+E257+E678+E652+E704+E600+E575+E387+E335+E309</f>
        <v>2061427</v>
      </c>
    </row>
    <row r="726" spans="1:5" ht="24.75" thickBot="1" x14ac:dyDescent="0.3">
      <c r="A726" s="262" t="s">
        <v>148</v>
      </c>
      <c r="B726" s="309">
        <f>B727+B730+B733+B736+B739+B742+B745+B748+B753</f>
        <v>1745338</v>
      </c>
      <c r="C726" s="309">
        <f>C727+C730+C733+C736+C739+C742+C745+C748+C753</f>
        <v>1897122</v>
      </c>
      <c r="D726" s="309">
        <f>D727+D730+D733+D736+D739+D742+D745+D748+D753</f>
        <v>1994316</v>
      </c>
      <c r="E726" s="309">
        <f t="shared" ref="E726" si="115">E727+E730+E733+E736+E739+E742+E745+E748+E753</f>
        <v>2061427</v>
      </c>
    </row>
    <row r="727" spans="1:5" ht="15.75" thickBot="1" x14ac:dyDescent="0.3">
      <c r="A727" s="274" t="s">
        <v>80</v>
      </c>
      <c r="B727" s="310">
        <f>B728+B729</f>
        <v>543769</v>
      </c>
      <c r="C727" s="310">
        <f t="shared" ref="C727:E727" si="116">C728+C729</f>
        <v>547769</v>
      </c>
      <c r="D727" s="310">
        <f>D728+D729</f>
        <v>547769</v>
      </c>
      <c r="E727" s="310">
        <f t="shared" si="116"/>
        <v>547769</v>
      </c>
    </row>
    <row r="728" spans="1:5" ht="15.75" thickBot="1" x14ac:dyDescent="0.3">
      <c r="A728" s="276" t="s">
        <v>81</v>
      </c>
      <c r="B728" s="277">
        <f>B483+B153+B79</f>
        <v>543769</v>
      </c>
      <c r="C728" s="277">
        <f>C483+C153+C79</f>
        <v>547769</v>
      </c>
      <c r="D728" s="277">
        <f>D483+D153+D79</f>
        <v>547769</v>
      </c>
      <c r="E728" s="277">
        <f>E483+E153+E79</f>
        <v>547769</v>
      </c>
    </row>
    <row r="729" spans="1:5" ht="15.75" thickBot="1" x14ac:dyDescent="0.3">
      <c r="A729" s="276" t="s">
        <v>149</v>
      </c>
      <c r="B729" s="277">
        <f t="shared" ref="B729:E729" si="117">B43+B80+B117</f>
        <v>0</v>
      </c>
      <c r="C729" s="277">
        <f t="shared" si="117"/>
        <v>0</v>
      </c>
      <c r="D729" s="277">
        <f t="shared" si="117"/>
        <v>0</v>
      </c>
      <c r="E729" s="277">
        <f t="shared" si="117"/>
        <v>0</v>
      </c>
    </row>
    <row r="730" spans="1:5" ht="24.75" thickBot="1" x14ac:dyDescent="0.3">
      <c r="A730" s="274" t="s">
        <v>83</v>
      </c>
      <c r="B730" s="310">
        <f>B731+B732</f>
        <v>92331</v>
      </c>
      <c r="C730" s="310">
        <f t="shared" ref="C730:E730" si="118">C731+C732</f>
        <v>92331</v>
      </c>
      <c r="D730" s="310">
        <f t="shared" si="118"/>
        <v>92331</v>
      </c>
      <c r="E730" s="310">
        <f t="shared" si="118"/>
        <v>92331</v>
      </c>
    </row>
    <row r="731" spans="1:5" ht="15.75" thickBot="1" x14ac:dyDescent="0.3">
      <c r="A731" s="276" t="s">
        <v>81</v>
      </c>
      <c r="B731" s="275">
        <f>B486+B156+B82</f>
        <v>92331</v>
      </c>
      <c r="C731" s="275">
        <f>C486+C156+C82</f>
        <v>92331</v>
      </c>
      <c r="D731" s="275">
        <f>D486+D156+D82</f>
        <v>92331</v>
      </c>
      <c r="E731" s="275">
        <f>E486+E156+E82</f>
        <v>92331</v>
      </c>
    </row>
    <row r="732" spans="1:5" ht="15.75" thickBot="1" x14ac:dyDescent="0.3">
      <c r="A732" s="276" t="s">
        <v>149</v>
      </c>
      <c r="B732" s="277">
        <f>B46+B83+B117</f>
        <v>0</v>
      </c>
      <c r="C732" s="277">
        <f>C46+C83+C117</f>
        <v>0</v>
      </c>
      <c r="D732" s="277">
        <f>D46+D83+D117</f>
        <v>0</v>
      </c>
      <c r="E732" s="277">
        <f>E46+E83+E117</f>
        <v>0</v>
      </c>
    </row>
    <row r="733" spans="1:5" ht="15.75" thickBot="1" x14ac:dyDescent="0.3">
      <c r="A733" s="274" t="s">
        <v>84</v>
      </c>
      <c r="B733" s="310">
        <f>B734+B735</f>
        <v>740900</v>
      </c>
      <c r="C733" s="310">
        <f t="shared" ref="C733:E733" si="119">C734+C735</f>
        <v>613900</v>
      </c>
      <c r="D733" s="310">
        <f t="shared" si="119"/>
        <v>670889</v>
      </c>
      <c r="E733" s="310">
        <f t="shared" si="119"/>
        <v>670900</v>
      </c>
    </row>
    <row r="734" spans="1:5" ht="15.75" thickBot="1" x14ac:dyDescent="0.3">
      <c r="A734" s="276" t="s">
        <v>81</v>
      </c>
      <c r="B734" s="277">
        <f>B526+B489+B233+B196+B159+B122+B85+B48</f>
        <v>740900</v>
      </c>
      <c r="C734" s="277">
        <f>C526+C489+C233+C196+C159+C122+C85+C48</f>
        <v>613900</v>
      </c>
      <c r="D734" s="277">
        <f>D526+D489+D233+D196+D159+D122+D85+D48</f>
        <v>670889</v>
      </c>
      <c r="E734" s="277">
        <f>E526+E489+E233+E196+E159+E122+E85+E48</f>
        <v>670900</v>
      </c>
    </row>
    <row r="735" spans="1:5" ht="15.75" thickBot="1" x14ac:dyDescent="0.3">
      <c r="A735" s="276" t="s">
        <v>149</v>
      </c>
      <c r="B735" s="277">
        <f t="shared" ref="B735:E735" si="120">B49+B86+B123</f>
        <v>0</v>
      </c>
      <c r="C735" s="277">
        <f t="shared" si="120"/>
        <v>0</v>
      </c>
      <c r="D735" s="277">
        <f t="shared" si="120"/>
        <v>0</v>
      </c>
      <c r="E735" s="277">
        <f t="shared" si="120"/>
        <v>0</v>
      </c>
    </row>
    <row r="736" spans="1:5" ht="15.75" thickBot="1" x14ac:dyDescent="0.3">
      <c r="A736" s="274" t="s">
        <v>85</v>
      </c>
      <c r="B736" s="310">
        <f>B737+B738</f>
        <v>0</v>
      </c>
      <c r="C736" s="310">
        <f t="shared" ref="C736:E736" si="121">C737+C738</f>
        <v>0</v>
      </c>
      <c r="D736" s="310">
        <f t="shared" si="121"/>
        <v>0</v>
      </c>
      <c r="E736" s="310">
        <f t="shared" si="121"/>
        <v>0</v>
      </c>
    </row>
    <row r="737" spans="1:5" ht="15.75" thickBot="1" x14ac:dyDescent="0.3">
      <c r="A737" s="276" t="s">
        <v>81</v>
      </c>
      <c r="B737" s="275">
        <f t="shared" ref="B737:E738" si="122">B51+B88+B125</f>
        <v>0</v>
      </c>
      <c r="C737" s="275">
        <f t="shared" si="122"/>
        <v>0</v>
      </c>
      <c r="D737" s="275">
        <f t="shared" si="122"/>
        <v>0</v>
      </c>
      <c r="E737" s="275">
        <f t="shared" si="122"/>
        <v>0</v>
      </c>
    </row>
    <row r="738" spans="1:5" ht="15.75" thickBot="1" x14ac:dyDescent="0.3">
      <c r="A738" s="276" t="s">
        <v>149</v>
      </c>
      <c r="B738" s="277">
        <f t="shared" si="122"/>
        <v>0</v>
      </c>
      <c r="C738" s="277">
        <f t="shared" si="122"/>
        <v>0</v>
      </c>
      <c r="D738" s="277">
        <f t="shared" si="122"/>
        <v>0</v>
      </c>
      <c r="E738" s="277">
        <f t="shared" si="122"/>
        <v>0</v>
      </c>
    </row>
    <row r="739" spans="1:5" ht="15.75" thickBot="1" x14ac:dyDescent="0.3">
      <c r="A739" s="274" t="s">
        <v>86</v>
      </c>
      <c r="B739" s="310">
        <f>B740+B741</f>
        <v>0</v>
      </c>
      <c r="C739" s="310">
        <f t="shared" ref="C739:E739" si="123">C740+C741</f>
        <v>0</v>
      </c>
      <c r="D739" s="310">
        <f t="shared" si="123"/>
        <v>0</v>
      </c>
      <c r="E739" s="310">
        <f t="shared" si="123"/>
        <v>0</v>
      </c>
    </row>
    <row r="740" spans="1:5" ht="15.75" thickBot="1" x14ac:dyDescent="0.3">
      <c r="A740" s="276" t="s">
        <v>81</v>
      </c>
      <c r="B740" s="275">
        <f t="shared" ref="B740:E741" si="124">B54+B91+B128</f>
        <v>0</v>
      </c>
      <c r="C740" s="275">
        <f t="shared" si="124"/>
        <v>0</v>
      </c>
      <c r="D740" s="275">
        <f t="shared" si="124"/>
        <v>0</v>
      </c>
      <c r="E740" s="275">
        <f t="shared" si="124"/>
        <v>0</v>
      </c>
    </row>
    <row r="741" spans="1:5" ht="15.75" thickBot="1" x14ac:dyDescent="0.3">
      <c r="A741" s="276" t="s">
        <v>149</v>
      </c>
      <c r="B741" s="277">
        <f t="shared" si="124"/>
        <v>0</v>
      </c>
      <c r="C741" s="277">
        <f t="shared" si="124"/>
        <v>0</v>
      </c>
      <c r="D741" s="277">
        <f t="shared" si="124"/>
        <v>0</v>
      </c>
      <c r="E741" s="277">
        <f t="shared" si="124"/>
        <v>0</v>
      </c>
    </row>
    <row r="742" spans="1:5" ht="15.75" thickBot="1" x14ac:dyDescent="0.3">
      <c r="A742" s="274" t="s">
        <v>87</v>
      </c>
      <c r="B742" s="310">
        <f>B743+B744</f>
        <v>0</v>
      </c>
      <c r="C742" s="310">
        <f>C743+C744</f>
        <v>0</v>
      </c>
      <c r="D742" s="310">
        <f t="shared" ref="D742:E742" si="125">D743+D744</f>
        <v>0</v>
      </c>
      <c r="E742" s="310">
        <f t="shared" si="125"/>
        <v>0</v>
      </c>
    </row>
    <row r="743" spans="1:5" ht="15.75" thickBot="1" x14ac:dyDescent="0.3">
      <c r="A743" s="276" t="s">
        <v>81</v>
      </c>
      <c r="B743" s="275">
        <f t="shared" ref="B743:E744" si="126">B57+B94+B131</f>
        <v>0</v>
      </c>
      <c r="C743" s="275">
        <f t="shared" si="126"/>
        <v>0</v>
      </c>
      <c r="D743" s="275">
        <f t="shared" si="126"/>
        <v>0</v>
      </c>
      <c r="E743" s="275">
        <f t="shared" si="126"/>
        <v>0</v>
      </c>
    </row>
    <row r="744" spans="1:5" ht="15.75" thickBot="1" x14ac:dyDescent="0.3">
      <c r="A744" s="276" t="s">
        <v>149</v>
      </c>
      <c r="B744" s="277">
        <f t="shared" si="126"/>
        <v>0</v>
      </c>
      <c r="C744" s="277">
        <f t="shared" si="126"/>
        <v>0</v>
      </c>
      <c r="D744" s="277">
        <f t="shared" si="126"/>
        <v>0</v>
      </c>
      <c r="E744" s="277">
        <f t="shared" si="126"/>
        <v>0</v>
      </c>
    </row>
    <row r="745" spans="1:5" ht="24.75" thickBot="1" x14ac:dyDescent="0.3">
      <c r="A745" s="274" t="s">
        <v>88</v>
      </c>
      <c r="B745" s="310">
        <f>B96+B59</f>
        <v>0</v>
      </c>
      <c r="C745" s="310">
        <f>C96+C59</f>
        <v>0</v>
      </c>
      <c r="D745" s="310">
        <f>D96+D59</f>
        <v>0</v>
      </c>
      <c r="E745" s="310">
        <f>E96+E59</f>
        <v>0</v>
      </c>
    </row>
    <row r="746" spans="1:5" ht="15.75" thickBot="1" x14ac:dyDescent="0.3">
      <c r="A746" s="276" t="s">
        <v>81</v>
      </c>
      <c r="B746" s="275">
        <f t="shared" ref="B746:E747" si="127">B60+B97+B134</f>
        <v>0</v>
      </c>
      <c r="C746" s="275">
        <f t="shared" si="127"/>
        <v>0</v>
      </c>
      <c r="D746" s="275">
        <f t="shared" si="127"/>
        <v>0</v>
      </c>
      <c r="E746" s="275">
        <f t="shared" si="127"/>
        <v>0</v>
      </c>
    </row>
    <row r="747" spans="1:5" ht="15.75" thickBot="1" x14ac:dyDescent="0.3">
      <c r="A747" s="276" t="s">
        <v>149</v>
      </c>
      <c r="B747" s="277">
        <f t="shared" si="127"/>
        <v>0</v>
      </c>
      <c r="C747" s="277">
        <f t="shared" si="127"/>
        <v>0</v>
      </c>
      <c r="D747" s="277">
        <f t="shared" si="127"/>
        <v>0</v>
      </c>
      <c r="E747" s="277">
        <f t="shared" si="127"/>
        <v>0</v>
      </c>
    </row>
    <row r="748" spans="1:5" ht="15.75" thickBot="1" x14ac:dyDescent="0.3">
      <c r="A748" s="274" t="s">
        <v>150</v>
      </c>
      <c r="B748" s="310">
        <f>B749+B750+B751+B752</f>
        <v>0</v>
      </c>
      <c r="C748" s="310">
        <f>C749+C750+C751+C752</f>
        <v>2000</v>
      </c>
      <c r="D748" s="310">
        <f t="shared" ref="D748:E748" si="128">D749+D750+D751+D752</f>
        <v>0</v>
      </c>
      <c r="E748" s="310">
        <f t="shared" si="128"/>
        <v>0</v>
      </c>
    </row>
    <row r="749" spans="1:5" ht="15.75" thickBot="1" x14ac:dyDescent="0.3">
      <c r="A749" s="276" t="s">
        <v>81</v>
      </c>
      <c r="B749" s="275">
        <f>B635+B449+B423+B559+B370+B266+B292</f>
        <v>0</v>
      </c>
      <c r="C749" s="275">
        <f t="shared" ref="C749:E749" si="129">C635+C449+C423+C559+C370+C266+C292</f>
        <v>2000</v>
      </c>
      <c r="D749" s="275">
        <f t="shared" si="129"/>
        <v>0</v>
      </c>
      <c r="E749" s="275">
        <f t="shared" si="129"/>
        <v>0</v>
      </c>
    </row>
    <row r="750" spans="1:5" ht="15.75" thickBot="1" x14ac:dyDescent="0.3">
      <c r="A750" s="276" t="s">
        <v>151</v>
      </c>
      <c r="B750" s="275">
        <f t="shared" ref="B750:E752" si="130">B636+B450+B424+B560+B371+B267</f>
        <v>0</v>
      </c>
      <c r="C750" s="275">
        <f t="shared" si="130"/>
        <v>0</v>
      </c>
      <c r="D750" s="275">
        <f t="shared" si="130"/>
        <v>0</v>
      </c>
      <c r="E750" s="275">
        <f t="shared" si="130"/>
        <v>0</v>
      </c>
    </row>
    <row r="751" spans="1:5" ht="15.75" thickBot="1" x14ac:dyDescent="0.3">
      <c r="A751" s="276" t="s">
        <v>136</v>
      </c>
      <c r="B751" s="275">
        <f t="shared" si="130"/>
        <v>0</v>
      </c>
      <c r="C751" s="275">
        <f t="shared" si="130"/>
        <v>0</v>
      </c>
      <c r="D751" s="275">
        <f t="shared" si="130"/>
        <v>0</v>
      </c>
      <c r="E751" s="275">
        <f t="shared" si="130"/>
        <v>0</v>
      </c>
    </row>
    <row r="752" spans="1:5" ht="15.75" thickBot="1" x14ac:dyDescent="0.3">
      <c r="A752" s="276" t="s">
        <v>137</v>
      </c>
      <c r="B752" s="275">
        <f t="shared" si="130"/>
        <v>0</v>
      </c>
      <c r="C752" s="275">
        <f t="shared" si="130"/>
        <v>0</v>
      </c>
      <c r="D752" s="275">
        <f t="shared" si="130"/>
        <v>0</v>
      </c>
      <c r="E752" s="275">
        <f t="shared" si="130"/>
        <v>0</v>
      </c>
    </row>
    <row r="753" spans="1:5" ht="15.75" thickBot="1" x14ac:dyDescent="0.3">
      <c r="A753" s="274" t="s">
        <v>152</v>
      </c>
      <c r="B753" s="310">
        <f>B754+B755+B756+B757</f>
        <v>368338</v>
      </c>
      <c r="C753" s="310">
        <f>C754+C755+C756+C757</f>
        <v>641122</v>
      </c>
      <c r="D753" s="310">
        <f t="shared" ref="D753:E753" si="131">D754+D755+D756+D757</f>
        <v>683327</v>
      </c>
      <c r="E753" s="310">
        <f t="shared" si="131"/>
        <v>750427</v>
      </c>
    </row>
    <row r="754" spans="1:5" ht="15.75" thickBot="1" x14ac:dyDescent="0.3">
      <c r="A754" s="276" t="s">
        <v>81</v>
      </c>
      <c r="B754" s="275">
        <f>B640+B454+B428+B564+B375+B271+B718+B692+B666+B323+B297</f>
        <v>0</v>
      </c>
      <c r="C754" s="275">
        <f>C640+C454+C428+C564+C375+C271+C718+C692+C666+C323+C297+C589+C614+C401+C349</f>
        <v>144000</v>
      </c>
      <c r="D754" s="275">
        <f t="shared" ref="D754:E754" si="132">D640+D454+D428+D564+D375+D271+D718+D692+D666+D323+D297+D589+D614+D401+D349</f>
        <v>182989</v>
      </c>
      <c r="E754" s="275">
        <f t="shared" si="132"/>
        <v>199509</v>
      </c>
    </row>
    <row r="755" spans="1:5" ht="15.75" thickBot="1" x14ac:dyDescent="0.3">
      <c r="A755" s="276" t="s">
        <v>151</v>
      </c>
      <c r="B755" s="275">
        <f t="shared" ref="B755:B757" si="133">B641+B455+B429+B565+B376+B272+B719+B693+B667+B324+B298</f>
        <v>297918</v>
      </c>
      <c r="C755" s="275">
        <f t="shared" ref="C755:E757" si="134">C641+C455+C429+C565+C376+C272+C719+C693+C667+C324+C298+C590+C615+C402+C350</f>
        <v>447918</v>
      </c>
      <c r="D755" s="275">
        <f t="shared" si="134"/>
        <v>447918</v>
      </c>
      <c r="E755" s="275">
        <f t="shared" si="134"/>
        <v>497918</v>
      </c>
    </row>
    <row r="756" spans="1:5" ht="15.75" thickBot="1" x14ac:dyDescent="0.3">
      <c r="A756" s="276" t="s">
        <v>136</v>
      </c>
      <c r="B756" s="275">
        <f t="shared" si="133"/>
        <v>63975</v>
      </c>
      <c r="C756" s="275">
        <f t="shared" si="134"/>
        <v>30000</v>
      </c>
      <c r="D756" s="275">
        <f t="shared" si="134"/>
        <v>30000</v>
      </c>
      <c r="E756" s="275">
        <f t="shared" si="134"/>
        <v>34000</v>
      </c>
    </row>
    <row r="757" spans="1:5" ht="15.75" thickBot="1" x14ac:dyDescent="0.3">
      <c r="A757" s="276" t="s">
        <v>137</v>
      </c>
      <c r="B757" s="275">
        <f t="shared" si="133"/>
        <v>6445</v>
      </c>
      <c r="C757" s="275">
        <f t="shared" si="134"/>
        <v>19204</v>
      </c>
      <c r="D757" s="275">
        <f t="shared" si="134"/>
        <v>22420</v>
      </c>
      <c r="E757" s="275">
        <f t="shared" si="134"/>
        <v>19000</v>
      </c>
    </row>
    <row r="758" spans="1:5" ht="15.75" thickBot="1" x14ac:dyDescent="0.3">
      <c r="A758" s="301" t="s">
        <v>90</v>
      </c>
      <c r="B758" s="285">
        <f>IF(B726-B725=0,0,"Error")</f>
        <v>0</v>
      </c>
      <c r="C758" s="285">
        <f>IF(C726-C725=0,0,"Error")</f>
        <v>0</v>
      </c>
      <c r="D758" s="285">
        <f>IF(D726-D725=0,0,"Error")</f>
        <v>0</v>
      </c>
      <c r="E758" s="285">
        <f>IF(E726-E725=0,0,"Error")</f>
        <v>0</v>
      </c>
    </row>
    <row r="759" spans="1:5" x14ac:dyDescent="0.25">
      <c r="A759" s="311"/>
    </row>
    <row r="760" spans="1:5" x14ac:dyDescent="0.25">
      <c r="B760" s="311"/>
    </row>
    <row r="761" spans="1:5" x14ac:dyDescent="0.25">
      <c r="B761" s="311"/>
    </row>
    <row r="762" spans="1:5" x14ac:dyDescent="0.25">
      <c r="B762" s="311"/>
    </row>
  </sheetData>
  <mergeCells count="162">
    <mergeCell ref="A1:E1"/>
    <mergeCell ref="A580:E580"/>
    <mergeCell ref="A581:A582"/>
    <mergeCell ref="B619:E619"/>
    <mergeCell ref="B698:C698"/>
    <mergeCell ref="B699:E699"/>
    <mergeCell ref="B700:E700"/>
    <mergeCell ref="A701:A702"/>
    <mergeCell ref="A709:E709"/>
    <mergeCell ref="A710:A711"/>
    <mergeCell ref="B594:C594"/>
    <mergeCell ref="B595:E595"/>
    <mergeCell ref="B596:E596"/>
    <mergeCell ref="A597:A598"/>
    <mergeCell ref="A605:E605"/>
    <mergeCell ref="A606:A607"/>
    <mergeCell ref="B620:C620"/>
    <mergeCell ref="B621:E621"/>
    <mergeCell ref="B622:E622"/>
    <mergeCell ref="A623:A624"/>
    <mergeCell ref="A631:E631"/>
    <mergeCell ref="A632:A633"/>
    <mergeCell ref="B470:E470"/>
    <mergeCell ref="A471:A472"/>
    <mergeCell ref="A479:E479"/>
    <mergeCell ref="A480:A481"/>
    <mergeCell ref="B505:D505"/>
    <mergeCell ref="B506:E506"/>
    <mergeCell ref="B507:E507"/>
    <mergeCell ref="A508:A509"/>
    <mergeCell ref="A517:A518"/>
    <mergeCell ref="A437:A438"/>
    <mergeCell ref="A445:E445"/>
    <mergeCell ref="A446:A447"/>
    <mergeCell ref="B460:E460"/>
    <mergeCell ref="A461:E461"/>
    <mergeCell ref="A466:E466"/>
    <mergeCell ref="A467:E467"/>
    <mergeCell ref="B468:D468"/>
    <mergeCell ref="B469:E469"/>
    <mergeCell ref="B381:C381"/>
    <mergeCell ref="B382:E382"/>
    <mergeCell ref="A384:A385"/>
    <mergeCell ref="A392:E392"/>
    <mergeCell ref="A393:A394"/>
    <mergeCell ref="B407:E407"/>
    <mergeCell ref="B434:C434"/>
    <mergeCell ref="B435:E435"/>
    <mergeCell ref="B436:E436"/>
    <mergeCell ref="B571:E571"/>
    <mergeCell ref="A572:A573"/>
    <mergeCell ref="B357:E357"/>
    <mergeCell ref="A367:A368"/>
    <mergeCell ref="A358:A359"/>
    <mergeCell ref="A366:E366"/>
    <mergeCell ref="B383:E383"/>
    <mergeCell ref="B408:C408"/>
    <mergeCell ref="B409:E409"/>
    <mergeCell ref="B410:E410"/>
    <mergeCell ref="A411:A412"/>
    <mergeCell ref="A419:E419"/>
    <mergeCell ref="A420:A421"/>
    <mergeCell ref="A516:E516"/>
    <mergeCell ref="B570:E570"/>
    <mergeCell ref="B545:E545"/>
    <mergeCell ref="A542:E542"/>
    <mergeCell ref="A543:E543"/>
    <mergeCell ref="B544:C544"/>
    <mergeCell ref="B546:E546"/>
    <mergeCell ref="A547:A548"/>
    <mergeCell ref="A555:E555"/>
    <mergeCell ref="A556:A557"/>
    <mergeCell ref="B569:C569"/>
    <mergeCell ref="B356:E356"/>
    <mergeCell ref="B331:E331"/>
    <mergeCell ref="A306:A307"/>
    <mergeCell ref="A314:E314"/>
    <mergeCell ref="A315:A316"/>
    <mergeCell ref="B329:C329"/>
    <mergeCell ref="B330:E330"/>
    <mergeCell ref="A332:A333"/>
    <mergeCell ref="A340:E340"/>
    <mergeCell ref="A341:A342"/>
    <mergeCell ref="B355:C355"/>
    <mergeCell ref="A280:A281"/>
    <mergeCell ref="A288:E288"/>
    <mergeCell ref="A289:A290"/>
    <mergeCell ref="B305:E305"/>
    <mergeCell ref="A254:A255"/>
    <mergeCell ref="A262:E262"/>
    <mergeCell ref="A263:A264"/>
    <mergeCell ref="B277:C277"/>
    <mergeCell ref="B278:E278"/>
    <mergeCell ref="B279:E279"/>
    <mergeCell ref="B303:C303"/>
    <mergeCell ref="B304:E304"/>
    <mergeCell ref="A224:A225"/>
    <mergeCell ref="A249:E249"/>
    <mergeCell ref="A250:E250"/>
    <mergeCell ref="B251:C251"/>
    <mergeCell ref="B252:E252"/>
    <mergeCell ref="B253:E253"/>
    <mergeCell ref="A187:A188"/>
    <mergeCell ref="B212:D212"/>
    <mergeCell ref="B213:E213"/>
    <mergeCell ref="B214:E214"/>
    <mergeCell ref="A215:A216"/>
    <mergeCell ref="A223:E223"/>
    <mergeCell ref="A150:A151"/>
    <mergeCell ref="B175:D175"/>
    <mergeCell ref="B176:E176"/>
    <mergeCell ref="B177:E177"/>
    <mergeCell ref="A178:A179"/>
    <mergeCell ref="A186:E186"/>
    <mergeCell ref="A113:A114"/>
    <mergeCell ref="B138:D138"/>
    <mergeCell ref="B139:E139"/>
    <mergeCell ref="B140:E140"/>
    <mergeCell ref="A141:A142"/>
    <mergeCell ref="A149:E149"/>
    <mergeCell ref="A76:A77"/>
    <mergeCell ref="B101:D101"/>
    <mergeCell ref="B102:E102"/>
    <mergeCell ref="B103:E103"/>
    <mergeCell ref="A104:A105"/>
    <mergeCell ref="A112:E112"/>
    <mergeCell ref="A39:A40"/>
    <mergeCell ref="B64:D64"/>
    <mergeCell ref="B65:E65"/>
    <mergeCell ref="B66:E66"/>
    <mergeCell ref="A67:A68"/>
    <mergeCell ref="A75:E75"/>
    <mergeCell ref="B29:E29"/>
    <mergeCell ref="A30:A31"/>
    <mergeCell ref="A38:E38"/>
    <mergeCell ref="A9:E11"/>
    <mergeCell ref="B12:E12"/>
    <mergeCell ref="A13:A14"/>
    <mergeCell ref="B19:E19"/>
    <mergeCell ref="A20:E20"/>
    <mergeCell ref="A25:E25"/>
    <mergeCell ref="A3:E3"/>
    <mergeCell ref="B5:E5"/>
    <mergeCell ref="B6:E6"/>
    <mergeCell ref="B7:E7"/>
    <mergeCell ref="A8:E8"/>
    <mergeCell ref="A26:E26"/>
    <mergeCell ref="B27:D27"/>
    <mergeCell ref="B28:E28"/>
    <mergeCell ref="A2:E2"/>
    <mergeCell ref="B646:C646"/>
    <mergeCell ref="A683:E683"/>
    <mergeCell ref="A684:A685"/>
    <mergeCell ref="B647:E647"/>
    <mergeCell ref="B648:E648"/>
    <mergeCell ref="A649:A650"/>
    <mergeCell ref="A657:E657"/>
    <mergeCell ref="A658:A659"/>
    <mergeCell ref="B672:C672"/>
    <mergeCell ref="B673:E673"/>
    <mergeCell ref="B674:E674"/>
    <mergeCell ref="A675:A67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58"/>
  <sheetViews>
    <sheetView zoomScale="136" zoomScaleNormal="136" workbookViewId="0">
      <selection sqref="A1:E1"/>
    </sheetView>
  </sheetViews>
  <sheetFormatPr defaultRowHeight="15" x14ac:dyDescent="0.25"/>
  <cols>
    <col min="1" max="1" width="23.7109375" customWidth="1"/>
    <col min="2" max="2" width="12.85546875" customWidth="1"/>
    <col min="3" max="3" width="12.28515625" customWidth="1"/>
    <col min="4" max="4" width="11.28515625" customWidth="1"/>
    <col min="5" max="5" width="12.28515625" customWidth="1"/>
    <col min="236" max="236" width="10.5703125" customWidth="1"/>
    <col min="237" max="237" width="23.7109375" customWidth="1"/>
    <col min="238" max="238" width="12.85546875" customWidth="1"/>
    <col min="239" max="239" width="12.28515625" customWidth="1"/>
    <col min="240" max="240" width="11.28515625" customWidth="1"/>
    <col min="241" max="241" width="12.28515625" customWidth="1"/>
    <col min="242" max="242" width="12.85546875" customWidth="1"/>
    <col min="243" max="243" width="8.28515625" bestFit="1" customWidth="1"/>
    <col min="492" max="492" width="10.5703125" customWidth="1"/>
    <col min="493" max="493" width="23.7109375" customWidth="1"/>
    <col min="494" max="494" width="12.85546875" customWidth="1"/>
    <col min="495" max="495" width="12.28515625" customWidth="1"/>
    <col min="496" max="496" width="11.28515625" customWidth="1"/>
    <col min="497" max="497" width="12.28515625" customWidth="1"/>
    <col min="498" max="498" width="12.85546875" customWidth="1"/>
    <col min="499" max="499" width="8.28515625" bestFit="1" customWidth="1"/>
    <col min="748" max="748" width="10.5703125" customWidth="1"/>
    <col min="749" max="749" width="23.7109375" customWidth="1"/>
    <col min="750" max="750" width="12.85546875" customWidth="1"/>
    <col min="751" max="751" width="12.28515625" customWidth="1"/>
    <col min="752" max="752" width="11.28515625" customWidth="1"/>
    <col min="753" max="753" width="12.28515625" customWidth="1"/>
    <col min="754" max="754" width="12.85546875" customWidth="1"/>
    <col min="755" max="755" width="8.28515625" bestFit="1" customWidth="1"/>
    <col min="1004" max="1004" width="10.5703125" customWidth="1"/>
    <col min="1005" max="1005" width="23.7109375" customWidth="1"/>
    <col min="1006" max="1006" width="12.85546875" customWidth="1"/>
    <col min="1007" max="1007" width="12.28515625" customWidth="1"/>
    <col min="1008" max="1008" width="11.28515625" customWidth="1"/>
    <col min="1009" max="1009" width="12.28515625" customWidth="1"/>
    <col min="1010" max="1010" width="12.85546875" customWidth="1"/>
    <col min="1011" max="1011" width="8.28515625" bestFit="1" customWidth="1"/>
    <col min="1260" max="1260" width="10.5703125" customWidth="1"/>
    <col min="1261" max="1261" width="23.7109375" customWidth="1"/>
    <col min="1262" max="1262" width="12.85546875" customWidth="1"/>
    <col min="1263" max="1263" width="12.28515625" customWidth="1"/>
    <col min="1264" max="1264" width="11.28515625" customWidth="1"/>
    <col min="1265" max="1265" width="12.28515625" customWidth="1"/>
    <col min="1266" max="1266" width="12.85546875" customWidth="1"/>
    <col min="1267" max="1267" width="8.28515625" bestFit="1" customWidth="1"/>
    <col min="1516" max="1516" width="10.5703125" customWidth="1"/>
    <col min="1517" max="1517" width="23.7109375" customWidth="1"/>
    <col min="1518" max="1518" width="12.85546875" customWidth="1"/>
    <col min="1519" max="1519" width="12.28515625" customWidth="1"/>
    <col min="1520" max="1520" width="11.28515625" customWidth="1"/>
    <col min="1521" max="1521" width="12.28515625" customWidth="1"/>
    <col min="1522" max="1522" width="12.85546875" customWidth="1"/>
    <col min="1523" max="1523" width="8.28515625" bestFit="1" customWidth="1"/>
    <col min="1772" max="1772" width="10.5703125" customWidth="1"/>
    <col min="1773" max="1773" width="23.7109375" customWidth="1"/>
    <col min="1774" max="1774" width="12.85546875" customWidth="1"/>
    <col min="1775" max="1775" width="12.28515625" customWidth="1"/>
    <col min="1776" max="1776" width="11.28515625" customWidth="1"/>
    <col min="1777" max="1777" width="12.28515625" customWidth="1"/>
    <col min="1778" max="1778" width="12.85546875" customWidth="1"/>
    <col min="1779" max="1779" width="8.28515625" bestFit="1" customWidth="1"/>
    <col min="2028" max="2028" width="10.5703125" customWidth="1"/>
    <col min="2029" max="2029" width="23.7109375" customWidth="1"/>
    <col min="2030" max="2030" width="12.85546875" customWidth="1"/>
    <col min="2031" max="2031" width="12.28515625" customWidth="1"/>
    <col min="2032" max="2032" width="11.28515625" customWidth="1"/>
    <col min="2033" max="2033" width="12.28515625" customWidth="1"/>
    <col min="2034" max="2034" width="12.85546875" customWidth="1"/>
    <col min="2035" max="2035" width="8.28515625" bestFit="1" customWidth="1"/>
    <col min="2284" max="2284" width="10.5703125" customWidth="1"/>
    <col min="2285" max="2285" width="23.7109375" customWidth="1"/>
    <col min="2286" max="2286" width="12.85546875" customWidth="1"/>
    <col min="2287" max="2287" width="12.28515625" customWidth="1"/>
    <col min="2288" max="2288" width="11.28515625" customWidth="1"/>
    <col min="2289" max="2289" width="12.28515625" customWidth="1"/>
    <col min="2290" max="2290" width="12.85546875" customWidth="1"/>
    <col min="2291" max="2291" width="8.28515625" bestFit="1" customWidth="1"/>
    <col min="2540" max="2540" width="10.5703125" customWidth="1"/>
    <col min="2541" max="2541" width="23.7109375" customWidth="1"/>
    <col min="2542" max="2542" width="12.85546875" customWidth="1"/>
    <col min="2543" max="2543" width="12.28515625" customWidth="1"/>
    <col min="2544" max="2544" width="11.28515625" customWidth="1"/>
    <col min="2545" max="2545" width="12.28515625" customWidth="1"/>
    <col min="2546" max="2546" width="12.85546875" customWidth="1"/>
    <col min="2547" max="2547" width="8.28515625" bestFit="1" customWidth="1"/>
    <col min="2796" max="2796" width="10.5703125" customWidth="1"/>
    <col min="2797" max="2797" width="23.7109375" customWidth="1"/>
    <col min="2798" max="2798" width="12.85546875" customWidth="1"/>
    <col min="2799" max="2799" width="12.28515625" customWidth="1"/>
    <col min="2800" max="2800" width="11.28515625" customWidth="1"/>
    <col min="2801" max="2801" width="12.28515625" customWidth="1"/>
    <col min="2802" max="2802" width="12.85546875" customWidth="1"/>
    <col min="2803" max="2803" width="8.28515625" bestFit="1" customWidth="1"/>
    <col min="3052" max="3052" width="10.5703125" customWidth="1"/>
    <col min="3053" max="3053" width="23.7109375" customWidth="1"/>
    <col min="3054" max="3054" width="12.85546875" customWidth="1"/>
    <col min="3055" max="3055" width="12.28515625" customWidth="1"/>
    <col min="3056" max="3056" width="11.28515625" customWidth="1"/>
    <col min="3057" max="3057" width="12.28515625" customWidth="1"/>
    <col min="3058" max="3058" width="12.85546875" customWidth="1"/>
    <col min="3059" max="3059" width="8.28515625" bestFit="1" customWidth="1"/>
    <col min="3308" max="3308" width="10.5703125" customWidth="1"/>
    <col min="3309" max="3309" width="23.7109375" customWidth="1"/>
    <col min="3310" max="3310" width="12.85546875" customWidth="1"/>
    <col min="3311" max="3311" width="12.28515625" customWidth="1"/>
    <col min="3312" max="3312" width="11.28515625" customWidth="1"/>
    <col min="3313" max="3313" width="12.28515625" customWidth="1"/>
    <col min="3314" max="3314" width="12.85546875" customWidth="1"/>
    <col min="3315" max="3315" width="8.28515625" bestFit="1" customWidth="1"/>
    <col min="3564" max="3564" width="10.5703125" customWidth="1"/>
    <col min="3565" max="3565" width="23.7109375" customWidth="1"/>
    <col min="3566" max="3566" width="12.85546875" customWidth="1"/>
    <col min="3567" max="3567" width="12.28515625" customWidth="1"/>
    <col min="3568" max="3568" width="11.28515625" customWidth="1"/>
    <col min="3569" max="3569" width="12.28515625" customWidth="1"/>
    <col min="3570" max="3570" width="12.85546875" customWidth="1"/>
    <col min="3571" max="3571" width="8.28515625" bestFit="1" customWidth="1"/>
    <col min="3820" max="3820" width="10.5703125" customWidth="1"/>
    <col min="3821" max="3821" width="23.7109375" customWidth="1"/>
    <col min="3822" max="3822" width="12.85546875" customWidth="1"/>
    <col min="3823" max="3823" width="12.28515625" customWidth="1"/>
    <col min="3824" max="3824" width="11.28515625" customWidth="1"/>
    <col min="3825" max="3825" width="12.28515625" customWidth="1"/>
    <col min="3826" max="3826" width="12.85546875" customWidth="1"/>
    <col min="3827" max="3827" width="8.28515625" bestFit="1" customWidth="1"/>
    <col min="4076" max="4076" width="10.5703125" customWidth="1"/>
    <col min="4077" max="4077" width="23.7109375" customWidth="1"/>
    <col min="4078" max="4078" width="12.85546875" customWidth="1"/>
    <col min="4079" max="4079" width="12.28515625" customWidth="1"/>
    <col min="4080" max="4080" width="11.28515625" customWidth="1"/>
    <col min="4081" max="4081" width="12.28515625" customWidth="1"/>
    <col min="4082" max="4082" width="12.85546875" customWidth="1"/>
    <col min="4083" max="4083" width="8.28515625" bestFit="1" customWidth="1"/>
    <col min="4332" max="4332" width="10.5703125" customWidth="1"/>
    <col min="4333" max="4333" width="23.7109375" customWidth="1"/>
    <col min="4334" max="4334" width="12.85546875" customWidth="1"/>
    <col min="4335" max="4335" width="12.28515625" customWidth="1"/>
    <col min="4336" max="4336" width="11.28515625" customWidth="1"/>
    <col min="4337" max="4337" width="12.28515625" customWidth="1"/>
    <col min="4338" max="4338" width="12.85546875" customWidth="1"/>
    <col min="4339" max="4339" width="8.28515625" bestFit="1" customWidth="1"/>
    <col min="4588" max="4588" width="10.5703125" customWidth="1"/>
    <col min="4589" max="4589" width="23.7109375" customWidth="1"/>
    <col min="4590" max="4590" width="12.85546875" customWidth="1"/>
    <col min="4591" max="4591" width="12.28515625" customWidth="1"/>
    <col min="4592" max="4592" width="11.28515625" customWidth="1"/>
    <col min="4593" max="4593" width="12.28515625" customWidth="1"/>
    <col min="4594" max="4594" width="12.85546875" customWidth="1"/>
    <col min="4595" max="4595" width="8.28515625" bestFit="1" customWidth="1"/>
    <col min="4844" max="4844" width="10.5703125" customWidth="1"/>
    <col min="4845" max="4845" width="23.7109375" customWidth="1"/>
    <col min="4846" max="4846" width="12.85546875" customWidth="1"/>
    <col min="4847" max="4847" width="12.28515625" customWidth="1"/>
    <col min="4848" max="4848" width="11.28515625" customWidth="1"/>
    <col min="4849" max="4849" width="12.28515625" customWidth="1"/>
    <col min="4850" max="4850" width="12.85546875" customWidth="1"/>
    <col min="4851" max="4851" width="8.28515625" bestFit="1" customWidth="1"/>
    <col min="5100" max="5100" width="10.5703125" customWidth="1"/>
    <col min="5101" max="5101" width="23.7109375" customWidth="1"/>
    <col min="5102" max="5102" width="12.85546875" customWidth="1"/>
    <col min="5103" max="5103" width="12.28515625" customWidth="1"/>
    <col min="5104" max="5104" width="11.28515625" customWidth="1"/>
    <col min="5105" max="5105" width="12.28515625" customWidth="1"/>
    <col min="5106" max="5106" width="12.85546875" customWidth="1"/>
    <col min="5107" max="5107" width="8.28515625" bestFit="1" customWidth="1"/>
    <col min="5356" max="5356" width="10.5703125" customWidth="1"/>
    <col min="5357" max="5357" width="23.7109375" customWidth="1"/>
    <col min="5358" max="5358" width="12.85546875" customWidth="1"/>
    <col min="5359" max="5359" width="12.28515625" customWidth="1"/>
    <col min="5360" max="5360" width="11.28515625" customWidth="1"/>
    <col min="5361" max="5361" width="12.28515625" customWidth="1"/>
    <col min="5362" max="5362" width="12.85546875" customWidth="1"/>
    <col min="5363" max="5363" width="8.28515625" bestFit="1" customWidth="1"/>
    <col min="5612" max="5612" width="10.5703125" customWidth="1"/>
    <col min="5613" max="5613" width="23.7109375" customWidth="1"/>
    <col min="5614" max="5614" width="12.85546875" customWidth="1"/>
    <col min="5615" max="5615" width="12.28515625" customWidth="1"/>
    <col min="5616" max="5616" width="11.28515625" customWidth="1"/>
    <col min="5617" max="5617" width="12.28515625" customWidth="1"/>
    <col min="5618" max="5618" width="12.85546875" customWidth="1"/>
    <col min="5619" max="5619" width="8.28515625" bestFit="1" customWidth="1"/>
    <col min="5868" max="5868" width="10.5703125" customWidth="1"/>
    <col min="5869" max="5869" width="23.7109375" customWidth="1"/>
    <col min="5870" max="5870" width="12.85546875" customWidth="1"/>
    <col min="5871" max="5871" width="12.28515625" customWidth="1"/>
    <col min="5872" max="5872" width="11.28515625" customWidth="1"/>
    <col min="5873" max="5873" width="12.28515625" customWidth="1"/>
    <col min="5874" max="5874" width="12.85546875" customWidth="1"/>
    <col min="5875" max="5875" width="8.28515625" bestFit="1" customWidth="1"/>
    <col min="6124" max="6124" width="10.5703125" customWidth="1"/>
    <col min="6125" max="6125" width="23.7109375" customWidth="1"/>
    <col min="6126" max="6126" width="12.85546875" customWidth="1"/>
    <col min="6127" max="6127" width="12.28515625" customWidth="1"/>
    <col min="6128" max="6128" width="11.28515625" customWidth="1"/>
    <col min="6129" max="6129" width="12.28515625" customWidth="1"/>
    <col min="6130" max="6130" width="12.85546875" customWidth="1"/>
    <col min="6131" max="6131" width="8.28515625" bestFit="1" customWidth="1"/>
    <col min="6380" max="6380" width="10.5703125" customWidth="1"/>
    <col min="6381" max="6381" width="23.7109375" customWidth="1"/>
    <col min="6382" max="6382" width="12.85546875" customWidth="1"/>
    <col min="6383" max="6383" width="12.28515625" customWidth="1"/>
    <col min="6384" max="6384" width="11.28515625" customWidth="1"/>
    <col min="6385" max="6385" width="12.28515625" customWidth="1"/>
    <col min="6386" max="6386" width="12.85546875" customWidth="1"/>
    <col min="6387" max="6387" width="8.28515625" bestFit="1" customWidth="1"/>
    <col min="6636" max="6636" width="10.5703125" customWidth="1"/>
    <col min="6637" max="6637" width="23.7109375" customWidth="1"/>
    <col min="6638" max="6638" width="12.85546875" customWidth="1"/>
    <col min="6639" max="6639" width="12.28515625" customWidth="1"/>
    <col min="6640" max="6640" width="11.28515625" customWidth="1"/>
    <col min="6641" max="6641" width="12.28515625" customWidth="1"/>
    <col min="6642" max="6642" width="12.85546875" customWidth="1"/>
    <col min="6643" max="6643" width="8.28515625" bestFit="1" customWidth="1"/>
    <col min="6892" max="6892" width="10.5703125" customWidth="1"/>
    <col min="6893" max="6893" width="23.7109375" customWidth="1"/>
    <col min="6894" max="6894" width="12.85546875" customWidth="1"/>
    <col min="6895" max="6895" width="12.28515625" customWidth="1"/>
    <col min="6896" max="6896" width="11.28515625" customWidth="1"/>
    <col min="6897" max="6897" width="12.28515625" customWidth="1"/>
    <col min="6898" max="6898" width="12.85546875" customWidth="1"/>
    <col min="6899" max="6899" width="8.28515625" bestFit="1" customWidth="1"/>
    <col min="7148" max="7148" width="10.5703125" customWidth="1"/>
    <col min="7149" max="7149" width="23.7109375" customWidth="1"/>
    <col min="7150" max="7150" width="12.85546875" customWidth="1"/>
    <col min="7151" max="7151" width="12.28515625" customWidth="1"/>
    <col min="7152" max="7152" width="11.28515625" customWidth="1"/>
    <col min="7153" max="7153" width="12.28515625" customWidth="1"/>
    <col min="7154" max="7154" width="12.85546875" customWidth="1"/>
    <col min="7155" max="7155" width="8.28515625" bestFit="1" customWidth="1"/>
    <col min="7404" max="7404" width="10.5703125" customWidth="1"/>
    <col min="7405" max="7405" width="23.7109375" customWidth="1"/>
    <col min="7406" max="7406" width="12.85546875" customWidth="1"/>
    <col min="7407" max="7407" width="12.28515625" customWidth="1"/>
    <col min="7408" max="7408" width="11.28515625" customWidth="1"/>
    <col min="7409" max="7409" width="12.28515625" customWidth="1"/>
    <col min="7410" max="7410" width="12.85546875" customWidth="1"/>
    <col min="7411" max="7411" width="8.28515625" bestFit="1" customWidth="1"/>
    <col min="7660" max="7660" width="10.5703125" customWidth="1"/>
    <col min="7661" max="7661" width="23.7109375" customWidth="1"/>
    <col min="7662" max="7662" width="12.85546875" customWidth="1"/>
    <col min="7663" max="7663" width="12.28515625" customWidth="1"/>
    <col min="7664" max="7664" width="11.28515625" customWidth="1"/>
    <col min="7665" max="7665" width="12.28515625" customWidth="1"/>
    <col min="7666" max="7666" width="12.85546875" customWidth="1"/>
    <col min="7667" max="7667" width="8.28515625" bestFit="1" customWidth="1"/>
    <col min="7916" max="7916" width="10.5703125" customWidth="1"/>
    <col min="7917" max="7917" width="23.7109375" customWidth="1"/>
    <col min="7918" max="7918" width="12.85546875" customWidth="1"/>
    <col min="7919" max="7919" width="12.28515625" customWidth="1"/>
    <col min="7920" max="7920" width="11.28515625" customWidth="1"/>
    <col min="7921" max="7921" width="12.28515625" customWidth="1"/>
    <col min="7922" max="7922" width="12.85546875" customWidth="1"/>
    <col min="7923" max="7923" width="8.28515625" bestFit="1" customWidth="1"/>
    <col min="8172" max="8172" width="10.5703125" customWidth="1"/>
    <col min="8173" max="8173" width="23.7109375" customWidth="1"/>
    <col min="8174" max="8174" width="12.85546875" customWidth="1"/>
    <col min="8175" max="8175" width="12.28515625" customWidth="1"/>
    <col min="8176" max="8176" width="11.28515625" customWidth="1"/>
    <col min="8177" max="8177" width="12.28515625" customWidth="1"/>
    <col min="8178" max="8178" width="12.85546875" customWidth="1"/>
    <col min="8179" max="8179" width="8.28515625" bestFit="1" customWidth="1"/>
    <col min="8428" max="8428" width="10.5703125" customWidth="1"/>
    <col min="8429" max="8429" width="23.7109375" customWidth="1"/>
    <col min="8430" max="8430" width="12.85546875" customWidth="1"/>
    <col min="8431" max="8431" width="12.28515625" customWidth="1"/>
    <col min="8432" max="8432" width="11.28515625" customWidth="1"/>
    <col min="8433" max="8433" width="12.28515625" customWidth="1"/>
    <col min="8434" max="8434" width="12.85546875" customWidth="1"/>
    <col min="8435" max="8435" width="8.28515625" bestFit="1" customWidth="1"/>
    <col min="8684" max="8684" width="10.5703125" customWidth="1"/>
    <col min="8685" max="8685" width="23.7109375" customWidth="1"/>
    <col min="8686" max="8686" width="12.85546875" customWidth="1"/>
    <col min="8687" max="8687" width="12.28515625" customWidth="1"/>
    <col min="8688" max="8688" width="11.28515625" customWidth="1"/>
    <col min="8689" max="8689" width="12.28515625" customWidth="1"/>
    <col min="8690" max="8690" width="12.85546875" customWidth="1"/>
    <col min="8691" max="8691" width="8.28515625" bestFit="1" customWidth="1"/>
    <col min="8940" max="8940" width="10.5703125" customWidth="1"/>
    <col min="8941" max="8941" width="23.7109375" customWidth="1"/>
    <col min="8942" max="8942" width="12.85546875" customWidth="1"/>
    <col min="8943" max="8943" width="12.28515625" customWidth="1"/>
    <col min="8944" max="8944" width="11.28515625" customWidth="1"/>
    <col min="8945" max="8945" width="12.28515625" customWidth="1"/>
    <col min="8946" max="8946" width="12.85546875" customWidth="1"/>
    <col min="8947" max="8947" width="8.28515625" bestFit="1" customWidth="1"/>
    <col min="9196" max="9196" width="10.5703125" customWidth="1"/>
    <col min="9197" max="9197" width="23.7109375" customWidth="1"/>
    <col min="9198" max="9198" width="12.85546875" customWidth="1"/>
    <col min="9199" max="9199" width="12.28515625" customWidth="1"/>
    <col min="9200" max="9200" width="11.28515625" customWidth="1"/>
    <col min="9201" max="9201" width="12.28515625" customWidth="1"/>
    <col min="9202" max="9202" width="12.85546875" customWidth="1"/>
    <col min="9203" max="9203" width="8.28515625" bestFit="1" customWidth="1"/>
    <col min="9452" max="9452" width="10.5703125" customWidth="1"/>
    <col min="9453" max="9453" width="23.7109375" customWidth="1"/>
    <col min="9454" max="9454" width="12.85546875" customWidth="1"/>
    <col min="9455" max="9455" width="12.28515625" customWidth="1"/>
    <col min="9456" max="9456" width="11.28515625" customWidth="1"/>
    <col min="9457" max="9457" width="12.28515625" customWidth="1"/>
    <col min="9458" max="9458" width="12.85546875" customWidth="1"/>
    <col min="9459" max="9459" width="8.28515625" bestFit="1" customWidth="1"/>
    <col min="9708" max="9708" width="10.5703125" customWidth="1"/>
    <col min="9709" max="9709" width="23.7109375" customWidth="1"/>
    <col min="9710" max="9710" width="12.85546875" customWidth="1"/>
    <col min="9711" max="9711" width="12.28515625" customWidth="1"/>
    <col min="9712" max="9712" width="11.28515625" customWidth="1"/>
    <col min="9713" max="9713" width="12.28515625" customWidth="1"/>
    <col min="9714" max="9714" width="12.85546875" customWidth="1"/>
    <col min="9715" max="9715" width="8.28515625" bestFit="1" customWidth="1"/>
    <col min="9964" max="9964" width="10.5703125" customWidth="1"/>
    <col min="9965" max="9965" width="23.7109375" customWidth="1"/>
    <col min="9966" max="9966" width="12.85546875" customWidth="1"/>
    <col min="9967" max="9967" width="12.28515625" customWidth="1"/>
    <col min="9968" max="9968" width="11.28515625" customWidth="1"/>
    <col min="9969" max="9969" width="12.28515625" customWidth="1"/>
    <col min="9970" max="9970" width="12.85546875" customWidth="1"/>
    <col min="9971" max="9971" width="8.28515625" bestFit="1" customWidth="1"/>
    <col min="10220" max="10220" width="10.5703125" customWidth="1"/>
    <col min="10221" max="10221" width="23.7109375" customWidth="1"/>
    <col min="10222" max="10222" width="12.85546875" customWidth="1"/>
    <col min="10223" max="10223" width="12.28515625" customWidth="1"/>
    <col min="10224" max="10224" width="11.28515625" customWidth="1"/>
    <col min="10225" max="10225" width="12.28515625" customWidth="1"/>
    <col min="10226" max="10226" width="12.85546875" customWidth="1"/>
    <col min="10227" max="10227" width="8.28515625" bestFit="1" customWidth="1"/>
    <col min="10476" max="10476" width="10.5703125" customWidth="1"/>
    <col min="10477" max="10477" width="23.7109375" customWidth="1"/>
    <col min="10478" max="10478" width="12.85546875" customWidth="1"/>
    <col min="10479" max="10479" width="12.28515625" customWidth="1"/>
    <col min="10480" max="10480" width="11.28515625" customWidth="1"/>
    <col min="10481" max="10481" width="12.28515625" customWidth="1"/>
    <col min="10482" max="10482" width="12.85546875" customWidth="1"/>
    <col min="10483" max="10483" width="8.28515625" bestFit="1" customWidth="1"/>
    <col min="10732" max="10732" width="10.5703125" customWidth="1"/>
    <col min="10733" max="10733" width="23.7109375" customWidth="1"/>
    <col min="10734" max="10734" width="12.85546875" customWidth="1"/>
    <col min="10735" max="10735" width="12.28515625" customWidth="1"/>
    <col min="10736" max="10736" width="11.28515625" customWidth="1"/>
    <col min="10737" max="10737" width="12.28515625" customWidth="1"/>
    <col min="10738" max="10738" width="12.85546875" customWidth="1"/>
    <col min="10739" max="10739" width="8.28515625" bestFit="1" customWidth="1"/>
    <col min="10988" max="10988" width="10.5703125" customWidth="1"/>
    <col min="10989" max="10989" width="23.7109375" customWidth="1"/>
    <col min="10990" max="10990" width="12.85546875" customWidth="1"/>
    <col min="10991" max="10991" width="12.28515625" customWidth="1"/>
    <col min="10992" max="10992" width="11.28515625" customWidth="1"/>
    <col min="10993" max="10993" width="12.28515625" customWidth="1"/>
    <col min="10994" max="10994" width="12.85546875" customWidth="1"/>
    <col min="10995" max="10995" width="8.28515625" bestFit="1" customWidth="1"/>
    <col min="11244" max="11244" width="10.5703125" customWidth="1"/>
    <col min="11245" max="11245" width="23.7109375" customWidth="1"/>
    <col min="11246" max="11246" width="12.85546875" customWidth="1"/>
    <col min="11247" max="11247" width="12.28515625" customWidth="1"/>
    <col min="11248" max="11248" width="11.28515625" customWidth="1"/>
    <col min="11249" max="11249" width="12.28515625" customWidth="1"/>
    <col min="11250" max="11250" width="12.85546875" customWidth="1"/>
    <col min="11251" max="11251" width="8.28515625" bestFit="1" customWidth="1"/>
    <col min="11500" max="11500" width="10.5703125" customWidth="1"/>
    <col min="11501" max="11501" width="23.7109375" customWidth="1"/>
    <col min="11502" max="11502" width="12.85546875" customWidth="1"/>
    <col min="11503" max="11503" width="12.28515625" customWidth="1"/>
    <col min="11504" max="11504" width="11.28515625" customWidth="1"/>
    <col min="11505" max="11505" width="12.28515625" customWidth="1"/>
    <col min="11506" max="11506" width="12.85546875" customWidth="1"/>
    <col min="11507" max="11507" width="8.28515625" bestFit="1" customWidth="1"/>
    <col min="11756" max="11756" width="10.5703125" customWidth="1"/>
    <col min="11757" max="11757" width="23.7109375" customWidth="1"/>
    <col min="11758" max="11758" width="12.85546875" customWidth="1"/>
    <col min="11759" max="11759" width="12.28515625" customWidth="1"/>
    <col min="11760" max="11760" width="11.28515625" customWidth="1"/>
    <col min="11761" max="11761" width="12.28515625" customWidth="1"/>
    <col min="11762" max="11762" width="12.85546875" customWidth="1"/>
    <col min="11763" max="11763" width="8.28515625" bestFit="1" customWidth="1"/>
    <col min="12012" max="12012" width="10.5703125" customWidth="1"/>
    <col min="12013" max="12013" width="23.7109375" customWidth="1"/>
    <col min="12014" max="12014" width="12.85546875" customWidth="1"/>
    <col min="12015" max="12015" width="12.28515625" customWidth="1"/>
    <col min="12016" max="12016" width="11.28515625" customWidth="1"/>
    <col min="12017" max="12017" width="12.28515625" customWidth="1"/>
    <col min="12018" max="12018" width="12.85546875" customWidth="1"/>
    <col min="12019" max="12019" width="8.28515625" bestFit="1" customWidth="1"/>
    <col min="12268" max="12268" width="10.5703125" customWidth="1"/>
    <col min="12269" max="12269" width="23.7109375" customWidth="1"/>
    <col min="12270" max="12270" width="12.85546875" customWidth="1"/>
    <col min="12271" max="12271" width="12.28515625" customWidth="1"/>
    <col min="12272" max="12272" width="11.28515625" customWidth="1"/>
    <col min="12273" max="12273" width="12.28515625" customWidth="1"/>
    <col min="12274" max="12274" width="12.85546875" customWidth="1"/>
    <col min="12275" max="12275" width="8.28515625" bestFit="1" customWidth="1"/>
    <col min="12524" max="12524" width="10.5703125" customWidth="1"/>
    <col min="12525" max="12525" width="23.7109375" customWidth="1"/>
    <col min="12526" max="12526" width="12.85546875" customWidth="1"/>
    <col min="12527" max="12527" width="12.28515625" customWidth="1"/>
    <col min="12528" max="12528" width="11.28515625" customWidth="1"/>
    <col min="12529" max="12529" width="12.28515625" customWidth="1"/>
    <col min="12530" max="12530" width="12.85546875" customWidth="1"/>
    <col min="12531" max="12531" width="8.28515625" bestFit="1" customWidth="1"/>
    <col min="12780" max="12780" width="10.5703125" customWidth="1"/>
    <col min="12781" max="12781" width="23.7109375" customWidth="1"/>
    <col min="12782" max="12782" width="12.85546875" customWidth="1"/>
    <col min="12783" max="12783" width="12.28515625" customWidth="1"/>
    <col min="12784" max="12784" width="11.28515625" customWidth="1"/>
    <col min="12785" max="12785" width="12.28515625" customWidth="1"/>
    <col min="12786" max="12786" width="12.85546875" customWidth="1"/>
    <col min="12787" max="12787" width="8.28515625" bestFit="1" customWidth="1"/>
    <col min="13036" max="13036" width="10.5703125" customWidth="1"/>
    <col min="13037" max="13037" width="23.7109375" customWidth="1"/>
    <col min="13038" max="13038" width="12.85546875" customWidth="1"/>
    <col min="13039" max="13039" width="12.28515625" customWidth="1"/>
    <col min="13040" max="13040" width="11.28515625" customWidth="1"/>
    <col min="13041" max="13041" width="12.28515625" customWidth="1"/>
    <col min="13042" max="13042" width="12.85546875" customWidth="1"/>
    <col min="13043" max="13043" width="8.28515625" bestFit="1" customWidth="1"/>
    <col min="13292" max="13292" width="10.5703125" customWidth="1"/>
    <col min="13293" max="13293" width="23.7109375" customWidth="1"/>
    <col min="13294" max="13294" width="12.85546875" customWidth="1"/>
    <col min="13295" max="13295" width="12.28515625" customWidth="1"/>
    <col min="13296" max="13296" width="11.28515625" customWidth="1"/>
    <col min="13297" max="13297" width="12.28515625" customWidth="1"/>
    <col min="13298" max="13298" width="12.85546875" customWidth="1"/>
    <col min="13299" max="13299" width="8.28515625" bestFit="1" customWidth="1"/>
    <col min="13548" max="13548" width="10.5703125" customWidth="1"/>
    <col min="13549" max="13549" width="23.7109375" customWidth="1"/>
    <col min="13550" max="13550" width="12.85546875" customWidth="1"/>
    <col min="13551" max="13551" width="12.28515625" customWidth="1"/>
    <col min="13552" max="13552" width="11.28515625" customWidth="1"/>
    <col min="13553" max="13553" width="12.28515625" customWidth="1"/>
    <col min="13554" max="13554" width="12.85546875" customWidth="1"/>
    <col min="13555" max="13555" width="8.28515625" bestFit="1" customWidth="1"/>
    <col min="13804" max="13804" width="10.5703125" customWidth="1"/>
    <col min="13805" max="13805" width="23.7109375" customWidth="1"/>
    <col min="13806" max="13806" width="12.85546875" customWidth="1"/>
    <col min="13807" max="13807" width="12.28515625" customWidth="1"/>
    <col min="13808" max="13808" width="11.28515625" customWidth="1"/>
    <col min="13809" max="13809" width="12.28515625" customWidth="1"/>
    <col min="13810" max="13810" width="12.85546875" customWidth="1"/>
    <col min="13811" max="13811" width="8.28515625" bestFit="1" customWidth="1"/>
    <col min="14060" max="14060" width="10.5703125" customWidth="1"/>
    <col min="14061" max="14061" width="23.7109375" customWidth="1"/>
    <col min="14062" max="14062" width="12.85546875" customWidth="1"/>
    <col min="14063" max="14063" width="12.28515625" customWidth="1"/>
    <col min="14064" max="14064" width="11.28515625" customWidth="1"/>
    <col min="14065" max="14065" width="12.28515625" customWidth="1"/>
    <col min="14066" max="14066" width="12.85546875" customWidth="1"/>
    <col min="14067" max="14067" width="8.28515625" bestFit="1" customWidth="1"/>
    <col min="14316" max="14316" width="10.5703125" customWidth="1"/>
    <col min="14317" max="14317" width="23.7109375" customWidth="1"/>
    <col min="14318" max="14318" width="12.85546875" customWidth="1"/>
    <col min="14319" max="14319" width="12.28515625" customWidth="1"/>
    <col min="14320" max="14320" width="11.28515625" customWidth="1"/>
    <col min="14321" max="14321" width="12.28515625" customWidth="1"/>
    <col min="14322" max="14322" width="12.85546875" customWidth="1"/>
    <col min="14323" max="14323" width="8.28515625" bestFit="1" customWidth="1"/>
    <col min="14572" max="14572" width="10.5703125" customWidth="1"/>
    <col min="14573" max="14573" width="23.7109375" customWidth="1"/>
    <col min="14574" max="14574" width="12.85546875" customWidth="1"/>
    <col min="14575" max="14575" width="12.28515625" customWidth="1"/>
    <col min="14576" max="14576" width="11.28515625" customWidth="1"/>
    <col min="14577" max="14577" width="12.28515625" customWidth="1"/>
    <col min="14578" max="14578" width="12.85546875" customWidth="1"/>
    <col min="14579" max="14579" width="8.28515625" bestFit="1" customWidth="1"/>
    <col min="14828" max="14828" width="10.5703125" customWidth="1"/>
    <col min="14829" max="14829" width="23.7109375" customWidth="1"/>
    <col min="14830" max="14830" width="12.85546875" customWidth="1"/>
    <col min="14831" max="14831" width="12.28515625" customWidth="1"/>
    <col min="14832" max="14832" width="11.28515625" customWidth="1"/>
    <col min="14833" max="14833" width="12.28515625" customWidth="1"/>
    <col min="14834" max="14834" width="12.85546875" customWidth="1"/>
    <col min="14835" max="14835" width="8.28515625" bestFit="1" customWidth="1"/>
    <col min="15084" max="15084" width="10.5703125" customWidth="1"/>
    <col min="15085" max="15085" width="23.7109375" customWidth="1"/>
    <col min="15086" max="15086" width="12.85546875" customWidth="1"/>
    <col min="15087" max="15087" width="12.28515625" customWidth="1"/>
    <col min="15088" max="15088" width="11.28515625" customWidth="1"/>
    <col min="15089" max="15089" width="12.28515625" customWidth="1"/>
    <col min="15090" max="15090" width="12.85546875" customWidth="1"/>
    <col min="15091" max="15091" width="8.28515625" bestFit="1" customWidth="1"/>
    <col min="15340" max="15340" width="10.5703125" customWidth="1"/>
    <col min="15341" max="15341" width="23.7109375" customWidth="1"/>
    <col min="15342" max="15342" width="12.85546875" customWidth="1"/>
    <col min="15343" max="15343" width="12.28515625" customWidth="1"/>
    <col min="15344" max="15344" width="11.28515625" customWidth="1"/>
    <col min="15345" max="15345" width="12.28515625" customWidth="1"/>
    <col min="15346" max="15346" width="12.85546875" customWidth="1"/>
    <col min="15347" max="15347" width="8.28515625" bestFit="1" customWidth="1"/>
    <col min="15596" max="15596" width="10.5703125" customWidth="1"/>
    <col min="15597" max="15597" width="23.7109375" customWidth="1"/>
    <col min="15598" max="15598" width="12.85546875" customWidth="1"/>
    <col min="15599" max="15599" width="12.28515625" customWidth="1"/>
    <col min="15600" max="15600" width="11.28515625" customWidth="1"/>
    <col min="15601" max="15601" width="12.28515625" customWidth="1"/>
    <col min="15602" max="15602" width="12.85546875" customWidth="1"/>
    <col min="15603" max="15603" width="8.28515625" bestFit="1" customWidth="1"/>
    <col min="15852" max="15852" width="10.5703125" customWidth="1"/>
    <col min="15853" max="15853" width="23.7109375" customWidth="1"/>
    <col min="15854" max="15854" width="12.85546875" customWidth="1"/>
    <col min="15855" max="15855" width="12.28515625" customWidth="1"/>
    <col min="15856" max="15856" width="11.28515625" customWidth="1"/>
    <col min="15857" max="15857" width="12.28515625" customWidth="1"/>
    <col min="15858" max="15858" width="12.85546875" customWidth="1"/>
    <col min="15859" max="15859" width="8.28515625" bestFit="1" customWidth="1"/>
    <col min="16108" max="16108" width="10.5703125" customWidth="1"/>
    <col min="16109" max="16109" width="23.7109375" customWidth="1"/>
    <col min="16110" max="16110" width="12.85546875" customWidth="1"/>
    <col min="16111" max="16111" width="12.28515625" customWidth="1"/>
    <col min="16112" max="16112" width="11.28515625" customWidth="1"/>
    <col min="16113" max="16113" width="12.28515625" customWidth="1"/>
    <col min="16114" max="16114" width="12.85546875" customWidth="1"/>
    <col min="16115" max="16115" width="8.28515625" bestFit="1" customWidth="1"/>
  </cols>
  <sheetData>
    <row r="1" spans="1:6" x14ac:dyDescent="0.25">
      <c r="A1" s="585" t="s">
        <v>35</v>
      </c>
      <c r="B1" s="585"/>
      <c r="C1" s="585"/>
      <c r="D1" s="585"/>
      <c r="E1" s="585"/>
    </row>
    <row r="2" spans="1:6" ht="33.75" customHeight="1" x14ac:dyDescent="0.25">
      <c r="A2" s="930" t="s">
        <v>598</v>
      </c>
      <c r="B2" s="930"/>
      <c r="C2" s="930"/>
      <c r="D2" s="930"/>
      <c r="E2" s="930"/>
      <c r="F2" s="313"/>
    </row>
    <row r="3" spans="1:6" ht="18" customHeight="1" x14ac:dyDescent="0.25">
      <c r="A3" s="589" t="s">
        <v>38</v>
      </c>
      <c r="B3" s="589"/>
      <c r="C3" s="589"/>
      <c r="D3" s="589"/>
      <c r="E3" s="589"/>
    </row>
    <row r="4" spans="1:6" ht="15.75" thickBot="1" x14ac:dyDescent="0.3"/>
    <row r="5" spans="1:6" ht="26.25" thickBot="1" x14ac:dyDescent="0.3">
      <c r="A5" s="14" t="s">
        <v>39</v>
      </c>
      <c r="B5" s="712" t="s">
        <v>599</v>
      </c>
      <c r="C5" s="712"/>
      <c r="D5" s="712"/>
      <c r="E5" s="712"/>
    </row>
    <row r="6" spans="1:6" ht="15.75" thickBot="1" x14ac:dyDescent="0.3">
      <c r="A6" s="14" t="s">
        <v>0</v>
      </c>
      <c r="B6" s="591" t="s">
        <v>13</v>
      </c>
      <c r="C6" s="592"/>
      <c r="D6" s="592"/>
      <c r="E6" s="593"/>
    </row>
    <row r="7" spans="1:6" ht="26.25" thickBot="1" x14ac:dyDescent="0.3">
      <c r="A7" s="14" t="s">
        <v>40</v>
      </c>
      <c r="B7" s="528" t="s">
        <v>41</v>
      </c>
      <c r="C7" s="529"/>
      <c r="D7" s="529"/>
      <c r="E7" s="530"/>
    </row>
    <row r="8" spans="1:6" ht="15.75" thickBot="1" x14ac:dyDescent="0.3">
      <c r="A8" s="586" t="s">
        <v>2</v>
      </c>
      <c r="B8" s="587"/>
      <c r="C8" s="587"/>
      <c r="D8" s="587"/>
      <c r="E8" s="588"/>
    </row>
    <row r="9" spans="1:6" ht="15" customHeight="1" thickBot="1" x14ac:dyDescent="0.3">
      <c r="A9" s="579" t="s">
        <v>27</v>
      </c>
      <c r="B9" s="580"/>
      <c r="C9" s="580"/>
      <c r="D9" s="580"/>
      <c r="E9" s="581"/>
    </row>
    <row r="10" spans="1:6" ht="24.75" customHeight="1" thickBot="1" x14ac:dyDescent="0.3">
      <c r="A10" s="579"/>
      <c r="B10" s="580"/>
      <c r="C10" s="580"/>
      <c r="D10" s="580"/>
      <c r="E10" s="581"/>
    </row>
    <row r="11" spans="1:6" ht="57" customHeight="1" thickBot="1" x14ac:dyDescent="0.3">
      <c r="A11" s="579"/>
      <c r="B11" s="580"/>
      <c r="C11" s="580"/>
      <c r="D11" s="580"/>
      <c r="E11" s="581"/>
    </row>
    <row r="12" spans="1:6" ht="63.75" customHeight="1" thickBot="1" x14ac:dyDescent="0.3">
      <c r="A12" s="366" t="s">
        <v>43</v>
      </c>
      <c r="B12" s="709" t="s">
        <v>600</v>
      </c>
      <c r="C12" s="710"/>
      <c r="D12" s="710"/>
      <c r="E12" s="711"/>
    </row>
    <row r="13" spans="1:6" ht="23.25" customHeight="1" x14ac:dyDescent="0.25">
      <c r="A13" s="540" t="s">
        <v>45</v>
      </c>
      <c r="B13" s="21">
        <v>2019</v>
      </c>
      <c r="C13" s="21">
        <v>2020</v>
      </c>
      <c r="D13" s="21">
        <v>2021</v>
      </c>
      <c r="E13" s="21">
        <v>2022</v>
      </c>
    </row>
    <row r="14" spans="1:6" ht="15" customHeight="1" thickBot="1" x14ac:dyDescent="0.3">
      <c r="A14" s="541"/>
      <c r="B14" s="23" t="s">
        <v>1</v>
      </c>
      <c r="C14" s="23" t="s">
        <v>46</v>
      </c>
      <c r="D14" s="23" t="s">
        <v>46</v>
      </c>
      <c r="E14" s="23" t="s">
        <v>46</v>
      </c>
    </row>
    <row r="15" spans="1:6" ht="34.5" thickBot="1" x14ac:dyDescent="0.3">
      <c r="A15" s="367" t="s">
        <v>601</v>
      </c>
      <c r="B15" s="312">
        <v>3</v>
      </c>
      <c r="C15" s="312">
        <v>4</v>
      </c>
      <c r="D15" s="312">
        <v>5</v>
      </c>
      <c r="E15" s="312">
        <v>6</v>
      </c>
    </row>
    <row r="16" spans="1:6" ht="23.25" thickBot="1" x14ac:dyDescent="0.3">
      <c r="A16" s="367" t="s">
        <v>602</v>
      </c>
      <c r="B16" s="312">
        <v>5</v>
      </c>
      <c r="C16" s="312">
        <v>7</v>
      </c>
      <c r="D16" s="312">
        <v>9</v>
      </c>
      <c r="E16" s="312">
        <v>12</v>
      </c>
    </row>
    <row r="17" spans="1:5" ht="23.25" thickBot="1" x14ac:dyDescent="0.3">
      <c r="A17" s="367" t="s">
        <v>603</v>
      </c>
      <c r="B17" s="312">
        <v>64</v>
      </c>
      <c r="C17" s="312">
        <v>60</v>
      </c>
      <c r="D17" s="312">
        <v>58</v>
      </c>
      <c r="E17" s="312">
        <v>55</v>
      </c>
    </row>
    <row r="18" spans="1:5" ht="15.75" thickBot="1" x14ac:dyDescent="0.3">
      <c r="A18" s="368" t="s">
        <v>604</v>
      </c>
      <c r="B18" s="312">
        <v>1450</v>
      </c>
      <c r="C18" s="312">
        <v>1475</v>
      </c>
      <c r="D18" s="312">
        <v>1500</v>
      </c>
      <c r="E18" s="312">
        <v>1525</v>
      </c>
    </row>
    <row r="19" spans="1:5" ht="26.25" customHeight="1" thickBot="1" x14ac:dyDescent="0.3">
      <c r="A19" s="367" t="s">
        <v>605</v>
      </c>
      <c r="B19" s="369">
        <v>0.4</v>
      </c>
      <c r="C19" s="369">
        <v>0.43</v>
      </c>
      <c r="D19" s="369">
        <v>0.46</v>
      </c>
      <c r="E19" s="369">
        <v>0.5</v>
      </c>
    </row>
    <row r="20" spans="1:5" ht="23.25" customHeight="1" thickBot="1" x14ac:dyDescent="0.3">
      <c r="A20" s="30" t="s">
        <v>54</v>
      </c>
      <c r="B20" s="568" t="s">
        <v>606</v>
      </c>
      <c r="C20" s="569"/>
      <c r="D20" s="569"/>
      <c r="E20" s="570"/>
    </row>
    <row r="21" spans="1:5" ht="15" customHeight="1" thickBot="1" x14ac:dyDescent="0.3">
      <c r="A21" s="571" t="s">
        <v>56</v>
      </c>
      <c r="B21" s="544"/>
      <c r="C21" s="544"/>
      <c r="D21" s="544"/>
      <c r="E21" s="545"/>
    </row>
    <row r="22" spans="1:5" ht="23.25" thickBot="1" x14ac:dyDescent="0.3">
      <c r="A22" s="367" t="s">
        <v>607</v>
      </c>
      <c r="B22" s="312">
        <v>64</v>
      </c>
      <c r="C22" s="312">
        <v>60</v>
      </c>
      <c r="D22" s="312">
        <v>58</v>
      </c>
      <c r="E22" s="312">
        <v>55</v>
      </c>
    </row>
    <row r="23" spans="1:5" ht="15.75" thickBot="1" x14ac:dyDescent="0.3">
      <c r="A23" s="572" t="s">
        <v>63</v>
      </c>
      <c r="B23" s="573"/>
      <c r="C23" s="573"/>
      <c r="D23" s="573"/>
      <c r="E23" s="574"/>
    </row>
    <row r="24" spans="1:5" ht="15.75" thickBot="1" x14ac:dyDescent="0.3">
      <c r="A24" s="554" t="s">
        <v>64</v>
      </c>
      <c r="B24" s="555"/>
      <c r="C24" s="555"/>
      <c r="D24" s="555"/>
      <c r="E24" s="713"/>
    </row>
    <row r="25" spans="1:5" ht="15.75" customHeight="1" thickBot="1" x14ac:dyDescent="0.3">
      <c r="A25" s="94" t="s">
        <v>65</v>
      </c>
      <c r="B25" s="717" t="s">
        <v>608</v>
      </c>
      <c r="C25" s="718"/>
      <c r="D25" s="718"/>
      <c r="E25" s="473" t="s">
        <v>693</v>
      </c>
    </row>
    <row r="26" spans="1:5" ht="46.9" customHeight="1" thickBot="1" x14ac:dyDescent="0.3">
      <c r="A26" s="28" t="s">
        <v>68</v>
      </c>
      <c r="B26" s="714" t="s">
        <v>609</v>
      </c>
      <c r="C26" s="715"/>
      <c r="D26" s="715"/>
      <c r="E26" s="716"/>
    </row>
    <row r="27" spans="1:5" ht="24" customHeight="1" thickBot="1" x14ac:dyDescent="0.3">
      <c r="A27" s="28" t="s">
        <v>70</v>
      </c>
      <c r="B27" s="546" t="s">
        <v>610</v>
      </c>
      <c r="C27" s="547"/>
      <c r="D27" s="547"/>
      <c r="E27" s="548"/>
    </row>
    <row r="28" spans="1:5" ht="27" customHeight="1" x14ac:dyDescent="0.25">
      <c r="A28" s="540"/>
      <c r="B28" s="40">
        <v>2019</v>
      </c>
      <c r="C28" s="40">
        <v>2020</v>
      </c>
      <c r="D28" s="40">
        <v>2021</v>
      </c>
      <c r="E28" s="40">
        <v>2022</v>
      </c>
    </row>
    <row r="29" spans="1:5" ht="25.5" customHeight="1" thickBot="1" x14ac:dyDescent="0.3">
      <c r="A29" s="541"/>
      <c r="B29" s="42" t="s">
        <v>1</v>
      </c>
      <c r="C29" s="42" t="s">
        <v>46</v>
      </c>
      <c r="D29" s="42" t="s">
        <v>46</v>
      </c>
      <c r="E29" s="42" t="s">
        <v>46</v>
      </c>
    </row>
    <row r="30" spans="1:5" ht="15.75" thickBot="1" x14ac:dyDescent="0.3">
      <c r="A30" s="28" t="s">
        <v>72</v>
      </c>
      <c r="B30" s="43">
        <v>7</v>
      </c>
      <c r="C30" s="43">
        <v>7</v>
      </c>
      <c r="D30" s="43">
        <v>7</v>
      </c>
      <c r="E30" s="43">
        <v>7</v>
      </c>
    </row>
    <row r="31" spans="1:5" ht="12.75" customHeight="1" thickBot="1" x14ac:dyDescent="0.3">
      <c r="A31" s="28" t="s">
        <v>73</v>
      </c>
      <c r="B31" s="43">
        <f>B60</f>
        <v>71400</v>
      </c>
      <c r="C31" s="43">
        <f>C60</f>
        <v>79400</v>
      </c>
      <c r="D31" s="43">
        <f>D60</f>
        <v>79400</v>
      </c>
      <c r="E31" s="43">
        <f>E60</f>
        <v>79400</v>
      </c>
    </row>
    <row r="32" spans="1:5" ht="16.5" customHeight="1" thickBot="1" x14ac:dyDescent="0.3">
      <c r="A32" s="28" t="s">
        <v>74</v>
      </c>
      <c r="B32" s="43">
        <f>C31/C30</f>
        <v>11342.857142857143</v>
      </c>
      <c r="C32" s="43">
        <f>D31/D30</f>
        <v>11342.857142857143</v>
      </c>
      <c r="D32" s="43">
        <f>E31/E30</f>
        <v>11342.857142857143</v>
      </c>
      <c r="E32" s="43">
        <f>E31/E30</f>
        <v>11342.857142857143</v>
      </c>
    </row>
    <row r="33" spans="1:5" ht="15.75" thickBot="1" x14ac:dyDescent="0.3">
      <c r="A33" s="28" t="s">
        <v>75</v>
      </c>
      <c r="B33" s="45"/>
      <c r="C33" s="45">
        <f t="shared" ref="C33:E34" si="0">C30/B30-1</f>
        <v>0</v>
      </c>
      <c r="D33" s="45">
        <f t="shared" si="0"/>
        <v>0</v>
      </c>
      <c r="E33" s="45">
        <f t="shared" si="0"/>
        <v>0</v>
      </c>
    </row>
    <row r="34" spans="1:5" ht="15.75" thickBot="1" x14ac:dyDescent="0.3">
      <c r="A34" s="28" t="s">
        <v>77</v>
      </c>
      <c r="B34" s="45"/>
      <c r="C34" s="45">
        <f t="shared" si="0"/>
        <v>0.11204481792717091</v>
      </c>
      <c r="D34" s="45">
        <f t="shared" si="0"/>
        <v>0</v>
      </c>
      <c r="E34" s="45">
        <f t="shared" si="0"/>
        <v>0</v>
      </c>
    </row>
    <row r="35" spans="1:5" ht="15.75" thickBot="1" x14ac:dyDescent="0.3">
      <c r="A35" s="28" t="s">
        <v>78</v>
      </c>
      <c r="B35" s="45"/>
      <c r="C35" s="45">
        <f>B32/C32-1</f>
        <v>0</v>
      </c>
      <c r="D35" s="45">
        <f>C32/B32-1</f>
        <v>0</v>
      </c>
      <c r="E35" s="45">
        <f>D32/C32-1</f>
        <v>0</v>
      </c>
    </row>
    <row r="36" spans="1:5" ht="15" customHeight="1" thickBot="1" x14ac:dyDescent="0.3">
      <c r="A36" s="537" t="s">
        <v>514</v>
      </c>
      <c r="B36" s="538"/>
      <c r="C36" s="538"/>
      <c r="D36" s="538"/>
      <c r="E36" s="539"/>
    </row>
    <row r="37" spans="1:5" ht="15.75" customHeight="1" x14ac:dyDescent="0.25">
      <c r="A37" s="540"/>
      <c r="B37" s="40">
        <v>2019</v>
      </c>
      <c r="C37" s="40">
        <v>2020</v>
      </c>
      <c r="D37" s="40">
        <v>2021</v>
      </c>
      <c r="E37" s="40">
        <v>2022</v>
      </c>
    </row>
    <row r="38" spans="1:5" ht="15.75" thickBot="1" x14ac:dyDescent="0.3">
      <c r="A38" s="541"/>
      <c r="B38" s="42" t="s">
        <v>1</v>
      </c>
      <c r="C38" s="42" t="s">
        <v>46</v>
      </c>
      <c r="D38" s="42" t="s">
        <v>46</v>
      </c>
      <c r="E38" s="40" t="s">
        <v>46</v>
      </c>
    </row>
    <row r="39" spans="1:5" ht="15.75" customHeight="1" thickBot="1" x14ac:dyDescent="0.3">
      <c r="A39" s="47" t="s">
        <v>80</v>
      </c>
      <c r="B39" s="68">
        <f>B40</f>
        <v>29562</v>
      </c>
      <c r="C39" s="68">
        <f>C40</f>
        <v>50800</v>
      </c>
      <c r="D39" s="105">
        <f>D40</f>
        <v>50800</v>
      </c>
      <c r="E39" s="370">
        <f>E40</f>
        <v>50800</v>
      </c>
    </row>
    <row r="40" spans="1:5" ht="12.75" customHeight="1" thickBot="1" x14ac:dyDescent="0.3">
      <c r="A40" s="48" t="s">
        <v>81</v>
      </c>
      <c r="B40" s="67">
        <v>29562</v>
      </c>
      <c r="C40" s="371">
        <v>50800</v>
      </c>
      <c r="D40" s="372">
        <v>50800</v>
      </c>
      <c r="E40" s="373">
        <v>50800</v>
      </c>
    </row>
    <row r="41" spans="1:5" ht="12.75" customHeight="1" thickBot="1" x14ac:dyDescent="0.3">
      <c r="A41" s="48" t="s">
        <v>82</v>
      </c>
      <c r="B41" s="374"/>
      <c r="C41" s="375"/>
      <c r="D41" s="376"/>
      <c r="E41" s="377"/>
    </row>
    <row r="42" spans="1:5" ht="24.75" thickBot="1" x14ac:dyDescent="0.3">
      <c r="A42" s="47" t="s">
        <v>83</v>
      </c>
      <c r="B42" s="68">
        <f>B43</f>
        <v>5938</v>
      </c>
      <c r="C42" s="68">
        <f>C43</f>
        <v>8200</v>
      </c>
      <c r="D42" s="68">
        <f>D43</f>
        <v>8200</v>
      </c>
      <c r="E42" s="378">
        <f>E43</f>
        <v>8200</v>
      </c>
    </row>
    <row r="43" spans="1:5" ht="15.75" thickBot="1" x14ac:dyDescent="0.3">
      <c r="A43" s="48" t="s">
        <v>81</v>
      </c>
      <c r="B43" s="68">
        <v>5938</v>
      </c>
      <c r="C43" s="68">
        <v>8200</v>
      </c>
      <c r="D43" s="68">
        <v>8200</v>
      </c>
      <c r="E43" s="68">
        <v>8200</v>
      </c>
    </row>
    <row r="44" spans="1:5" ht="15.75" thickBot="1" x14ac:dyDescent="0.3">
      <c r="A44" s="48" t="s">
        <v>82</v>
      </c>
      <c r="B44" s="68"/>
      <c r="C44" s="68"/>
      <c r="D44" s="379"/>
      <c r="E44" s="380"/>
    </row>
    <row r="45" spans="1:5" ht="15.75" thickBot="1" x14ac:dyDescent="0.3">
      <c r="A45" s="53" t="s">
        <v>84</v>
      </c>
      <c r="B45" s="68">
        <f>B46</f>
        <v>35900</v>
      </c>
      <c r="C45" s="68">
        <f>C46</f>
        <v>20400</v>
      </c>
      <c r="D45" s="68">
        <f>D46</f>
        <v>20400</v>
      </c>
      <c r="E45" s="68">
        <f>E46</f>
        <v>20400</v>
      </c>
    </row>
    <row r="46" spans="1:5" ht="15.75" thickBot="1" x14ac:dyDescent="0.3">
      <c r="A46" s="54" t="s">
        <v>81</v>
      </c>
      <c r="B46" s="68">
        <v>35900</v>
      </c>
      <c r="C46" s="68">
        <v>20400</v>
      </c>
      <c r="D46" s="68">
        <v>20400</v>
      </c>
      <c r="E46" s="68">
        <v>20400</v>
      </c>
    </row>
    <row r="47" spans="1:5" ht="15.75" thickBot="1" x14ac:dyDescent="0.3">
      <c r="A47" s="54" t="s">
        <v>82</v>
      </c>
      <c r="B47" s="68"/>
      <c r="C47" s="68"/>
      <c r="D47" s="68"/>
      <c r="E47" s="68"/>
    </row>
    <row r="48" spans="1:5" ht="15.75" thickBot="1" x14ac:dyDescent="0.3">
      <c r="A48" s="53" t="s">
        <v>85</v>
      </c>
      <c r="B48" s="68"/>
      <c r="C48" s="68"/>
      <c r="D48" s="68"/>
      <c r="E48" s="68"/>
    </row>
    <row r="49" spans="1:5" ht="15.75" thickBot="1" x14ac:dyDescent="0.3">
      <c r="A49" s="54" t="s">
        <v>81</v>
      </c>
      <c r="B49" s="68"/>
      <c r="C49" s="68"/>
      <c r="D49" s="68"/>
      <c r="E49" s="68"/>
    </row>
    <row r="50" spans="1:5" ht="15.75" thickBot="1" x14ac:dyDescent="0.3">
      <c r="A50" s="54" t="s">
        <v>82</v>
      </c>
      <c r="B50" s="68"/>
      <c r="C50" s="68"/>
      <c r="D50" s="68"/>
      <c r="E50" s="68"/>
    </row>
    <row r="51" spans="1:5" ht="15.75" thickBot="1" x14ac:dyDescent="0.3">
      <c r="A51" s="53" t="s">
        <v>86</v>
      </c>
      <c r="B51" s="68"/>
      <c r="C51" s="68"/>
      <c r="D51" s="68"/>
      <c r="E51" s="68"/>
    </row>
    <row r="52" spans="1:5" ht="15.75" thickBot="1" x14ac:dyDescent="0.3">
      <c r="A52" s="54" t="s">
        <v>81</v>
      </c>
      <c r="B52" s="68"/>
      <c r="C52" s="68"/>
      <c r="D52" s="68"/>
      <c r="E52" s="68"/>
    </row>
    <row r="53" spans="1:5" ht="15.75" thickBot="1" x14ac:dyDescent="0.3">
      <c r="A53" s="54" t="s">
        <v>82</v>
      </c>
      <c r="B53" s="68"/>
      <c r="C53" s="68"/>
      <c r="D53" s="68"/>
      <c r="E53" s="68"/>
    </row>
    <row r="54" spans="1:5" ht="15.75" thickBot="1" x14ac:dyDescent="0.3">
      <c r="A54" s="53" t="s">
        <v>87</v>
      </c>
      <c r="B54" s="68"/>
      <c r="C54" s="68"/>
      <c r="D54" s="68"/>
      <c r="E54" s="68"/>
    </row>
    <row r="55" spans="1:5" ht="15.75" thickBot="1" x14ac:dyDescent="0.3">
      <c r="A55" s="54" t="s">
        <v>81</v>
      </c>
      <c r="B55" s="68"/>
      <c r="C55" s="68"/>
      <c r="D55" s="68"/>
      <c r="E55" s="68"/>
    </row>
    <row r="56" spans="1:5" ht="15.75" thickBot="1" x14ac:dyDescent="0.3">
      <c r="A56" s="54" t="s">
        <v>82</v>
      </c>
      <c r="B56" s="68"/>
      <c r="C56" s="68"/>
      <c r="D56" s="68"/>
      <c r="E56" s="68"/>
    </row>
    <row r="57" spans="1:5" ht="24.75" thickBot="1" x14ac:dyDescent="0.3">
      <c r="A57" s="53" t="s">
        <v>88</v>
      </c>
      <c r="B57" s="68">
        <v>0</v>
      </c>
      <c r="C57" s="68">
        <v>0</v>
      </c>
      <c r="D57" s="68">
        <f>C57*1.03*0.99</f>
        <v>0</v>
      </c>
      <c r="E57" s="68">
        <f>D57*1.03*0.99</f>
        <v>0</v>
      </c>
    </row>
    <row r="58" spans="1:5" ht="15.75" thickBot="1" x14ac:dyDescent="0.3">
      <c r="A58" s="54" t="s">
        <v>81</v>
      </c>
      <c r="B58" s="127"/>
      <c r="C58" s="127"/>
      <c r="D58" s="127"/>
      <c r="E58" s="127"/>
    </row>
    <row r="59" spans="1:5" ht="15.75" thickBot="1" x14ac:dyDescent="0.3">
      <c r="A59" s="54" t="s">
        <v>82</v>
      </c>
      <c r="B59" s="381"/>
      <c r="C59" s="381"/>
      <c r="D59" s="127"/>
      <c r="E59" s="127"/>
    </row>
    <row r="60" spans="1:5" ht="15.75" thickBot="1" x14ac:dyDescent="0.3">
      <c r="A60" s="59" t="s">
        <v>89</v>
      </c>
      <c r="B60" s="67">
        <f>B39+B42+B45+B48+B51+B54+B57</f>
        <v>71400</v>
      </c>
      <c r="C60" s="67">
        <f>C39+C42+C45+C48+C51+C54+C57</f>
        <v>79400</v>
      </c>
      <c r="D60" s="67">
        <f>D39+D42+D45+D48+D51+D54+D57</f>
        <v>79400</v>
      </c>
      <c r="E60" s="67">
        <f>E39+E42+E45+E48+E51+E54+E57</f>
        <v>79400</v>
      </c>
    </row>
    <row r="61" spans="1:5" ht="15.75" thickBot="1" x14ac:dyDescent="0.3">
      <c r="A61" s="71" t="s">
        <v>90</v>
      </c>
      <c r="B61" s="62">
        <f>IF(B60-B31=0,0,"Error")</f>
        <v>0</v>
      </c>
      <c r="C61" s="62">
        <f>IF(C60-C31=0,0,"Error")</f>
        <v>0</v>
      </c>
      <c r="D61" s="62">
        <f>IF(D60-D31=0,0,"Error")</f>
        <v>0</v>
      </c>
      <c r="E61" s="61">
        <f>IF(E60-E31=0,0,"Error")</f>
        <v>0</v>
      </c>
    </row>
    <row r="62" spans="1:5" ht="23.25" customHeight="1" thickBot="1" x14ac:dyDescent="0.3">
      <c r="A62" s="327" t="s">
        <v>91</v>
      </c>
      <c r="B62" s="707" t="s">
        <v>611</v>
      </c>
      <c r="C62" s="708"/>
      <c r="D62" s="708"/>
      <c r="E62" s="474" t="s">
        <v>694</v>
      </c>
    </row>
    <row r="63" spans="1:5" ht="39" customHeight="1" thickBot="1" x14ac:dyDescent="0.3">
      <c r="A63" s="28" t="s">
        <v>68</v>
      </c>
      <c r="B63" s="571" t="s">
        <v>612</v>
      </c>
      <c r="C63" s="544"/>
      <c r="D63" s="544"/>
      <c r="E63" s="700"/>
    </row>
    <row r="64" spans="1:5" ht="15.75" thickBot="1" x14ac:dyDescent="0.3">
      <c r="A64" s="28" t="s">
        <v>70</v>
      </c>
      <c r="B64" s="546" t="s">
        <v>95</v>
      </c>
      <c r="C64" s="547"/>
      <c r="D64" s="547"/>
      <c r="E64" s="548"/>
    </row>
    <row r="65" spans="1:5" ht="15.75" customHeight="1" x14ac:dyDescent="0.25">
      <c r="A65" s="540"/>
      <c r="B65" s="40">
        <v>2019</v>
      </c>
      <c r="C65" s="40">
        <v>2020</v>
      </c>
      <c r="D65" s="40">
        <v>2021</v>
      </c>
      <c r="E65" s="40">
        <v>2022</v>
      </c>
    </row>
    <row r="66" spans="1:5" ht="12.75" customHeight="1" thickBot="1" x14ac:dyDescent="0.3">
      <c r="A66" s="541"/>
      <c r="B66" s="40" t="s">
        <v>1</v>
      </c>
      <c r="C66" s="40" t="s">
        <v>46</v>
      </c>
      <c r="D66" s="40" t="s">
        <v>46</v>
      </c>
      <c r="E66" s="40" t="s">
        <v>46</v>
      </c>
    </row>
    <row r="67" spans="1:5" ht="12.75" customHeight="1" thickBot="1" x14ac:dyDescent="0.3">
      <c r="A67" s="382" t="s">
        <v>72</v>
      </c>
      <c r="B67" s="383">
        <v>2050</v>
      </c>
      <c r="C67" s="383">
        <v>2050</v>
      </c>
      <c r="D67" s="383">
        <v>2050</v>
      </c>
      <c r="E67" s="384">
        <v>2050</v>
      </c>
    </row>
    <row r="68" spans="1:5" ht="15.75" thickBot="1" x14ac:dyDescent="0.3">
      <c r="A68" s="28" t="s">
        <v>73</v>
      </c>
      <c r="B68" s="385">
        <f>B97</f>
        <v>12700</v>
      </c>
      <c r="C68" s="386">
        <f>C97</f>
        <v>12700</v>
      </c>
      <c r="D68" s="77">
        <f>D97</f>
        <v>12700</v>
      </c>
      <c r="E68" s="386">
        <f>E97</f>
        <v>12700</v>
      </c>
    </row>
    <row r="69" spans="1:5" ht="15.75" thickBot="1" x14ac:dyDescent="0.3">
      <c r="A69" s="382" t="s">
        <v>74</v>
      </c>
      <c r="B69" s="386">
        <f>B68/B67</f>
        <v>6.1951219512195124</v>
      </c>
      <c r="C69" s="386">
        <f>C68/C67</f>
        <v>6.1951219512195124</v>
      </c>
      <c r="D69" s="386">
        <f>D68/D67</f>
        <v>6.1951219512195124</v>
      </c>
      <c r="E69" s="387">
        <v>6</v>
      </c>
    </row>
    <row r="70" spans="1:5" ht="15.75" thickBot="1" x14ac:dyDescent="0.3">
      <c r="A70" s="28" t="s">
        <v>75</v>
      </c>
      <c r="B70" s="450"/>
      <c r="C70" s="45">
        <f>B67/C67-1</f>
        <v>0</v>
      </c>
      <c r="D70" s="45">
        <f>C67/D67-1</f>
        <v>0</v>
      </c>
      <c r="E70" s="45">
        <f>D67/E67-1</f>
        <v>0</v>
      </c>
    </row>
    <row r="71" spans="1:5" ht="15.75" thickBot="1" x14ac:dyDescent="0.3">
      <c r="A71" s="28" t="s">
        <v>77</v>
      </c>
      <c r="B71" s="450"/>
      <c r="C71" s="45">
        <f>B68/C68-1</f>
        <v>0</v>
      </c>
      <c r="D71" s="45">
        <f>C68/B68-1</f>
        <v>0</v>
      </c>
      <c r="E71" s="45">
        <f>D68/C68-1</f>
        <v>0</v>
      </c>
    </row>
    <row r="72" spans="1:5" ht="15.75" thickBot="1" x14ac:dyDescent="0.3">
      <c r="A72" s="28" t="s">
        <v>78</v>
      </c>
      <c r="B72" s="450"/>
      <c r="C72" s="45">
        <f>B69/C69-1</f>
        <v>0</v>
      </c>
      <c r="D72" s="45">
        <f>C69/B69-1</f>
        <v>0</v>
      </c>
      <c r="E72" s="45">
        <f>D69/C69-1</f>
        <v>0</v>
      </c>
    </row>
    <row r="73" spans="1:5" ht="15" customHeight="1" thickBot="1" x14ac:dyDescent="0.3">
      <c r="A73" s="537" t="s">
        <v>518</v>
      </c>
      <c r="B73" s="538"/>
      <c r="C73" s="538"/>
      <c r="D73" s="538"/>
      <c r="E73" s="539"/>
    </row>
    <row r="74" spans="1:5" x14ac:dyDescent="0.25">
      <c r="A74" s="540"/>
      <c r="B74" s="40">
        <v>2019</v>
      </c>
      <c r="C74" s="40">
        <v>2020</v>
      </c>
      <c r="D74" s="40">
        <v>2021</v>
      </c>
      <c r="E74" s="40">
        <v>2022</v>
      </c>
    </row>
    <row r="75" spans="1:5" ht="15.75" thickBot="1" x14ac:dyDescent="0.3">
      <c r="A75" s="541"/>
      <c r="B75" s="42" t="s">
        <v>1</v>
      </c>
      <c r="C75" s="42" t="s">
        <v>46</v>
      </c>
      <c r="D75" s="42" t="s">
        <v>46</v>
      </c>
      <c r="E75" s="42" t="s">
        <v>46</v>
      </c>
    </row>
    <row r="76" spans="1:5" ht="15.75" thickBot="1" x14ac:dyDescent="0.3">
      <c r="A76" s="53" t="s">
        <v>80</v>
      </c>
      <c r="B76" s="68"/>
      <c r="C76" s="68"/>
      <c r="D76" s="68"/>
      <c r="E76" s="68"/>
    </row>
    <row r="77" spans="1:5" ht="15.75" thickBot="1" x14ac:dyDescent="0.3">
      <c r="A77" s="54" t="s">
        <v>81</v>
      </c>
      <c r="B77" s="67"/>
      <c r="C77" s="374"/>
      <c r="D77" s="374"/>
      <c r="E77" s="374"/>
    </row>
    <row r="78" spans="1:5" ht="15.75" thickBot="1" x14ac:dyDescent="0.3">
      <c r="A78" s="54" t="s">
        <v>82</v>
      </c>
      <c r="B78" s="67"/>
      <c r="C78" s="374"/>
      <c r="D78" s="374"/>
      <c r="E78" s="374"/>
    </row>
    <row r="79" spans="1:5" ht="24.75" thickBot="1" x14ac:dyDescent="0.3">
      <c r="A79" s="53" t="s">
        <v>83</v>
      </c>
      <c r="B79" s="68"/>
      <c r="C79" s="68"/>
      <c r="D79" s="68"/>
      <c r="E79" s="68"/>
    </row>
    <row r="80" spans="1:5" ht="15.75" thickBot="1" x14ac:dyDescent="0.3">
      <c r="A80" s="54" t="s">
        <v>81</v>
      </c>
      <c r="B80" s="67"/>
      <c r="C80" s="68"/>
      <c r="D80" s="68"/>
      <c r="E80" s="68"/>
    </row>
    <row r="81" spans="1:5" ht="15.75" thickBot="1" x14ac:dyDescent="0.3">
      <c r="A81" s="54" t="s">
        <v>82</v>
      </c>
      <c r="B81" s="67"/>
      <c r="C81" s="68"/>
      <c r="D81" s="68"/>
      <c r="E81" s="68"/>
    </row>
    <row r="82" spans="1:5" ht="15.75" thickBot="1" x14ac:dyDescent="0.3">
      <c r="A82" s="47" t="s">
        <v>84</v>
      </c>
      <c r="B82" s="125">
        <f>B83</f>
        <v>12700</v>
      </c>
      <c r="C82" s="125">
        <f>C83</f>
        <v>12700</v>
      </c>
      <c r="D82" s="125">
        <f>D83</f>
        <v>12700</v>
      </c>
      <c r="E82" s="125">
        <f>E83</f>
        <v>12700</v>
      </c>
    </row>
    <row r="83" spans="1:5" ht="15.75" thickBot="1" x14ac:dyDescent="0.3">
      <c r="A83" s="48" t="s">
        <v>81</v>
      </c>
      <c r="B83" s="67">
        <v>12700</v>
      </c>
      <c r="C83" s="68">
        <v>12700</v>
      </c>
      <c r="D83" s="68">
        <v>12700</v>
      </c>
      <c r="E83" s="68">
        <v>12700</v>
      </c>
    </row>
    <row r="84" spans="1:5" ht="15" customHeight="1" thickBot="1" x14ac:dyDescent="0.3">
      <c r="A84" s="48" t="s">
        <v>82</v>
      </c>
      <c r="B84" s="67"/>
      <c r="C84" s="68"/>
      <c r="D84" s="68"/>
      <c r="E84" s="68"/>
    </row>
    <row r="85" spans="1:5" ht="15.75" thickBot="1" x14ac:dyDescent="0.3">
      <c r="A85" s="47" t="s">
        <v>85</v>
      </c>
      <c r="B85" s="67"/>
      <c r="C85" s="68"/>
      <c r="D85" s="68"/>
      <c r="E85" s="68"/>
    </row>
    <row r="86" spans="1:5" ht="15.75" thickBot="1" x14ac:dyDescent="0.3">
      <c r="A86" s="48" t="s">
        <v>81</v>
      </c>
      <c r="B86" s="67"/>
      <c r="C86" s="68"/>
      <c r="D86" s="68"/>
      <c r="E86" s="68"/>
    </row>
    <row r="87" spans="1:5" ht="15.75" thickBot="1" x14ac:dyDescent="0.3">
      <c r="A87" s="48" t="s">
        <v>82</v>
      </c>
      <c r="B87" s="67"/>
      <c r="C87" s="68"/>
      <c r="D87" s="68"/>
      <c r="E87" s="68"/>
    </row>
    <row r="88" spans="1:5" ht="15.75" thickBot="1" x14ac:dyDescent="0.3">
      <c r="A88" s="47" t="s">
        <v>86</v>
      </c>
      <c r="B88" s="67"/>
      <c r="C88" s="68"/>
      <c r="D88" s="68"/>
      <c r="E88" s="68"/>
    </row>
    <row r="89" spans="1:5" ht="15.75" thickBot="1" x14ac:dyDescent="0.3">
      <c r="A89" s="48" t="s">
        <v>81</v>
      </c>
      <c r="B89" s="67"/>
      <c r="C89" s="68"/>
      <c r="D89" s="68"/>
      <c r="E89" s="68"/>
    </row>
    <row r="90" spans="1:5" ht="17.25" customHeight="1" thickBot="1" x14ac:dyDescent="0.3">
      <c r="A90" s="48" t="s">
        <v>82</v>
      </c>
      <c r="B90" s="67"/>
      <c r="C90" s="68"/>
      <c r="D90" s="68"/>
      <c r="E90" s="68"/>
    </row>
    <row r="91" spans="1:5" ht="15.75" thickBot="1" x14ac:dyDescent="0.3">
      <c r="A91" s="47" t="s">
        <v>87</v>
      </c>
      <c r="B91" s="67"/>
      <c r="C91" s="68"/>
      <c r="D91" s="68"/>
      <c r="E91" s="68"/>
    </row>
    <row r="92" spans="1:5" ht="15.75" thickBot="1" x14ac:dyDescent="0.3">
      <c r="A92" s="48" t="s">
        <v>81</v>
      </c>
      <c r="B92" s="67"/>
      <c r="C92" s="68"/>
      <c r="D92" s="68"/>
      <c r="E92" s="68"/>
    </row>
    <row r="93" spans="1:5" ht="15.75" thickBot="1" x14ac:dyDescent="0.3">
      <c r="A93" s="48" t="s">
        <v>82</v>
      </c>
      <c r="B93" s="67"/>
      <c r="C93" s="68"/>
      <c r="D93" s="68"/>
      <c r="E93" s="68"/>
    </row>
    <row r="94" spans="1:5" ht="25.5" customHeight="1" thickBot="1" x14ac:dyDescent="0.3">
      <c r="A94" s="47" t="s">
        <v>88</v>
      </c>
      <c r="B94" s="67"/>
      <c r="C94" s="68"/>
      <c r="D94" s="68"/>
      <c r="E94" s="68"/>
    </row>
    <row r="95" spans="1:5" ht="15.75" thickBot="1" x14ac:dyDescent="0.3">
      <c r="A95" s="48" t="s">
        <v>81</v>
      </c>
      <c r="B95" s="67"/>
      <c r="C95" s="68"/>
      <c r="D95" s="68"/>
      <c r="E95" s="68"/>
    </row>
    <row r="96" spans="1:5" ht="15.75" thickBot="1" x14ac:dyDescent="0.3">
      <c r="A96" s="48" t="s">
        <v>82</v>
      </c>
      <c r="B96" s="67"/>
      <c r="C96" s="68"/>
      <c r="D96" s="68"/>
      <c r="E96" s="68"/>
    </row>
    <row r="97" spans="1:5" ht="15.75" thickBot="1" x14ac:dyDescent="0.3">
      <c r="A97" s="69" t="s">
        <v>97</v>
      </c>
      <c r="B97" s="67">
        <f>B94+B91+B88+B85+B82+B79+B76</f>
        <v>12700</v>
      </c>
      <c r="C97" s="67">
        <f>C94+C91+C88+C85+C82+C79+C76</f>
        <v>12700</v>
      </c>
      <c r="D97" s="67">
        <f>D94+D91+D88+D85+D82+D79+D76</f>
        <v>12700</v>
      </c>
      <c r="E97" s="67">
        <f>E94+E91+E88+E85+E82+E79+E76</f>
        <v>12700</v>
      </c>
    </row>
    <row r="98" spans="1:5" ht="15.75" thickBot="1" x14ac:dyDescent="0.3">
      <c r="A98" s="71" t="s">
        <v>90</v>
      </c>
      <c r="B98" s="62">
        <f>IF(B97-B68=0,0,"Error")</f>
        <v>0</v>
      </c>
      <c r="C98" s="62">
        <f>IF(C97-C68=0,0,"Error")</f>
        <v>0</v>
      </c>
      <c r="D98" s="62">
        <f>IF(D97-D68=0,0,"Error")</f>
        <v>0</v>
      </c>
      <c r="E98" s="61">
        <f>IF(E97-E68=0,0,"Error")</f>
        <v>0</v>
      </c>
    </row>
    <row r="99" spans="1:5" ht="25.5" customHeight="1" thickBot="1" x14ac:dyDescent="0.3">
      <c r="A99" s="327" t="s">
        <v>98</v>
      </c>
      <c r="B99" s="707" t="s">
        <v>613</v>
      </c>
      <c r="C99" s="708"/>
      <c r="D99" s="708"/>
      <c r="E99" s="474" t="s">
        <v>695</v>
      </c>
    </row>
    <row r="100" spans="1:5" ht="25.5" customHeight="1" thickBot="1" x14ac:dyDescent="0.3">
      <c r="A100" s="28" t="s">
        <v>68</v>
      </c>
      <c r="B100" s="571" t="s">
        <v>614</v>
      </c>
      <c r="C100" s="544"/>
      <c r="D100" s="544"/>
      <c r="E100" s="700"/>
    </row>
    <row r="101" spans="1:5" ht="15.75" thickBot="1" x14ac:dyDescent="0.3">
      <c r="A101" s="28" t="s">
        <v>70</v>
      </c>
      <c r="B101" s="546" t="s">
        <v>615</v>
      </c>
      <c r="C101" s="547"/>
      <c r="D101" s="547"/>
      <c r="E101" s="548"/>
    </row>
    <row r="102" spans="1:5" x14ac:dyDescent="0.25">
      <c r="A102" s="540"/>
      <c r="B102" s="40">
        <v>2019</v>
      </c>
      <c r="C102" s="40">
        <v>2020</v>
      </c>
      <c r="D102" s="40">
        <v>2021</v>
      </c>
      <c r="E102" s="40">
        <v>2022</v>
      </c>
    </row>
    <row r="103" spans="1:5" ht="15.75" thickBot="1" x14ac:dyDescent="0.3">
      <c r="A103" s="541"/>
      <c r="B103" s="42" t="s">
        <v>1</v>
      </c>
      <c r="C103" s="42" t="s">
        <v>46</v>
      </c>
      <c r="D103" s="42" t="s">
        <v>46</v>
      </c>
      <c r="E103" s="42" t="s">
        <v>46</v>
      </c>
    </row>
    <row r="104" spans="1:5" ht="15.75" thickBot="1" x14ac:dyDescent="0.3">
      <c r="A104" s="28" t="s">
        <v>72</v>
      </c>
      <c r="B104" s="124">
        <v>1</v>
      </c>
      <c r="C104" s="124">
        <v>1</v>
      </c>
      <c r="D104" s="124">
        <v>1</v>
      </c>
      <c r="E104" s="124">
        <v>1</v>
      </c>
    </row>
    <row r="105" spans="1:5" ht="15.75" thickBot="1" x14ac:dyDescent="0.3">
      <c r="A105" s="28" t="s">
        <v>73</v>
      </c>
      <c r="B105" s="43">
        <f>B134</f>
        <v>5500</v>
      </c>
      <c r="C105" s="43">
        <f>C134</f>
        <v>5500</v>
      </c>
      <c r="D105" s="43">
        <f>D134</f>
        <v>6500</v>
      </c>
      <c r="E105" s="43">
        <f>E134</f>
        <v>7500</v>
      </c>
    </row>
    <row r="106" spans="1:5" ht="15.75" thickBot="1" x14ac:dyDescent="0.3">
      <c r="A106" s="28" t="s">
        <v>74</v>
      </c>
      <c r="B106" s="43">
        <f>B105/B104</f>
        <v>5500</v>
      </c>
      <c r="C106" s="43">
        <f>C105/C104</f>
        <v>5500</v>
      </c>
      <c r="D106" s="43">
        <f>D105/D104</f>
        <v>6500</v>
      </c>
      <c r="E106" s="43">
        <f>E105/E104</f>
        <v>7500</v>
      </c>
    </row>
    <row r="107" spans="1:5" ht="15.75" thickBot="1" x14ac:dyDescent="0.3">
      <c r="A107" s="28" t="s">
        <v>75</v>
      </c>
      <c r="B107" s="45"/>
      <c r="C107" s="45">
        <f t="shared" ref="C107:E109" si="1">C104/B104-1</f>
        <v>0</v>
      </c>
      <c r="D107" s="45">
        <f t="shared" si="1"/>
        <v>0</v>
      </c>
      <c r="E107" s="45">
        <f t="shared" si="1"/>
        <v>0</v>
      </c>
    </row>
    <row r="108" spans="1:5" ht="15.75" thickBot="1" x14ac:dyDescent="0.3">
      <c r="A108" s="28" t="s">
        <v>77</v>
      </c>
      <c r="B108" s="45"/>
      <c r="C108" s="45">
        <f t="shared" si="1"/>
        <v>0</v>
      </c>
      <c r="D108" s="45">
        <f t="shared" si="1"/>
        <v>0.18181818181818188</v>
      </c>
      <c r="E108" s="45">
        <f t="shared" si="1"/>
        <v>0.15384615384615374</v>
      </c>
    </row>
    <row r="109" spans="1:5" ht="15.75" thickBot="1" x14ac:dyDescent="0.3">
      <c r="A109" s="28" t="s">
        <v>78</v>
      </c>
      <c r="B109" s="45"/>
      <c r="C109" s="45">
        <f t="shared" si="1"/>
        <v>0</v>
      </c>
      <c r="D109" s="45">
        <f t="shared" si="1"/>
        <v>0.18181818181818188</v>
      </c>
      <c r="E109" s="45">
        <f t="shared" si="1"/>
        <v>0.15384615384615374</v>
      </c>
    </row>
    <row r="110" spans="1:5" ht="15.75" thickBot="1" x14ac:dyDescent="0.3">
      <c r="A110" s="537" t="s">
        <v>522</v>
      </c>
      <c r="B110" s="538"/>
      <c r="C110" s="538"/>
      <c r="D110" s="538"/>
      <c r="E110" s="539"/>
    </row>
    <row r="111" spans="1:5" x14ac:dyDescent="0.25">
      <c r="A111" s="540"/>
      <c r="B111" s="40">
        <v>2019</v>
      </c>
      <c r="C111" s="40">
        <v>2020</v>
      </c>
      <c r="D111" s="40">
        <v>2021</v>
      </c>
      <c r="E111" s="40">
        <v>2022</v>
      </c>
    </row>
    <row r="112" spans="1:5" ht="15.75" thickBot="1" x14ac:dyDescent="0.3">
      <c r="A112" s="541"/>
      <c r="B112" s="42" t="s">
        <v>1</v>
      </c>
      <c r="C112" s="42" t="s">
        <v>46</v>
      </c>
      <c r="D112" s="42" t="s">
        <v>46</v>
      </c>
      <c r="E112" s="42" t="s">
        <v>46</v>
      </c>
    </row>
    <row r="113" spans="1:5" ht="15.75" thickBot="1" x14ac:dyDescent="0.3">
      <c r="A113" s="53" t="s">
        <v>80</v>
      </c>
      <c r="B113" s="68"/>
      <c r="C113" s="68"/>
      <c r="D113" s="68"/>
      <c r="E113" s="68"/>
    </row>
    <row r="114" spans="1:5" ht="15.75" thickBot="1" x14ac:dyDescent="0.3">
      <c r="A114" s="54" t="s">
        <v>81</v>
      </c>
      <c r="B114" s="67"/>
      <c r="C114" s="374"/>
      <c r="D114" s="374"/>
      <c r="E114" s="374"/>
    </row>
    <row r="115" spans="1:5" ht="15.75" thickBot="1" x14ac:dyDescent="0.3">
      <c r="A115" s="54" t="s">
        <v>82</v>
      </c>
      <c r="B115" s="67"/>
      <c r="C115" s="374"/>
      <c r="D115" s="374"/>
      <c r="E115" s="374"/>
    </row>
    <row r="116" spans="1:5" ht="24.75" thickBot="1" x14ac:dyDescent="0.3">
      <c r="A116" s="47" t="s">
        <v>83</v>
      </c>
      <c r="B116" s="68"/>
      <c r="C116" s="68"/>
      <c r="D116" s="68"/>
      <c r="E116" s="68"/>
    </row>
    <row r="117" spans="1:5" ht="18" customHeight="1" thickBot="1" x14ac:dyDescent="0.3">
      <c r="A117" s="48" t="s">
        <v>81</v>
      </c>
      <c r="B117" s="67"/>
      <c r="C117" s="68"/>
      <c r="D117" s="68"/>
      <c r="E117" s="68"/>
    </row>
    <row r="118" spans="1:5" ht="19.5" customHeight="1" thickBot="1" x14ac:dyDescent="0.3">
      <c r="A118" s="48" t="s">
        <v>82</v>
      </c>
      <c r="B118" s="67"/>
      <c r="C118" s="68"/>
      <c r="D118" s="378"/>
      <c r="E118" s="388"/>
    </row>
    <row r="119" spans="1:5" ht="15" customHeight="1" thickBot="1" x14ac:dyDescent="0.3">
      <c r="A119" s="47" t="s">
        <v>84</v>
      </c>
      <c r="B119" s="84">
        <v>5500</v>
      </c>
      <c r="C119" s="389">
        <v>5500</v>
      </c>
      <c r="D119" s="390">
        <v>6500</v>
      </c>
      <c r="E119" s="390">
        <v>7500</v>
      </c>
    </row>
    <row r="120" spans="1:5" ht="15.75" thickBot="1" x14ac:dyDescent="0.3">
      <c r="A120" s="48" t="s">
        <v>81</v>
      </c>
      <c r="B120" s="67">
        <v>5500</v>
      </c>
      <c r="C120" s="379">
        <v>5500</v>
      </c>
      <c r="D120" s="391">
        <v>6500</v>
      </c>
      <c r="E120" s="390">
        <v>7500</v>
      </c>
    </row>
    <row r="121" spans="1:5" ht="15.75" thickBot="1" x14ac:dyDescent="0.3">
      <c r="A121" s="48" t="s">
        <v>82</v>
      </c>
      <c r="B121" s="67"/>
      <c r="C121" s="68"/>
      <c r="D121" s="68"/>
      <c r="E121" s="84"/>
    </row>
    <row r="122" spans="1:5" ht="15.75" thickBot="1" x14ac:dyDescent="0.3">
      <c r="A122" s="47" t="s">
        <v>85</v>
      </c>
      <c r="B122" s="67"/>
      <c r="C122" s="68"/>
      <c r="D122" s="68"/>
      <c r="E122" s="68"/>
    </row>
    <row r="123" spans="1:5" ht="15.75" thickBot="1" x14ac:dyDescent="0.3">
      <c r="A123" s="48" t="s">
        <v>81</v>
      </c>
      <c r="B123" s="67"/>
      <c r="C123" s="68"/>
      <c r="D123" s="68"/>
      <c r="E123" s="68"/>
    </row>
    <row r="124" spans="1:5" ht="15.75" thickBot="1" x14ac:dyDescent="0.3">
      <c r="A124" s="48" t="s">
        <v>82</v>
      </c>
      <c r="B124" s="67"/>
      <c r="C124" s="68"/>
      <c r="D124" s="68"/>
      <c r="E124" s="68"/>
    </row>
    <row r="125" spans="1:5" ht="15.75" thickBot="1" x14ac:dyDescent="0.3">
      <c r="A125" s="47" t="s">
        <v>86</v>
      </c>
      <c r="B125" s="67"/>
      <c r="C125" s="68"/>
      <c r="D125" s="68"/>
      <c r="E125" s="68"/>
    </row>
    <row r="126" spans="1:5" ht="15.75" thickBot="1" x14ac:dyDescent="0.3">
      <c r="A126" s="48" t="s">
        <v>81</v>
      </c>
      <c r="B126" s="67"/>
      <c r="C126" s="68"/>
      <c r="D126" s="68"/>
      <c r="E126" s="68"/>
    </row>
    <row r="127" spans="1:5" ht="15.75" thickBot="1" x14ac:dyDescent="0.3">
      <c r="A127" s="48" t="s">
        <v>82</v>
      </c>
      <c r="B127" s="67"/>
      <c r="C127" s="68"/>
      <c r="D127" s="68"/>
      <c r="E127" s="68"/>
    </row>
    <row r="128" spans="1:5" ht="15.75" thickBot="1" x14ac:dyDescent="0.3">
      <c r="A128" s="47" t="s">
        <v>87</v>
      </c>
      <c r="B128" s="67">
        <v>0</v>
      </c>
      <c r="C128" s="68">
        <v>0</v>
      </c>
      <c r="D128" s="68">
        <v>0</v>
      </c>
      <c r="E128" s="68">
        <v>0</v>
      </c>
    </row>
    <row r="129" spans="1:5" ht="15.75" thickBot="1" x14ac:dyDescent="0.3">
      <c r="A129" s="48" t="s">
        <v>81</v>
      </c>
      <c r="B129" s="67"/>
      <c r="C129" s="68"/>
      <c r="D129" s="68"/>
      <c r="E129" s="68"/>
    </row>
    <row r="130" spans="1:5" ht="15.75" thickBot="1" x14ac:dyDescent="0.3">
      <c r="A130" s="48" t="s">
        <v>82</v>
      </c>
      <c r="B130" s="67"/>
      <c r="C130" s="68"/>
      <c r="D130" s="68"/>
      <c r="E130" s="68"/>
    </row>
    <row r="131" spans="1:5" ht="25.5" customHeight="1" thickBot="1" x14ac:dyDescent="0.3">
      <c r="A131" s="47" t="s">
        <v>88</v>
      </c>
      <c r="B131" s="67"/>
      <c r="C131" s="68"/>
      <c r="D131" s="68"/>
      <c r="E131" s="68"/>
    </row>
    <row r="132" spans="1:5" ht="15.75" thickBot="1" x14ac:dyDescent="0.3">
      <c r="A132" s="48" t="s">
        <v>81</v>
      </c>
      <c r="B132" s="67"/>
      <c r="C132" s="68"/>
      <c r="D132" s="68"/>
      <c r="E132" s="68"/>
    </row>
    <row r="133" spans="1:5" ht="15.75" thickBot="1" x14ac:dyDescent="0.3">
      <c r="A133" s="48" t="s">
        <v>82</v>
      </c>
      <c r="B133" s="67"/>
      <c r="C133" s="68"/>
      <c r="D133" s="68"/>
      <c r="E133" s="68"/>
    </row>
    <row r="134" spans="1:5" ht="25.5" customHeight="1" thickBot="1" x14ac:dyDescent="0.3">
      <c r="A134" s="69" t="s">
        <v>104</v>
      </c>
      <c r="B134" s="67">
        <f>SUM(B128+B119+B122+B116+B113+B125+B131)</f>
        <v>5500</v>
      </c>
      <c r="C134" s="67">
        <f>SUM(C128+C119+C122+C116+C113+C125+C131)</f>
        <v>5500</v>
      </c>
      <c r="D134" s="67">
        <f>SUM(D128+D119+D122+D116+D113+D125+D131)</f>
        <v>6500</v>
      </c>
      <c r="E134" s="67">
        <f>SUM(E128+E119+E122+E116+E113+E125+E131)</f>
        <v>7500</v>
      </c>
    </row>
    <row r="135" spans="1:5" ht="15.75" thickBot="1" x14ac:dyDescent="0.3">
      <c r="A135" s="71" t="s">
        <v>90</v>
      </c>
      <c r="B135" s="62"/>
      <c r="C135" s="62">
        <f>IF(C134-C105=0,0,"Error")</f>
        <v>0</v>
      </c>
      <c r="D135" s="62">
        <f>IF(D134-D105=0,0,"Error")</f>
        <v>0</v>
      </c>
      <c r="E135" s="61">
        <f>IF(E134-E105=0,0,"Error")</f>
        <v>0</v>
      </c>
    </row>
    <row r="136" spans="1:5" ht="39.75" customHeight="1" thickBot="1" x14ac:dyDescent="0.3">
      <c r="A136" s="327" t="s">
        <v>105</v>
      </c>
      <c r="B136" s="707" t="s">
        <v>616</v>
      </c>
      <c r="C136" s="708"/>
      <c r="D136" s="708"/>
      <c r="E136" s="473" t="s">
        <v>696</v>
      </c>
    </row>
    <row r="137" spans="1:5" ht="25.5" customHeight="1" thickBot="1" x14ac:dyDescent="0.3">
      <c r="A137" s="28" t="s">
        <v>68</v>
      </c>
      <c r="B137" s="571" t="s">
        <v>617</v>
      </c>
      <c r="C137" s="544"/>
      <c r="D137" s="544"/>
      <c r="E137" s="700"/>
    </row>
    <row r="138" spans="1:5" ht="15.75" thickBot="1" x14ac:dyDescent="0.3">
      <c r="A138" s="28" t="s">
        <v>70</v>
      </c>
      <c r="B138" s="701" t="s">
        <v>618</v>
      </c>
      <c r="C138" s="702"/>
      <c r="D138" s="702"/>
      <c r="E138" s="703"/>
    </row>
    <row r="139" spans="1:5" x14ac:dyDescent="0.25">
      <c r="A139" s="704"/>
      <c r="B139" s="392">
        <v>2019</v>
      </c>
      <c r="C139" s="392">
        <v>2020</v>
      </c>
      <c r="D139" s="392">
        <v>2021</v>
      </c>
      <c r="E139" s="392">
        <v>2022</v>
      </c>
    </row>
    <row r="140" spans="1:5" ht="15.75" thickBot="1" x14ac:dyDescent="0.3">
      <c r="A140" s="705"/>
      <c r="B140" s="393" t="s">
        <v>1</v>
      </c>
      <c r="C140" s="393" t="s">
        <v>46</v>
      </c>
      <c r="D140" s="393" t="s">
        <v>46</v>
      </c>
      <c r="E140" s="393" t="s">
        <v>46</v>
      </c>
    </row>
    <row r="141" spans="1:5" ht="15.75" thickBot="1" x14ac:dyDescent="0.3">
      <c r="A141" s="98" t="s">
        <v>72</v>
      </c>
      <c r="B141" s="23">
        <v>3</v>
      </c>
      <c r="C141" s="450">
        <v>2</v>
      </c>
      <c r="D141" s="451">
        <v>2</v>
      </c>
      <c r="E141" s="394">
        <v>3</v>
      </c>
    </row>
    <row r="142" spans="1:5" ht="15.75" thickBot="1" x14ac:dyDescent="0.3">
      <c r="A142" s="395" t="s">
        <v>73</v>
      </c>
      <c r="B142" s="396">
        <f>B171</f>
        <v>16900</v>
      </c>
      <c r="C142" s="43">
        <f>C171</f>
        <v>7400</v>
      </c>
      <c r="D142" s="43">
        <f>D171</f>
        <v>7400</v>
      </c>
      <c r="E142" s="43">
        <f>E171</f>
        <v>7400</v>
      </c>
    </row>
    <row r="143" spans="1:5" ht="17.25" customHeight="1" thickBot="1" x14ac:dyDescent="0.3">
      <c r="A143" s="395" t="s">
        <v>74</v>
      </c>
      <c r="B143" s="396">
        <f>B142/B141</f>
        <v>5633.333333333333</v>
      </c>
      <c r="C143" s="43">
        <f>C142/C141</f>
        <v>3700</v>
      </c>
      <c r="D143" s="397">
        <f>D142/D141</f>
        <v>3700</v>
      </c>
      <c r="E143" s="398">
        <v>5633</v>
      </c>
    </row>
    <row r="144" spans="1:5" ht="15.75" thickBot="1" x14ac:dyDescent="0.3">
      <c r="A144" s="395" t="s">
        <v>75</v>
      </c>
      <c r="B144" s="23"/>
      <c r="C144" s="45">
        <f>B141/C141-1</f>
        <v>0.5</v>
      </c>
      <c r="D144" s="45">
        <f>C141/D141-1</f>
        <v>0</v>
      </c>
      <c r="E144" s="45">
        <f>D141/E141-1</f>
        <v>-0.33333333333333337</v>
      </c>
    </row>
    <row r="145" spans="1:5" ht="15.75" thickBot="1" x14ac:dyDescent="0.3">
      <c r="A145" s="395" t="s">
        <v>77</v>
      </c>
      <c r="B145" s="23"/>
      <c r="C145" s="45">
        <f>B142/C142-1</f>
        <v>1.2837837837837838</v>
      </c>
      <c r="D145" s="45">
        <f>C142/B142-1</f>
        <v>-0.56213017751479288</v>
      </c>
      <c r="E145" s="45">
        <f>D142/C142-1</f>
        <v>0</v>
      </c>
    </row>
    <row r="146" spans="1:5" ht="15.75" thickBot="1" x14ac:dyDescent="0.3">
      <c r="A146" s="399" t="s">
        <v>78</v>
      </c>
      <c r="B146" s="23"/>
      <c r="C146" s="45">
        <f>B143/C143-1</f>
        <v>0.52252252252252251</v>
      </c>
      <c r="D146" s="45">
        <f>C143/B143-1</f>
        <v>-0.34319526627218933</v>
      </c>
      <c r="E146" s="45">
        <f>D143/C143-1</f>
        <v>0</v>
      </c>
    </row>
    <row r="147" spans="1:5" ht="15" customHeight="1" thickBot="1" x14ac:dyDescent="0.3">
      <c r="A147" s="706" t="s">
        <v>526</v>
      </c>
      <c r="B147" s="538"/>
      <c r="C147" s="538"/>
      <c r="D147" s="538"/>
      <c r="E147" s="539"/>
    </row>
    <row r="148" spans="1:5" x14ac:dyDescent="0.25">
      <c r="A148" s="540"/>
      <c r="B148" s="40">
        <v>2019</v>
      </c>
      <c r="C148" s="40">
        <v>2020</v>
      </c>
      <c r="D148" s="40">
        <v>2021</v>
      </c>
      <c r="E148" s="40">
        <v>2022</v>
      </c>
    </row>
    <row r="149" spans="1:5" ht="15.75" thickBot="1" x14ac:dyDescent="0.3">
      <c r="A149" s="541"/>
      <c r="B149" s="42" t="s">
        <v>1</v>
      </c>
      <c r="C149" s="42" t="s">
        <v>46</v>
      </c>
      <c r="D149" s="42" t="s">
        <v>46</v>
      </c>
      <c r="E149" s="42" t="s">
        <v>46</v>
      </c>
    </row>
    <row r="150" spans="1:5" ht="15.75" thickBot="1" x14ac:dyDescent="0.3">
      <c r="A150" s="53" t="s">
        <v>80</v>
      </c>
      <c r="B150" s="68">
        <v>0</v>
      </c>
      <c r="C150" s="68">
        <v>0</v>
      </c>
      <c r="D150" s="68">
        <v>0</v>
      </c>
      <c r="E150" s="68">
        <v>0</v>
      </c>
    </row>
    <row r="151" spans="1:5" ht="15.75" thickBot="1" x14ac:dyDescent="0.3">
      <c r="A151" s="54" t="s">
        <v>81</v>
      </c>
      <c r="B151" s="67"/>
      <c r="C151" s="374"/>
      <c r="D151" s="374"/>
      <c r="E151" s="374"/>
    </row>
    <row r="152" spans="1:5" ht="15.75" thickBot="1" x14ac:dyDescent="0.3">
      <c r="A152" s="54" t="s">
        <v>82</v>
      </c>
      <c r="B152" s="67"/>
      <c r="C152" s="374"/>
      <c r="D152" s="374"/>
      <c r="E152" s="374"/>
    </row>
    <row r="153" spans="1:5" ht="25.5" customHeight="1" thickBot="1" x14ac:dyDescent="0.3">
      <c r="A153" s="47" t="s">
        <v>83</v>
      </c>
      <c r="B153" s="68">
        <v>0</v>
      </c>
      <c r="C153" s="68">
        <v>0</v>
      </c>
      <c r="D153" s="68">
        <v>0</v>
      </c>
      <c r="E153" s="68">
        <v>0</v>
      </c>
    </row>
    <row r="154" spans="1:5" ht="15.75" thickBot="1" x14ac:dyDescent="0.3">
      <c r="A154" s="48" t="s">
        <v>81</v>
      </c>
      <c r="B154" s="67"/>
      <c r="C154" s="68"/>
      <c r="D154" s="68"/>
      <c r="E154" s="68"/>
    </row>
    <row r="155" spans="1:5" ht="15.75" thickBot="1" x14ac:dyDescent="0.3">
      <c r="A155" s="48" t="s">
        <v>82</v>
      </c>
      <c r="B155" s="67"/>
      <c r="C155" s="68"/>
      <c r="D155" s="68"/>
      <c r="E155" s="68"/>
    </row>
    <row r="156" spans="1:5" ht="15.75" thickBot="1" x14ac:dyDescent="0.3">
      <c r="A156" s="47" t="s">
        <v>84</v>
      </c>
      <c r="B156" s="125">
        <f>B157</f>
        <v>16900</v>
      </c>
      <c r="C156" s="125">
        <f>C157</f>
        <v>7400</v>
      </c>
      <c r="D156" s="125">
        <f>D157</f>
        <v>7400</v>
      </c>
      <c r="E156" s="125">
        <f>E157</f>
        <v>7400</v>
      </c>
    </row>
    <row r="157" spans="1:5" ht="18" customHeight="1" thickBot="1" x14ac:dyDescent="0.3">
      <c r="A157" s="48" t="s">
        <v>81</v>
      </c>
      <c r="B157" s="125">
        <v>16900</v>
      </c>
      <c r="C157" s="125">
        <v>7400</v>
      </c>
      <c r="D157" s="400">
        <v>7400</v>
      </c>
      <c r="E157" s="401">
        <v>7400</v>
      </c>
    </row>
    <row r="158" spans="1:5" ht="19.5" customHeight="1" thickBot="1" x14ac:dyDescent="0.3">
      <c r="A158" s="48" t="s">
        <v>82</v>
      </c>
      <c r="B158" s="125"/>
      <c r="C158" s="125"/>
      <c r="D158" s="125"/>
      <c r="E158" s="125"/>
    </row>
    <row r="159" spans="1:5" ht="15" customHeight="1" thickBot="1" x14ac:dyDescent="0.3">
      <c r="A159" s="47" t="s">
        <v>85</v>
      </c>
      <c r="B159" s="67"/>
      <c r="C159" s="68"/>
      <c r="D159" s="68"/>
      <c r="E159" s="68"/>
    </row>
    <row r="160" spans="1:5" ht="15.75" thickBot="1" x14ac:dyDescent="0.3">
      <c r="A160" s="48" t="s">
        <v>81</v>
      </c>
      <c r="B160" s="67"/>
      <c r="C160" s="68"/>
      <c r="D160" s="68"/>
      <c r="E160" s="68"/>
    </row>
    <row r="161" spans="1:5" ht="15.75" thickBot="1" x14ac:dyDescent="0.3">
      <c r="A161" s="48" t="s">
        <v>82</v>
      </c>
      <c r="B161" s="67"/>
      <c r="C161" s="68"/>
      <c r="D161" s="68"/>
      <c r="E161" s="68"/>
    </row>
    <row r="162" spans="1:5" ht="15.75" thickBot="1" x14ac:dyDescent="0.3">
      <c r="A162" s="47" t="s">
        <v>86</v>
      </c>
      <c r="B162" s="67"/>
      <c r="C162" s="68"/>
      <c r="D162" s="68"/>
      <c r="E162" s="68"/>
    </row>
    <row r="163" spans="1:5" ht="15.75" thickBot="1" x14ac:dyDescent="0.3">
      <c r="A163" s="48" t="s">
        <v>81</v>
      </c>
      <c r="B163" s="67"/>
      <c r="C163" s="68"/>
      <c r="D163" s="68"/>
      <c r="E163" s="68"/>
    </row>
    <row r="164" spans="1:5" ht="15.75" thickBot="1" x14ac:dyDescent="0.3">
      <c r="A164" s="48" t="s">
        <v>82</v>
      </c>
      <c r="B164" s="67"/>
      <c r="C164" s="68"/>
      <c r="D164" s="68"/>
      <c r="E164" s="68"/>
    </row>
    <row r="165" spans="1:5" ht="25.5" customHeight="1" thickBot="1" x14ac:dyDescent="0.3">
      <c r="A165" s="47" t="s">
        <v>87</v>
      </c>
      <c r="B165" s="67"/>
      <c r="C165" s="68"/>
      <c r="D165" s="68"/>
      <c r="E165" s="68"/>
    </row>
    <row r="166" spans="1:5" ht="25.5" customHeight="1" thickBot="1" x14ac:dyDescent="0.3">
      <c r="A166" s="48" t="s">
        <v>81</v>
      </c>
      <c r="B166" s="67"/>
      <c r="C166" s="68"/>
      <c r="D166" s="68"/>
      <c r="E166" s="68"/>
    </row>
    <row r="167" spans="1:5" ht="25.5" customHeight="1" thickBot="1" x14ac:dyDescent="0.3">
      <c r="A167" s="48" t="s">
        <v>82</v>
      </c>
      <c r="B167" s="67"/>
      <c r="C167" s="68"/>
      <c r="D167" s="68"/>
      <c r="E167" s="68"/>
    </row>
    <row r="168" spans="1:5" ht="25.5" customHeight="1" thickBot="1" x14ac:dyDescent="0.3">
      <c r="A168" s="47" t="s">
        <v>88</v>
      </c>
      <c r="B168" s="67"/>
      <c r="C168" s="68"/>
      <c r="D168" s="68"/>
      <c r="E168" s="68"/>
    </row>
    <row r="169" spans="1:5" ht="15.75" thickBot="1" x14ac:dyDescent="0.3">
      <c r="A169" s="48" t="s">
        <v>81</v>
      </c>
      <c r="B169" s="67"/>
      <c r="C169" s="68"/>
      <c r="D169" s="68"/>
      <c r="E169" s="68"/>
    </row>
    <row r="170" spans="1:5" ht="15.75" thickBot="1" x14ac:dyDescent="0.3">
      <c r="A170" s="48" t="s">
        <v>82</v>
      </c>
      <c r="B170" s="67"/>
      <c r="C170" s="68"/>
      <c r="D170" s="68"/>
      <c r="E170" s="68"/>
    </row>
    <row r="171" spans="1:5" ht="15.75" thickBot="1" x14ac:dyDescent="0.3">
      <c r="A171" s="69" t="s">
        <v>111</v>
      </c>
      <c r="B171" s="67">
        <f>SUM(B168+B165+B162+B159+B156+B153+B150)</f>
        <v>16900</v>
      </c>
      <c r="C171" s="67">
        <f>SUM(C168+C165+C162+C159+C156+C153+C150)</f>
        <v>7400</v>
      </c>
      <c r="D171" s="67">
        <f>SUM(D168+D165+D162+D159+D156+D153+D150)</f>
        <v>7400</v>
      </c>
      <c r="E171" s="67">
        <f>SUM(E168+E165+E162+E159+E156+E153+E150)</f>
        <v>7400</v>
      </c>
    </row>
    <row r="172" spans="1:5" ht="25.5" customHeight="1" thickBot="1" x14ac:dyDescent="0.3">
      <c r="A172" s="71" t="s">
        <v>90</v>
      </c>
      <c r="B172" s="62">
        <f>IF(B171-B142=0,0,"Error")</f>
        <v>0</v>
      </c>
      <c r="C172" s="62">
        <f>IF(C171-C142=0,0,"Error")</f>
        <v>0</v>
      </c>
      <c r="D172" s="62">
        <f>IF(D171-D142=0,0,"Error")</f>
        <v>0</v>
      </c>
      <c r="E172" s="61">
        <f>IF(E171-E142=0,0,"Error")</f>
        <v>0</v>
      </c>
    </row>
    <row r="173" spans="1:5" ht="15.75" thickBot="1" x14ac:dyDescent="0.3">
      <c r="A173" s="327" t="s">
        <v>187</v>
      </c>
      <c r="B173" s="707" t="s">
        <v>619</v>
      </c>
      <c r="C173" s="708"/>
      <c r="D173" s="708"/>
      <c r="E173" s="473" t="s">
        <v>697</v>
      </c>
    </row>
    <row r="174" spans="1:5" ht="57.75" customHeight="1" thickBot="1" x14ac:dyDescent="0.3">
      <c r="A174" s="28" t="s">
        <v>68</v>
      </c>
      <c r="B174" s="571" t="s">
        <v>620</v>
      </c>
      <c r="C174" s="544"/>
      <c r="D174" s="544"/>
      <c r="E174" s="700"/>
    </row>
    <row r="175" spans="1:5" ht="15.75" thickBot="1" x14ac:dyDescent="0.3">
      <c r="A175" s="28" t="s">
        <v>70</v>
      </c>
      <c r="B175" s="701" t="s">
        <v>621</v>
      </c>
      <c r="C175" s="702"/>
      <c r="D175" s="702"/>
      <c r="E175" s="703"/>
    </row>
    <row r="176" spans="1:5" x14ac:dyDescent="0.25">
      <c r="A176" s="704"/>
      <c r="B176" s="392">
        <v>2019</v>
      </c>
      <c r="C176" s="392">
        <v>2020</v>
      </c>
      <c r="D176" s="392">
        <v>2021</v>
      </c>
      <c r="E176" s="392">
        <v>2022</v>
      </c>
    </row>
    <row r="177" spans="1:5" ht="15.75" thickBot="1" x14ac:dyDescent="0.3">
      <c r="A177" s="705"/>
      <c r="B177" s="393" t="s">
        <v>1</v>
      </c>
      <c r="C177" s="393" t="s">
        <v>46</v>
      </c>
      <c r="D177" s="393" t="s">
        <v>46</v>
      </c>
      <c r="E177" s="393" t="s">
        <v>46</v>
      </c>
    </row>
    <row r="178" spans="1:5" ht="15.75" thickBot="1" x14ac:dyDescent="0.3">
      <c r="A178" s="98" t="s">
        <v>72</v>
      </c>
      <c r="B178" s="23">
        <v>0</v>
      </c>
      <c r="C178" s="450">
        <v>5000</v>
      </c>
      <c r="D178" s="451">
        <v>5000</v>
      </c>
      <c r="E178" s="394">
        <v>5000</v>
      </c>
    </row>
    <row r="179" spans="1:5" ht="15.75" thickBot="1" x14ac:dyDescent="0.3">
      <c r="A179" s="395" t="s">
        <v>73</v>
      </c>
      <c r="B179" s="396">
        <v>0</v>
      </c>
      <c r="C179" s="43">
        <v>5000</v>
      </c>
      <c r="D179" s="43">
        <v>5000</v>
      </c>
      <c r="E179" s="43">
        <v>5000</v>
      </c>
    </row>
    <row r="180" spans="1:5" ht="17.25" customHeight="1" thickBot="1" x14ac:dyDescent="0.3">
      <c r="A180" s="395" t="s">
        <v>74</v>
      </c>
      <c r="B180" s="396" t="e">
        <f>B179/B178</f>
        <v>#DIV/0!</v>
      </c>
      <c r="C180" s="43">
        <f>C179/C178</f>
        <v>1</v>
      </c>
      <c r="D180" s="397">
        <f>D179/D178</f>
        <v>1</v>
      </c>
      <c r="E180" s="398">
        <v>5633</v>
      </c>
    </row>
    <row r="181" spans="1:5" ht="15.75" thickBot="1" x14ac:dyDescent="0.3">
      <c r="A181" s="395" t="s">
        <v>75</v>
      </c>
      <c r="B181" s="23"/>
      <c r="C181" s="45">
        <f>B178/C178-1</f>
        <v>-1</v>
      </c>
      <c r="D181" s="45">
        <f>C178/D178-1</f>
        <v>0</v>
      </c>
      <c r="E181" s="45">
        <f>D178/E178-1</f>
        <v>0</v>
      </c>
    </row>
    <row r="182" spans="1:5" ht="15.75" thickBot="1" x14ac:dyDescent="0.3">
      <c r="A182" s="395" t="s">
        <v>77</v>
      </c>
      <c r="B182" s="23"/>
      <c r="C182" s="45">
        <f>B179/C179-1</f>
        <v>-1</v>
      </c>
      <c r="D182" s="45" t="e">
        <f>C179/B179-1</f>
        <v>#DIV/0!</v>
      </c>
      <c r="E182" s="45">
        <f>D179/C179-1</f>
        <v>0</v>
      </c>
    </row>
    <row r="183" spans="1:5" ht="15.75" thickBot="1" x14ac:dyDescent="0.3">
      <c r="A183" s="399" t="s">
        <v>78</v>
      </c>
      <c r="B183" s="23"/>
      <c r="C183" s="45" t="e">
        <f>B180/C180-1</f>
        <v>#DIV/0!</v>
      </c>
      <c r="D183" s="45" t="e">
        <f>C180/B180-1</f>
        <v>#DIV/0!</v>
      </c>
      <c r="E183" s="45">
        <f>D180/C180-1</f>
        <v>0</v>
      </c>
    </row>
    <row r="184" spans="1:5" ht="15" customHeight="1" thickBot="1" x14ac:dyDescent="0.3">
      <c r="A184" s="706" t="s">
        <v>526</v>
      </c>
      <c r="B184" s="538"/>
      <c r="C184" s="538"/>
      <c r="D184" s="538"/>
      <c r="E184" s="539"/>
    </row>
    <row r="185" spans="1:5" ht="17.25" customHeight="1" x14ac:dyDescent="0.25">
      <c r="A185" s="540"/>
      <c r="B185" s="40">
        <v>2019</v>
      </c>
      <c r="C185" s="40">
        <v>2020</v>
      </c>
      <c r="D185" s="40">
        <v>2021</v>
      </c>
      <c r="E185" s="40">
        <v>2022</v>
      </c>
    </row>
    <row r="186" spans="1:5" ht="15.75" thickBot="1" x14ac:dyDescent="0.3">
      <c r="A186" s="541"/>
      <c r="B186" s="42" t="s">
        <v>1</v>
      </c>
      <c r="C186" s="42" t="s">
        <v>46</v>
      </c>
      <c r="D186" s="42" t="s">
        <v>46</v>
      </c>
      <c r="E186" s="42" t="s">
        <v>46</v>
      </c>
    </row>
    <row r="187" spans="1:5" ht="15.75" thickBot="1" x14ac:dyDescent="0.3">
      <c r="A187" s="53" t="s">
        <v>80</v>
      </c>
      <c r="B187" s="68">
        <v>0</v>
      </c>
      <c r="C187" s="68">
        <v>0</v>
      </c>
      <c r="D187" s="68">
        <v>0</v>
      </c>
      <c r="E187" s="68">
        <v>0</v>
      </c>
    </row>
    <row r="188" spans="1:5" ht="15.75" thickBot="1" x14ac:dyDescent="0.3">
      <c r="A188" s="54" t="s">
        <v>81</v>
      </c>
      <c r="B188" s="67"/>
      <c r="C188" s="374"/>
      <c r="D188" s="374"/>
      <c r="E188" s="374"/>
    </row>
    <row r="189" spans="1:5" ht="25.5" customHeight="1" thickBot="1" x14ac:dyDescent="0.3">
      <c r="A189" s="54" t="s">
        <v>82</v>
      </c>
      <c r="B189" s="67"/>
      <c r="C189" s="374"/>
      <c r="D189" s="374"/>
      <c r="E189" s="374"/>
    </row>
    <row r="190" spans="1:5" ht="25.5" customHeight="1" thickBot="1" x14ac:dyDescent="0.3">
      <c r="A190" s="47" t="s">
        <v>83</v>
      </c>
      <c r="B190" s="68">
        <v>0</v>
      </c>
      <c r="C190" s="68">
        <v>0</v>
      </c>
      <c r="D190" s="68">
        <v>0</v>
      </c>
      <c r="E190" s="68">
        <v>0</v>
      </c>
    </row>
    <row r="191" spans="1:5" ht="28.5" customHeight="1" thickBot="1" x14ac:dyDescent="0.3">
      <c r="A191" s="48" t="s">
        <v>81</v>
      </c>
      <c r="B191" s="67"/>
      <c r="C191" s="68"/>
      <c r="D191" s="68"/>
      <c r="E191" s="68"/>
    </row>
    <row r="192" spans="1:5" ht="31.5" customHeight="1" thickBot="1" x14ac:dyDescent="0.3">
      <c r="A192" s="48" t="s">
        <v>82</v>
      </c>
      <c r="B192" s="67"/>
      <c r="C192" s="68"/>
      <c r="D192" s="68"/>
      <c r="E192" s="68"/>
    </row>
    <row r="193" spans="1:5" ht="15.75" thickBot="1" x14ac:dyDescent="0.3">
      <c r="A193" s="47" t="s">
        <v>84</v>
      </c>
      <c r="B193" s="125">
        <f>B194</f>
        <v>0</v>
      </c>
      <c r="C193" s="125">
        <f>C194</f>
        <v>5000</v>
      </c>
      <c r="D193" s="125">
        <f>D194</f>
        <v>5000</v>
      </c>
      <c r="E193" s="125">
        <f>E194</f>
        <v>5000</v>
      </c>
    </row>
    <row r="194" spans="1:5" ht="18" customHeight="1" thickBot="1" x14ac:dyDescent="0.3">
      <c r="A194" s="48" t="s">
        <v>81</v>
      </c>
      <c r="B194" s="125">
        <v>0</v>
      </c>
      <c r="C194" s="125">
        <v>5000</v>
      </c>
      <c r="D194" s="400">
        <v>5000</v>
      </c>
      <c r="E194" s="401">
        <v>5000</v>
      </c>
    </row>
    <row r="195" spans="1:5" ht="19.5" customHeight="1" thickBot="1" x14ac:dyDescent="0.3">
      <c r="A195" s="48" t="s">
        <v>82</v>
      </c>
      <c r="B195" s="125"/>
      <c r="C195" s="125"/>
      <c r="D195" s="125"/>
      <c r="E195" s="125"/>
    </row>
    <row r="196" spans="1:5" ht="15" customHeight="1" thickBot="1" x14ac:dyDescent="0.3">
      <c r="A196" s="47" t="s">
        <v>85</v>
      </c>
      <c r="B196" s="67"/>
      <c r="C196" s="68"/>
      <c r="D196" s="68"/>
      <c r="E196" s="68"/>
    </row>
    <row r="197" spans="1:5" ht="15.75" thickBot="1" x14ac:dyDescent="0.3">
      <c r="A197" s="48" t="s">
        <v>81</v>
      </c>
      <c r="B197" s="67"/>
      <c r="C197" s="68"/>
      <c r="D197" s="68"/>
      <c r="E197" s="68"/>
    </row>
    <row r="198" spans="1:5" ht="15.75" thickBot="1" x14ac:dyDescent="0.3">
      <c r="A198" s="48" t="s">
        <v>82</v>
      </c>
      <c r="B198" s="67"/>
      <c r="C198" s="68"/>
      <c r="D198" s="68"/>
      <c r="E198" s="68"/>
    </row>
    <row r="199" spans="1:5" ht="15.75" thickBot="1" x14ac:dyDescent="0.3">
      <c r="A199" s="47" t="s">
        <v>86</v>
      </c>
      <c r="B199" s="67"/>
      <c r="C199" s="68"/>
      <c r="D199" s="68"/>
      <c r="E199" s="68"/>
    </row>
    <row r="200" spans="1:5" ht="15.75" thickBot="1" x14ac:dyDescent="0.3">
      <c r="A200" s="48" t="s">
        <v>81</v>
      </c>
      <c r="B200" s="67"/>
      <c r="C200" s="68"/>
      <c r="D200" s="68"/>
      <c r="E200" s="68"/>
    </row>
    <row r="201" spans="1:5" ht="15.75" thickBot="1" x14ac:dyDescent="0.3">
      <c r="A201" s="48" t="s">
        <v>82</v>
      </c>
      <c r="B201" s="67"/>
      <c r="C201" s="68"/>
      <c r="D201" s="68"/>
      <c r="E201" s="68"/>
    </row>
    <row r="202" spans="1:5" ht="15.75" thickBot="1" x14ac:dyDescent="0.3">
      <c r="A202" s="47" t="s">
        <v>87</v>
      </c>
      <c r="B202" s="67"/>
      <c r="C202" s="68"/>
      <c r="D202" s="68"/>
      <c r="E202" s="68"/>
    </row>
    <row r="203" spans="1:5" ht="15.75" thickBot="1" x14ac:dyDescent="0.3">
      <c r="A203" s="48" t="s">
        <v>81</v>
      </c>
      <c r="B203" s="67"/>
      <c r="C203" s="68"/>
      <c r="D203" s="68"/>
      <c r="E203" s="68"/>
    </row>
    <row r="204" spans="1:5" ht="15.75" thickBot="1" x14ac:dyDescent="0.3">
      <c r="A204" s="48" t="s">
        <v>82</v>
      </c>
      <c r="B204" s="67"/>
      <c r="C204" s="68"/>
      <c r="D204" s="68"/>
      <c r="E204" s="68"/>
    </row>
    <row r="205" spans="1:5" ht="25.5" customHeight="1" thickBot="1" x14ac:dyDescent="0.3">
      <c r="A205" s="47" t="s">
        <v>88</v>
      </c>
      <c r="B205" s="67"/>
      <c r="C205" s="68"/>
      <c r="D205" s="68"/>
      <c r="E205" s="68"/>
    </row>
    <row r="206" spans="1:5" ht="15.75" thickBot="1" x14ac:dyDescent="0.3">
      <c r="A206" s="48" t="s">
        <v>81</v>
      </c>
      <c r="B206" s="67"/>
      <c r="C206" s="68"/>
      <c r="D206" s="68"/>
      <c r="E206" s="68"/>
    </row>
    <row r="207" spans="1:5" ht="15.75" thickBot="1" x14ac:dyDescent="0.3">
      <c r="A207" s="48" t="s">
        <v>82</v>
      </c>
      <c r="B207" s="67"/>
      <c r="C207" s="68"/>
      <c r="D207" s="68"/>
      <c r="E207" s="68"/>
    </row>
    <row r="208" spans="1:5" ht="15.75" thickBot="1" x14ac:dyDescent="0.3">
      <c r="A208" s="69" t="s">
        <v>111</v>
      </c>
      <c r="B208" s="67">
        <f>SUM(B205+B202+B199+B196+B193+B190+B187)</f>
        <v>0</v>
      </c>
      <c r="C208" s="67">
        <f>SUM(C205+C202+C199+C196+C193+C190+C187)</f>
        <v>5000</v>
      </c>
      <c r="D208" s="67">
        <f>SUM(D205+D202+D199+D196+D193+D190+D187)</f>
        <v>5000</v>
      </c>
      <c r="E208" s="67">
        <f>SUM(E205+E202+E199+E196+E193+E190+E187)</f>
        <v>5000</v>
      </c>
    </row>
    <row r="209" spans="1:5" ht="25.5" customHeight="1" thickBot="1" x14ac:dyDescent="0.3">
      <c r="A209" s="71" t="s">
        <v>90</v>
      </c>
      <c r="B209" s="62">
        <f>IF(B208-B179=0,0,"Error")</f>
        <v>0</v>
      </c>
      <c r="C209" s="62">
        <f>IF(C208-C179=0,0,"Error")</f>
        <v>0</v>
      </c>
      <c r="D209" s="62">
        <f>IF(D208-D179=0,0,"Error")</f>
        <v>0</v>
      </c>
      <c r="E209" s="62">
        <f>IF(E208-E179=0,0,"Error")</f>
        <v>0</v>
      </c>
    </row>
    <row r="210" spans="1:5" ht="25.5" customHeight="1" thickBot="1" x14ac:dyDescent="0.3">
      <c r="A210" s="696" t="s">
        <v>124</v>
      </c>
      <c r="B210" s="555"/>
      <c r="C210" s="555"/>
      <c r="D210" s="555"/>
      <c r="E210" s="556"/>
    </row>
    <row r="211" spans="1:5" ht="25.5" customHeight="1" thickBot="1" x14ac:dyDescent="0.3">
      <c r="A211" s="554" t="s">
        <v>169</v>
      </c>
      <c r="B211" s="555"/>
      <c r="C211" s="555"/>
      <c r="D211" s="555"/>
      <c r="E211" s="556"/>
    </row>
    <row r="212" spans="1:5" ht="25.5" customHeight="1" thickBot="1" x14ac:dyDescent="0.3">
      <c r="A212" s="94" t="s">
        <v>126</v>
      </c>
      <c r="B212" s="697" t="s">
        <v>622</v>
      </c>
      <c r="C212" s="698"/>
      <c r="D212" s="698"/>
      <c r="E212" s="699"/>
    </row>
    <row r="213" spans="1:5" ht="31.15" customHeight="1" thickBot="1" x14ac:dyDescent="0.3">
      <c r="A213" s="94" t="s">
        <v>127</v>
      </c>
      <c r="B213" s="402" t="s">
        <v>623</v>
      </c>
      <c r="C213" s="97" t="s">
        <v>129</v>
      </c>
      <c r="D213" s="559"/>
      <c r="E213" s="560"/>
    </row>
    <row r="214" spans="1:5" ht="25.5" customHeight="1" thickBot="1" x14ac:dyDescent="0.3">
      <c r="A214" s="28" t="s">
        <v>68</v>
      </c>
      <c r="B214" s="571" t="s">
        <v>624</v>
      </c>
      <c r="C214" s="544"/>
      <c r="D214" s="544"/>
      <c r="E214" s="545"/>
    </row>
    <row r="215" spans="1:5" ht="25.5" customHeight="1" thickBot="1" x14ac:dyDescent="0.3">
      <c r="A215" s="28" t="s">
        <v>70</v>
      </c>
      <c r="B215" s="546" t="s">
        <v>625</v>
      </c>
      <c r="C215" s="547"/>
      <c r="D215" s="547"/>
      <c r="E215" s="548"/>
    </row>
    <row r="216" spans="1:5" x14ac:dyDescent="0.25">
      <c r="A216" s="540"/>
      <c r="B216" s="40">
        <v>2019</v>
      </c>
      <c r="C216" s="40">
        <v>2020</v>
      </c>
      <c r="D216" s="40">
        <v>2021</v>
      </c>
      <c r="E216" s="40">
        <v>2022</v>
      </c>
    </row>
    <row r="217" spans="1:5" ht="15.75" thickBot="1" x14ac:dyDescent="0.3">
      <c r="A217" s="541"/>
      <c r="B217" s="42" t="s">
        <v>1</v>
      </c>
      <c r="C217" s="42" t="s">
        <v>46</v>
      </c>
      <c r="D217" s="42" t="s">
        <v>46</v>
      </c>
      <c r="E217" s="42" t="s">
        <v>46</v>
      </c>
    </row>
    <row r="218" spans="1:5" ht="15.75" thickBot="1" x14ac:dyDescent="0.3">
      <c r="A218" s="28" t="s">
        <v>72</v>
      </c>
      <c r="B218" s="43">
        <v>1</v>
      </c>
      <c r="C218" s="43">
        <v>1</v>
      </c>
      <c r="D218" s="43">
        <v>1</v>
      </c>
      <c r="E218" s="43">
        <v>0</v>
      </c>
    </row>
    <row r="219" spans="1:5" ht="15.75" thickBot="1" x14ac:dyDescent="0.3">
      <c r="A219" s="28" t="s">
        <v>73</v>
      </c>
      <c r="B219" s="43">
        <v>40000</v>
      </c>
      <c r="C219" s="124">
        <v>70000</v>
      </c>
      <c r="D219" s="43">
        <v>52000</v>
      </c>
      <c r="E219" s="43">
        <v>0</v>
      </c>
    </row>
    <row r="220" spans="1:5" ht="17.25" customHeight="1" thickBot="1" x14ac:dyDescent="0.3">
      <c r="A220" s="28" t="s">
        <v>74</v>
      </c>
      <c r="B220" s="43">
        <v>40000</v>
      </c>
      <c r="C220" s="124">
        <f>C219/C218</f>
        <v>70000</v>
      </c>
      <c r="D220" s="43">
        <v>52000</v>
      </c>
      <c r="E220" s="43" t="e">
        <f>E219/E218</f>
        <v>#DIV/0!</v>
      </c>
    </row>
    <row r="221" spans="1:5" ht="15.75" thickBot="1" x14ac:dyDescent="0.3">
      <c r="A221" s="28" t="s">
        <v>75</v>
      </c>
      <c r="B221" s="450" t="s">
        <v>76</v>
      </c>
      <c r="C221" s="45">
        <f>C218/B218-1</f>
        <v>0</v>
      </c>
      <c r="D221" s="45">
        <f t="shared" ref="D221:E223" si="2">D218/C218-1</f>
        <v>0</v>
      </c>
      <c r="E221" s="45">
        <f t="shared" si="2"/>
        <v>-1</v>
      </c>
    </row>
    <row r="222" spans="1:5" ht="15.75" thickBot="1" x14ac:dyDescent="0.3">
      <c r="A222" s="28" t="s">
        <v>77</v>
      </c>
      <c r="B222" s="450" t="s">
        <v>76</v>
      </c>
      <c r="C222" s="45">
        <f>C219/B219-1</f>
        <v>0.75</v>
      </c>
      <c r="D222" s="45">
        <f t="shared" si="2"/>
        <v>-0.25714285714285712</v>
      </c>
      <c r="E222" s="45">
        <f t="shared" si="2"/>
        <v>-1</v>
      </c>
    </row>
    <row r="223" spans="1:5" ht="15.75" thickBot="1" x14ac:dyDescent="0.3">
      <c r="A223" s="28" t="s">
        <v>78</v>
      </c>
      <c r="B223" s="450" t="s">
        <v>76</v>
      </c>
      <c r="C223" s="45">
        <f>C220/B220-1</f>
        <v>0.75</v>
      </c>
      <c r="D223" s="45">
        <f t="shared" si="2"/>
        <v>-0.25714285714285712</v>
      </c>
      <c r="E223" s="45" t="e">
        <f t="shared" si="2"/>
        <v>#DIV/0!</v>
      </c>
    </row>
    <row r="224" spans="1:5" ht="15" customHeight="1" thickBot="1" x14ac:dyDescent="0.3">
      <c r="A224" s="537" t="s">
        <v>626</v>
      </c>
      <c r="B224" s="538"/>
      <c r="C224" s="538"/>
      <c r="D224" s="538"/>
      <c r="E224" s="539"/>
    </row>
    <row r="225" spans="1:5" ht="17.25" customHeight="1" x14ac:dyDescent="0.25">
      <c r="A225" s="540"/>
      <c r="B225" s="40">
        <v>2019</v>
      </c>
      <c r="C225" s="40">
        <v>2020</v>
      </c>
      <c r="D225" s="40">
        <v>2021</v>
      </c>
      <c r="E225" s="40">
        <v>2022</v>
      </c>
    </row>
    <row r="226" spans="1:5" ht="15" customHeight="1" thickBot="1" x14ac:dyDescent="0.3">
      <c r="A226" s="541"/>
      <c r="B226" s="42" t="s">
        <v>1</v>
      </c>
      <c r="C226" s="42" t="s">
        <v>46</v>
      </c>
      <c r="D226" s="42" t="s">
        <v>46</v>
      </c>
      <c r="E226" s="42" t="s">
        <v>46</v>
      </c>
    </row>
    <row r="227" spans="1:5" ht="15.75" thickBot="1" x14ac:dyDescent="0.3">
      <c r="A227" s="47" t="s">
        <v>134</v>
      </c>
      <c r="B227" s="68">
        <f>B228+B229+B230+B231</f>
        <v>2530</v>
      </c>
      <c r="C227" s="68">
        <f>C228+C229+C230+C231</f>
        <v>0</v>
      </c>
      <c r="D227" s="68">
        <f>D228+D229+D230+D231</f>
        <v>0</v>
      </c>
      <c r="E227" s="68">
        <f>E228+E229+E230+E231</f>
        <v>0</v>
      </c>
    </row>
    <row r="228" spans="1:5" ht="15.75" thickBot="1" x14ac:dyDescent="0.3">
      <c r="A228" s="48" t="s">
        <v>81</v>
      </c>
      <c r="B228" s="68">
        <v>2530</v>
      </c>
      <c r="C228" s="68">
        <v>0</v>
      </c>
      <c r="D228" s="68">
        <v>0</v>
      </c>
      <c r="E228" s="68">
        <v>0</v>
      </c>
    </row>
    <row r="229" spans="1:5" ht="15.75" thickBot="1" x14ac:dyDescent="0.3">
      <c r="A229" s="48" t="s">
        <v>135</v>
      </c>
      <c r="B229" s="68"/>
      <c r="C229" s="68"/>
      <c r="D229" s="68"/>
      <c r="E229" s="68"/>
    </row>
    <row r="230" spans="1:5" ht="15.75" customHeight="1" thickBot="1" x14ac:dyDescent="0.3">
      <c r="A230" s="48" t="s">
        <v>136</v>
      </c>
      <c r="B230" s="68"/>
      <c r="C230" s="68"/>
      <c r="D230" s="68"/>
      <c r="E230" s="68"/>
    </row>
    <row r="231" spans="1:5" ht="15.75" thickBot="1" x14ac:dyDescent="0.3">
      <c r="A231" s="48" t="s">
        <v>137</v>
      </c>
      <c r="B231" s="68"/>
      <c r="C231" s="68"/>
      <c r="D231" s="68"/>
      <c r="E231" s="68"/>
    </row>
    <row r="232" spans="1:5" ht="15.75" thickBot="1" x14ac:dyDescent="0.3">
      <c r="A232" s="47" t="s">
        <v>138</v>
      </c>
      <c r="B232" s="125">
        <f>B233+B234+B235+B236</f>
        <v>37470</v>
      </c>
      <c r="C232" s="125">
        <f>C233+C234+C235+C236</f>
        <v>70000</v>
      </c>
      <c r="D232" s="125">
        <f>D233+D234+D235+D236</f>
        <v>52000</v>
      </c>
      <c r="E232" s="125">
        <v>0</v>
      </c>
    </row>
    <row r="233" spans="1:5" ht="15.75" thickBot="1" x14ac:dyDescent="0.3">
      <c r="A233" s="48" t="s">
        <v>81</v>
      </c>
      <c r="B233" s="125">
        <v>37470</v>
      </c>
      <c r="C233" s="125">
        <v>70000</v>
      </c>
      <c r="D233" s="125">
        <v>52000</v>
      </c>
      <c r="E233" s="125">
        <v>0</v>
      </c>
    </row>
    <row r="234" spans="1:5" ht="15.75" thickBot="1" x14ac:dyDescent="0.3">
      <c r="A234" s="48" t="s">
        <v>135</v>
      </c>
      <c r="B234" s="125"/>
      <c r="C234" s="125"/>
      <c r="D234" s="125"/>
      <c r="E234" s="125"/>
    </row>
    <row r="235" spans="1:5" ht="15.75" thickBot="1" x14ac:dyDescent="0.3">
      <c r="A235" s="48" t="s">
        <v>136</v>
      </c>
      <c r="B235" s="125"/>
      <c r="C235" s="125"/>
      <c r="D235" s="125"/>
      <c r="E235" s="125"/>
    </row>
    <row r="236" spans="1:5" ht="18" customHeight="1" thickBot="1" x14ac:dyDescent="0.3">
      <c r="A236" s="48" t="s">
        <v>137</v>
      </c>
      <c r="B236" s="125"/>
      <c r="C236" s="125"/>
      <c r="D236" s="125"/>
      <c r="E236" s="125"/>
    </row>
    <row r="237" spans="1:5" ht="15.75" customHeight="1" thickBot="1" x14ac:dyDescent="0.3">
      <c r="A237" s="100" t="s">
        <v>89</v>
      </c>
      <c r="B237" s="125">
        <f>B227+B232</f>
        <v>40000</v>
      </c>
      <c r="C237" s="125">
        <f>C227+C232</f>
        <v>70000</v>
      </c>
      <c r="D237" s="125">
        <f>D227+D232</f>
        <v>52000</v>
      </c>
      <c r="E237" s="125">
        <f>E227+E232</f>
        <v>0</v>
      </c>
    </row>
    <row r="238" spans="1:5" ht="15.75" thickBot="1" x14ac:dyDescent="0.3">
      <c r="A238" s="60" t="s">
        <v>90</v>
      </c>
      <c r="B238" s="62">
        <f>IF(B237-B219=0,0,"Error")</f>
        <v>0</v>
      </c>
      <c r="C238" s="62">
        <f>IF(C237-C219=0,0,"Error")</f>
        <v>0</v>
      </c>
      <c r="D238" s="62">
        <f>IF(D237-D219=0,0,"Error")</f>
        <v>0</v>
      </c>
      <c r="E238" s="62">
        <f>IF(E237-E219=0,0,"Error")</f>
        <v>0</v>
      </c>
    </row>
    <row r="239" spans="1:5" ht="35.25" customHeight="1" thickBot="1" x14ac:dyDescent="0.3">
      <c r="A239" s="94" t="s">
        <v>91</v>
      </c>
      <c r="B239" s="476" t="s">
        <v>698</v>
      </c>
      <c r="C239" s="477" t="s">
        <v>129</v>
      </c>
      <c r="D239" s="559"/>
      <c r="E239" s="560"/>
    </row>
    <row r="240" spans="1:5" ht="15.75" thickBot="1" x14ac:dyDescent="0.3">
      <c r="A240" s="28" t="s">
        <v>68</v>
      </c>
      <c r="B240" s="690" t="s">
        <v>699</v>
      </c>
      <c r="C240" s="691"/>
      <c r="D240" s="691"/>
      <c r="E240" s="692"/>
    </row>
    <row r="241" spans="1:5" ht="15.75" thickBot="1" x14ac:dyDescent="0.3">
      <c r="A241" s="28" t="s">
        <v>70</v>
      </c>
      <c r="B241" s="693" t="s">
        <v>700</v>
      </c>
      <c r="C241" s="694"/>
      <c r="D241" s="694"/>
      <c r="E241" s="695"/>
    </row>
    <row r="242" spans="1:5" x14ac:dyDescent="0.25">
      <c r="A242" s="540"/>
      <c r="B242" s="40">
        <v>2019</v>
      </c>
      <c r="C242" s="40">
        <v>2020</v>
      </c>
      <c r="D242" s="40">
        <v>2021</v>
      </c>
      <c r="E242" s="40">
        <v>2022</v>
      </c>
    </row>
    <row r="243" spans="1:5" ht="15.75" thickBot="1" x14ac:dyDescent="0.3">
      <c r="A243" s="541"/>
      <c r="B243" s="42" t="s">
        <v>1</v>
      </c>
      <c r="C243" s="42" t="s">
        <v>46</v>
      </c>
      <c r="D243" s="42" t="s">
        <v>46</v>
      </c>
      <c r="E243" s="42" t="s">
        <v>46</v>
      </c>
    </row>
    <row r="244" spans="1:5" ht="15.75" thickBot="1" x14ac:dyDescent="0.3">
      <c r="A244" s="28" t="s">
        <v>72</v>
      </c>
      <c r="B244" s="43"/>
      <c r="C244" s="43">
        <v>1</v>
      </c>
      <c r="D244" s="43"/>
      <c r="E244" s="43"/>
    </row>
    <row r="245" spans="1:5" ht="15.75" thickBot="1" x14ac:dyDescent="0.3">
      <c r="A245" s="28" t="s">
        <v>73</v>
      </c>
      <c r="B245" s="43"/>
      <c r="C245" s="124">
        <v>90000</v>
      </c>
      <c r="D245" s="43">
        <v>90000</v>
      </c>
      <c r="E245" s="43"/>
    </row>
    <row r="246" spans="1:5" ht="17.25" customHeight="1" thickBot="1" x14ac:dyDescent="0.3">
      <c r="A246" s="28" t="s">
        <v>74</v>
      </c>
      <c r="B246" s="43"/>
      <c r="C246" s="124">
        <f>C245/C244</f>
        <v>90000</v>
      </c>
      <c r="D246" s="506">
        <v>90000</v>
      </c>
      <c r="E246" s="43" t="e">
        <f>E245/E244</f>
        <v>#DIV/0!</v>
      </c>
    </row>
    <row r="247" spans="1:5" ht="15.75" thickBot="1" x14ac:dyDescent="0.3">
      <c r="A247" s="28" t="s">
        <v>75</v>
      </c>
      <c r="B247" s="450" t="s">
        <v>76</v>
      </c>
      <c r="C247" s="45" t="e">
        <f>C244/B244-1</f>
        <v>#DIV/0!</v>
      </c>
      <c r="D247" s="45">
        <f t="shared" ref="D247:E249" si="3">D244/C244-1</f>
        <v>-1</v>
      </c>
      <c r="E247" s="45" t="e">
        <f t="shared" si="3"/>
        <v>#DIV/0!</v>
      </c>
    </row>
    <row r="248" spans="1:5" ht="15.75" thickBot="1" x14ac:dyDescent="0.3">
      <c r="A248" s="28" t="s">
        <v>77</v>
      </c>
      <c r="B248" s="450" t="s">
        <v>76</v>
      </c>
      <c r="C248" s="45" t="e">
        <f>C245/B245-1</f>
        <v>#DIV/0!</v>
      </c>
      <c r="D248" s="45">
        <f t="shared" si="3"/>
        <v>0</v>
      </c>
      <c r="E248" s="45">
        <f t="shared" si="3"/>
        <v>-1</v>
      </c>
    </row>
    <row r="249" spans="1:5" ht="15.75" thickBot="1" x14ac:dyDescent="0.3">
      <c r="A249" s="28" t="s">
        <v>78</v>
      </c>
      <c r="B249" s="450" t="s">
        <v>76</v>
      </c>
      <c r="C249" s="45" t="e">
        <f>C246/B246-1</f>
        <v>#DIV/0!</v>
      </c>
      <c r="D249" s="45">
        <f t="shared" si="3"/>
        <v>0</v>
      </c>
      <c r="E249" s="45" t="e">
        <f t="shared" si="3"/>
        <v>#DIV/0!</v>
      </c>
    </row>
    <row r="250" spans="1:5" ht="15" customHeight="1" thickBot="1" x14ac:dyDescent="0.3">
      <c r="A250" s="537" t="s">
        <v>572</v>
      </c>
      <c r="B250" s="538"/>
      <c r="C250" s="538"/>
      <c r="D250" s="538"/>
      <c r="E250" s="539"/>
    </row>
    <row r="251" spans="1:5" ht="17.25" customHeight="1" x14ac:dyDescent="0.25">
      <c r="A251" s="540"/>
      <c r="B251" s="40">
        <v>2019</v>
      </c>
      <c r="C251" s="40">
        <v>2020</v>
      </c>
      <c r="D251" s="40">
        <v>2021</v>
      </c>
      <c r="E251" s="40">
        <v>2022</v>
      </c>
    </row>
    <row r="252" spans="1:5" ht="15" customHeight="1" thickBot="1" x14ac:dyDescent="0.3">
      <c r="A252" s="541"/>
      <c r="B252" s="42" t="s">
        <v>1</v>
      </c>
      <c r="C252" s="42" t="s">
        <v>46</v>
      </c>
      <c r="D252" s="42" t="s">
        <v>46</v>
      </c>
      <c r="E252" s="42" t="s">
        <v>46</v>
      </c>
    </row>
    <row r="253" spans="1:5" ht="15.75" thickBot="1" x14ac:dyDescent="0.3">
      <c r="A253" s="47" t="s">
        <v>134</v>
      </c>
      <c r="B253" s="68">
        <f>B254+B255+B256+B257</f>
        <v>0</v>
      </c>
      <c r="C253" s="68">
        <f>C254+C255+C256+C257</f>
        <v>0</v>
      </c>
      <c r="D253" s="68">
        <f>D254+D255+D256+D257</f>
        <v>0</v>
      </c>
      <c r="E253" s="68">
        <f>E254+E255+E256+E257</f>
        <v>0</v>
      </c>
    </row>
    <row r="254" spans="1:5" ht="15.75" thickBot="1" x14ac:dyDescent="0.3">
      <c r="A254" s="48" t="s">
        <v>81</v>
      </c>
      <c r="B254" s="68"/>
      <c r="C254" s="68">
        <v>0</v>
      </c>
      <c r="D254" s="68">
        <v>0</v>
      </c>
      <c r="E254" s="68">
        <v>0</v>
      </c>
    </row>
    <row r="255" spans="1:5" ht="15.75" thickBot="1" x14ac:dyDescent="0.3">
      <c r="A255" s="48" t="s">
        <v>135</v>
      </c>
      <c r="B255" s="68"/>
      <c r="C255" s="68"/>
      <c r="D255" s="68"/>
      <c r="E255" s="68"/>
    </row>
    <row r="256" spans="1:5" ht="15.75" customHeight="1" thickBot="1" x14ac:dyDescent="0.3">
      <c r="A256" s="48" t="s">
        <v>136</v>
      </c>
      <c r="B256" s="68"/>
      <c r="C256" s="68"/>
      <c r="D256" s="68"/>
      <c r="E256" s="68"/>
    </row>
    <row r="257" spans="1:5" ht="15.75" thickBot="1" x14ac:dyDescent="0.3">
      <c r="A257" s="48" t="s">
        <v>137</v>
      </c>
      <c r="B257" s="68"/>
      <c r="C257" s="68"/>
      <c r="D257" s="68"/>
      <c r="E257" s="68"/>
    </row>
    <row r="258" spans="1:5" ht="15.75" thickBot="1" x14ac:dyDescent="0.3">
      <c r="A258" s="47" t="s">
        <v>138</v>
      </c>
      <c r="B258" s="125">
        <f>B259+B260+B261+B262</f>
        <v>0</v>
      </c>
      <c r="C258" s="125">
        <f>C259+C260+C261+C262</f>
        <v>90000</v>
      </c>
      <c r="D258" s="125">
        <f>D259+D260+D261+D262</f>
        <v>90000</v>
      </c>
      <c r="E258" s="125">
        <v>0</v>
      </c>
    </row>
    <row r="259" spans="1:5" ht="15.75" thickBot="1" x14ac:dyDescent="0.3">
      <c r="A259" s="48" t="s">
        <v>81</v>
      </c>
      <c r="B259" s="125"/>
      <c r="C259" s="125">
        <v>90000</v>
      </c>
      <c r="D259" s="505">
        <v>90000</v>
      </c>
      <c r="E259" s="125">
        <v>0</v>
      </c>
    </row>
    <row r="260" spans="1:5" ht="15.75" thickBot="1" x14ac:dyDescent="0.3">
      <c r="A260" s="48" t="s">
        <v>135</v>
      </c>
      <c r="B260" s="125"/>
      <c r="C260" s="125"/>
      <c r="D260" s="125"/>
      <c r="E260" s="125"/>
    </row>
    <row r="261" spans="1:5" ht="15.75" thickBot="1" x14ac:dyDescent="0.3">
      <c r="A261" s="48" t="s">
        <v>136</v>
      </c>
      <c r="B261" s="125"/>
      <c r="C261" s="125"/>
      <c r="D261" s="125"/>
      <c r="E261" s="125"/>
    </row>
    <row r="262" spans="1:5" ht="18" customHeight="1" thickBot="1" x14ac:dyDescent="0.3">
      <c r="A262" s="48" t="s">
        <v>137</v>
      </c>
      <c r="B262" s="125"/>
      <c r="C262" s="125"/>
      <c r="D262" s="125"/>
      <c r="E262" s="125"/>
    </row>
    <row r="263" spans="1:5" ht="15.75" customHeight="1" thickBot="1" x14ac:dyDescent="0.3">
      <c r="A263" s="100" t="s">
        <v>97</v>
      </c>
      <c r="B263" s="125">
        <f>B253+B258</f>
        <v>0</v>
      </c>
      <c r="C263" s="125">
        <f>C253+C258</f>
        <v>90000</v>
      </c>
      <c r="D263" s="125">
        <f>D253+D258</f>
        <v>90000</v>
      </c>
      <c r="E263" s="125">
        <f>E253+E258</f>
        <v>0</v>
      </c>
    </row>
    <row r="264" spans="1:5" ht="15.75" thickBot="1" x14ac:dyDescent="0.3">
      <c r="A264" s="60" t="s">
        <v>90</v>
      </c>
      <c r="B264" s="62">
        <f>IF(B263-B245=0,0,"Error")</f>
        <v>0</v>
      </c>
      <c r="C264" s="62">
        <f>IF(C263-C245=0,0,"Error")</f>
        <v>0</v>
      </c>
      <c r="D264" s="62">
        <f>IF(D263-D245=0,0,"Error")</f>
        <v>0</v>
      </c>
      <c r="E264" s="62">
        <f>IF(E263-E245=0,0,"Error")</f>
        <v>0</v>
      </c>
    </row>
    <row r="265" spans="1:5" ht="34.5" thickBot="1" x14ac:dyDescent="0.3">
      <c r="A265" s="403" t="s">
        <v>91</v>
      </c>
      <c r="B265" s="404" t="s">
        <v>627</v>
      </c>
      <c r="C265" s="405" t="s">
        <v>129</v>
      </c>
      <c r="D265" s="406" t="s">
        <v>628</v>
      </c>
      <c r="E265" s="407"/>
    </row>
    <row r="266" spans="1:5" ht="15" customHeight="1" thickBot="1" x14ac:dyDescent="0.3">
      <c r="A266" s="28" t="s">
        <v>68</v>
      </c>
      <c r="B266" s="571" t="s">
        <v>627</v>
      </c>
      <c r="C266" s="544"/>
      <c r="D266" s="544"/>
      <c r="E266" s="545"/>
    </row>
    <row r="267" spans="1:5" ht="15.75" thickBot="1" x14ac:dyDescent="0.3">
      <c r="A267" s="28" t="s">
        <v>70</v>
      </c>
      <c r="B267" s="681" t="s">
        <v>629</v>
      </c>
      <c r="C267" s="682"/>
      <c r="D267" s="682"/>
      <c r="E267" s="683"/>
    </row>
    <row r="268" spans="1:5" x14ac:dyDescent="0.25">
      <c r="A268" s="540"/>
      <c r="B268" s="40">
        <v>2019</v>
      </c>
      <c r="C268" s="40">
        <v>2020</v>
      </c>
      <c r="D268" s="40">
        <v>2021</v>
      </c>
      <c r="E268" s="40">
        <v>2022</v>
      </c>
    </row>
    <row r="269" spans="1:5" ht="15.75" thickBot="1" x14ac:dyDescent="0.3">
      <c r="A269" s="541"/>
      <c r="B269" s="42" t="s">
        <v>1</v>
      </c>
      <c r="C269" s="42" t="s">
        <v>46</v>
      </c>
      <c r="D269" s="42" t="s">
        <v>46</v>
      </c>
      <c r="E269" s="42" t="s">
        <v>46</v>
      </c>
    </row>
    <row r="270" spans="1:5" ht="15.75" customHeight="1" thickBot="1" x14ac:dyDescent="0.3">
      <c r="A270" s="28" t="s">
        <v>72</v>
      </c>
      <c r="B270" s="43">
        <v>0</v>
      </c>
      <c r="C270" s="43">
        <v>1</v>
      </c>
      <c r="D270" s="43">
        <v>0</v>
      </c>
      <c r="E270" s="43">
        <v>0</v>
      </c>
    </row>
    <row r="271" spans="1:5" ht="12.75" customHeight="1" thickBot="1" x14ac:dyDescent="0.3">
      <c r="A271" s="28" t="s">
        <v>73</v>
      </c>
      <c r="B271" s="43">
        <v>10000</v>
      </c>
      <c r="C271" s="43">
        <v>12145</v>
      </c>
      <c r="D271" s="43">
        <v>0</v>
      </c>
      <c r="E271" s="43">
        <v>0</v>
      </c>
    </row>
    <row r="272" spans="1:5" ht="15.75" thickBot="1" x14ac:dyDescent="0.3">
      <c r="A272" s="28" t="s">
        <v>74</v>
      </c>
      <c r="B272" s="43"/>
      <c r="C272" s="43"/>
      <c r="D272" s="43"/>
      <c r="E272" s="43"/>
    </row>
    <row r="273" spans="1:5" ht="15.75" thickBot="1" x14ac:dyDescent="0.3">
      <c r="A273" s="28" t="s">
        <v>75</v>
      </c>
      <c r="B273" s="45"/>
      <c r="C273" s="45"/>
      <c r="D273" s="45"/>
      <c r="E273" s="45"/>
    </row>
    <row r="274" spans="1:5" ht="15.75" thickBot="1" x14ac:dyDescent="0.3">
      <c r="A274" s="28" t="s">
        <v>77</v>
      </c>
      <c r="B274" s="45"/>
      <c r="C274" s="45"/>
      <c r="D274" s="45"/>
      <c r="E274" s="45"/>
    </row>
    <row r="275" spans="1:5" ht="15.75" customHeight="1" thickBot="1" x14ac:dyDescent="0.3">
      <c r="A275" s="28" t="s">
        <v>78</v>
      </c>
      <c r="B275" s="45"/>
      <c r="C275" s="45"/>
      <c r="D275" s="45"/>
      <c r="E275" s="45"/>
    </row>
    <row r="276" spans="1:5" ht="15.75" customHeight="1" thickBot="1" x14ac:dyDescent="0.3">
      <c r="A276" s="537" t="s">
        <v>626</v>
      </c>
      <c r="B276" s="538"/>
      <c r="C276" s="538"/>
      <c r="D276" s="538"/>
      <c r="E276" s="539"/>
    </row>
    <row r="277" spans="1:5" x14ac:dyDescent="0.25">
      <c r="A277" s="540"/>
      <c r="B277" s="40">
        <v>2019</v>
      </c>
      <c r="C277" s="40">
        <v>2020</v>
      </c>
      <c r="D277" s="40">
        <v>2021</v>
      </c>
      <c r="E277" s="40">
        <v>2022</v>
      </c>
    </row>
    <row r="278" spans="1:5" ht="15.75" thickBot="1" x14ac:dyDescent="0.3">
      <c r="A278" s="541"/>
      <c r="B278" s="42" t="s">
        <v>1</v>
      </c>
      <c r="C278" s="42" t="s">
        <v>46</v>
      </c>
      <c r="D278" s="42" t="s">
        <v>46</v>
      </c>
      <c r="E278" s="42" t="s">
        <v>46</v>
      </c>
    </row>
    <row r="279" spans="1:5" ht="15.75" thickBot="1" x14ac:dyDescent="0.3">
      <c r="A279" s="47" t="s">
        <v>134</v>
      </c>
      <c r="B279" s="68">
        <f t="shared" ref="B279:C279" si="4">B280+B281+B282+B283</f>
        <v>0</v>
      </c>
      <c r="C279" s="68">
        <f t="shared" si="4"/>
        <v>0</v>
      </c>
      <c r="D279" s="68"/>
      <c r="E279" s="68"/>
    </row>
    <row r="280" spans="1:5" ht="15" customHeight="1" thickBot="1" x14ac:dyDescent="0.3">
      <c r="A280" s="48" t="s">
        <v>81</v>
      </c>
      <c r="B280" s="68"/>
      <c r="C280" s="68"/>
      <c r="D280" s="68"/>
      <c r="E280" s="68"/>
    </row>
    <row r="281" spans="1:5" ht="12.75" customHeight="1" thickBot="1" x14ac:dyDescent="0.3">
      <c r="A281" s="48" t="s">
        <v>135</v>
      </c>
      <c r="B281" s="68"/>
      <c r="C281" s="68"/>
      <c r="D281" s="68"/>
      <c r="E281" s="68"/>
    </row>
    <row r="282" spans="1:5" ht="13.5" customHeight="1" thickBot="1" x14ac:dyDescent="0.3">
      <c r="A282" s="48" t="s">
        <v>136</v>
      </c>
      <c r="B282" s="68"/>
      <c r="C282" s="68"/>
      <c r="D282" s="68"/>
      <c r="E282" s="68"/>
    </row>
    <row r="283" spans="1:5" ht="15.75" customHeight="1" thickBot="1" x14ac:dyDescent="0.3">
      <c r="A283" s="48" t="s">
        <v>137</v>
      </c>
      <c r="B283" s="68"/>
      <c r="C283" s="68"/>
      <c r="D283" s="68"/>
      <c r="E283" s="68"/>
    </row>
    <row r="284" spans="1:5" ht="12.75" customHeight="1" thickBot="1" x14ac:dyDescent="0.3">
      <c r="A284" s="47" t="s">
        <v>138</v>
      </c>
      <c r="B284" s="125">
        <f t="shared" ref="B284:C284" si="5">B285+B286+B287+B288</f>
        <v>10000</v>
      </c>
      <c r="C284" s="125">
        <f t="shared" si="5"/>
        <v>12145</v>
      </c>
      <c r="D284" s="125"/>
      <c r="E284" s="125"/>
    </row>
    <row r="285" spans="1:5" ht="12.75" customHeight="1" thickBot="1" x14ac:dyDescent="0.3">
      <c r="A285" s="48" t="s">
        <v>81</v>
      </c>
      <c r="B285" s="125">
        <v>10000</v>
      </c>
      <c r="C285" s="125">
        <v>12145</v>
      </c>
      <c r="D285" s="125"/>
      <c r="E285" s="125"/>
    </row>
    <row r="286" spans="1:5" ht="15.75" thickBot="1" x14ac:dyDescent="0.3">
      <c r="A286" s="48" t="s">
        <v>135</v>
      </c>
      <c r="B286" s="125"/>
      <c r="C286" s="125"/>
      <c r="D286" s="125"/>
      <c r="E286" s="125"/>
    </row>
    <row r="287" spans="1:5" ht="15.75" thickBot="1" x14ac:dyDescent="0.3">
      <c r="A287" s="48" t="s">
        <v>136</v>
      </c>
      <c r="B287" s="125"/>
      <c r="C287" s="125"/>
      <c r="D287" s="125"/>
      <c r="E287" s="125"/>
    </row>
    <row r="288" spans="1:5" ht="15.75" thickBot="1" x14ac:dyDescent="0.3">
      <c r="A288" s="48" t="s">
        <v>137</v>
      </c>
      <c r="B288" s="125"/>
      <c r="C288" s="125"/>
      <c r="D288" s="125"/>
      <c r="E288" s="125"/>
    </row>
    <row r="289" spans="1:5" ht="15.75" thickBot="1" x14ac:dyDescent="0.3">
      <c r="A289" s="100" t="s">
        <v>89</v>
      </c>
      <c r="B289" s="125">
        <f>B279+B284</f>
        <v>10000</v>
      </c>
      <c r="C289" s="125">
        <f>C279+C284</f>
        <v>12145</v>
      </c>
      <c r="D289" s="125"/>
      <c r="E289" s="125"/>
    </row>
    <row r="290" spans="1:5" ht="15" customHeight="1" thickBot="1" x14ac:dyDescent="0.3">
      <c r="A290" s="60" t="s">
        <v>90</v>
      </c>
      <c r="B290" s="62">
        <f>IF(B289-B271=0,0,"Error")</f>
        <v>0</v>
      </c>
      <c r="C290" s="62">
        <f>IF(C289-C271=0,0,"Error")</f>
        <v>0</v>
      </c>
      <c r="D290" s="62">
        <f>IF(D289-D271=0,0,"Error")</f>
        <v>0</v>
      </c>
      <c r="E290" s="62">
        <f>IF(E289-E271=0,0,"Error")</f>
        <v>0</v>
      </c>
    </row>
    <row r="291" spans="1:5" ht="14.45" customHeight="1" x14ac:dyDescent="0.25">
      <c r="A291" s="408" t="s">
        <v>112</v>
      </c>
      <c r="B291" s="684" t="s">
        <v>630</v>
      </c>
      <c r="C291" s="684"/>
      <c r="D291" s="684"/>
      <c r="E291" s="684"/>
    </row>
    <row r="292" spans="1:5" x14ac:dyDescent="0.25">
      <c r="A292" s="685" t="s">
        <v>114</v>
      </c>
      <c r="B292" s="685"/>
      <c r="C292" s="685"/>
      <c r="D292" s="685"/>
      <c r="E292" s="685"/>
    </row>
    <row r="293" spans="1:5" x14ac:dyDescent="0.25">
      <c r="A293" s="337" t="s">
        <v>631</v>
      </c>
      <c r="B293" s="409">
        <v>3</v>
      </c>
      <c r="C293" s="409">
        <v>4</v>
      </c>
      <c r="D293" s="409">
        <v>5</v>
      </c>
      <c r="E293" s="409">
        <v>6</v>
      </c>
    </row>
    <row r="294" spans="1:5" ht="33.75" x14ac:dyDescent="0.25">
      <c r="A294" s="367" t="s">
        <v>632</v>
      </c>
      <c r="B294" s="410">
        <v>0.93</v>
      </c>
      <c r="C294" s="410">
        <v>0.95</v>
      </c>
      <c r="D294" s="410">
        <v>0.97</v>
      </c>
      <c r="E294" s="410">
        <v>1</v>
      </c>
    </row>
    <row r="295" spans="1:5" ht="23.25" thickBot="1" x14ac:dyDescent="0.3">
      <c r="A295" s="367" t="s">
        <v>633</v>
      </c>
      <c r="B295" s="411" t="s">
        <v>634</v>
      </c>
      <c r="C295" s="411" t="s">
        <v>635</v>
      </c>
      <c r="D295" s="411" t="s">
        <v>635</v>
      </c>
      <c r="E295" s="411" t="s">
        <v>635</v>
      </c>
    </row>
    <row r="296" spans="1:5" ht="15.75" thickBot="1" x14ac:dyDescent="0.3">
      <c r="A296" s="686" t="s">
        <v>119</v>
      </c>
      <c r="B296" s="687"/>
      <c r="C296" s="687"/>
      <c r="D296" s="687"/>
      <c r="E296" s="688"/>
    </row>
    <row r="297" spans="1:5" ht="15.75" thickBot="1" x14ac:dyDescent="0.3">
      <c r="A297" s="554" t="s">
        <v>64</v>
      </c>
      <c r="B297" s="575"/>
      <c r="C297" s="575"/>
      <c r="D297" s="575"/>
      <c r="E297" s="556"/>
    </row>
    <row r="298" spans="1:5" ht="27" customHeight="1" thickBot="1" x14ac:dyDescent="0.3">
      <c r="A298" s="478" t="s">
        <v>65</v>
      </c>
      <c r="B298" s="689" t="s">
        <v>636</v>
      </c>
      <c r="C298" s="689"/>
      <c r="D298" s="689"/>
      <c r="E298" s="453" t="s">
        <v>701</v>
      </c>
    </row>
    <row r="299" spans="1:5" ht="24" customHeight="1" thickBot="1" x14ac:dyDescent="0.3">
      <c r="A299" s="28" t="s">
        <v>68</v>
      </c>
      <c r="B299" s="551" t="s">
        <v>637</v>
      </c>
      <c r="C299" s="552"/>
      <c r="D299" s="552"/>
      <c r="E299" s="553"/>
    </row>
    <row r="300" spans="1:5" ht="15.75" thickBot="1" x14ac:dyDescent="0.3">
      <c r="A300" s="28" t="s">
        <v>70</v>
      </c>
      <c r="B300" s="546" t="s">
        <v>638</v>
      </c>
      <c r="C300" s="547"/>
      <c r="D300" s="547"/>
      <c r="E300" s="548"/>
    </row>
    <row r="301" spans="1:5" x14ac:dyDescent="0.25">
      <c r="A301" s="540"/>
      <c r="B301" s="40">
        <v>2019</v>
      </c>
      <c r="C301" s="40">
        <v>2020</v>
      </c>
      <c r="D301" s="40">
        <v>2021</v>
      </c>
      <c r="E301" s="40">
        <v>2022</v>
      </c>
    </row>
    <row r="302" spans="1:5" ht="15.75" thickBot="1" x14ac:dyDescent="0.3">
      <c r="A302" s="541"/>
      <c r="B302" s="42" t="s">
        <v>1</v>
      </c>
      <c r="C302" s="42" t="s">
        <v>46</v>
      </c>
      <c r="D302" s="42" t="s">
        <v>46</v>
      </c>
      <c r="E302" s="42" t="s">
        <v>46</v>
      </c>
    </row>
    <row r="303" spans="1:5" ht="15.75" thickBot="1" x14ac:dyDescent="0.3">
      <c r="A303" s="28" t="s">
        <v>72</v>
      </c>
      <c r="B303" s="43">
        <v>20</v>
      </c>
      <c r="C303" s="43">
        <v>17</v>
      </c>
      <c r="D303" s="43">
        <v>20</v>
      </c>
      <c r="E303" s="43">
        <v>20</v>
      </c>
    </row>
    <row r="304" spans="1:5" ht="15.75" thickBot="1" x14ac:dyDescent="0.3">
      <c r="A304" s="28" t="s">
        <v>73</v>
      </c>
      <c r="B304" s="43">
        <f>B333</f>
        <v>3500</v>
      </c>
      <c r="C304" s="43">
        <v>3000</v>
      </c>
      <c r="D304" s="43">
        <v>3000</v>
      </c>
      <c r="E304" s="43">
        <v>3000</v>
      </c>
    </row>
    <row r="305" spans="1:5" ht="15.75" thickBot="1" x14ac:dyDescent="0.3">
      <c r="A305" s="28" t="s">
        <v>74</v>
      </c>
      <c r="B305" s="43">
        <f>B304/B303</f>
        <v>175</v>
      </c>
      <c r="C305" s="43">
        <f>C304/C303</f>
        <v>176.47058823529412</v>
      </c>
      <c r="D305" s="43">
        <f>D304/D303</f>
        <v>150</v>
      </c>
      <c r="E305" s="43">
        <f>E304/E303</f>
        <v>150</v>
      </c>
    </row>
    <row r="306" spans="1:5" ht="15.75" thickBot="1" x14ac:dyDescent="0.3">
      <c r="A306" s="28" t="s">
        <v>75</v>
      </c>
      <c r="B306" s="45"/>
      <c r="C306" s="45">
        <f t="shared" ref="C306:E308" si="6">C303/B303-1</f>
        <v>-0.15000000000000002</v>
      </c>
      <c r="D306" s="45">
        <f t="shared" si="6"/>
        <v>0.17647058823529416</v>
      </c>
      <c r="E306" s="45">
        <f t="shared" si="6"/>
        <v>0</v>
      </c>
    </row>
    <row r="307" spans="1:5" ht="15.75" customHeight="1" thickBot="1" x14ac:dyDescent="0.3">
      <c r="A307" s="28" t="s">
        <v>77</v>
      </c>
      <c r="B307" s="45"/>
      <c r="C307" s="45">
        <f t="shared" si="6"/>
        <v>-0.1428571428571429</v>
      </c>
      <c r="D307" s="45">
        <f t="shared" si="6"/>
        <v>0</v>
      </c>
      <c r="E307" s="45">
        <f t="shared" si="6"/>
        <v>0</v>
      </c>
    </row>
    <row r="308" spans="1:5" ht="15" customHeight="1" thickBot="1" x14ac:dyDescent="0.3">
      <c r="A308" s="28" t="s">
        <v>78</v>
      </c>
      <c r="B308" s="45"/>
      <c r="C308" s="45">
        <f t="shared" si="6"/>
        <v>8.4033613445377853E-3</v>
      </c>
      <c r="D308" s="45">
        <f t="shared" si="6"/>
        <v>-0.15000000000000002</v>
      </c>
      <c r="E308" s="45">
        <f t="shared" si="6"/>
        <v>0</v>
      </c>
    </row>
    <row r="309" spans="1:5" ht="15" customHeight="1" thickBot="1" x14ac:dyDescent="0.3">
      <c r="A309" s="537" t="s">
        <v>514</v>
      </c>
      <c r="B309" s="538"/>
      <c r="C309" s="538"/>
      <c r="D309" s="538"/>
      <c r="E309" s="539"/>
    </row>
    <row r="310" spans="1:5" x14ac:dyDescent="0.25">
      <c r="A310" s="540"/>
      <c r="B310" s="40">
        <v>2019</v>
      </c>
      <c r="C310" s="40">
        <v>2020</v>
      </c>
      <c r="D310" s="40">
        <v>2021</v>
      </c>
      <c r="E310" s="40">
        <v>2022</v>
      </c>
    </row>
    <row r="311" spans="1:5" ht="15.75" thickBot="1" x14ac:dyDescent="0.3">
      <c r="A311" s="541"/>
      <c r="B311" s="42" t="s">
        <v>1</v>
      </c>
      <c r="C311" s="42" t="s">
        <v>46</v>
      </c>
      <c r="D311" s="42" t="s">
        <v>46</v>
      </c>
      <c r="E311" s="42" t="s">
        <v>46</v>
      </c>
    </row>
    <row r="312" spans="1:5" ht="15.75" thickBot="1" x14ac:dyDescent="0.3">
      <c r="A312" s="47" t="s">
        <v>80</v>
      </c>
      <c r="B312" s="43"/>
      <c r="C312" s="43"/>
      <c r="D312" s="43"/>
      <c r="E312" s="43"/>
    </row>
    <row r="313" spans="1:5" ht="15.75" thickBot="1" x14ac:dyDescent="0.3">
      <c r="A313" s="48" t="s">
        <v>81</v>
      </c>
      <c r="B313" s="43"/>
      <c r="C313" s="43"/>
      <c r="D313" s="43"/>
      <c r="E313" s="43"/>
    </row>
    <row r="314" spans="1:5" ht="15.75" thickBot="1" x14ac:dyDescent="0.3">
      <c r="A314" s="48" t="s">
        <v>82</v>
      </c>
      <c r="B314" s="43"/>
      <c r="C314" s="43"/>
      <c r="D314" s="43"/>
      <c r="E314" s="43"/>
    </row>
    <row r="315" spans="1:5" ht="24.75" thickBot="1" x14ac:dyDescent="0.3">
      <c r="A315" s="47" t="s">
        <v>83</v>
      </c>
      <c r="B315" s="450"/>
      <c r="C315" s="45"/>
      <c r="D315" s="45"/>
      <c r="E315" s="45"/>
    </row>
    <row r="316" spans="1:5" ht="17.25" customHeight="1" thickBot="1" x14ac:dyDescent="0.3">
      <c r="A316" s="48" t="s">
        <v>81</v>
      </c>
      <c r="B316" s="450"/>
      <c r="C316" s="45"/>
      <c r="D316" s="45"/>
      <c r="E316" s="45"/>
    </row>
    <row r="317" spans="1:5" ht="15.75" customHeight="1" thickBot="1" x14ac:dyDescent="0.3">
      <c r="A317" s="48" t="s">
        <v>82</v>
      </c>
      <c r="B317" s="450"/>
      <c r="C317" s="45"/>
      <c r="D317" s="45"/>
      <c r="E317" s="45"/>
    </row>
    <row r="318" spans="1:5" ht="12.75" customHeight="1" thickBot="1" x14ac:dyDescent="0.3">
      <c r="A318" s="53" t="s">
        <v>84</v>
      </c>
      <c r="B318" s="43">
        <f>B319</f>
        <v>3500</v>
      </c>
      <c r="C318" s="43">
        <f>C319</f>
        <v>3000</v>
      </c>
      <c r="D318" s="43">
        <f>D319</f>
        <v>3000</v>
      </c>
      <c r="E318" s="43">
        <f>E319</f>
        <v>3000</v>
      </c>
    </row>
    <row r="319" spans="1:5" ht="12.75" customHeight="1" thickBot="1" x14ac:dyDescent="0.3">
      <c r="A319" s="54" t="s">
        <v>81</v>
      </c>
      <c r="B319" s="43">
        <v>3500</v>
      </c>
      <c r="C319" s="43">
        <v>3000</v>
      </c>
      <c r="D319" s="43">
        <v>3000</v>
      </c>
      <c r="E319" s="43">
        <v>3000</v>
      </c>
    </row>
    <row r="320" spans="1:5" ht="15.75" thickBot="1" x14ac:dyDescent="0.3">
      <c r="A320" s="54" t="s">
        <v>82</v>
      </c>
      <c r="B320" s="67"/>
      <c r="C320" s="68"/>
      <c r="D320" s="68"/>
      <c r="E320" s="68"/>
    </row>
    <row r="321" spans="1:5" ht="15.75" thickBot="1" x14ac:dyDescent="0.3">
      <c r="A321" s="53" t="s">
        <v>85</v>
      </c>
      <c r="B321" s="67"/>
      <c r="C321" s="68"/>
      <c r="D321" s="68"/>
      <c r="E321" s="68"/>
    </row>
    <row r="322" spans="1:5" ht="15.75" thickBot="1" x14ac:dyDescent="0.3">
      <c r="A322" s="54" t="s">
        <v>81</v>
      </c>
      <c r="B322" s="67"/>
      <c r="C322" s="68"/>
      <c r="D322" s="68"/>
      <c r="E322" s="68"/>
    </row>
    <row r="323" spans="1:5" ht="15.75" thickBot="1" x14ac:dyDescent="0.3">
      <c r="A323" s="54" t="s">
        <v>82</v>
      </c>
      <c r="B323" s="67"/>
      <c r="C323" s="68"/>
      <c r="D323" s="68"/>
      <c r="E323" s="68"/>
    </row>
    <row r="324" spans="1:5" ht="15.75" thickBot="1" x14ac:dyDescent="0.3">
      <c r="A324" s="53" t="s">
        <v>86</v>
      </c>
      <c r="B324" s="67"/>
      <c r="C324" s="68"/>
      <c r="D324" s="68"/>
      <c r="E324" s="68"/>
    </row>
    <row r="325" spans="1:5" ht="15.75" thickBot="1" x14ac:dyDescent="0.3">
      <c r="A325" s="54" t="s">
        <v>81</v>
      </c>
      <c r="B325" s="67"/>
      <c r="C325" s="68"/>
      <c r="D325" s="68"/>
      <c r="E325" s="68"/>
    </row>
    <row r="326" spans="1:5" ht="15.75" customHeight="1" thickBot="1" x14ac:dyDescent="0.3">
      <c r="A326" s="54" t="s">
        <v>82</v>
      </c>
      <c r="B326" s="67"/>
      <c r="C326" s="68"/>
      <c r="D326" s="68"/>
      <c r="E326" s="68"/>
    </row>
    <row r="327" spans="1:5" ht="12.75" customHeight="1" thickBot="1" x14ac:dyDescent="0.3">
      <c r="A327" s="53" t="s">
        <v>87</v>
      </c>
      <c r="B327" s="67"/>
      <c r="C327" s="68"/>
      <c r="D327" s="68"/>
      <c r="E327" s="68"/>
    </row>
    <row r="328" spans="1:5" ht="15.75" thickBot="1" x14ac:dyDescent="0.3">
      <c r="A328" s="54" t="s">
        <v>81</v>
      </c>
      <c r="B328" s="67"/>
      <c r="C328" s="68"/>
      <c r="D328" s="68"/>
      <c r="E328" s="68"/>
    </row>
    <row r="329" spans="1:5" ht="15.75" thickBot="1" x14ac:dyDescent="0.3">
      <c r="A329" s="54" t="s">
        <v>82</v>
      </c>
      <c r="B329" s="67"/>
      <c r="C329" s="68"/>
      <c r="D329" s="68"/>
      <c r="E329" s="68"/>
    </row>
    <row r="330" spans="1:5" ht="24.75" thickBot="1" x14ac:dyDescent="0.3">
      <c r="A330" s="53" t="s">
        <v>88</v>
      </c>
      <c r="B330" s="67">
        <v>0</v>
      </c>
      <c r="C330" s="68">
        <v>0</v>
      </c>
      <c r="D330" s="68">
        <f>C330*1.03*0.99</f>
        <v>0</v>
      </c>
      <c r="E330" s="68">
        <f>D330*1.03*0.99</f>
        <v>0</v>
      </c>
    </row>
    <row r="331" spans="1:5" ht="27" customHeight="1" thickBot="1" x14ac:dyDescent="0.3">
      <c r="A331" s="54" t="s">
        <v>81</v>
      </c>
      <c r="B331" s="67"/>
      <c r="C331" s="127"/>
      <c r="D331" s="127"/>
      <c r="E331" s="127"/>
    </row>
    <row r="332" spans="1:5" ht="15.75" thickBot="1" x14ac:dyDescent="0.3">
      <c r="A332" s="54" t="s">
        <v>82</v>
      </c>
      <c r="B332" s="67"/>
      <c r="C332" s="381"/>
      <c r="D332" s="127"/>
      <c r="E332" s="127"/>
    </row>
    <row r="333" spans="1:5" ht="15.75" thickBot="1" x14ac:dyDescent="0.3">
      <c r="A333" s="59" t="s">
        <v>89</v>
      </c>
      <c r="B333" s="125">
        <f>B330+B327+B324+B321+B318+B315+B312</f>
        <v>3500</v>
      </c>
      <c r="C333" s="125">
        <f>C330+C327+C324+C321+C318+C315+C312</f>
        <v>3000</v>
      </c>
      <c r="D333" s="125">
        <f>D330+D327+D324+D321+D318+D315+D312</f>
        <v>3000</v>
      </c>
      <c r="E333" s="125">
        <f>E330+E327+E324+E321+E318+E315+E312</f>
        <v>3000</v>
      </c>
    </row>
    <row r="334" spans="1:5" ht="15.75" thickBot="1" x14ac:dyDescent="0.3">
      <c r="A334" s="71" t="s">
        <v>90</v>
      </c>
      <c r="B334" s="62">
        <f>IF(B333-B304=0,0,"Error")</f>
        <v>0</v>
      </c>
      <c r="C334" s="62">
        <f>IF(C333-C304=0,0,"Error")</f>
        <v>0</v>
      </c>
      <c r="D334" s="62">
        <f>IF(D333-D304=0,0,"Error")</f>
        <v>0</v>
      </c>
      <c r="E334" s="62">
        <f>IF(E333-E304=0,0,"Error")</f>
        <v>0</v>
      </c>
    </row>
    <row r="335" spans="1:5" ht="27" customHeight="1" thickBot="1" x14ac:dyDescent="0.3">
      <c r="A335" s="673" t="s">
        <v>639</v>
      </c>
      <c r="B335" s="573"/>
      <c r="C335" s="573"/>
      <c r="D335" s="573"/>
      <c r="E335" s="574"/>
    </row>
    <row r="336" spans="1:5" ht="15.75" thickBot="1" x14ac:dyDescent="0.3">
      <c r="A336" s="554" t="s">
        <v>168</v>
      </c>
      <c r="B336" s="555"/>
      <c r="C336" s="555"/>
      <c r="D336" s="555"/>
      <c r="E336" s="556"/>
    </row>
    <row r="337" spans="1:5" ht="15.75" thickBot="1" x14ac:dyDescent="0.3">
      <c r="A337" s="554" t="s">
        <v>169</v>
      </c>
      <c r="B337" s="555"/>
      <c r="C337" s="555"/>
      <c r="D337" s="555"/>
      <c r="E337" s="556"/>
    </row>
    <row r="338" spans="1:5" ht="23.25" thickBot="1" x14ac:dyDescent="0.3">
      <c r="A338" s="94" t="s">
        <v>126</v>
      </c>
      <c r="B338" s="557" t="s">
        <v>640</v>
      </c>
      <c r="C338" s="558"/>
      <c r="D338" s="559"/>
      <c r="E338" s="560"/>
    </row>
    <row r="339" spans="1:5" ht="57" thickBot="1" x14ac:dyDescent="0.3">
      <c r="A339" s="94" t="s">
        <v>65</v>
      </c>
      <c r="B339" s="412" t="s">
        <v>641</v>
      </c>
      <c r="C339" s="413" t="s">
        <v>129</v>
      </c>
      <c r="D339" s="719" t="s">
        <v>642</v>
      </c>
      <c r="E339" s="720"/>
    </row>
    <row r="340" spans="1:5" ht="15" customHeight="1" thickBot="1" x14ac:dyDescent="0.3">
      <c r="A340" s="28" t="s">
        <v>68</v>
      </c>
      <c r="B340" s="571" t="s">
        <v>643</v>
      </c>
      <c r="C340" s="566"/>
      <c r="D340" s="544"/>
      <c r="E340" s="545"/>
    </row>
    <row r="341" spans="1:5" ht="15.75" thickBot="1" x14ac:dyDescent="0.3">
      <c r="A341" s="28" t="s">
        <v>70</v>
      </c>
      <c r="B341" s="546" t="s">
        <v>644</v>
      </c>
      <c r="C341" s="547"/>
      <c r="D341" s="547"/>
      <c r="E341" s="548"/>
    </row>
    <row r="342" spans="1:5" ht="15.75" customHeight="1" x14ac:dyDescent="0.25">
      <c r="A342" s="540"/>
      <c r="B342" s="40">
        <v>2019</v>
      </c>
      <c r="C342" s="40">
        <v>2020</v>
      </c>
      <c r="D342" s="40">
        <v>2021</v>
      </c>
      <c r="E342" s="40">
        <v>2022</v>
      </c>
    </row>
    <row r="343" spans="1:5" ht="15.75" thickBot="1" x14ac:dyDescent="0.3">
      <c r="A343" s="541"/>
      <c r="B343" s="42" t="s">
        <v>1</v>
      </c>
      <c r="C343" s="42" t="s">
        <v>46</v>
      </c>
      <c r="D343" s="42" t="s">
        <v>46</v>
      </c>
      <c r="E343" s="42" t="s">
        <v>46</v>
      </c>
    </row>
    <row r="344" spans="1:5" ht="15.75" thickBot="1" x14ac:dyDescent="0.3">
      <c r="A344" s="28" t="s">
        <v>72</v>
      </c>
      <c r="B344" s="43">
        <v>1</v>
      </c>
      <c r="C344" s="43">
        <v>1</v>
      </c>
      <c r="D344" s="43">
        <v>1</v>
      </c>
      <c r="E344" s="43">
        <v>1</v>
      </c>
    </row>
    <row r="345" spans="1:5" ht="15.75" thickBot="1" x14ac:dyDescent="0.3">
      <c r="A345" s="28" t="s">
        <v>73</v>
      </c>
      <c r="B345" s="43">
        <f>B363</f>
        <v>182600</v>
      </c>
      <c r="C345" s="43">
        <f>C363</f>
        <v>82100</v>
      </c>
      <c r="D345" s="43">
        <f>D363</f>
        <v>92266</v>
      </c>
      <c r="E345" s="43">
        <f>E363</f>
        <v>131523</v>
      </c>
    </row>
    <row r="346" spans="1:5" ht="15.75" thickBot="1" x14ac:dyDescent="0.3">
      <c r="A346" s="28" t="s">
        <v>74</v>
      </c>
      <c r="B346" s="43">
        <f>B345/B344</f>
        <v>182600</v>
      </c>
      <c r="C346" s="43">
        <f>C345/C344</f>
        <v>82100</v>
      </c>
      <c r="D346" s="43">
        <f>D345/D344</f>
        <v>92266</v>
      </c>
      <c r="E346" s="43">
        <f>E345/E344</f>
        <v>131523</v>
      </c>
    </row>
    <row r="347" spans="1:5" ht="15.75" thickBot="1" x14ac:dyDescent="0.3">
      <c r="A347" s="28" t="s">
        <v>75</v>
      </c>
      <c r="B347" s="45"/>
      <c r="C347" s="45">
        <f t="shared" ref="C347:E349" si="7">C344/B344-1</f>
        <v>0</v>
      </c>
      <c r="D347" s="45">
        <f t="shared" si="7"/>
        <v>0</v>
      </c>
      <c r="E347" s="45">
        <f t="shared" si="7"/>
        <v>0</v>
      </c>
    </row>
    <row r="348" spans="1:5" ht="15.75" thickBot="1" x14ac:dyDescent="0.3">
      <c r="A348" s="28" t="s">
        <v>77</v>
      </c>
      <c r="B348" s="45"/>
      <c r="C348" s="45">
        <f>C345/B345-1</f>
        <v>-0.55038335158817087</v>
      </c>
      <c r="D348" s="45">
        <f t="shared" si="7"/>
        <v>0.12382460414129115</v>
      </c>
      <c r="E348" s="45">
        <f t="shared" si="7"/>
        <v>0.42547634014696634</v>
      </c>
    </row>
    <row r="349" spans="1:5" ht="15.75" thickBot="1" x14ac:dyDescent="0.3">
      <c r="A349" s="28" t="s">
        <v>78</v>
      </c>
      <c r="B349" s="45"/>
      <c r="C349" s="45">
        <f t="shared" si="7"/>
        <v>-0.55038335158817087</v>
      </c>
      <c r="D349" s="45">
        <f t="shared" si="7"/>
        <v>0.12382460414129115</v>
      </c>
      <c r="E349" s="45">
        <f t="shared" si="7"/>
        <v>0.42547634014696634</v>
      </c>
    </row>
    <row r="350" spans="1:5" ht="15" customHeight="1" thickBot="1" x14ac:dyDescent="0.3">
      <c r="A350" s="537" t="s">
        <v>514</v>
      </c>
      <c r="B350" s="538"/>
      <c r="C350" s="538"/>
      <c r="D350" s="538"/>
      <c r="E350" s="539"/>
    </row>
    <row r="351" spans="1:5" x14ac:dyDescent="0.25">
      <c r="A351" s="540"/>
      <c r="B351" s="40">
        <v>2019</v>
      </c>
      <c r="C351" s="40">
        <v>2020</v>
      </c>
      <c r="D351" s="40">
        <v>2021</v>
      </c>
      <c r="E351" s="40">
        <v>2022</v>
      </c>
    </row>
    <row r="352" spans="1:5" ht="15.75" thickBot="1" x14ac:dyDescent="0.3">
      <c r="A352" s="541"/>
      <c r="B352" s="42" t="s">
        <v>1</v>
      </c>
      <c r="C352" s="42" t="s">
        <v>46</v>
      </c>
      <c r="D352" s="42" t="s">
        <v>46</v>
      </c>
      <c r="E352" s="42" t="s">
        <v>46</v>
      </c>
    </row>
    <row r="353" spans="1:5" ht="15.75" thickBot="1" x14ac:dyDescent="0.3">
      <c r="A353" s="47" t="s">
        <v>134</v>
      </c>
      <c r="B353" s="68">
        <f>B354+B355+B356+B357</f>
        <v>0</v>
      </c>
      <c r="C353" s="68">
        <f>C354+C355+C356+C357</f>
        <v>0</v>
      </c>
      <c r="D353" s="68">
        <f>D354+D355+D356+D357</f>
        <v>0</v>
      </c>
      <c r="E353" s="68">
        <f>E354+E355+E356+E357</f>
        <v>0</v>
      </c>
    </row>
    <row r="354" spans="1:5" ht="15.75" thickBot="1" x14ac:dyDescent="0.3">
      <c r="A354" s="48" t="s">
        <v>81</v>
      </c>
      <c r="B354" s="68"/>
      <c r="C354" s="68"/>
      <c r="D354" s="68"/>
      <c r="E354" s="68"/>
    </row>
    <row r="355" spans="1:5" ht="15.75" thickBot="1" x14ac:dyDescent="0.3">
      <c r="A355" s="48" t="s">
        <v>135</v>
      </c>
      <c r="B355" s="68"/>
      <c r="C355" s="68"/>
      <c r="D355" s="68"/>
      <c r="E355" s="68"/>
    </row>
    <row r="356" spans="1:5" ht="15.75" thickBot="1" x14ac:dyDescent="0.3">
      <c r="A356" s="48" t="s">
        <v>136</v>
      </c>
      <c r="B356" s="68"/>
      <c r="C356" s="68"/>
      <c r="D356" s="68"/>
      <c r="E356" s="68"/>
    </row>
    <row r="357" spans="1:5" ht="15.75" thickBot="1" x14ac:dyDescent="0.3">
      <c r="A357" s="48" t="s">
        <v>137</v>
      </c>
      <c r="B357" s="68"/>
      <c r="C357" s="68"/>
      <c r="D357" s="68"/>
      <c r="E357" s="68"/>
    </row>
    <row r="358" spans="1:5" ht="15.75" thickBot="1" x14ac:dyDescent="0.3">
      <c r="A358" s="47" t="s">
        <v>138</v>
      </c>
      <c r="B358" s="125">
        <f>B359+B360+B361+B362</f>
        <v>182600</v>
      </c>
      <c r="C358" s="125">
        <f>C359+C360+C361+C362</f>
        <v>82100</v>
      </c>
      <c r="D358" s="125">
        <f>D359+D360+D361+D362</f>
        <v>92266</v>
      </c>
      <c r="E358" s="125">
        <f>E359+E360+E361+E362</f>
        <v>131523</v>
      </c>
    </row>
    <row r="359" spans="1:5" ht="15.75" thickBot="1" x14ac:dyDescent="0.3">
      <c r="A359" s="48" t="s">
        <v>81</v>
      </c>
      <c r="B359" s="125"/>
      <c r="C359" s="125"/>
      <c r="D359" s="125"/>
      <c r="E359" s="125"/>
    </row>
    <row r="360" spans="1:5" ht="15.75" thickBot="1" x14ac:dyDescent="0.3">
      <c r="A360" s="48" t="s">
        <v>135</v>
      </c>
      <c r="B360" s="125">
        <v>172600</v>
      </c>
      <c r="C360" s="125">
        <v>74100</v>
      </c>
      <c r="D360" s="125">
        <v>84266</v>
      </c>
      <c r="E360" s="125">
        <v>123523</v>
      </c>
    </row>
    <row r="361" spans="1:5" ht="15.75" thickBot="1" x14ac:dyDescent="0.3">
      <c r="A361" s="48" t="s">
        <v>136</v>
      </c>
      <c r="B361" s="125">
        <v>10000</v>
      </c>
      <c r="C361" s="125">
        <v>8000</v>
      </c>
      <c r="D361" s="125">
        <v>8000</v>
      </c>
      <c r="E361" s="125">
        <v>8000</v>
      </c>
    </row>
    <row r="362" spans="1:5" ht="15.75" thickBot="1" x14ac:dyDescent="0.3">
      <c r="A362" s="48" t="s">
        <v>137</v>
      </c>
      <c r="B362" s="125"/>
      <c r="C362" s="125"/>
      <c r="D362" s="125"/>
      <c r="E362" s="125"/>
    </row>
    <row r="363" spans="1:5" ht="15.75" thickBot="1" x14ac:dyDescent="0.3">
      <c r="A363" s="59" t="s">
        <v>89</v>
      </c>
      <c r="B363" s="125">
        <f>B353+B358</f>
        <v>182600</v>
      </c>
      <c r="C363" s="125">
        <f>C353+C358</f>
        <v>82100</v>
      </c>
      <c r="D363" s="125">
        <f>D353+D358</f>
        <v>92266</v>
      </c>
      <c r="E363" s="125">
        <f>E353+E358</f>
        <v>131523</v>
      </c>
    </row>
    <row r="364" spans="1:5" ht="15.75" thickBot="1" x14ac:dyDescent="0.3">
      <c r="A364" s="71" t="s">
        <v>90</v>
      </c>
      <c r="B364" s="62">
        <f>IF(B363-B345=0,0,"Error")</f>
        <v>0</v>
      </c>
      <c r="C364" s="62">
        <f>IF(C363-C345=0,0,"Error")</f>
        <v>0</v>
      </c>
      <c r="D364" s="62">
        <f>IF(D363-D345=0,0,"Error")</f>
        <v>0</v>
      </c>
      <c r="E364" s="62">
        <f>IF(E363-E345=0,0,"Error")</f>
        <v>0</v>
      </c>
    </row>
    <row r="365" spans="1:5" ht="15.75" thickBot="1" x14ac:dyDescent="0.3">
      <c r="A365" s="94" t="s">
        <v>91</v>
      </c>
      <c r="B365" s="677" t="s">
        <v>645</v>
      </c>
      <c r="C365" s="678"/>
      <c r="D365" s="679"/>
      <c r="E365" s="680"/>
    </row>
    <row r="366" spans="1:5" ht="34.5" thickBot="1" x14ac:dyDescent="0.3">
      <c r="A366" s="28" t="s">
        <v>68</v>
      </c>
      <c r="B366" s="414" t="s">
        <v>646</v>
      </c>
      <c r="C366" s="403" t="s">
        <v>129</v>
      </c>
      <c r="D366" s="415"/>
      <c r="E366" s="416"/>
    </row>
    <row r="367" spans="1:5" ht="15.75" thickBot="1" x14ac:dyDescent="0.3">
      <c r="A367" s="28" t="s">
        <v>70</v>
      </c>
      <c r="B367" s="546" t="s">
        <v>644</v>
      </c>
      <c r="C367" s="547"/>
      <c r="D367" s="547"/>
      <c r="E367" s="548"/>
    </row>
    <row r="368" spans="1:5" x14ac:dyDescent="0.25">
      <c r="A368" s="540"/>
      <c r="B368" s="40">
        <v>2019</v>
      </c>
      <c r="C368" s="40">
        <v>2020</v>
      </c>
      <c r="D368" s="40">
        <v>2021</v>
      </c>
      <c r="E368" s="40">
        <v>2022</v>
      </c>
    </row>
    <row r="369" spans="1:5" ht="15.75" thickBot="1" x14ac:dyDescent="0.3">
      <c r="A369" s="541"/>
      <c r="B369" s="42" t="s">
        <v>1</v>
      </c>
      <c r="C369" s="42" t="s">
        <v>46</v>
      </c>
      <c r="D369" s="42" t="s">
        <v>46</v>
      </c>
      <c r="E369" s="42" t="s">
        <v>46</v>
      </c>
    </row>
    <row r="370" spans="1:5" ht="15.75" thickBot="1" x14ac:dyDescent="0.3">
      <c r="A370" s="28" t="s">
        <v>72</v>
      </c>
      <c r="B370" s="43">
        <v>0</v>
      </c>
      <c r="C370" s="43">
        <v>1</v>
      </c>
      <c r="D370" s="43">
        <v>0</v>
      </c>
      <c r="E370" s="43">
        <v>0</v>
      </c>
    </row>
    <row r="371" spans="1:5" ht="15.75" thickBot="1" x14ac:dyDescent="0.3">
      <c r="A371" s="28" t="s">
        <v>73</v>
      </c>
      <c r="B371" s="43">
        <f>B389</f>
        <v>0</v>
      </c>
      <c r="C371" s="43">
        <f>C389</f>
        <v>37940</v>
      </c>
      <c r="D371" s="43">
        <f>D389</f>
        <v>0</v>
      </c>
      <c r="E371" s="43">
        <f>E389</f>
        <v>0</v>
      </c>
    </row>
    <row r="372" spans="1:5" ht="15.75" thickBot="1" x14ac:dyDescent="0.3">
      <c r="A372" s="28" t="s">
        <v>74</v>
      </c>
      <c r="B372" s="43"/>
      <c r="C372" s="43">
        <f>C371/C370</f>
        <v>37940</v>
      </c>
      <c r="D372" s="43" t="e">
        <f>D371/D370</f>
        <v>#DIV/0!</v>
      </c>
      <c r="E372" s="43" t="e">
        <f>E371/E370</f>
        <v>#DIV/0!</v>
      </c>
    </row>
    <row r="373" spans="1:5" ht="15.75" thickBot="1" x14ac:dyDescent="0.3">
      <c r="A373" s="28" t="s">
        <v>75</v>
      </c>
      <c r="B373" s="45"/>
      <c r="C373" s="45"/>
      <c r="D373" s="45">
        <f>D370/C370-1</f>
        <v>-1</v>
      </c>
      <c r="E373" s="45" t="e">
        <f>E370/D370-1</f>
        <v>#DIV/0!</v>
      </c>
    </row>
    <row r="374" spans="1:5" ht="15.75" thickBot="1" x14ac:dyDescent="0.3">
      <c r="A374" s="28" t="s">
        <v>77</v>
      </c>
      <c r="B374" s="45"/>
      <c r="C374" s="45"/>
      <c r="D374" s="45"/>
      <c r="E374" s="45"/>
    </row>
    <row r="375" spans="1:5" ht="15.75" thickBot="1" x14ac:dyDescent="0.3">
      <c r="A375" s="28" t="s">
        <v>78</v>
      </c>
      <c r="B375" s="45"/>
      <c r="C375" s="45"/>
      <c r="D375" s="45"/>
      <c r="E375" s="45"/>
    </row>
    <row r="376" spans="1:5" ht="15" customHeight="1" thickBot="1" x14ac:dyDescent="0.3">
      <c r="A376" s="537" t="s">
        <v>545</v>
      </c>
      <c r="B376" s="538"/>
      <c r="C376" s="538"/>
      <c r="D376" s="538"/>
      <c r="E376" s="539"/>
    </row>
    <row r="377" spans="1:5" x14ac:dyDescent="0.25">
      <c r="A377" s="540"/>
      <c r="B377" s="40">
        <v>2019</v>
      </c>
      <c r="C377" s="40">
        <v>2020</v>
      </c>
      <c r="D377" s="40">
        <v>2021</v>
      </c>
      <c r="E377" s="40">
        <v>2022</v>
      </c>
    </row>
    <row r="378" spans="1:5" ht="15.75" thickBot="1" x14ac:dyDescent="0.3">
      <c r="A378" s="541"/>
      <c r="B378" s="42" t="s">
        <v>1</v>
      </c>
      <c r="C378" s="42" t="s">
        <v>46</v>
      </c>
      <c r="D378" s="42" t="s">
        <v>46</v>
      </c>
      <c r="E378" s="42" t="s">
        <v>46</v>
      </c>
    </row>
    <row r="379" spans="1:5" ht="15.75" thickBot="1" x14ac:dyDescent="0.3">
      <c r="A379" s="47" t="s">
        <v>134</v>
      </c>
      <c r="B379" s="68">
        <f>B380+B381+B382+B383</f>
        <v>0</v>
      </c>
      <c r="C379" s="68">
        <f>C380+C381+C382+C383</f>
        <v>0</v>
      </c>
      <c r="D379" s="68">
        <f>D380+D381+D382+D383</f>
        <v>0</v>
      </c>
      <c r="E379" s="68">
        <f>E380+E381+E382+E383</f>
        <v>0</v>
      </c>
    </row>
    <row r="380" spans="1:5" ht="15.75" thickBot="1" x14ac:dyDescent="0.3">
      <c r="A380" s="48" t="s">
        <v>81</v>
      </c>
      <c r="B380" s="68"/>
      <c r="C380" s="68"/>
      <c r="D380" s="68"/>
      <c r="E380" s="68"/>
    </row>
    <row r="381" spans="1:5" ht="15.75" thickBot="1" x14ac:dyDescent="0.3">
      <c r="A381" s="48" t="s">
        <v>135</v>
      </c>
      <c r="B381" s="68"/>
      <c r="C381" s="68"/>
      <c r="D381" s="68"/>
      <c r="E381" s="68"/>
    </row>
    <row r="382" spans="1:5" ht="15.75" thickBot="1" x14ac:dyDescent="0.3">
      <c r="A382" s="48" t="s">
        <v>136</v>
      </c>
      <c r="B382" s="68"/>
      <c r="C382" s="68"/>
      <c r="D382" s="68"/>
      <c r="E382" s="68"/>
    </row>
    <row r="383" spans="1:5" ht="15.75" thickBot="1" x14ac:dyDescent="0.3">
      <c r="A383" s="48" t="s">
        <v>137</v>
      </c>
      <c r="B383" s="68"/>
      <c r="C383" s="68"/>
      <c r="D383" s="68"/>
      <c r="E383" s="68"/>
    </row>
    <row r="384" spans="1:5" ht="15.75" thickBot="1" x14ac:dyDescent="0.3">
      <c r="A384" s="47" t="s">
        <v>138</v>
      </c>
      <c r="B384" s="125">
        <f>B385+B386+B387+B388</f>
        <v>0</v>
      </c>
      <c r="C384" s="125">
        <f>C385+C386+C387+C388</f>
        <v>37940</v>
      </c>
      <c r="D384" s="125">
        <f>D385+D386+D387+D388</f>
        <v>0</v>
      </c>
      <c r="E384" s="125">
        <f>E385+E386+E387+E388</f>
        <v>0</v>
      </c>
    </row>
    <row r="385" spans="1:5" ht="15.75" thickBot="1" x14ac:dyDescent="0.3">
      <c r="A385" s="48" t="s">
        <v>81</v>
      </c>
      <c r="B385" s="125"/>
      <c r="C385" s="125"/>
      <c r="D385" s="125"/>
      <c r="E385" s="125"/>
    </row>
    <row r="386" spans="1:5" ht="15.75" thickBot="1" x14ac:dyDescent="0.3">
      <c r="A386" s="48" t="s">
        <v>135</v>
      </c>
      <c r="B386" s="125"/>
      <c r="C386" s="125">
        <v>37050</v>
      </c>
      <c r="D386" s="125"/>
      <c r="E386" s="125"/>
    </row>
    <row r="387" spans="1:5" ht="15.75" thickBot="1" x14ac:dyDescent="0.3">
      <c r="A387" s="48" t="s">
        <v>136</v>
      </c>
      <c r="B387" s="125">
        <v>0</v>
      </c>
      <c r="C387" s="125">
        <v>0</v>
      </c>
      <c r="D387" s="125">
        <v>0</v>
      </c>
      <c r="E387" s="125">
        <v>0</v>
      </c>
    </row>
    <row r="388" spans="1:5" ht="15.75" thickBot="1" x14ac:dyDescent="0.3">
      <c r="A388" s="48" t="s">
        <v>137</v>
      </c>
      <c r="B388" s="125"/>
      <c r="C388" s="125">
        <v>890</v>
      </c>
      <c r="D388" s="125"/>
      <c r="E388" s="125"/>
    </row>
    <row r="389" spans="1:5" ht="15.75" thickBot="1" x14ac:dyDescent="0.3">
      <c r="A389" s="59" t="s">
        <v>97</v>
      </c>
      <c r="B389" s="125">
        <f>B379+B384</f>
        <v>0</v>
      </c>
      <c r="C389" s="125">
        <f>C379+C384</f>
        <v>37940</v>
      </c>
      <c r="D389" s="125">
        <f>D379+D384</f>
        <v>0</v>
      </c>
      <c r="E389" s="125">
        <f>E379+E384</f>
        <v>0</v>
      </c>
    </row>
    <row r="390" spans="1:5" ht="15.75" thickBot="1" x14ac:dyDescent="0.3">
      <c r="A390" s="71" t="s">
        <v>90</v>
      </c>
      <c r="B390" s="417">
        <f>IF(B389-B371=0,0,"Error")</f>
        <v>0</v>
      </c>
      <c r="C390" s="417">
        <f>IF(C389-C371=0,0,"Error")</f>
        <v>0</v>
      </c>
      <c r="D390" s="417">
        <f>IF(D389-D371=0,0,"Error")</f>
        <v>0</v>
      </c>
      <c r="E390" s="417">
        <f>IF(E389-E371=0,0,"Error")</f>
        <v>0</v>
      </c>
    </row>
    <row r="391" spans="1:5" ht="15.75" thickBot="1" x14ac:dyDescent="0.3">
      <c r="A391" s="94" t="s">
        <v>98</v>
      </c>
      <c r="B391" s="721" t="s">
        <v>647</v>
      </c>
      <c r="C391" s="722"/>
      <c r="D391" s="723"/>
      <c r="E391" s="724"/>
    </row>
    <row r="392" spans="1:5" ht="57" thickBot="1" x14ac:dyDescent="0.3">
      <c r="A392" s="418" t="s">
        <v>98</v>
      </c>
      <c r="B392" s="419" t="s">
        <v>648</v>
      </c>
      <c r="C392" s="420" t="s">
        <v>129</v>
      </c>
      <c r="D392" s="421"/>
      <c r="E392" s="422"/>
    </row>
    <row r="393" spans="1:5" ht="15.75" thickBot="1" x14ac:dyDescent="0.3">
      <c r="A393" s="28" t="s">
        <v>70</v>
      </c>
      <c r="B393" s="674" t="s">
        <v>649</v>
      </c>
      <c r="C393" s="675"/>
      <c r="D393" s="675"/>
      <c r="E393" s="676"/>
    </row>
    <row r="394" spans="1:5" ht="15.75" customHeight="1" x14ac:dyDescent="0.25">
      <c r="A394" s="540"/>
      <c r="B394" s="423">
        <v>2019</v>
      </c>
      <c r="C394" s="423">
        <v>2020</v>
      </c>
      <c r="D394" s="423">
        <v>2021</v>
      </c>
      <c r="E394" s="423">
        <v>2022</v>
      </c>
    </row>
    <row r="395" spans="1:5" ht="15.75" thickBot="1" x14ac:dyDescent="0.3">
      <c r="A395" s="541"/>
      <c r="B395" s="42" t="s">
        <v>1</v>
      </c>
      <c r="C395" s="42" t="s">
        <v>46</v>
      </c>
      <c r="D395" s="42" t="s">
        <v>46</v>
      </c>
      <c r="E395" s="42" t="s">
        <v>46</v>
      </c>
    </row>
    <row r="396" spans="1:5" ht="15.75" thickBot="1" x14ac:dyDescent="0.3">
      <c r="A396" s="28" t="s">
        <v>72</v>
      </c>
      <c r="B396" s="43">
        <v>1</v>
      </c>
      <c r="C396" s="43">
        <v>1</v>
      </c>
      <c r="D396" s="43">
        <v>1</v>
      </c>
      <c r="E396" s="43">
        <v>1</v>
      </c>
    </row>
    <row r="397" spans="1:5" ht="15.75" thickBot="1" x14ac:dyDescent="0.3">
      <c r="A397" s="28" t="s">
        <v>73</v>
      </c>
      <c r="B397" s="43">
        <f>B415</f>
        <v>0</v>
      </c>
      <c r="C397" s="43">
        <f>C415</f>
        <v>561450</v>
      </c>
      <c r="D397" s="43">
        <f>D415</f>
        <v>709481</v>
      </c>
      <c r="E397" s="43">
        <f>E415</f>
        <v>889077</v>
      </c>
    </row>
    <row r="398" spans="1:5" ht="15.75" thickBot="1" x14ac:dyDescent="0.3">
      <c r="A398" s="28" t="s">
        <v>74</v>
      </c>
      <c r="B398" s="43">
        <f>B397/B396</f>
        <v>0</v>
      </c>
      <c r="C398" s="43">
        <f>C397/C396</f>
        <v>561450</v>
      </c>
      <c r="D398" s="43">
        <f>D397/D396</f>
        <v>709481</v>
      </c>
      <c r="E398" s="43">
        <f>E397/E396</f>
        <v>889077</v>
      </c>
    </row>
    <row r="399" spans="1:5" ht="15.75" thickBot="1" x14ac:dyDescent="0.3">
      <c r="A399" s="28" t="s">
        <v>75</v>
      </c>
      <c r="B399" s="45"/>
      <c r="C399" s="45">
        <f t="shared" ref="C399:E401" si="8">C396/B396-1</f>
        <v>0</v>
      </c>
      <c r="D399" s="45">
        <f t="shared" si="8"/>
        <v>0</v>
      </c>
      <c r="E399" s="45">
        <f t="shared" si="8"/>
        <v>0</v>
      </c>
    </row>
    <row r="400" spans="1:5" ht="15.75" thickBot="1" x14ac:dyDescent="0.3">
      <c r="A400" s="28" t="s">
        <v>77</v>
      </c>
      <c r="B400" s="45"/>
      <c r="C400" s="45"/>
      <c r="D400" s="45">
        <f t="shared" si="8"/>
        <v>0.26365838454003021</v>
      </c>
      <c r="E400" s="45">
        <f t="shared" si="8"/>
        <v>0.25313715236912615</v>
      </c>
    </row>
    <row r="401" spans="1:5" ht="15.75" thickBot="1" x14ac:dyDescent="0.3">
      <c r="A401" s="28" t="s">
        <v>78</v>
      </c>
      <c r="B401" s="45"/>
      <c r="C401" s="45"/>
      <c r="D401" s="45">
        <f t="shared" si="8"/>
        <v>0.26365838454003021</v>
      </c>
      <c r="E401" s="45">
        <f t="shared" si="8"/>
        <v>0.25313715236912615</v>
      </c>
    </row>
    <row r="402" spans="1:5" ht="15" customHeight="1" thickBot="1" x14ac:dyDescent="0.3">
      <c r="A402" s="537" t="s">
        <v>514</v>
      </c>
      <c r="B402" s="538"/>
      <c r="C402" s="538"/>
      <c r="D402" s="538"/>
      <c r="E402" s="539"/>
    </row>
    <row r="403" spans="1:5" x14ac:dyDescent="0.25">
      <c r="A403" s="540"/>
      <c r="B403" s="40">
        <v>2019</v>
      </c>
      <c r="C403" s="40">
        <v>2020</v>
      </c>
      <c r="D403" s="40">
        <v>2021</v>
      </c>
      <c r="E403" s="40">
        <v>2022</v>
      </c>
    </row>
    <row r="404" spans="1:5" ht="15.75" thickBot="1" x14ac:dyDescent="0.3">
      <c r="A404" s="541"/>
      <c r="B404" s="42" t="s">
        <v>1</v>
      </c>
      <c r="C404" s="42" t="s">
        <v>46</v>
      </c>
      <c r="D404" s="42" t="s">
        <v>46</v>
      </c>
      <c r="E404" s="42" t="s">
        <v>46</v>
      </c>
    </row>
    <row r="405" spans="1:5" ht="15.75" thickBot="1" x14ac:dyDescent="0.3">
      <c r="A405" s="47" t="s">
        <v>134</v>
      </c>
      <c r="B405" s="68">
        <f>B406+B407+B408+B409</f>
        <v>0</v>
      </c>
      <c r="C405" s="68">
        <f>C406+C407+C408+C409</f>
        <v>0</v>
      </c>
      <c r="D405" s="68">
        <f>D406+D407+D408+D409</f>
        <v>0</v>
      </c>
      <c r="E405" s="68">
        <f>E406+E407+E408+E409</f>
        <v>0</v>
      </c>
    </row>
    <row r="406" spans="1:5" ht="15.75" thickBot="1" x14ac:dyDescent="0.3">
      <c r="A406" s="48" t="s">
        <v>81</v>
      </c>
      <c r="B406" s="68"/>
      <c r="C406" s="68"/>
      <c r="D406" s="68"/>
      <c r="E406" s="68"/>
    </row>
    <row r="407" spans="1:5" ht="15.75" thickBot="1" x14ac:dyDescent="0.3">
      <c r="A407" s="48" t="s">
        <v>135</v>
      </c>
      <c r="B407" s="68"/>
      <c r="C407" s="68"/>
      <c r="D407" s="68"/>
      <c r="E407" s="68"/>
    </row>
    <row r="408" spans="1:5" ht="15.75" thickBot="1" x14ac:dyDescent="0.3">
      <c r="A408" s="48" t="s">
        <v>136</v>
      </c>
      <c r="B408" s="68"/>
      <c r="C408" s="68"/>
      <c r="D408" s="68"/>
      <c r="E408" s="68"/>
    </row>
    <row r="409" spans="1:5" ht="15.75" thickBot="1" x14ac:dyDescent="0.3">
      <c r="A409" s="48" t="s">
        <v>137</v>
      </c>
      <c r="B409" s="68"/>
      <c r="C409" s="68"/>
      <c r="D409" s="68"/>
      <c r="E409" s="68"/>
    </row>
    <row r="410" spans="1:5" ht="15.75" thickBot="1" x14ac:dyDescent="0.3">
      <c r="A410" s="47" t="s">
        <v>138</v>
      </c>
      <c r="B410" s="67">
        <v>0</v>
      </c>
      <c r="C410" s="67">
        <f>C411+C412+C413+C414</f>
        <v>561450</v>
      </c>
      <c r="D410" s="67">
        <f>D411+D412+D413+D414</f>
        <v>709481</v>
      </c>
      <c r="E410" s="67">
        <f>E411+E412+E413+E414</f>
        <v>889077</v>
      </c>
    </row>
    <row r="411" spans="1:5" ht="15.75" thickBot="1" x14ac:dyDescent="0.3">
      <c r="A411" s="48" t="s">
        <v>81</v>
      </c>
      <c r="B411" s="67"/>
      <c r="C411" s="67"/>
      <c r="D411" s="67"/>
      <c r="E411" s="67"/>
    </row>
    <row r="412" spans="1:5" ht="15.75" thickBot="1" x14ac:dyDescent="0.3">
      <c r="A412" s="48" t="s">
        <v>135</v>
      </c>
      <c r="B412" s="67"/>
      <c r="C412" s="67">
        <v>561450</v>
      </c>
      <c r="D412" s="49">
        <v>679481</v>
      </c>
      <c r="E412" s="67">
        <v>749077</v>
      </c>
    </row>
    <row r="413" spans="1:5" ht="15.75" thickBot="1" x14ac:dyDescent="0.3">
      <c r="A413" s="48" t="s">
        <v>136</v>
      </c>
      <c r="B413" s="67"/>
      <c r="C413" s="67"/>
      <c r="D413" s="49"/>
      <c r="E413" s="67"/>
    </row>
    <row r="414" spans="1:5" ht="15.75" thickBot="1" x14ac:dyDescent="0.3">
      <c r="A414" s="48" t="s">
        <v>137</v>
      </c>
      <c r="B414" s="67"/>
      <c r="C414" s="67"/>
      <c r="D414" s="49">
        <v>30000</v>
      </c>
      <c r="E414" s="67">
        <v>140000</v>
      </c>
    </row>
    <row r="415" spans="1:5" ht="15.75" thickBot="1" x14ac:dyDescent="0.3">
      <c r="A415" s="59" t="s">
        <v>89</v>
      </c>
      <c r="B415" s="67">
        <f>B405+B410</f>
        <v>0</v>
      </c>
      <c r="C415" s="67">
        <f>C405+C410</f>
        <v>561450</v>
      </c>
      <c r="D415" s="49">
        <f>D405+D410</f>
        <v>709481</v>
      </c>
      <c r="E415" s="67">
        <f>E405+E410</f>
        <v>889077</v>
      </c>
    </row>
    <row r="416" spans="1:5" ht="15.75" thickBot="1" x14ac:dyDescent="0.3">
      <c r="A416" s="71" t="s">
        <v>90</v>
      </c>
      <c r="B416" s="62">
        <f>IF(B415-B397=0,0,"Error")</f>
        <v>0</v>
      </c>
      <c r="C416" s="62">
        <f>IF(C415-C397=0,0,"Error")</f>
        <v>0</v>
      </c>
      <c r="D416" s="62">
        <f>IF(D415-D397=0,0,"Error")</f>
        <v>0</v>
      </c>
      <c r="E416" s="62">
        <f>IF(E415-E397=0,0,"Error")</f>
        <v>0</v>
      </c>
    </row>
    <row r="417" spans="1:5" ht="15.75" thickBot="1" x14ac:dyDescent="0.3">
      <c r="A417" s="654" t="s">
        <v>124</v>
      </c>
      <c r="B417" s="725"/>
      <c r="C417" s="725"/>
      <c r="D417" s="725"/>
      <c r="E417" s="726"/>
    </row>
    <row r="418" spans="1:5" ht="15.75" thickBot="1" x14ac:dyDescent="0.3">
      <c r="A418" s="618" t="s">
        <v>125</v>
      </c>
      <c r="B418" s="655"/>
      <c r="C418" s="655"/>
      <c r="D418" s="655"/>
      <c r="E418" s="620"/>
    </row>
    <row r="419" spans="1:5" ht="21.75" thickBot="1" x14ac:dyDescent="0.3">
      <c r="A419" s="297" t="s">
        <v>343</v>
      </c>
      <c r="B419" s="727"/>
      <c r="C419" s="728"/>
      <c r="D419" s="728"/>
      <c r="E419" s="729"/>
    </row>
    <row r="420" spans="1:5" ht="42.75" thickBot="1" x14ac:dyDescent="0.3">
      <c r="A420" s="266" t="s">
        <v>127</v>
      </c>
      <c r="B420" s="664" t="s">
        <v>650</v>
      </c>
      <c r="C420" s="665"/>
      <c r="D420" s="307" t="s">
        <v>651</v>
      </c>
      <c r="E420" s="303"/>
    </row>
    <row r="421" spans="1:5" ht="15.75" thickBot="1" x14ac:dyDescent="0.3">
      <c r="A421" s="268" t="s">
        <v>68</v>
      </c>
      <c r="B421" s="643" t="s">
        <v>652</v>
      </c>
      <c r="C421" s="644"/>
      <c r="D421" s="644"/>
      <c r="E421" s="603"/>
    </row>
    <row r="422" spans="1:5" ht="15.75" thickBot="1" x14ac:dyDescent="0.3">
      <c r="A422" s="268" t="s">
        <v>70</v>
      </c>
      <c r="B422" s="604" t="s">
        <v>540</v>
      </c>
      <c r="C422" s="605"/>
      <c r="D422" s="605"/>
      <c r="E422" s="606"/>
    </row>
    <row r="423" spans="1:5" ht="12.75" customHeight="1" x14ac:dyDescent="0.25">
      <c r="A423" s="599"/>
      <c r="B423" s="269">
        <v>2019</v>
      </c>
      <c r="C423" s="269">
        <v>2020</v>
      </c>
      <c r="D423" s="269">
        <v>2021</v>
      </c>
      <c r="E423" s="269">
        <v>2022</v>
      </c>
    </row>
    <row r="424" spans="1:5" ht="12.75" customHeight="1" thickBot="1" x14ac:dyDescent="0.3">
      <c r="A424" s="600"/>
      <c r="B424" s="270" t="s">
        <v>1</v>
      </c>
      <c r="C424" s="270" t="s">
        <v>46</v>
      </c>
      <c r="D424" s="270" t="s">
        <v>46</v>
      </c>
      <c r="E424" s="270" t="s">
        <v>46</v>
      </c>
    </row>
    <row r="425" spans="1:5" ht="15.75" thickBot="1" x14ac:dyDescent="0.3">
      <c r="A425" s="268" t="s">
        <v>72</v>
      </c>
      <c r="B425" s="271"/>
      <c r="C425" s="271">
        <v>1</v>
      </c>
      <c r="D425" s="271"/>
      <c r="E425" s="271">
        <v>1</v>
      </c>
    </row>
    <row r="426" spans="1:5" ht="15.75" thickBot="1" x14ac:dyDescent="0.3">
      <c r="A426" s="268" t="s">
        <v>73</v>
      </c>
      <c r="B426" s="288">
        <f>B444</f>
        <v>0</v>
      </c>
      <c r="C426" s="271"/>
      <c r="D426" s="271">
        <v>0</v>
      </c>
      <c r="E426" s="288"/>
    </row>
    <row r="427" spans="1:5" ht="15.75" thickBot="1" x14ac:dyDescent="0.3">
      <c r="A427" s="268" t="s">
        <v>74</v>
      </c>
      <c r="B427" s="271"/>
      <c r="C427" s="271"/>
      <c r="D427" s="271"/>
      <c r="E427" s="271"/>
    </row>
    <row r="428" spans="1:5" ht="15.75" thickBot="1" x14ac:dyDescent="0.3">
      <c r="A428" s="268" t="s">
        <v>75</v>
      </c>
      <c r="B428" s="452" t="s">
        <v>76</v>
      </c>
      <c r="C428" s="273"/>
      <c r="D428" s="273">
        <f>D425/C425-1</f>
        <v>-1</v>
      </c>
      <c r="E428" s="273"/>
    </row>
    <row r="429" spans="1:5" ht="15.75" thickBot="1" x14ac:dyDescent="0.3">
      <c r="A429" s="268" t="s">
        <v>77</v>
      </c>
      <c r="B429" s="452" t="s">
        <v>76</v>
      </c>
      <c r="C429" s="273"/>
      <c r="D429" s="273" t="e">
        <f>D426/C426-1</f>
        <v>#DIV/0!</v>
      </c>
      <c r="E429" s="273"/>
    </row>
    <row r="430" spans="1:5" ht="15.75" thickBot="1" x14ac:dyDescent="0.3">
      <c r="A430" s="268" t="s">
        <v>78</v>
      </c>
      <c r="B430" s="452" t="s">
        <v>76</v>
      </c>
      <c r="C430" s="273"/>
      <c r="D430" s="273"/>
      <c r="E430" s="273"/>
    </row>
    <row r="431" spans="1:5" ht="15.75" customHeight="1" thickBot="1" x14ac:dyDescent="0.3">
      <c r="A431" s="596" t="s">
        <v>653</v>
      </c>
      <c r="B431" s="597"/>
      <c r="C431" s="597"/>
      <c r="D431" s="597"/>
      <c r="E431" s="598"/>
    </row>
    <row r="432" spans="1:5" ht="12.75" customHeight="1" x14ac:dyDescent="0.25">
      <c r="A432" s="599"/>
      <c r="B432" s="269">
        <v>2019</v>
      </c>
      <c r="C432" s="269">
        <v>2020</v>
      </c>
      <c r="D432" s="269">
        <v>2021</v>
      </c>
      <c r="E432" s="269">
        <v>2022</v>
      </c>
    </row>
    <row r="433" spans="1:5" ht="12.75" customHeight="1" thickBot="1" x14ac:dyDescent="0.3">
      <c r="A433" s="600"/>
      <c r="B433" s="270" t="s">
        <v>1</v>
      </c>
      <c r="C433" s="270" t="s">
        <v>46</v>
      </c>
      <c r="D433" s="270" t="s">
        <v>46</v>
      </c>
      <c r="E433" s="270" t="s">
        <v>46</v>
      </c>
    </row>
    <row r="434" spans="1:5" ht="15.75" thickBot="1" x14ac:dyDescent="0.3">
      <c r="A434" s="274" t="s">
        <v>134</v>
      </c>
      <c r="B434" s="275">
        <f>B435+B436+B437+B438</f>
        <v>0</v>
      </c>
      <c r="C434" s="275">
        <f>C435+C436+C437+C438</f>
        <v>0</v>
      </c>
      <c r="D434" s="275">
        <f>D435+D436+D437+D438</f>
        <v>0</v>
      </c>
      <c r="E434" s="275">
        <f>E435+E436+E437+E438</f>
        <v>0</v>
      </c>
    </row>
    <row r="435" spans="1:5" ht="15.75" thickBot="1" x14ac:dyDescent="0.3">
      <c r="A435" s="276" t="s">
        <v>81</v>
      </c>
      <c r="B435" s="275"/>
      <c r="C435" s="275">
        <v>0</v>
      </c>
      <c r="D435" s="275"/>
      <c r="E435" s="275"/>
    </row>
    <row r="436" spans="1:5" ht="15.75" thickBot="1" x14ac:dyDescent="0.3">
      <c r="A436" s="276" t="s">
        <v>135</v>
      </c>
      <c r="B436" s="275"/>
      <c r="C436" s="275"/>
      <c r="D436" s="275"/>
      <c r="E436" s="275"/>
    </row>
    <row r="437" spans="1:5" ht="15.75" thickBot="1" x14ac:dyDescent="0.3">
      <c r="A437" s="276" t="s">
        <v>136</v>
      </c>
      <c r="B437" s="275"/>
      <c r="C437" s="275"/>
      <c r="D437" s="275"/>
      <c r="E437" s="275"/>
    </row>
    <row r="438" spans="1:5" ht="15.75" thickBot="1" x14ac:dyDescent="0.3">
      <c r="A438" s="276" t="s">
        <v>137</v>
      </c>
      <c r="B438" s="275"/>
      <c r="C438" s="275"/>
      <c r="D438" s="275"/>
      <c r="E438" s="275"/>
    </row>
    <row r="439" spans="1:5" ht="15.75" thickBot="1" x14ac:dyDescent="0.3">
      <c r="A439" s="274" t="s">
        <v>138</v>
      </c>
      <c r="B439" s="260">
        <f>B440</f>
        <v>0</v>
      </c>
      <c r="C439" s="260"/>
      <c r="D439" s="260">
        <f>D440</f>
        <v>0</v>
      </c>
      <c r="E439" s="289">
        <f>E440</f>
        <v>0</v>
      </c>
    </row>
    <row r="440" spans="1:5" ht="15.75" thickBot="1" x14ac:dyDescent="0.3">
      <c r="A440" s="276" t="s">
        <v>81</v>
      </c>
      <c r="B440" s="277"/>
      <c r="C440" s="275"/>
      <c r="D440" s="275">
        <v>0</v>
      </c>
      <c r="E440" s="275"/>
    </row>
    <row r="441" spans="1:5" ht="15.75" thickBot="1" x14ac:dyDescent="0.3">
      <c r="A441" s="276" t="s">
        <v>135</v>
      </c>
      <c r="B441" s="277"/>
      <c r="C441" s="275"/>
      <c r="D441" s="275"/>
      <c r="E441" s="275"/>
    </row>
    <row r="442" spans="1:5" ht="15.75" thickBot="1" x14ac:dyDescent="0.3">
      <c r="A442" s="276" t="s">
        <v>136</v>
      </c>
      <c r="B442" s="277"/>
      <c r="C442" s="275"/>
      <c r="D442" s="275"/>
      <c r="E442" s="275"/>
    </row>
    <row r="443" spans="1:5" ht="15.75" thickBot="1" x14ac:dyDescent="0.3">
      <c r="A443" s="276" t="s">
        <v>137</v>
      </c>
      <c r="B443" s="277"/>
      <c r="C443" s="275"/>
      <c r="D443" s="275"/>
      <c r="E443" s="275"/>
    </row>
    <row r="444" spans="1:5" ht="15.75" thickBot="1" x14ac:dyDescent="0.3">
      <c r="A444" s="300" t="s">
        <v>89</v>
      </c>
      <c r="B444" s="277">
        <f>SUM(B439+B434)</f>
        <v>0</v>
      </c>
      <c r="C444" s="277">
        <f>SUM(C439+C434)</f>
        <v>0</v>
      </c>
      <c r="D444" s="277">
        <f>SUM(D439+D434)</f>
        <v>0</v>
      </c>
      <c r="E444" s="277">
        <f>SUM(E439+E434)</f>
        <v>0</v>
      </c>
    </row>
    <row r="445" spans="1:5" ht="17.25" customHeight="1" thickBot="1" x14ac:dyDescent="0.3">
      <c r="A445" s="301" t="s">
        <v>90</v>
      </c>
      <c r="B445" s="285">
        <v>0</v>
      </c>
      <c r="C445" s="285">
        <f>IF(C444-C426=0,0,"Error")</f>
        <v>0</v>
      </c>
      <c r="D445" s="285">
        <f>IF(D444-D426=0,0,"Error")</f>
        <v>0</v>
      </c>
      <c r="E445" s="285">
        <f>IF(E444-E426=0,0,"Error")</f>
        <v>0</v>
      </c>
    </row>
    <row r="446" spans="1:5" ht="41.45" customHeight="1" thickBot="1" x14ac:dyDescent="0.3">
      <c r="A446" s="266" t="s">
        <v>91</v>
      </c>
      <c r="B446" s="730" t="s">
        <v>654</v>
      </c>
      <c r="C446" s="731"/>
      <c r="D446" s="424" t="s">
        <v>172</v>
      </c>
      <c r="E446" s="425"/>
    </row>
    <row r="447" spans="1:5" ht="27" customHeight="1" thickBot="1" x14ac:dyDescent="0.3">
      <c r="A447" s="268" t="s">
        <v>68</v>
      </c>
      <c r="B447" s="643" t="s">
        <v>655</v>
      </c>
      <c r="C447" s="644"/>
      <c r="D447" s="644"/>
      <c r="E447" s="603"/>
    </row>
    <row r="448" spans="1:5" ht="15.75" thickBot="1" x14ac:dyDescent="0.3">
      <c r="A448" s="268" t="s">
        <v>70</v>
      </c>
      <c r="B448" s="604" t="s">
        <v>656</v>
      </c>
      <c r="C448" s="605"/>
      <c r="D448" s="605"/>
      <c r="E448" s="606"/>
    </row>
    <row r="449" spans="1:5" ht="12.75" customHeight="1" x14ac:dyDescent="0.25">
      <c r="A449" s="599"/>
      <c r="B449" s="269">
        <v>2019</v>
      </c>
      <c r="C449" s="269">
        <v>2020</v>
      </c>
      <c r="D449" s="269">
        <v>2021</v>
      </c>
      <c r="E449" s="269">
        <v>2022</v>
      </c>
    </row>
    <row r="450" spans="1:5" ht="12.75" customHeight="1" thickBot="1" x14ac:dyDescent="0.3">
      <c r="A450" s="600"/>
      <c r="B450" s="270" t="s">
        <v>1</v>
      </c>
      <c r="C450" s="270" t="s">
        <v>46</v>
      </c>
      <c r="D450" s="270" t="s">
        <v>46</v>
      </c>
      <c r="E450" s="270" t="s">
        <v>46</v>
      </c>
    </row>
    <row r="451" spans="1:5" ht="15.75" thickBot="1" x14ac:dyDescent="0.3">
      <c r="A451" s="268" t="s">
        <v>72</v>
      </c>
      <c r="B451" s="271">
        <v>0</v>
      </c>
      <c r="C451" s="271">
        <v>1</v>
      </c>
      <c r="D451" s="271">
        <v>0</v>
      </c>
      <c r="E451" s="271">
        <v>0</v>
      </c>
    </row>
    <row r="452" spans="1:5" ht="15.75" thickBot="1" x14ac:dyDescent="0.3">
      <c r="A452" s="268" t="s">
        <v>73</v>
      </c>
      <c r="B452" s="288">
        <f>B470</f>
        <v>0</v>
      </c>
      <c r="C452" s="271"/>
      <c r="D452" s="271">
        <v>0</v>
      </c>
      <c r="E452" s="271">
        <v>0</v>
      </c>
    </row>
    <row r="453" spans="1:5" ht="15.75" thickBot="1" x14ac:dyDescent="0.3">
      <c r="A453" s="268" t="s">
        <v>74</v>
      </c>
      <c r="B453" s="271"/>
      <c r="C453" s="271"/>
      <c r="D453" s="271"/>
      <c r="E453" s="271"/>
    </row>
    <row r="454" spans="1:5" ht="15.75" thickBot="1" x14ac:dyDescent="0.3">
      <c r="A454" s="268" t="s">
        <v>75</v>
      </c>
      <c r="B454" s="452" t="s">
        <v>76</v>
      </c>
      <c r="C454" s="273"/>
      <c r="D454" s="273"/>
      <c r="E454" s="273"/>
    </row>
    <row r="455" spans="1:5" ht="15.75" thickBot="1" x14ac:dyDescent="0.3">
      <c r="A455" s="268" t="s">
        <v>77</v>
      </c>
      <c r="B455" s="452" t="s">
        <v>76</v>
      </c>
      <c r="C455" s="273"/>
      <c r="D455" s="273"/>
      <c r="E455" s="273"/>
    </row>
    <row r="456" spans="1:5" ht="15.75" thickBot="1" x14ac:dyDescent="0.3">
      <c r="A456" s="268" t="s">
        <v>78</v>
      </c>
      <c r="B456" s="452" t="s">
        <v>76</v>
      </c>
      <c r="C456" s="273"/>
      <c r="D456" s="273"/>
      <c r="E456" s="273"/>
    </row>
    <row r="457" spans="1:5" ht="15.75" customHeight="1" thickBot="1" x14ac:dyDescent="0.3">
      <c r="A457" s="596" t="s">
        <v>657</v>
      </c>
      <c r="B457" s="597"/>
      <c r="C457" s="597"/>
      <c r="D457" s="597"/>
      <c r="E457" s="598"/>
    </row>
    <row r="458" spans="1:5" ht="12.75" customHeight="1" x14ac:dyDescent="0.25">
      <c r="A458" s="599"/>
      <c r="B458" s="269">
        <v>2019</v>
      </c>
      <c r="C458" s="269">
        <v>2020</v>
      </c>
      <c r="D458" s="269">
        <v>2021</v>
      </c>
      <c r="E458" s="269">
        <v>2022</v>
      </c>
    </row>
    <row r="459" spans="1:5" ht="12.75" customHeight="1" thickBot="1" x14ac:dyDescent="0.3">
      <c r="A459" s="600"/>
      <c r="B459" s="270" t="s">
        <v>1</v>
      </c>
      <c r="C459" s="270" t="s">
        <v>46</v>
      </c>
      <c r="D459" s="270" t="s">
        <v>46</v>
      </c>
      <c r="E459" s="270" t="s">
        <v>46</v>
      </c>
    </row>
    <row r="460" spans="1:5" ht="15.75" thickBot="1" x14ac:dyDescent="0.3">
      <c r="A460" s="274" t="s">
        <v>134</v>
      </c>
      <c r="B460" s="275">
        <f>B461+B462+B463+B464</f>
        <v>0</v>
      </c>
      <c r="C460" s="275">
        <f>C461+C462+C463+C464</f>
        <v>0</v>
      </c>
      <c r="D460" s="275">
        <f>D461+D462+D463+D464</f>
        <v>0</v>
      </c>
      <c r="E460" s="275">
        <f>E461+E462+E463+E464</f>
        <v>0</v>
      </c>
    </row>
    <row r="461" spans="1:5" ht="15.75" thickBot="1" x14ac:dyDescent="0.3">
      <c r="A461" s="276" t="s">
        <v>81</v>
      </c>
      <c r="B461" s="275"/>
      <c r="C461" s="260"/>
      <c r="D461" s="275"/>
      <c r="E461" s="275"/>
    </row>
    <row r="462" spans="1:5" ht="15.75" thickBot="1" x14ac:dyDescent="0.3">
      <c r="A462" s="276" t="s">
        <v>135</v>
      </c>
      <c r="B462" s="275"/>
      <c r="C462" s="275"/>
      <c r="D462" s="275"/>
      <c r="E462" s="275"/>
    </row>
    <row r="463" spans="1:5" ht="15.75" thickBot="1" x14ac:dyDescent="0.3">
      <c r="A463" s="276" t="s">
        <v>136</v>
      </c>
      <c r="B463" s="275"/>
      <c r="C463" s="275"/>
      <c r="D463" s="275"/>
      <c r="E463" s="275"/>
    </row>
    <row r="464" spans="1:5" ht="15.75" thickBot="1" x14ac:dyDescent="0.3">
      <c r="A464" s="276" t="s">
        <v>137</v>
      </c>
      <c r="B464" s="275"/>
      <c r="C464" s="275"/>
      <c r="D464" s="275"/>
      <c r="E464" s="275"/>
    </row>
    <row r="465" spans="1:5" ht="15.75" thickBot="1" x14ac:dyDescent="0.3">
      <c r="A465" s="274" t="s">
        <v>138</v>
      </c>
      <c r="B465" s="289">
        <f>B466+B467+B468+B469</f>
        <v>0</v>
      </c>
      <c r="C465" s="260"/>
      <c r="D465" s="289">
        <f>D466+D467+D468+D469</f>
        <v>0</v>
      </c>
      <c r="E465" s="260">
        <f>E466+E467+E468+E469</f>
        <v>0</v>
      </c>
    </row>
    <row r="466" spans="1:5" ht="15.75" thickBot="1" x14ac:dyDescent="0.3">
      <c r="A466" s="276" t="s">
        <v>81</v>
      </c>
      <c r="B466" s="277"/>
      <c r="C466" s="275"/>
      <c r="D466" s="275"/>
      <c r="E466" s="275">
        <v>0</v>
      </c>
    </row>
    <row r="467" spans="1:5" ht="15.75" thickBot="1" x14ac:dyDescent="0.3">
      <c r="A467" s="276" t="s">
        <v>135</v>
      </c>
      <c r="B467" s="277"/>
      <c r="C467" s="275"/>
      <c r="D467" s="275"/>
      <c r="E467" s="275"/>
    </row>
    <row r="468" spans="1:5" ht="15.75" thickBot="1" x14ac:dyDescent="0.3">
      <c r="A468" s="276" t="s">
        <v>136</v>
      </c>
      <c r="B468" s="277"/>
      <c r="C468" s="275"/>
      <c r="D468" s="275"/>
      <c r="E468" s="275"/>
    </row>
    <row r="469" spans="1:5" ht="15.75" thickBot="1" x14ac:dyDescent="0.3">
      <c r="A469" s="276" t="s">
        <v>137</v>
      </c>
      <c r="B469" s="277"/>
      <c r="C469" s="275"/>
      <c r="D469" s="275"/>
      <c r="E469" s="275"/>
    </row>
    <row r="470" spans="1:5" ht="15.75" thickBot="1" x14ac:dyDescent="0.3">
      <c r="A470" s="300" t="s">
        <v>97</v>
      </c>
      <c r="B470" s="275">
        <f>B460+B465</f>
        <v>0</v>
      </c>
      <c r="C470" s="275">
        <f>C460+C465</f>
        <v>0</v>
      </c>
      <c r="D470" s="275">
        <f>D460+D465</f>
        <v>0</v>
      </c>
      <c r="E470" s="275">
        <f>E460+E465</f>
        <v>0</v>
      </c>
    </row>
    <row r="471" spans="1:5" ht="17.25" customHeight="1" thickBot="1" x14ac:dyDescent="0.3">
      <c r="A471" s="301" t="s">
        <v>90</v>
      </c>
      <c r="B471" s="285">
        <v>0</v>
      </c>
      <c r="C471" s="285">
        <f>IF(C470-C452=0,0,"Error")</f>
        <v>0</v>
      </c>
      <c r="D471" s="285">
        <f>IF(D470-D452=0,0,"Error")</f>
        <v>0</v>
      </c>
      <c r="E471" s="285">
        <f>IF(E470-E452=0,0,"Error")</f>
        <v>0</v>
      </c>
    </row>
    <row r="472" spans="1:5" ht="36.75" customHeight="1" thickBot="1" x14ac:dyDescent="0.3">
      <c r="A472" s="266" t="s">
        <v>142</v>
      </c>
      <c r="B472" s="664" t="s">
        <v>658</v>
      </c>
      <c r="C472" s="665"/>
      <c r="D472" s="307" t="s">
        <v>651</v>
      </c>
      <c r="E472" s="303"/>
    </row>
    <row r="473" spans="1:5" ht="27" customHeight="1" thickBot="1" x14ac:dyDescent="0.3">
      <c r="A473" s="268" t="s">
        <v>68</v>
      </c>
      <c r="B473" s="643" t="s">
        <v>658</v>
      </c>
      <c r="C473" s="644"/>
      <c r="D473" s="644"/>
      <c r="E473" s="603"/>
    </row>
    <row r="474" spans="1:5" ht="15.75" thickBot="1" x14ac:dyDescent="0.3">
      <c r="A474" s="268" t="s">
        <v>70</v>
      </c>
      <c r="B474" s="604" t="s">
        <v>540</v>
      </c>
      <c r="C474" s="605"/>
      <c r="D474" s="605"/>
      <c r="E474" s="606"/>
    </row>
    <row r="475" spans="1:5" ht="12.75" customHeight="1" x14ac:dyDescent="0.25">
      <c r="A475" s="599"/>
      <c r="B475" s="269">
        <v>2019</v>
      </c>
      <c r="C475" s="269">
        <v>2020</v>
      </c>
      <c r="D475" s="269">
        <v>2021</v>
      </c>
      <c r="E475" s="269">
        <v>2022</v>
      </c>
    </row>
    <row r="476" spans="1:5" ht="12.75" customHeight="1" thickBot="1" x14ac:dyDescent="0.3">
      <c r="A476" s="600"/>
      <c r="B476" s="270" t="s">
        <v>1</v>
      </c>
      <c r="C476" s="270" t="s">
        <v>46</v>
      </c>
      <c r="D476" s="270" t="s">
        <v>46</v>
      </c>
      <c r="E476" s="270" t="s">
        <v>46</v>
      </c>
    </row>
    <row r="477" spans="1:5" ht="15.75" thickBot="1" x14ac:dyDescent="0.3">
      <c r="A477" s="268" t="s">
        <v>72</v>
      </c>
      <c r="B477" s="271"/>
      <c r="C477" s="271">
        <v>1</v>
      </c>
      <c r="D477" s="271"/>
      <c r="E477" s="271"/>
    </row>
    <row r="478" spans="1:5" ht="15.75" thickBot="1" x14ac:dyDescent="0.3">
      <c r="A478" s="268" t="s">
        <v>73</v>
      </c>
      <c r="B478" s="288">
        <f>B496</f>
        <v>0</v>
      </c>
      <c r="C478" s="271"/>
      <c r="D478" s="271"/>
      <c r="E478" s="288"/>
    </row>
    <row r="479" spans="1:5" ht="15.75" thickBot="1" x14ac:dyDescent="0.3">
      <c r="A479" s="268" t="s">
        <v>74</v>
      </c>
      <c r="B479" s="271"/>
      <c r="C479" s="271"/>
      <c r="D479" s="271"/>
      <c r="E479" s="288"/>
    </row>
    <row r="480" spans="1:5" ht="15.75" thickBot="1" x14ac:dyDescent="0.3">
      <c r="A480" s="268" t="s">
        <v>75</v>
      </c>
      <c r="B480" s="452" t="s">
        <v>76</v>
      </c>
      <c r="C480" s="273"/>
      <c r="D480" s="273">
        <f>D477/C477-1</f>
        <v>-1</v>
      </c>
      <c r="E480" s="426"/>
    </row>
    <row r="481" spans="1:5" ht="15.75" thickBot="1" x14ac:dyDescent="0.3">
      <c r="A481" s="268" t="s">
        <v>77</v>
      </c>
      <c r="B481" s="452" t="s">
        <v>76</v>
      </c>
      <c r="C481" s="273"/>
      <c r="D481" s="273" t="e">
        <f>D478/C478-1</f>
        <v>#DIV/0!</v>
      </c>
      <c r="E481" s="273"/>
    </row>
    <row r="482" spans="1:5" ht="15.75" thickBot="1" x14ac:dyDescent="0.3">
      <c r="A482" s="268" t="s">
        <v>78</v>
      </c>
      <c r="B482" s="452" t="s">
        <v>76</v>
      </c>
      <c r="C482" s="273"/>
      <c r="D482" s="273"/>
      <c r="E482" s="273"/>
    </row>
    <row r="483" spans="1:5" ht="15.75" customHeight="1" thickBot="1" x14ac:dyDescent="0.3">
      <c r="A483" s="596" t="s">
        <v>653</v>
      </c>
      <c r="B483" s="597"/>
      <c r="C483" s="597"/>
      <c r="D483" s="597"/>
      <c r="E483" s="598"/>
    </row>
    <row r="484" spans="1:5" ht="12.75" customHeight="1" x14ac:dyDescent="0.25">
      <c r="A484" s="599"/>
      <c r="B484" s="269">
        <v>2019</v>
      </c>
      <c r="C484" s="269">
        <v>2020</v>
      </c>
      <c r="D484" s="269">
        <v>2021</v>
      </c>
      <c r="E484" s="269">
        <v>2022</v>
      </c>
    </row>
    <row r="485" spans="1:5" ht="12.75" customHeight="1" thickBot="1" x14ac:dyDescent="0.3">
      <c r="A485" s="600"/>
      <c r="B485" s="270" t="s">
        <v>1</v>
      </c>
      <c r="C485" s="270" t="s">
        <v>46</v>
      </c>
      <c r="D485" s="270" t="s">
        <v>46</v>
      </c>
      <c r="E485" s="270" t="s">
        <v>46</v>
      </c>
    </row>
    <row r="486" spans="1:5" ht="15.75" thickBot="1" x14ac:dyDescent="0.3">
      <c r="A486" s="274" t="s">
        <v>134</v>
      </c>
      <c r="B486" s="275">
        <f>B487+B488+B489+B490</f>
        <v>0</v>
      </c>
      <c r="C486" s="275">
        <f>C487+C488+C489+C490</f>
        <v>0</v>
      </c>
      <c r="D486" s="275">
        <f>D487+D488+D489+D490</f>
        <v>0</v>
      </c>
      <c r="E486" s="275">
        <f>E487+E488+E489+E490</f>
        <v>0</v>
      </c>
    </row>
    <row r="487" spans="1:5" ht="15.75" thickBot="1" x14ac:dyDescent="0.3">
      <c r="A487" s="276" t="s">
        <v>81</v>
      </c>
      <c r="B487" s="275"/>
      <c r="C487" s="275">
        <v>0</v>
      </c>
      <c r="D487" s="275"/>
      <c r="E487" s="275"/>
    </row>
    <row r="488" spans="1:5" ht="15.75" thickBot="1" x14ac:dyDescent="0.3">
      <c r="A488" s="276" t="s">
        <v>135</v>
      </c>
      <c r="B488" s="275"/>
      <c r="C488" s="275"/>
      <c r="D488" s="275"/>
      <c r="E488" s="275"/>
    </row>
    <row r="489" spans="1:5" ht="15.75" thickBot="1" x14ac:dyDescent="0.3">
      <c r="A489" s="276" t="s">
        <v>136</v>
      </c>
      <c r="B489" s="275"/>
      <c r="C489" s="275"/>
      <c r="D489" s="275"/>
      <c r="E489" s="275"/>
    </row>
    <row r="490" spans="1:5" ht="15.75" thickBot="1" x14ac:dyDescent="0.3">
      <c r="A490" s="276" t="s">
        <v>137</v>
      </c>
      <c r="B490" s="275"/>
      <c r="C490" s="275"/>
      <c r="D490" s="275"/>
      <c r="E490" s="275"/>
    </row>
    <row r="491" spans="1:5" ht="15.75" thickBot="1" x14ac:dyDescent="0.3">
      <c r="A491" s="274" t="s">
        <v>138</v>
      </c>
      <c r="B491" s="260">
        <f>B492</f>
        <v>0</v>
      </c>
      <c r="C491" s="260">
        <f>C492</f>
        <v>0</v>
      </c>
      <c r="D491" s="260">
        <f>+D493</f>
        <v>0</v>
      </c>
      <c r="E491" s="289">
        <f>+E493</f>
        <v>0</v>
      </c>
    </row>
    <row r="492" spans="1:5" ht="15.75" thickBot="1" x14ac:dyDescent="0.3">
      <c r="A492" s="276" t="s">
        <v>81</v>
      </c>
      <c r="B492" s="277"/>
      <c r="C492" s="275"/>
      <c r="D492" s="275">
        <v>0</v>
      </c>
      <c r="E492" s="275"/>
    </row>
    <row r="493" spans="1:5" ht="15.75" thickBot="1" x14ac:dyDescent="0.3">
      <c r="A493" s="276" t="s">
        <v>135</v>
      </c>
      <c r="B493" s="277"/>
      <c r="C493" s="275"/>
      <c r="D493" s="275"/>
      <c r="E493" s="275"/>
    </row>
    <row r="494" spans="1:5" ht="15.75" thickBot="1" x14ac:dyDescent="0.3">
      <c r="A494" s="276" t="s">
        <v>136</v>
      </c>
      <c r="B494" s="277"/>
      <c r="C494" s="275"/>
      <c r="D494" s="275"/>
      <c r="E494" s="275"/>
    </row>
    <row r="495" spans="1:5" ht="15.75" thickBot="1" x14ac:dyDescent="0.3">
      <c r="A495" s="276" t="s">
        <v>137</v>
      </c>
      <c r="B495" s="277"/>
      <c r="C495" s="275"/>
      <c r="D495" s="275"/>
      <c r="E495" s="275"/>
    </row>
    <row r="496" spans="1:5" ht="15.75" thickBot="1" x14ac:dyDescent="0.3">
      <c r="A496" s="300" t="s">
        <v>89</v>
      </c>
      <c r="B496" s="277">
        <f>SUM(B491+B486)</f>
        <v>0</v>
      </c>
      <c r="C496" s="277">
        <f>SUM(C491+C486)</f>
        <v>0</v>
      </c>
      <c r="D496" s="277">
        <f>+D491</f>
        <v>0</v>
      </c>
      <c r="E496" s="277">
        <f>SUM(E491+E486)</f>
        <v>0</v>
      </c>
    </row>
    <row r="497" spans="1:5" ht="17.25" customHeight="1" thickBot="1" x14ac:dyDescent="0.3">
      <c r="A497" s="301" t="s">
        <v>90</v>
      </c>
      <c r="B497" s="285">
        <v>0</v>
      </c>
      <c r="C497" s="285">
        <f>IF(C496-C478=0,0,"Error")</f>
        <v>0</v>
      </c>
      <c r="D497" s="285">
        <f>IF(D496-D478=0,0,"Error")</f>
        <v>0</v>
      </c>
      <c r="E497" s="285">
        <f>IF(E496-E478=0,0,"Error")</f>
        <v>0</v>
      </c>
    </row>
    <row r="498" spans="1:5" ht="24.75" customHeight="1" thickBot="1" x14ac:dyDescent="0.3">
      <c r="A498" s="266" t="s">
        <v>271</v>
      </c>
      <c r="B498" s="664" t="s">
        <v>659</v>
      </c>
      <c r="C498" s="665"/>
      <c r="D498" s="307" t="s">
        <v>651</v>
      </c>
      <c r="E498" s="303"/>
    </row>
    <row r="499" spans="1:5" ht="17.25" customHeight="1" thickBot="1" x14ac:dyDescent="0.3">
      <c r="A499" s="268" t="s">
        <v>68</v>
      </c>
      <c r="B499" s="643" t="s">
        <v>659</v>
      </c>
      <c r="C499" s="644"/>
      <c r="D499" s="644"/>
      <c r="E499" s="603"/>
    </row>
    <row r="500" spans="1:5" ht="17.25" customHeight="1" thickBot="1" x14ac:dyDescent="0.3">
      <c r="A500" s="268" t="s">
        <v>70</v>
      </c>
      <c r="B500" s="604" t="s">
        <v>540</v>
      </c>
      <c r="C500" s="605"/>
      <c r="D500" s="605"/>
      <c r="E500" s="606"/>
    </row>
    <row r="501" spans="1:5" ht="17.25" customHeight="1" x14ac:dyDescent="0.25">
      <c r="A501" s="599"/>
      <c r="B501" s="269">
        <v>2019</v>
      </c>
      <c r="C501" s="269">
        <v>2020</v>
      </c>
      <c r="D501" s="269">
        <v>2021</v>
      </c>
      <c r="E501" s="269">
        <v>2022</v>
      </c>
    </row>
    <row r="502" spans="1:5" ht="17.25" customHeight="1" thickBot="1" x14ac:dyDescent="0.3">
      <c r="A502" s="600"/>
      <c r="B502" s="270" t="s">
        <v>1</v>
      </c>
      <c r="C502" s="270" t="s">
        <v>46</v>
      </c>
      <c r="D502" s="270" t="s">
        <v>46</v>
      </c>
      <c r="E502" s="270" t="s">
        <v>46</v>
      </c>
    </row>
    <row r="503" spans="1:5" ht="17.25" customHeight="1" thickBot="1" x14ac:dyDescent="0.3">
      <c r="A503" s="268" t="s">
        <v>72</v>
      </c>
      <c r="B503" s="271"/>
      <c r="C503" s="271">
        <v>1</v>
      </c>
      <c r="D503" s="271"/>
      <c r="E503" s="271">
        <v>1</v>
      </c>
    </row>
    <row r="504" spans="1:5" ht="17.25" customHeight="1" thickBot="1" x14ac:dyDescent="0.3">
      <c r="A504" s="268" t="s">
        <v>73</v>
      </c>
      <c r="B504" s="288">
        <f>B522</f>
        <v>0</v>
      </c>
      <c r="C504" s="271"/>
      <c r="D504" s="271"/>
      <c r="E504" s="271">
        <v>62000</v>
      </c>
    </row>
    <row r="505" spans="1:5" ht="17.25" customHeight="1" thickBot="1" x14ac:dyDescent="0.3">
      <c r="A505" s="268" t="s">
        <v>74</v>
      </c>
      <c r="B505" s="271"/>
      <c r="C505" s="271"/>
      <c r="D505" s="271"/>
      <c r="E505" s="271"/>
    </row>
    <row r="506" spans="1:5" ht="17.25" customHeight="1" thickBot="1" x14ac:dyDescent="0.3">
      <c r="A506" s="268" t="s">
        <v>75</v>
      </c>
      <c r="B506" s="452" t="s">
        <v>76</v>
      </c>
      <c r="C506" s="273"/>
      <c r="D506" s="273">
        <f>D503/C503-1</f>
        <v>-1</v>
      </c>
      <c r="E506" s="273"/>
    </row>
    <row r="507" spans="1:5" ht="17.25" customHeight="1" thickBot="1" x14ac:dyDescent="0.3">
      <c r="A507" s="268" t="s">
        <v>77</v>
      </c>
      <c r="B507" s="452" t="s">
        <v>76</v>
      </c>
      <c r="C507" s="273"/>
      <c r="D507" s="273" t="e">
        <f>D504/C504-1</f>
        <v>#DIV/0!</v>
      </c>
      <c r="E507" s="273"/>
    </row>
    <row r="508" spans="1:5" ht="17.25" customHeight="1" thickBot="1" x14ac:dyDescent="0.3">
      <c r="A508" s="268" t="s">
        <v>78</v>
      </c>
      <c r="B508" s="452" t="s">
        <v>76</v>
      </c>
      <c r="C508" s="273"/>
      <c r="D508" s="273"/>
      <c r="E508" s="273"/>
    </row>
    <row r="509" spans="1:5" ht="17.25" customHeight="1" thickBot="1" x14ac:dyDescent="0.3">
      <c r="A509" s="596" t="s">
        <v>660</v>
      </c>
      <c r="B509" s="597"/>
      <c r="C509" s="597"/>
      <c r="D509" s="597"/>
      <c r="E509" s="598"/>
    </row>
    <row r="510" spans="1:5" ht="17.25" customHeight="1" x14ac:dyDescent="0.25">
      <c r="A510" s="599"/>
      <c r="B510" s="269">
        <v>2019</v>
      </c>
      <c r="C510" s="269">
        <v>2020</v>
      </c>
      <c r="D510" s="269">
        <v>2021</v>
      </c>
      <c r="E510" s="269">
        <v>2022</v>
      </c>
    </row>
    <row r="511" spans="1:5" ht="17.25" customHeight="1" thickBot="1" x14ac:dyDescent="0.3">
      <c r="A511" s="600"/>
      <c r="B511" s="270" t="s">
        <v>1</v>
      </c>
      <c r="C511" s="270" t="s">
        <v>46</v>
      </c>
      <c r="D511" s="270" t="s">
        <v>46</v>
      </c>
      <c r="E511" s="270" t="s">
        <v>46</v>
      </c>
    </row>
    <row r="512" spans="1:5" ht="17.25" customHeight="1" thickBot="1" x14ac:dyDescent="0.3">
      <c r="A512" s="274" t="s">
        <v>134</v>
      </c>
      <c r="B512" s="275">
        <f>B513+B514+B515+B516</f>
        <v>0</v>
      </c>
      <c r="C512" s="275">
        <f>C513+C514+C515+C516</f>
        <v>0</v>
      </c>
      <c r="D512" s="275">
        <f>D513+D514+D515+D516</f>
        <v>0</v>
      </c>
      <c r="E512" s="275">
        <f>E513+E514+E515+E516</f>
        <v>0</v>
      </c>
    </row>
    <row r="513" spans="1:5" ht="17.25" customHeight="1" thickBot="1" x14ac:dyDescent="0.3">
      <c r="A513" s="276" t="s">
        <v>81</v>
      </c>
      <c r="B513" s="275"/>
      <c r="C513" s="275">
        <v>0</v>
      </c>
      <c r="D513" s="275"/>
      <c r="E513" s="275"/>
    </row>
    <row r="514" spans="1:5" ht="17.25" customHeight="1" thickBot="1" x14ac:dyDescent="0.3">
      <c r="A514" s="276" t="s">
        <v>135</v>
      </c>
      <c r="B514" s="275"/>
      <c r="C514" s="275"/>
      <c r="D514" s="275"/>
      <c r="E514" s="275"/>
    </row>
    <row r="515" spans="1:5" ht="17.25" customHeight="1" thickBot="1" x14ac:dyDescent="0.3">
      <c r="A515" s="276" t="s">
        <v>136</v>
      </c>
      <c r="B515" s="275"/>
      <c r="C515" s="275"/>
      <c r="D515" s="275"/>
      <c r="E515" s="275"/>
    </row>
    <row r="516" spans="1:5" ht="17.25" customHeight="1" thickBot="1" x14ac:dyDescent="0.3">
      <c r="A516" s="276" t="s">
        <v>137</v>
      </c>
      <c r="B516" s="275"/>
      <c r="C516" s="275"/>
      <c r="D516" s="275"/>
      <c r="E516" s="275"/>
    </row>
    <row r="517" spans="1:5" ht="17.25" customHeight="1" thickBot="1" x14ac:dyDescent="0.3">
      <c r="A517" s="274" t="s">
        <v>138</v>
      </c>
      <c r="B517" s="260">
        <f>B518</f>
        <v>0</v>
      </c>
      <c r="C517" s="260">
        <f>C518</f>
        <v>0</v>
      </c>
      <c r="D517" s="260">
        <f>+D518+D519</f>
        <v>0</v>
      </c>
      <c r="E517" s="289">
        <f>+E518+E519</f>
        <v>62000</v>
      </c>
    </row>
    <row r="518" spans="1:5" ht="17.25" customHeight="1" thickBot="1" x14ac:dyDescent="0.3">
      <c r="A518" s="276" t="s">
        <v>81</v>
      </c>
      <c r="B518" s="277"/>
      <c r="C518" s="275"/>
      <c r="D518" s="275"/>
      <c r="E518" s="275">
        <v>62000</v>
      </c>
    </row>
    <row r="519" spans="1:5" ht="17.25" customHeight="1" thickBot="1" x14ac:dyDescent="0.3">
      <c r="A519" s="276" t="s">
        <v>135</v>
      </c>
      <c r="B519" s="277"/>
      <c r="C519" s="275"/>
      <c r="D519" s="275"/>
      <c r="E519" s="275"/>
    </row>
    <row r="520" spans="1:5" ht="17.25" customHeight="1" thickBot="1" x14ac:dyDescent="0.3">
      <c r="A520" s="276" t="s">
        <v>136</v>
      </c>
      <c r="B520" s="277"/>
      <c r="C520" s="275"/>
      <c r="D520" s="275"/>
      <c r="E520" s="275"/>
    </row>
    <row r="521" spans="1:5" ht="17.25" customHeight="1" thickBot="1" x14ac:dyDescent="0.3">
      <c r="A521" s="276" t="s">
        <v>137</v>
      </c>
      <c r="B521" s="277"/>
      <c r="C521" s="275"/>
      <c r="D521" s="275"/>
      <c r="E521" s="275"/>
    </row>
    <row r="522" spans="1:5" ht="17.25" customHeight="1" thickBot="1" x14ac:dyDescent="0.3">
      <c r="A522" s="300" t="s">
        <v>111</v>
      </c>
      <c r="B522" s="277">
        <f>SUM(B517+B512)</f>
        <v>0</v>
      </c>
      <c r="C522" s="277">
        <f>SUM(C517+C512)</f>
        <v>0</v>
      </c>
      <c r="D522" s="277">
        <f>+D519</f>
        <v>0</v>
      </c>
      <c r="E522" s="277">
        <f>SUM(E517+E512)</f>
        <v>62000</v>
      </c>
    </row>
    <row r="523" spans="1:5" ht="17.25" customHeight="1" thickBot="1" x14ac:dyDescent="0.3">
      <c r="A523" s="301" t="s">
        <v>90</v>
      </c>
      <c r="B523" s="285">
        <v>0</v>
      </c>
      <c r="C523" s="285">
        <f>IF(C522-C504=0,0,"Error")</f>
        <v>0</v>
      </c>
      <c r="D523" s="285">
        <f>IF(D522-D504=0,0,"Error")</f>
        <v>0</v>
      </c>
      <c r="E523" s="285">
        <f>IF(E522-E504=0,0,"Error")</f>
        <v>0</v>
      </c>
    </row>
    <row r="524" spans="1:5" ht="15.75" thickBot="1" x14ac:dyDescent="0.3">
      <c r="A524" s="101"/>
      <c r="B524" s="427"/>
      <c r="C524" s="102"/>
      <c r="D524" s="102"/>
      <c r="E524" s="102"/>
    </row>
    <row r="525" spans="1:5" ht="36.75" thickBot="1" x14ac:dyDescent="0.3">
      <c r="A525" s="30" t="s">
        <v>147</v>
      </c>
      <c r="B525" s="103">
        <f>B371+B345+B304+B271+B219+B142+B105+B68+B31+B179</f>
        <v>342600</v>
      </c>
      <c r="C525" s="103">
        <f>C371+C345+C304+C271+C219+C142+C105+C68+C31+C179+C426+C397+C452+C245</f>
        <v>966635</v>
      </c>
      <c r="D525" s="103">
        <f>D371+D345+D304+D271+D219+D142+D105+D68+D31+D179+D426+D397+D452+D478+D504</f>
        <v>967747</v>
      </c>
      <c r="E525" s="103">
        <f>E371+E345+E304+E271+E219+E142+E105+E68+E31+E179+E426+E397+E452+E478+E504</f>
        <v>1197600</v>
      </c>
    </row>
    <row r="526" spans="1:5" ht="24" customHeight="1" thickBot="1" x14ac:dyDescent="0.3">
      <c r="A526" s="30" t="s">
        <v>148</v>
      </c>
      <c r="B526" s="103">
        <f>B527+B530+B533+B536+B539+B542+B545+B548+B553</f>
        <v>342600</v>
      </c>
      <c r="C526" s="103">
        <f>C527+C530+C533+C536+C539+C542+C545+C548+C553</f>
        <v>966635</v>
      </c>
      <c r="D526" s="103">
        <f>D527+D530+D533+D536+D539+D542+D545+D548+D553</f>
        <v>967747</v>
      </c>
      <c r="E526" s="103">
        <f>E527+E530+E533+E536+E539+E542+E545+E548+E553</f>
        <v>1197600</v>
      </c>
    </row>
    <row r="527" spans="1:5" ht="15.75" thickBot="1" x14ac:dyDescent="0.3">
      <c r="A527" s="47" t="s">
        <v>80</v>
      </c>
      <c r="B527" s="104">
        <f>B528+B529</f>
        <v>29562</v>
      </c>
      <c r="C527" s="104">
        <f>C528+C529</f>
        <v>50800</v>
      </c>
      <c r="D527" s="104">
        <f>D528+D529</f>
        <v>50800</v>
      </c>
      <c r="E527" s="104">
        <f>E528+E529</f>
        <v>50800</v>
      </c>
    </row>
    <row r="528" spans="1:5" ht="15.75" thickBot="1" x14ac:dyDescent="0.3">
      <c r="A528" s="48" t="s">
        <v>81</v>
      </c>
      <c r="B528" s="67">
        <f>B313+B188+B151+B114+B77+B40</f>
        <v>29562</v>
      </c>
      <c r="C528" s="67">
        <f>C313+C188+C151+C114+C77+C40</f>
        <v>50800</v>
      </c>
      <c r="D528" s="67">
        <f>D313+D188+D151+D114+D77+D40</f>
        <v>50800</v>
      </c>
      <c r="E528" s="67">
        <f>E313+E188+E151+E114+E77+E40</f>
        <v>50800</v>
      </c>
    </row>
    <row r="529" spans="1:5" ht="15.75" thickBot="1" x14ac:dyDescent="0.3">
      <c r="A529" s="48" t="s">
        <v>149</v>
      </c>
      <c r="B529" s="67">
        <f>B41+B78+B115</f>
        <v>0</v>
      </c>
      <c r="C529" s="67">
        <f>C41+C78+C115</f>
        <v>0</v>
      </c>
      <c r="D529" s="67">
        <f>D41+D78+D115</f>
        <v>0</v>
      </c>
      <c r="E529" s="67">
        <f>E41+E78+E115</f>
        <v>0</v>
      </c>
    </row>
    <row r="530" spans="1:5" ht="24.75" thickBot="1" x14ac:dyDescent="0.3">
      <c r="A530" s="47" t="s">
        <v>83</v>
      </c>
      <c r="B530" s="104">
        <f>B531+B532</f>
        <v>5938</v>
      </c>
      <c r="C530" s="104">
        <f>C531+C532</f>
        <v>8200</v>
      </c>
      <c r="D530" s="104">
        <f>D531+D532</f>
        <v>8200</v>
      </c>
      <c r="E530" s="104">
        <f>E531+E532</f>
        <v>8200</v>
      </c>
    </row>
    <row r="531" spans="1:5" ht="15.75" thickBot="1" x14ac:dyDescent="0.3">
      <c r="A531" s="48" t="s">
        <v>81</v>
      </c>
      <c r="B531" s="68">
        <f>B316+B191+B154+B117+B80+B43</f>
        <v>5938</v>
      </c>
      <c r="C531" s="68">
        <f>C316+C191+C154+C117+C80+C43</f>
        <v>8200</v>
      </c>
      <c r="D531" s="68">
        <f>D316+D191+D154+D117+D80+D43</f>
        <v>8200</v>
      </c>
      <c r="E531" s="68">
        <f>E316+E191+E154+E117+E80+E43</f>
        <v>8200</v>
      </c>
    </row>
    <row r="532" spans="1:5" ht="15.75" thickBot="1" x14ac:dyDescent="0.3">
      <c r="A532" s="48" t="s">
        <v>149</v>
      </c>
      <c r="B532" s="67">
        <f>B44+B81+B115</f>
        <v>0</v>
      </c>
      <c r="C532" s="67">
        <f>C44+C81+C115</f>
        <v>0</v>
      </c>
      <c r="D532" s="67">
        <f>D44+D81+D115</f>
        <v>0</v>
      </c>
      <c r="E532" s="67">
        <f>E44+E81+E115</f>
        <v>0</v>
      </c>
    </row>
    <row r="533" spans="1:5" ht="15.75" thickBot="1" x14ac:dyDescent="0.3">
      <c r="A533" s="47" t="s">
        <v>84</v>
      </c>
      <c r="B533" s="104">
        <f>B534+B535</f>
        <v>74500</v>
      </c>
      <c r="C533" s="104">
        <f>C534+C535</f>
        <v>54000</v>
      </c>
      <c r="D533" s="104">
        <f>D534+D535</f>
        <v>55000</v>
      </c>
      <c r="E533" s="104">
        <f>E534+E535</f>
        <v>56000</v>
      </c>
    </row>
    <row r="534" spans="1:5" ht="15.75" thickBot="1" x14ac:dyDescent="0.3">
      <c r="A534" s="48" t="s">
        <v>81</v>
      </c>
      <c r="B534" s="67">
        <f>B319+B194+B157+B120+B83+B46</f>
        <v>74500</v>
      </c>
      <c r="C534" s="67">
        <f>C319+C194+C157+C120+C83+C46</f>
        <v>54000</v>
      </c>
      <c r="D534" s="67">
        <f>D319+D194+D157+D120+D83+D46</f>
        <v>55000</v>
      </c>
      <c r="E534" s="67">
        <f>E319+E194+E157+E120+E83+E46</f>
        <v>56000</v>
      </c>
    </row>
    <row r="535" spans="1:5" ht="15.75" thickBot="1" x14ac:dyDescent="0.3">
      <c r="A535" s="48" t="s">
        <v>149</v>
      </c>
      <c r="B535" s="67">
        <f>B47+B84+B121</f>
        <v>0</v>
      </c>
      <c r="C535" s="67">
        <f>C47+C84+C121</f>
        <v>0</v>
      </c>
      <c r="D535" s="67">
        <f>D47+D84+D121</f>
        <v>0</v>
      </c>
      <c r="E535" s="67">
        <f>E47+E84+E121</f>
        <v>0</v>
      </c>
    </row>
    <row r="536" spans="1:5" ht="15.75" thickBot="1" x14ac:dyDescent="0.3">
      <c r="A536" s="47" t="s">
        <v>85</v>
      </c>
      <c r="B536" s="104">
        <f>B537+B538</f>
        <v>0</v>
      </c>
      <c r="C536" s="104">
        <f>C537+C538</f>
        <v>0</v>
      </c>
      <c r="D536" s="104">
        <f>D537+D538</f>
        <v>0</v>
      </c>
      <c r="E536" s="104">
        <f>E537+E538</f>
        <v>0</v>
      </c>
    </row>
    <row r="537" spans="1:5" ht="15.75" thickBot="1" x14ac:dyDescent="0.3">
      <c r="A537" s="48" t="s">
        <v>81</v>
      </c>
      <c r="B537" s="68">
        <f t="shared" ref="B537:E538" si="9">B49+B86+B123</f>
        <v>0</v>
      </c>
      <c r="C537" s="68">
        <f t="shared" si="9"/>
        <v>0</v>
      </c>
      <c r="D537" s="68">
        <f t="shared" si="9"/>
        <v>0</v>
      </c>
      <c r="E537" s="68">
        <f t="shared" si="9"/>
        <v>0</v>
      </c>
    </row>
    <row r="538" spans="1:5" ht="15.75" thickBot="1" x14ac:dyDescent="0.3">
      <c r="A538" s="48" t="s">
        <v>149</v>
      </c>
      <c r="B538" s="67">
        <f t="shared" si="9"/>
        <v>0</v>
      </c>
      <c r="C538" s="67">
        <f t="shared" si="9"/>
        <v>0</v>
      </c>
      <c r="D538" s="67">
        <f t="shared" si="9"/>
        <v>0</v>
      </c>
      <c r="E538" s="67">
        <f t="shared" si="9"/>
        <v>0</v>
      </c>
    </row>
    <row r="539" spans="1:5" ht="15.75" thickBot="1" x14ac:dyDescent="0.3">
      <c r="A539" s="47" t="s">
        <v>86</v>
      </c>
      <c r="B539" s="104">
        <f>B540+B541</f>
        <v>0</v>
      </c>
      <c r="C539" s="104">
        <f>C540+C541</f>
        <v>0</v>
      </c>
      <c r="D539" s="104">
        <f>D540+D541</f>
        <v>0</v>
      </c>
      <c r="E539" s="104">
        <f>E540+E541</f>
        <v>0</v>
      </c>
    </row>
    <row r="540" spans="1:5" ht="15.75" thickBot="1" x14ac:dyDescent="0.3">
      <c r="A540" s="48" t="s">
        <v>81</v>
      </c>
      <c r="B540" s="68">
        <f t="shared" ref="B540:E541" si="10">B52+B89+B126</f>
        <v>0</v>
      </c>
      <c r="C540" s="68">
        <f t="shared" si="10"/>
        <v>0</v>
      </c>
      <c r="D540" s="68">
        <f t="shared" si="10"/>
        <v>0</v>
      </c>
      <c r="E540" s="68">
        <f t="shared" si="10"/>
        <v>0</v>
      </c>
    </row>
    <row r="541" spans="1:5" ht="15.75" thickBot="1" x14ac:dyDescent="0.3">
      <c r="A541" s="48" t="s">
        <v>149</v>
      </c>
      <c r="B541" s="67">
        <f t="shared" si="10"/>
        <v>0</v>
      </c>
      <c r="C541" s="67">
        <f t="shared" si="10"/>
        <v>0</v>
      </c>
      <c r="D541" s="67">
        <f t="shared" si="10"/>
        <v>0</v>
      </c>
      <c r="E541" s="67">
        <f t="shared" si="10"/>
        <v>0</v>
      </c>
    </row>
    <row r="542" spans="1:5" ht="15.75" thickBot="1" x14ac:dyDescent="0.3">
      <c r="A542" s="47" t="s">
        <v>87</v>
      </c>
      <c r="B542" s="104">
        <f>B543+B544</f>
        <v>0</v>
      </c>
      <c r="C542" s="104">
        <f>C543+C544</f>
        <v>0</v>
      </c>
      <c r="D542" s="104">
        <f>D543+D544</f>
        <v>0</v>
      </c>
      <c r="E542" s="104">
        <f>E543+E544</f>
        <v>0</v>
      </c>
    </row>
    <row r="543" spans="1:5" ht="15.75" thickBot="1" x14ac:dyDescent="0.3">
      <c r="A543" s="48" t="s">
        <v>81</v>
      </c>
      <c r="B543" s="68">
        <f>B166</f>
        <v>0</v>
      </c>
      <c r="C543" s="68">
        <f>C166</f>
        <v>0</v>
      </c>
      <c r="D543" s="68">
        <f>D166</f>
        <v>0</v>
      </c>
      <c r="E543" s="68">
        <f>E166</f>
        <v>0</v>
      </c>
    </row>
    <row r="544" spans="1:5" ht="15.75" thickBot="1" x14ac:dyDescent="0.3">
      <c r="A544" s="48" t="s">
        <v>149</v>
      </c>
      <c r="B544" s="67">
        <f>B56+B93+B130</f>
        <v>0</v>
      </c>
      <c r="C544" s="67">
        <f>C56+C93+C130</f>
        <v>0</v>
      </c>
      <c r="D544" s="67">
        <f>D56+D93+D130</f>
        <v>0</v>
      </c>
      <c r="E544" s="67">
        <f>E56+E93+E130</f>
        <v>0</v>
      </c>
    </row>
    <row r="545" spans="1:5" ht="24.75" thickBot="1" x14ac:dyDescent="0.3">
      <c r="A545" s="47" t="s">
        <v>88</v>
      </c>
      <c r="B545" s="104">
        <f>B94+B57</f>
        <v>0</v>
      </c>
      <c r="C545" s="104">
        <f>C94+C57</f>
        <v>0</v>
      </c>
      <c r="D545" s="104">
        <f>D94+D57</f>
        <v>0</v>
      </c>
      <c r="E545" s="104">
        <f>E94+E57</f>
        <v>0</v>
      </c>
    </row>
    <row r="546" spans="1:5" ht="15.75" thickBot="1" x14ac:dyDescent="0.3">
      <c r="A546" s="48" t="s">
        <v>81</v>
      </c>
      <c r="B546" s="68">
        <f t="shared" ref="B546:E547" si="11">B58+B95+B132</f>
        <v>0</v>
      </c>
      <c r="C546" s="68">
        <f t="shared" si="11"/>
        <v>0</v>
      </c>
      <c r="D546" s="68">
        <f t="shared" si="11"/>
        <v>0</v>
      </c>
      <c r="E546" s="68">
        <f t="shared" si="11"/>
        <v>0</v>
      </c>
    </row>
    <row r="547" spans="1:5" ht="15.75" thickBot="1" x14ac:dyDescent="0.3">
      <c r="A547" s="48" t="s">
        <v>149</v>
      </c>
      <c r="B547" s="67">
        <f t="shared" si="11"/>
        <v>0</v>
      </c>
      <c r="C547" s="67">
        <f t="shared" si="11"/>
        <v>0</v>
      </c>
      <c r="D547" s="67">
        <f t="shared" si="11"/>
        <v>0</v>
      </c>
      <c r="E547" s="67">
        <f t="shared" si="11"/>
        <v>0</v>
      </c>
    </row>
    <row r="548" spans="1:5" ht="15.75" thickBot="1" x14ac:dyDescent="0.3">
      <c r="A548" s="47" t="s">
        <v>150</v>
      </c>
      <c r="B548" s="104">
        <f>B549+B550+B551+B552</f>
        <v>2530</v>
      </c>
      <c r="C548" s="104">
        <f>C549+C550+C551+C552</f>
        <v>0</v>
      </c>
      <c r="D548" s="104">
        <f>D549+D550+D551+D552</f>
        <v>0</v>
      </c>
      <c r="E548" s="104">
        <f>E549+E550+E551+E552</f>
        <v>0</v>
      </c>
    </row>
    <row r="549" spans="1:5" ht="15.75" thickBot="1" x14ac:dyDescent="0.3">
      <c r="A549" s="48" t="s">
        <v>81</v>
      </c>
      <c r="B549" s="68">
        <f>B461+B435+B406+B380+B354+B280+B228</f>
        <v>2530</v>
      </c>
      <c r="C549" s="68">
        <f>C461+C435+C406+C380+C354+C280+C228</f>
        <v>0</v>
      </c>
      <c r="D549" s="68">
        <f>D461+D435+D406+D380+D354+D280+D228</f>
        <v>0</v>
      </c>
      <c r="E549" s="68">
        <f>E461+E435+E406+E380+E354+E280+E228</f>
        <v>0</v>
      </c>
    </row>
    <row r="550" spans="1:5" ht="15.75" thickBot="1" x14ac:dyDescent="0.3">
      <c r="A550" s="48" t="s">
        <v>151</v>
      </c>
      <c r="B550" s="68">
        <f t="shared" ref="B550:E552" si="12">B381+B355+B281+B229</f>
        <v>0</v>
      </c>
      <c r="C550" s="68">
        <f t="shared" si="12"/>
        <v>0</v>
      </c>
      <c r="D550" s="68">
        <f t="shared" si="12"/>
        <v>0</v>
      </c>
      <c r="E550" s="68">
        <f t="shared" si="12"/>
        <v>0</v>
      </c>
    </row>
    <row r="551" spans="1:5" ht="15.75" thickBot="1" x14ac:dyDescent="0.3">
      <c r="A551" s="48" t="s">
        <v>136</v>
      </c>
      <c r="B551" s="68">
        <f t="shared" si="12"/>
        <v>0</v>
      </c>
      <c r="C551" s="68">
        <f t="shared" si="12"/>
        <v>0</v>
      </c>
      <c r="D551" s="68">
        <f t="shared" si="12"/>
        <v>0</v>
      </c>
      <c r="E551" s="68">
        <f t="shared" si="12"/>
        <v>0</v>
      </c>
    </row>
    <row r="552" spans="1:5" ht="15.75" thickBot="1" x14ac:dyDescent="0.3">
      <c r="A552" s="48" t="s">
        <v>137</v>
      </c>
      <c r="B552" s="68">
        <f t="shared" si="12"/>
        <v>0</v>
      </c>
      <c r="C552" s="68">
        <f t="shared" si="12"/>
        <v>0</v>
      </c>
      <c r="D552" s="68">
        <f t="shared" si="12"/>
        <v>0</v>
      </c>
      <c r="E552" s="68">
        <f t="shared" si="12"/>
        <v>0</v>
      </c>
    </row>
    <row r="553" spans="1:5" ht="15.75" thickBot="1" x14ac:dyDescent="0.3">
      <c r="A553" s="47" t="s">
        <v>152</v>
      </c>
      <c r="B553" s="104">
        <f>B554+B555+B556+B557</f>
        <v>230070</v>
      </c>
      <c r="C553" s="104">
        <f>C554+C555+C556+C557</f>
        <v>853635</v>
      </c>
      <c r="D553" s="104">
        <f>D554+D555+D556+D557</f>
        <v>853747</v>
      </c>
      <c r="E553" s="104">
        <f>E554+E555+E556+E557</f>
        <v>1082600</v>
      </c>
    </row>
    <row r="554" spans="1:5" ht="15.75" thickBot="1" x14ac:dyDescent="0.3">
      <c r="A554" s="48" t="s">
        <v>81</v>
      </c>
      <c r="B554" s="68">
        <f>B466+B440+B411+B385+B359+B285+B233</f>
        <v>47470</v>
      </c>
      <c r="C554" s="68">
        <f>C466+C440+C411+C385+C359+C285+C233+C259</f>
        <v>172145</v>
      </c>
      <c r="D554" s="68">
        <f>D466+D440+D411+D385+D359+D285+D233+D492</f>
        <v>52000</v>
      </c>
      <c r="E554" s="68">
        <f>+E518</f>
        <v>62000</v>
      </c>
    </row>
    <row r="555" spans="1:5" ht="15.75" thickBot="1" x14ac:dyDescent="0.3">
      <c r="A555" s="48" t="s">
        <v>151</v>
      </c>
      <c r="B555" s="68">
        <f>B467+B441+B412+B386+B360+B286+B234</f>
        <v>172600</v>
      </c>
      <c r="C555" s="68">
        <f>C467+C441+C412+C386+C360+C286+C234</f>
        <v>672600</v>
      </c>
      <c r="D555" s="68">
        <f>D467+D441+D412+D386+D360+D286+D234+D493+D519</f>
        <v>763747</v>
      </c>
      <c r="E555" s="68">
        <f>E467+E441+E412+E386+E360+E286+E234+E519+E493</f>
        <v>872600</v>
      </c>
    </row>
    <row r="556" spans="1:5" ht="15.75" thickBot="1" x14ac:dyDescent="0.3">
      <c r="A556" s="48" t="s">
        <v>136</v>
      </c>
      <c r="B556" s="68">
        <f>B468+B442+B413+B387+B361+B287+B235</f>
        <v>10000</v>
      </c>
      <c r="C556" s="68">
        <f>C468+C442+C413+C387+C361+C287+C235</f>
        <v>8000</v>
      </c>
      <c r="D556" s="68">
        <f>D468+D442+D413+D387+D361+D287+D235</f>
        <v>8000</v>
      </c>
      <c r="E556" s="68">
        <f>E468+E442+E413+E387+E361+E287+E235</f>
        <v>8000</v>
      </c>
    </row>
    <row r="557" spans="1:5" ht="15.75" thickBot="1" x14ac:dyDescent="0.3">
      <c r="A557" s="48" t="s">
        <v>137</v>
      </c>
      <c r="B557" s="68">
        <f>B469+B443+B414+B388+B362+B288+B236</f>
        <v>0</v>
      </c>
      <c r="C557" s="68">
        <f>C469+C443+C414+C388+C362+C288+C236</f>
        <v>890</v>
      </c>
      <c r="D557" s="68">
        <f>D469+D443+D414+D388+D362+D288+D236</f>
        <v>30000</v>
      </c>
      <c r="E557" s="68">
        <f>E469+E443+E414+E388+E362+E288+E236</f>
        <v>140000</v>
      </c>
    </row>
    <row r="558" spans="1:5" ht="15.75" thickBot="1" x14ac:dyDescent="0.3">
      <c r="A558" s="60" t="s">
        <v>90</v>
      </c>
      <c r="B558" s="62">
        <f>IF(B526-B525=0,0,"Error")</f>
        <v>0</v>
      </c>
      <c r="C558" s="62">
        <f>IF(C526-C525=0,0,"Error")</f>
        <v>0</v>
      </c>
      <c r="D558" s="62">
        <f>IF(D526-D525=0,0,"Error")</f>
        <v>0</v>
      </c>
      <c r="E558" s="62">
        <f>IF(E526-E525=0,0,"Error")</f>
        <v>0</v>
      </c>
    </row>
  </sheetData>
  <mergeCells count="121">
    <mergeCell ref="B338:E338"/>
    <mergeCell ref="D339:E339"/>
    <mergeCell ref="B340:E340"/>
    <mergeCell ref="B391:E391"/>
    <mergeCell ref="A394:A395"/>
    <mergeCell ref="A402:E402"/>
    <mergeCell ref="A403:A404"/>
    <mergeCell ref="A417:E417"/>
    <mergeCell ref="A418:E418"/>
    <mergeCell ref="B420:C420"/>
    <mergeCell ref="B421:E421"/>
    <mergeCell ref="B422:E422"/>
    <mergeCell ref="A423:A424"/>
    <mergeCell ref="A431:E431"/>
    <mergeCell ref="A432:A433"/>
    <mergeCell ref="B419:E419"/>
    <mergeCell ref="B472:C472"/>
    <mergeCell ref="B473:E473"/>
    <mergeCell ref="B474:E474"/>
    <mergeCell ref="A475:A476"/>
    <mergeCell ref="A483:E483"/>
    <mergeCell ref="A484:A485"/>
    <mergeCell ref="B446:C446"/>
    <mergeCell ref="A3:E3"/>
    <mergeCell ref="B5:E5"/>
    <mergeCell ref="B6:E6"/>
    <mergeCell ref="B7:E7"/>
    <mergeCell ref="A8:E8"/>
    <mergeCell ref="A24:E24"/>
    <mergeCell ref="B26:E26"/>
    <mergeCell ref="B25:D25"/>
    <mergeCell ref="A2:E2"/>
    <mergeCell ref="A1:E1"/>
    <mergeCell ref="B27:E27"/>
    <mergeCell ref="A28:A29"/>
    <mergeCell ref="A36:E36"/>
    <mergeCell ref="A9:E11"/>
    <mergeCell ref="B12:E12"/>
    <mergeCell ref="A13:A14"/>
    <mergeCell ref="B20:E20"/>
    <mergeCell ref="A21:E21"/>
    <mergeCell ref="A23:E23"/>
    <mergeCell ref="A74:A75"/>
    <mergeCell ref="B100:E100"/>
    <mergeCell ref="B101:E101"/>
    <mergeCell ref="A102:A103"/>
    <mergeCell ref="A110:E110"/>
    <mergeCell ref="A37:A38"/>
    <mergeCell ref="B63:E63"/>
    <mergeCell ref="B64:E64"/>
    <mergeCell ref="A65:A66"/>
    <mergeCell ref="A73:E73"/>
    <mergeCell ref="B62:D62"/>
    <mergeCell ref="B99:D99"/>
    <mergeCell ref="A148:A149"/>
    <mergeCell ref="B174:E174"/>
    <mergeCell ref="B175:E175"/>
    <mergeCell ref="A176:A177"/>
    <mergeCell ref="A184:E184"/>
    <mergeCell ref="A111:A112"/>
    <mergeCell ref="B137:E137"/>
    <mergeCell ref="B138:E138"/>
    <mergeCell ref="A139:A140"/>
    <mergeCell ref="A147:E147"/>
    <mergeCell ref="B136:D136"/>
    <mergeCell ref="B173:D173"/>
    <mergeCell ref="B215:E215"/>
    <mergeCell ref="A216:A217"/>
    <mergeCell ref="A224:E224"/>
    <mergeCell ref="A225:A226"/>
    <mergeCell ref="B240:E240"/>
    <mergeCell ref="B241:E241"/>
    <mergeCell ref="A185:A186"/>
    <mergeCell ref="A210:E210"/>
    <mergeCell ref="A211:E211"/>
    <mergeCell ref="B212:E212"/>
    <mergeCell ref="D213:E213"/>
    <mergeCell ref="B214:E214"/>
    <mergeCell ref="D239:E239"/>
    <mergeCell ref="A242:A243"/>
    <mergeCell ref="A250:E250"/>
    <mergeCell ref="A251:A252"/>
    <mergeCell ref="B266:E266"/>
    <mergeCell ref="B267:E267"/>
    <mergeCell ref="A268:A269"/>
    <mergeCell ref="A276:E276"/>
    <mergeCell ref="A277:A278"/>
    <mergeCell ref="A309:E309"/>
    <mergeCell ref="B291:E291"/>
    <mergeCell ref="A292:E292"/>
    <mergeCell ref="A296:E296"/>
    <mergeCell ref="A297:E297"/>
    <mergeCell ref="B298:D298"/>
    <mergeCell ref="B299:E299"/>
    <mergeCell ref="B300:E300"/>
    <mergeCell ref="A301:A302"/>
    <mergeCell ref="A310:A311"/>
    <mergeCell ref="A335:E335"/>
    <mergeCell ref="A336:E336"/>
    <mergeCell ref="A337:E337"/>
    <mergeCell ref="A368:A369"/>
    <mergeCell ref="A376:E376"/>
    <mergeCell ref="A377:A378"/>
    <mergeCell ref="B393:E393"/>
    <mergeCell ref="B341:E341"/>
    <mergeCell ref="A342:A343"/>
    <mergeCell ref="A350:E350"/>
    <mergeCell ref="A351:A352"/>
    <mergeCell ref="B365:E365"/>
    <mergeCell ref="B367:E367"/>
    <mergeCell ref="A509:E509"/>
    <mergeCell ref="A510:A511"/>
    <mergeCell ref="B447:E447"/>
    <mergeCell ref="B448:E448"/>
    <mergeCell ref="A449:A450"/>
    <mergeCell ref="A457:E457"/>
    <mergeCell ref="A458:A459"/>
    <mergeCell ref="B498:C498"/>
    <mergeCell ref="B499:E499"/>
    <mergeCell ref="B500:E500"/>
    <mergeCell ref="A501:A50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561"/>
  <sheetViews>
    <sheetView workbookViewId="0">
      <selection sqref="A1:E1"/>
    </sheetView>
  </sheetViews>
  <sheetFormatPr defaultRowHeight="15" x14ac:dyDescent="0.25"/>
  <cols>
    <col min="1" max="1" width="31.42578125" customWidth="1"/>
    <col min="2" max="2" width="18.28515625" customWidth="1"/>
    <col min="3" max="3" width="16.28515625" customWidth="1"/>
    <col min="4" max="4" width="15.7109375" customWidth="1"/>
    <col min="5" max="5" width="18" customWidth="1"/>
    <col min="6" max="6" width="9.7109375" customWidth="1"/>
    <col min="7" max="7" width="17.140625" customWidth="1"/>
    <col min="8" max="8" width="11" customWidth="1"/>
    <col min="9" max="9" width="11" bestFit="1" customWidth="1"/>
    <col min="255" max="255" width="10.42578125" customWidth="1"/>
    <col min="256" max="256" width="10.28515625" customWidth="1"/>
    <col min="257" max="257" width="31.42578125" customWidth="1"/>
    <col min="258" max="258" width="18.28515625" customWidth="1"/>
    <col min="259" max="259" width="16.28515625" customWidth="1"/>
    <col min="260" max="260" width="15.7109375" customWidth="1"/>
    <col min="261" max="261" width="18" customWidth="1"/>
    <col min="262" max="262" width="9.7109375" customWidth="1"/>
    <col min="263" max="263" width="17.140625" customWidth="1"/>
    <col min="264" max="264" width="11" customWidth="1"/>
    <col min="265" max="265" width="11" bestFit="1" customWidth="1"/>
    <col min="511" max="511" width="10.42578125" customWidth="1"/>
    <col min="512" max="512" width="10.28515625" customWidth="1"/>
    <col min="513" max="513" width="31.42578125" customWidth="1"/>
    <col min="514" max="514" width="18.28515625" customWidth="1"/>
    <col min="515" max="515" width="16.28515625" customWidth="1"/>
    <col min="516" max="516" width="15.7109375" customWidth="1"/>
    <col min="517" max="517" width="18" customWidth="1"/>
    <col min="518" max="518" width="9.7109375" customWidth="1"/>
    <col min="519" max="519" width="17.140625" customWidth="1"/>
    <col min="520" max="520" width="11" customWidth="1"/>
    <col min="521" max="521" width="11" bestFit="1" customWidth="1"/>
    <col min="767" max="767" width="10.42578125" customWidth="1"/>
    <col min="768" max="768" width="10.28515625" customWidth="1"/>
    <col min="769" max="769" width="31.42578125" customWidth="1"/>
    <col min="770" max="770" width="18.28515625" customWidth="1"/>
    <col min="771" max="771" width="16.28515625" customWidth="1"/>
    <col min="772" max="772" width="15.7109375" customWidth="1"/>
    <col min="773" max="773" width="18" customWidth="1"/>
    <col min="774" max="774" width="9.7109375" customWidth="1"/>
    <col min="775" max="775" width="17.140625" customWidth="1"/>
    <col min="776" max="776" width="11" customWidth="1"/>
    <col min="777" max="777" width="11" bestFit="1" customWidth="1"/>
    <col min="1023" max="1023" width="10.42578125" customWidth="1"/>
    <col min="1024" max="1024" width="10.28515625" customWidth="1"/>
    <col min="1025" max="1025" width="31.42578125" customWidth="1"/>
    <col min="1026" max="1026" width="18.28515625" customWidth="1"/>
    <col min="1027" max="1027" width="16.28515625" customWidth="1"/>
    <col min="1028" max="1028" width="15.7109375" customWidth="1"/>
    <col min="1029" max="1029" width="18" customWidth="1"/>
    <col min="1030" max="1030" width="9.7109375" customWidth="1"/>
    <col min="1031" max="1031" width="17.140625" customWidth="1"/>
    <col min="1032" max="1032" width="11" customWidth="1"/>
    <col min="1033" max="1033" width="11" bestFit="1" customWidth="1"/>
    <col min="1279" max="1279" width="10.42578125" customWidth="1"/>
    <col min="1280" max="1280" width="10.28515625" customWidth="1"/>
    <col min="1281" max="1281" width="31.42578125" customWidth="1"/>
    <col min="1282" max="1282" width="18.28515625" customWidth="1"/>
    <col min="1283" max="1283" width="16.28515625" customWidth="1"/>
    <col min="1284" max="1284" width="15.7109375" customWidth="1"/>
    <col min="1285" max="1285" width="18" customWidth="1"/>
    <col min="1286" max="1286" width="9.7109375" customWidth="1"/>
    <col min="1287" max="1287" width="17.140625" customWidth="1"/>
    <col min="1288" max="1288" width="11" customWidth="1"/>
    <col min="1289" max="1289" width="11" bestFit="1" customWidth="1"/>
    <col min="1535" max="1535" width="10.42578125" customWidth="1"/>
    <col min="1536" max="1536" width="10.28515625" customWidth="1"/>
    <col min="1537" max="1537" width="31.42578125" customWidth="1"/>
    <col min="1538" max="1538" width="18.28515625" customWidth="1"/>
    <col min="1539" max="1539" width="16.28515625" customWidth="1"/>
    <col min="1540" max="1540" width="15.7109375" customWidth="1"/>
    <col min="1541" max="1541" width="18" customWidth="1"/>
    <col min="1542" max="1542" width="9.7109375" customWidth="1"/>
    <col min="1543" max="1543" width="17.140625" customWidth="1"/>
    <col min="1544" max="1544" width="11" customWidth="1"/>
    <col min="1545" max="1545" width="11" bestFit="1" customWidth="1"/>
    <col min="1791" max="1791" width="10.42578125" customWidth="1"/>
    <col min="1792" max="1792" width="10.28515625" customWidth="1"/>
    <col min="1793" max="1793" width="31.42578125" customWidth="1"/>
    <col min="1794" max="1794" width="18.28515625" customWidth="1"/>
    <col min="1795" max="1795" width="16.28515625" customWidth="1"/>
    <col min="1796" max="1796" width="15.7109375" customWidth="1"/>
    <col min="1797" max="1797" width="18" customWidth="1"/>
    <col min="1798" max="1798" width="9.7109375" customWidth="1"/>
    <col min="1799" max="1799" width="17.140625" customWidth="1"/>
    <col min="1800" max="1800" width="11" customWidth="1"/>
    <col min="1801" max="1801" width="11" bestFit="1" customWidth="1"/>
    <col min="2047" max="2047" width="10.42578125" customWidth="1"/>
    <col min="2048" max="2048" width="10.28515625" customWidth="1"/>
    <col min="2049" max="2049" width="31.42578125" customWidth="1"/>
    <col min="2050" max="2050" width="18.28515625" customWidth="1"/>
    <col min="2051" max="2051" width="16.28515625" customWidth="1"/>
    <col min="2052" max="2052" width="15.7109375" customWidth="1"/>
    <col min="2053" max="2053" width="18" customWidth="1"/>
    <col min="2054" max="2054" width="9.7109375" customWidth="1"/>
    <col min="2055" max="2055" width="17.140625" customWidth="1"/>
    <col min="2056" max="2056" width="11" customWidth="1"/>
    <col min="2057" max="2057" width="11" bestFit="1" customWidth="1"/>
    <col min="2303" max="2303" width="10.42578125" customWidth="1"/>
    <col min="2304" max="2304" width="10.28515625" customWidth="1"/>
    <col min="2305" max="2305" width="31.42578125" customWidth="1"/>
    <col min="2306" max="2306" width="18.28515625" customWidth="1"/>
    <col min="2307" max="2307" width="16.28515625" customWidth="1"/>
    <col min="2308" max="2308" width="15.7109375" customWidth="1"/>
    <col min="2309" max="2309" width="18" customWidth="1"/>
    <col min="2310" max="2310" width="9.7109375" customWidth="1"/>
    <col min="2311" max="2311" width="17.140625" customWidth="1"/>
    <col min="2312" max="2312" width="11" customWidth="1"/>
    <col min="2313" max="2313" width="11" bestFit="1" customWidth="1"/>
    <col min="2559" max="2559" width="10.42578125" customWidth="1"/>
    <col min="2560" max="2560" width="10.28515625" customWidth="1"/>
    <col min="2561" max="2561" width="31.42578125" customWidth="1"/>
    <col min="2562" max="2562" width="18.28515625" customWidth="1"/>
    <col min="2563" max="2563" width="16.28515625" customWidth="1"/>
    <col min="2564" max="2564" width="15.7109375" customWidth="1"/>
    <col min="2565" max="2565" width="18" customWidth="1"/>
    <col min="2566" max="2566" width="9.7109375" customWidth="1"/>
    <col min="2567" max="2567" width="17.140625" customWidth="1"/>
    <col min="2568" max="2568" width="11" customWidth="1"/>
    <col min="2569" max="2569" width="11" bestFit="1" customWidth="1"/>
    <col min="2815" max="2815" width="10.42578125" customWidth="1"/>
    <col min="2816" max="2816" width="10.28515625" customWidth="1"/>
    <col min="2817" max="2817" width="31.42578125" customWidth="1"/>
    <col min="2818" max="2818" width="18.28515625" customWidth="1"/>
    <col min="2819" max="2819" width="16.28515625" customWidth="1"/>
    <col min="2820" max="2820" width="15.7109375" customWidth="1"/>
    <col min="2821" max="2821" width="18" customWidth="1"/>
    <col min="2822" max="2822" width="9.7109375" customWidth="1"/>
    <col min="2823" max="2823" width="17.140625" customWidth="1"/>
    <col min="2824" max="2824" width="11" customWidth="1"/>
    <col min="2825" max="2825" width="11" bestFit="1" customWidth="1"/>
    <col min="3071" max="3071" width="10.42578125" customWidth="1"/>
    <col min="3072" max="3072" width="10.28515625" customWidth="1"/>
    <col min="3073" max="3073" width="31.42578125" customWidth="1"/>
    <col min="3074" max="3074" width="18.28515625" customWidth="1"/>
    <col min="3075" max="3075" width="16.28515625" customWidth="1"/>
    <col min="3076" max="3076" width="15.7109375" customWidth="1"/>
    <col min="3077" max="3077" width="18" customWidth="1"/>
    <col min="3078" max="3078" width="9.7109375" customWidth="1"/>
    <col min="3079" max="3079" width="17.140625" customWidth="1"/>
    <col min="3080" max="3080" width="11" customWidth="1"/>
    <col min="3081" max="3081" width="11" bestFit="1" customWidth="1"/>
    <col min="3327" max="3327" width="10.42578125" customWidth="1"/>
    <col min="3328" max="3328" width="10.28515625" customWidth="1"/>
    <col min="3329" max="3329" width="31.42578125" customWidth="1"/>
    <col min="3330" max="3330" width="18.28515625" customWidth="1"/>
    <col min="3331" max="3331" width="16.28515625" customWidth="1"/>
    <col min="3332" max="3332" width="15.7109375" customWidth="1"/>
    <col min="3333" max="3333" width="18" customWidth="1"/>
    <col min="3334" max="3334" width="9.7109375" customWidth="1"/>
    <col min="3335" max="3335" width="17.140625" customWidth="1"/>
    <col min="3336" max="3336" width="11" customWidth="1"/>
    <col min="3337" max="3337" width="11" bestFit="1" customWidth="1"/>
    <col min="3583" max="3583" width="10.42578125" customWidth="1"/>
    <col min="3584" max="3584" width="10.28515625" customWidth="1"/>
    <col min="3585" max="3585" width="31.42578125" customWidth="1"/>
    <col min="3586" max="3586" width="18.28515625" customWidth="1"/>
    <col min="3587" max="3587" width="16.28515625" customWidth="1"/>
    <col min="3588" max="3588" width="15.7109375" customWidth="1"/>
    <col min="3589" max="3589" width="18" customWidth="1"/>
    <col min="3590" max="3590" width="9.7109375" customWidth="1"/>
    <col min="3591" max="3591" width="17.140625" customWidth="1"/>
    <col min="3592" max="3592" width="11" customWidth="1"/>
    <col min="3593" max="3593" width="11" bestFit="1" customWidth="1"/>
    <col min="3839" max="3839" width="10.42578125" customWidth="1"/>
    <col min="3840" max="3840" width="10.28515625" customWidth="1"/>
    <col min="3841" max="3841" width="31.42578125" customWidth="1"/>
    <col min="3842" max="3842" width="18.28515625" customWidth="1"/>
    <col min="3843" max="3843" width="16.28515625" customWidth="1"/>
    <col min="3844" max="3844" width="15.7109375" customWidth="1"/>
    <col min="3845" max="3845" width="18" customWidth="1"/>
    <col min="3846" max="3846" width="9.7109375" customWidth="1"/>
    <col min="3847" max="3847" width="17.140625" customWidth="1"/>
    <col min="3848" max="3848" width="11" customWidth="1"/>
    <col min="3849" max="3849" width="11" bestFit="1" customWidth="1"/>
    <col min="4095" max="4095" width="10.42578125" customWidth="1"/>
    <col min="4096" max="4096" width="10.28515625" customWidth="1"/>
    <col min="4097" max="4097" width="31.42578125" customWidth="1"/>
    <col min="4098" max="4098" width="18.28515625" customWidth="1"/>
    <col min="4099" max="4099" width="16.28515625" customWidth="1"/>
    <col min="4100" max="4100" width="15.7109375" customWidth="1"/>
    <col min="4101" max="4101" width="18" customWidth="1"/>
    <col min="4102" max="4102" width="9.7109375" customWidth="1"/>
    <col min="4103" max="4103" width="17.140625" customWidth="1"/>
    <col min="4104" max="4104" width="11" customWidth="1"/>
    <col min="4105" max="4105" width="11" bestFit="1" customWidth="1"/>
    <col min="4351" max="4351" width="10.42578125" customWidth="1"/>
    <col min="4352" max="4352" width="10.28515625" customWidth="1"/>
    <col min="4353" max="4353" width="31.42578125" customWidth="1"/>
    <col min="4354" max="4354" width="18.28515625" customWidth="1"/>
    <col min="4355" max="4355" width="16.28515625" customWidth="1"/>
    <col min="4356" max="4356" width="15.7109375" customWidth="1"/>
    <col min="4357" max="4357" width="18" customWidth="1"/>
    <col min="4358" max="4358" width="9.7109375" customWidth="1"/>
    <col min="4359" max="4359" width="17.140625" customWidth="1"/>
    <col min="4360" max="4360" width="11" customWidth="1"/>
    <col min="4361" max="4361" width="11" bestFit="1" customWidth="1"/>
    <col min="4607" max="4607" width="10.42578125" customWidth="1"/>
    <col min="4608" max="4608" width="10.28515625" customWidth="1"/>
    <col min="4609" max="4609" width="31.42578125" customWidth="1"/>
    <col min="4610" max="4610" width="18.28515625" customWidth="1"/>
    <col min="4611" max="4611" width="16.28515625" customWidth="1"/>
    <col min="4612" max="4612" width="15.7109375" customWidth="1"/>
    <col min="4613" max="4613" width="18" customWidth="1"/>
    <col min="4614" max="4614" width="9.7109375" customWidth="1"/>
    <col min="4615" max="4615" width="17.140625" customWidth="1"/>
    <col min="4616" max="4616" width="11" customWidth="1"/>
    <col min="4617" max="4617" width="11" bestFit="1" customWidth="1"/>
    <col min="4863" max="4863" width="10.42578125" customWidth="1"/>
    <col min="4864" max="4864" width="10.28515625" customWidth="1"/>
    <col min="4865" max="4865" width="31.42578125" customWidth="1"/>
    <col min="4866" max="4866" width="18.28515625" customWidth="1"/>
    <col min="4867" max="4867" width="16.28515625" customWidth="1"/>
    <col min="4868" max="4868" width="15.7109375" customWidth="1"/>
    <col min="4869" max="4869" width="18" customWidth="1"/>
    <col min="4870" max="4870" width="9.7109375" customWidth="1"/>
    <col min="4871" max="4871" width="17.140625" customWidth="1"/>
    <col min="4872" max="4872" width="11" customWidth="1"/>
    <col min="4873" max="4873" width="11" bestFit="1" customWidth="1"/>
    <col min="5119" max="5119" width="10.42578125" customWidth="1"/>
    <col min="5120" max="5120" width="10.28515625" customWidth="1"/>
    <col min="5121" max="5121" width="31.42578125" customWidth="1"/>
    <col min="5122" max="5122" width="18.28515625" customWidth="1"/>
    <col min="5123" max="5123" width="16.28515625" customWidth="1"/>
    <col min="5124" max="5124" width="15.7109375" customWidth="1"/>
    <col min="5125" max="5125" width="18" customWidth="1"/>
    <col min="5126" max="5126" width="9.7109375" customWidth="1"/>
    <col min="5127" max="5127" width="17.140625" customWidth="1"/>
    <col min="5128" max="5128" width="11" customWidth="1"/>
    <col min="5129" max="5129" width="11" bestFit="1" customWidth="1"/>
    <col min="5375" max="5375" width="10.42578125" customWidth="1"/>
    <col min="5376" max="5376" width="10.28515625" customWidth="1"/>
    <col min="5377" max="5377" width="31.42578125" customWidth="1"/>
    <col min="5378" max="5378" width="18.28515625" customWidth="1"/>
    <col min="5379" max="5379" width="16.28515625" customWidth="1"/>
    <col min="5380" max="5380" width="15.7109375" customWidth="1"/>
    <col min="5381" max="5381" width="18" customWidth="1"/>
    <col min="5382" max="5382" width="9.7109375" customWidth="1"/>
    <col min="5383" max="5383" width="17.140625" customWidth="1"/>
    <col min="5384" max="5384" width="11" customWidth="1"/>
    <col min="5385" max="5385" width="11" bestFit="1" customWidth="1"/>
    <col min="5631" max="5631" width="10.42578125" customWidth="1"/>
    <col min="5632" max="5632" width="10.28515625" customWidth="1"/>
    <col min="5633" max="5633" width="31.42578125" customWidth="1"/>
    <col min="5634" max="5634" width="18.28515625" customWidth="1"/>
    <col min="5635" max="5635" width="16.28515625" customWidth="1"/>
    <col min="5636" max="5636" width="15.7109375" customWidth="1"/>
    <col min="5637" max="5637" width="18" customWidth="1"/>
    <col min="5638" max="5638" width="9.7109375" customWidth="1"/>
    <col min="5639" max="5639" width="17.140625" customWidth="1"/>
    <col min="5640" max="5640" width="11" customWidth="1"/>
    <col min="5641" max="5641" width="11" bestFit="1" customWidth="1"/>
    <col min="5887" max="5887" width="10.42578125" customWidth="1"/>
    <col min="5888" max="5888" width="10.28515625" customWidth="1"/>
    <col min="5889" max="5889" width="31.42578125" customWidth="1"/>
    <col min="5890" max="5890" width="18.28515625" customWidth="1"/>
    <col min="5891" max="5891" width="16.28515625" customWidth="1"/>
    <col min="5892" max="5892" width="15.7109375" customWidth="1"/>
    <col min="5893" max="5893" width="18" customWidth="1"/>
    <col min="5894" max="5894" width="9.7109375" customWidth="1"/>
    <col min="5895" max="5895" width="17.140625" customWidth="1"/>
    <col min="5896" max="5896" width="11" customWidth="1"/>
    <col min="5897" max="5897" width="11" bestFit="1" customWidth="1"/>
    <col min="6143" max="6143" width="10.42578125" customWidth="1"/>
    <col min="6144" max="6144" width="10.28515625" customWidth="1"/>
    <col min="6145" max="6145" width="31.42578125" customWidth="1"/>
    <col min="6146" max="6146" width="18.28515625" customWidth="1"/>
    <col min="6147" max="6147" width="16.28515625" customWidth="1"/>
    <col min="6148" max="6148" width="15.7109375" customWidth="1"/>
    <col min="6149" max="6149" width="18" customWidth="1"/>
    <col min="6150" max="6150" width="9.7109375" customWidth="1"/>
    <col min="6151" max="6151" width="17.140625" customWidth="1"/>
    <col min="6152" max="6152" width="11" customWidth="1"/>
    <col min="6153" max="6153" width="11" bestFit="1" customWidth="1"/>
    <col min="6399" max="6399" width="10.42578125" customWidth="1"/>
    <col min="6400" max="6400" width="10.28515625" customWidth="1"/>
    <col min="6401" max="6401" width="31.42578125" customWidth="1"/>
    <col min="6402" max="6402" width="18.28515625" customWidth="1"/>
    <col min="6403" max="6403" width="16.28515625" customWidth="1"/>
    <col min="6404" max="6404" width="15.7109375" customWidth="1"/>
    <col min="6405" max="6405" width="18" customWidth="1"/>
    <col min="6406" max="6406" width="9.7109375" customWidth="1"/>
    <col min="6407" max="6407" width="17.140625" customWidth="1"/>
    <col min="6408" max="6408" width="11" customWidth="1"/>
    <col min="6409" max="6409" width="11" bestFit="1" customWidth="1"/>
    <col min="6655" max="6655" width="10.42578125" customWidth="1"/>
    <col min="6656" max="6656" width="10.28515625" customWidth="1"/>
    <col min="6657" max="6657" width="31.42578125" customWidth="1"/>
    <col min="6658" max="6658" width="18.28515625" customWidth="1"/>
    <col min="6659" max="6659" width="16.28515625" customWidth="1"/>
    <col min="6660" max="6660" width="15.7109375" customWidth="1"/>
    <col min="6661" max="6661" width="18" customWidth="1"/>
    <col min="6662" max="6662" width="9.7109375" customWidth="1"/>
    <col min="6663" max="6663" width="17.140625" customWidth="1"/>
    <col min="6664" max="6664" width="11" customWidth="1"/>
    <col min="6665" max="6665" width="11" bestFit="1" customWidth="1"/>
    <col min="6911" max="6911" width="10.42578125" customWidth="1"/>
    <col min="6912" max="6912" width="10.28515625" customWidth="1"/>
    <col min="6913" max="6913" width="31.42578125" customWidth="1"/>
    <col min="6914" max="6914" width="18.28515625" customWidth="1"/>
    <col min="6915" max="6915" width="16.28515625" customWidth="1"/>
    <col min="6916" max="6916" width="15.7109375" customWidth="1"/>
    <col min="6917" max="6917" width="18" customWidth="1"/>
    <col min="6918" max="6918" width="9.7109375" customWidth="1"/>
    <col min="6919" max="6919" width="17.140625" customWidth="1"/>
    <col min="6920" max="6920" width="11" customWidth="1"/>
    <col min="6921" max="6921" width="11" bestFit="1" customWidth="1"/>
    <col min="7167" max="7167" width="10.42578125" customWidth="1"/>
    <col min="7168" max="7168" width="10.28515625" customWidth="1"/>
    <col min="7169" max="7169" width="31.42578125" customWidth="1"/>
    <col min="7170" max="7170" width="18.28515625" customWidth="1"/>
    <col min="7171" max="7171" width="16.28515625" customWidth="1"/>
    <col min="7172" max="7172" width="15.7109375" customWidth="1"/>
    <col min="7173" max="7173" width="18" customWidth="1"/>
    <col min="7174" max="7174" width="9.7109375" customWidth="1"/>
    <col min="7175" max="7175" width="17.140625" customWidth="1"/>
    <col min="7176" max="7176" width="11" customWidth="1"/>
    <col min="7177" max="7177" width="11" bestFit="1" customWidth="1"/>
    <col min="7423" max="7423" width="10.42578125" customWidth="1"/>
    <col min="7424" max="7424" width="10.28515625" customWidth="1"/>
    <col min="7425" max="7425" width="31.42578125" customWidth="1"/>
    <col min="7426" max="7426" width="18.28515625" customWidth="1"/>
    <col min="7427" max="7427" width="16.28515625" customWidth="1"/>
    <col min="7428" max="7428" width="15.7109375" customWidth="1"/>
    <col min="7429" max="7429" width="18" customWidth="1"/>
    <col min="7430" max="7430" width="9.7109375" customWidth="1"/>
    <col min="7431" max="7431" width="17.140625" customWidth="1"/>
    <col min="7432" max="7432" width="11" customWidth="1"/>
    <col min="7433" max="7433" width="11" bestFit="1" customWidth="1"/>
    <col min="7679" max="7679" width="10.42578125" customWidth="1"/>
    <col min="7680" max="7680" width="10.28515625" customWidth="1"/>
    <col min="7681" max="7681" width="31.42578125" customWidth="1"/>
    <col min="7682" max="7682" width="18.28515625" customWidth="1"/>
    <col min="7683" max="7683" width="16.28515625" customWidth="1"/>
    <col min="7684" max="7684" width="15.7109375" customWidth="1"/>
    <col min="7685" max="7685" width="18" customWidth="1"/>
    <col min="7686" max="7686" width="9.7109375" customWidth="1"/>
    <col min="7687" max="7687" width="17.140625" customWidth="1"/>
    <col min="7688" max="7688" width="11" customWidth="1"/>
    <col min="7689" max="7689" width="11" bestFit="1" customWidth="1"/>
    <col min="7935" max="7935" width="10.42578125" customWidth="1"/>
    <col min="7936" max="7936" width="10.28515625" customWidth="1"/>
    <col min="7937" max="7937" width="31.42578125" customWidth="1"/>
    <col min="7938" max="7938" width="18.28515625" customWidth="1"/>
    <col min="7939" max="7939" width="16.28515625" customWidth="1"/>
    <col min="7940" max="7940" width="15.7109375" customWidth="1"/>
    <col min="7941" max="7941" width="18" customWidth="1"/>
    <col min="7942" max="7942" width="9.7109375" customWidth="1"/>
    <col min="7943" max="7943" width="17.140625" customWidth="1"/>
    <col min="7944" max="7944" width="11" customWidth="1"/>
    <col min="7945" max="7945" width="11" bestFit="1" customWidth="1"/>
    <col min="8191" max="8191" width="10.42578125" customWidth="1"/>
    <col min="8192" max="8192" width="10.28515625" customWidth="1"/>
    <col min="8193" max="8193" width="31.42578125" customWidth="1"/>
    <col min="8194" max="8194" width="18.28515625" customWidth="1"/>
    <col min="8195" max="8195" width="16.28515625" customWidth="1"/>
    <col min="8196" max="8196" width="15.7109375" customWidth="1"/>
    <col min="8197" max="8197" width="18" customWidth="1"/>
    <col min="8198" max="8198" width="9.7109375" customWidth="1"/>
    <col min="8199" max="8199" width="17.140625" customWidth="1"/>
    <col min="8200" max="8200" width="11" customWidth="1"/>
    <col min="8201" max="8201" width="11" bestFit="1" customWidth="1"/>
    <col min="8447" max="8447" width="10.42578125" customWidth="1"/>
    <col min="8448" max="8448" width="10.28515625" customWidth="1"/>
    <col min="8449" max="8449" width="31.42578125" customWidth="1"/>
    <col min="8450" max="8450" width="18.28515625" customWidth="1"/>
    <col min="8451" max="8451" width="16.28515625" customWidth="1"/>
    <col min="8452" max="8452" width="15.7109375" customWidth="1"/>
    <col min="8453" max="8453" width="18" customWidth="1"/>
    <col min="8454" max="8454" width="9.7109375" customWidth="1"/>
    <col min="8455" max="8455" width="17.140625" customWidth="1"/>
    <col min="8456" max="8456" width="11" customWidth="1"/>
    <col min="8457" max="8457" width="11" bestFit="1" customWidth="1"/>
    <col min="8703" max="8703" width="10.42578125" customWidth="1"/>
    <col min="8704" max="8704" width="10.28515625" customWidth="1"/>
    <col min="8705" max="8705" width="31.42578125" customWidth="1"/>
    <col min="8706" max="8706" width="18.28515625" customWidth="1"/>
    <col min="8707" max="8707" width="16.28515625" customWidth="1"/>
    <col min="8708" max="8708" width="15.7109375" customWidth="1"/>
    <col min="8709" max="8709" width="18" customWidth="1"/>
    <col min="8710" max="8710" width="9.7109375" customWidth="1"/>
    <col min="8711" max="8711" width="17.140625" customWidth="1"/>
    <col min="8712" max="8712" width="11" customWidth="1"/>
    <col min="8713" max="8713" width="11" bestFit="1" customWidth="1"/>
    <col min="8959" max="8959" width="10.42578125" customWidth="1"/>
    <col min="8960" max="8960" width="10.28515625" customWidth="1"/>
    <col min="8961" max="8961" width="31.42578125" customWidth="1"/>
    <col min="8962" max="8962" width="18.28515625" customWidth="1"/>
    <col min="8963" max="8963" width="16.28515625" customWidth="1"/>
    <col min="8964" max="8964" width="15.7109375" customWidth="1"/>
    <col min="8965" max="8965" width="18" customWidth="1"/>
    <col min="8966" max="8966" width="9.7109375" customWidth="1"/>
    <col min="8967" max="8967" width="17.140625" customWidth="1"/>
    <col min="8968" max="8968" width="11" customWidth="1"/>
    <col min="8969" max="8969" width="11" bestFit="1" customWidth="1"/>
    <col min="9215" max="9215" width="10.42578125" customWidth="1"/>
    <col min="9216" max="9216" width="10.28515625" customWidth="1"/>
    <col min="9217" max="9217" width="31.42578125" customWidth="1"/>
    <col min="9218" max="9218" width="18.28515625" customWidth="1"/>
    <col min="9219" max="9219" width="16.28515625" customWidth="1"/>
    <col min="9220" max="9220" width="15.7109375" customWidth="1"/>
    <col min="9221" max="9221" width="18" customWidth="1"/>
    <col min="9222" max="9222" width="9.7109375" customWidth="1"/>
    <col min="9223" max="9223" width="17.140625" customWidth="1"/>
    <col min="9224" max="9224" width="11" customWidth="1"/>
    <col min="9225" max="9225" width="11" bestFit="1" customWidth="1"/>
    <col min="9471" max="9471" width="10.42578125" customWidth="1"/>
    <col min="9472" max="9472" width="10.28515625" customWidth="1"/>
    <col min="9473" max="9473" width="31.42578125" customWidth="1"/>
    <col min="9474" max="9474" width="18.28515625" customWidth="1"/>
    <col min="9475" max="9475" width="16.28515625" customWidth="1"/>
    <col min="9476" max="9476" width="15.7109375" customWidth="1"/>
    <col min="9477" max="9477" width="18" customWidth="1"/>
    <col min="9478" max="9478" width="9.7109375" customWidth="1"/>
    <col min="9479" max="9479" width="17.140625" customWidth="1"/>
    <col min="9480" max="9480" width="11" customWidth="1"/>
    <col min="9481" max="9481" width="11" bestFit="1" customWidth="1"/>
    <col min="9727" max="9727" width="10.42578125" customWidth="1"/>
    <col min="9728" max="9728" width="10.28515625" customWidth="1"/>
    <col min="9729" max="9729" width="31.42578125" customWidth="1"/>
    <col min="9730" max="9730" width="18.28515625" customWidth="1"/>
    <col min="9731" max="9731" width="16.28515625" customWidth="1"/>
    <col min="9732" max="9732" width="15.7109375" customWidth="1"/>
    <col min="9733" max="9733" width="18" customWidth="1"/>
    <col min="9734" max="9734" width="9.7109375" customWidth="1"/>
    <col min="9735" max="9735" width="17.140625" customWidth="1"/>
    <col min="9736" max="9736" width="11" customWidth="1"/>
    <col min="9737" max="9737" width="11" bestFit="1" customWidth="1"/>
    <col min="9983" max="9983" width="10.42578125" customWidth="1"/>
    <col min="9984" max="9984" width="10.28515625" customWidth="1"/>
    <col min="9985" max="9985" width="31.42578125" customWidth="1"/>
    <col min="9986" max="9986" width="18.28515625" customWidth="1"/>
    <col min="9987" max="9987" width="16.28515625" customWidth="1"/>
    <col min="9988" max="9988" width="15.7109375" customWidth="1"/>
    <col min="9989" max="9989" width="18" customWidth="1"/>
    <col min="9990" max="9990" width="9.7109375" customWidth="1"/>
    <col min="9991" max="9991" width="17.140625" customWidth="1"/>
    <col min="9992" max="9992" width="11" customWidth="1"/>
    <col min="9993" max="9993" width="11" bestFit="1" customWidth="1"/>
    <col min="10239" max="10239" width="10.42578125" customWidth="1"/>
    <col min="10240" max="10240" width="10.28515625" customWidth="1"/>
    <col min="10241" max="10241" width="31.42578125" customWidth="1"/>
    <col min="10242" max="10242" width="18.28515625" customWidth="1"/>
    <col min="10243" max="10243" width="16.28515625" customWidth="1"/>
    <col min="10244" max="10244" width="15.7109375" customWidth="1"/>
    <col min="10245" max="10245" width="18" customWidth="1"/>
    <col min="10246" max="10246" width="9.7109375" customWidth="1"/>
    <col min="10247" max="10247" width="17.140625" customWidth="1"/>
    <col min="10248" max="10248" width="11" customWidth="1"/>
    <col min="10249" max="10249" width="11" bestFit="1" customWidth="1"/>
    <col min="10495" max="10495" width="10.42578125" customWidth="1"/>
    <col min="10496" max="10496" width="10.28515625" customWidth="1"/>
    <col min="10497" max="10497" width="31.42578125" customWidth="1"/>
    <col min="10498" max="10498" width="18.28515625" customWidth="1"/>
    <col min="10499" max="10499" width="16.28515625" customWidth="1"/>
    <col min="10500" max="10500" width="15.7109375" customWidth="1"/>
    <col min="10501" max="10501" width="18" customWidth="1"/>
    <col min="10502" max="10502" width="9.7109375" customWidth="1"/>
    <col min="10503" max="10503" width="17.140625" customWidth="1"/>
    <col min="10504" max="10504" width="11" customWidth="1"/>
    <col min="10505" max="10505" width="11" bestFit="1" customWidth="1"/>
    <col min="10751" max="10751" width="10.42578125" customWidth="1"/>
    <col min="10752" max="10752" width="10.28515625" customWidth="1"/>
    <col min="10753" max="10753" width="31.42578125" customWidth="1"/>
    <col min="10754" max="10754" width="18.28515625" customWidth="1"/>
    <col min="10755" max="10755" width="16.28515625" customWidth="1"/>
    <col min="10756" max="10756" width="15.7109375" customWidth="1"/>
    <col min="10757" max="10757" width="18" customWidth="1"/>
    <col min="10758" max="10758" width="9.7109375" customWidth="1"/>
    <col min="10759" max="10759" width="17.140625" customWidth="1"/>
    <col min="10760" max="10760" width="11" customWidth="1"/>
    <col min="10761" max="10761" width="11" bestFit="1" customWidth="1"/>
    <col min="11007" max="11007" width="10.42578125" customWidth="1"/>
    <col min="11008" max="11008" width="10.28515625" customWidth="1"/>
    <col min="11009" max="11009" width="31.42578125" customWidth="1"/>
    <col min="11010" max="11010" width="18.28515625" customWidth="1"/>
    <col min="11011" max="11011" width="16.28515625" customWidth="1"/>
    <col min="11012" max="11012" width="15.7109375" customWidth="1"/>
    <col min="11013" max="11013" width="18" customWidth="1"/>
    <col min="11014" max="11014" width="9.7109375" customWidth="1"/>
    <col min="11015" max="11015" width="17.140625" customWidth="1"/>
    <col min="11016" max="11016" width="11" customWidth="1"/>
    <col min="11017" max="11017" width="11" bestFit="1" customWidth="1"/>
    <col min="11263" max="11263" width="10.42578125" customWidth="1"/>
    <col min="11264" max="11264" width="10.28515625" customWidth="1"/>
    <col min="11265" max="11265" width="31.42578125" customWidth="1"/>
    <col min="11266" max="11266" width="18.28515625" customWidth="1"/>
    <col min="11267" max="11267" width="16.28515625" customWidth="1"/>
    <col min="11268" max="11268" width="15.7109375" customWidth="1"/>
    <col min="11269" max="11269" width="18" customWidth="1"/>
    <col min="11270" max="11270" width="9.7109375" customWidth="1"/>
    <col min="11271" max="11271" width="17.140625" customWidth="1"/>
    <col min="11272" max="11272" width="11" customWidth="1"/>
    <col min="11273" max="11273" width="11" bestFit="1" customWidth="1"/>
    <col min="11519" max="11519" width="10.42578125" customWidth="1"/>
    <col min="11520" max="11520" width="10.28515625" customWidth="1"/>
    <col min="11521" max="11521" width="31.42578125" customWidth="1"/>
    <col min="11522" max="11522" width="18.28515625" customWidth="1"/>
    <col min="11523" max="11523" width="16.28515625" customWidth="1"/>
    <col min="11524" max="11524" width="15.7109375" customWidth="1"/>
    <col min="11525" max="11525" width="18" customWidth="1"/>
    <col min="11526" max="11526" width="9.7109375" customWidth="1"/>
    <col min="11527" max="11527" width="17.140625" customWidth="1"/>
    <col min="11528" max="11528" width="11" customWidth="1"/>
    <col min="11529" max="11529" width="11" bestFit="1" customWidth="1"/>
    <col min="11775" max="11775" width="10.42578125" customWidth="1"/>
    <col min="11776" max="11776" width="10.28515625" customWidth="1"/>
    <col min="11777" max="11777" width="31.42578125" customWidth="1"/>
    <col min="11778" max="11778" width="18.28515625" customWidth="1"/>
    <col min="11779" max="11779" width="16.28515625" customWidth="1"/>
    <col min="11780" max="11780" width="15.7109375" customWidth="1"/>
    <col min="11781" max="11781" width="18" customWidth="1"/>
    <col min="11782" max="11782" width="9.7109375" customWidth="1"/>
    <col min="11783" max="11783" width="17.140625" customWidth="1"/>
    <col min="11784" max="11784" width="11" customWidth="1"/>
    <col min="11785" max="11785" width="11" bestFit="1" customWidth="1"/>
    <col min="12031" max="12031" width="10.42578125" customWidth="1"/>
    <col min="12032" max="12032" width="10.28515625" customWidth="1"/>
    <col min="12033" max="12033" width="31.42578125" customWidth="1"/>
    <col min="12034" max="12034" width="18.28515625" customWidth="1"/>
    <col min="12035" max="12035" width="16.28515625" customWidth="1"/>
    <col min="12036" max="12036" width="15.7109375" customWidth="1"/>
    <col min="12037" max="12037" width="18" customWidth="1"/>
    <col min="12038" max="12038" width="9.7109375" customWidth="1"/>
    <col min="12039" max="12039" width="17.140625" customWidth="1"/>
    <col min="12040" max="12040" width="11" customWidth="1"/>
    <col min="12041" max="12041" width="11" bestFit="1" customWidth="1"/>
    <col min="12287" max="12287" width="10.42578125" customWidth="1"/>
    <col min="12288" max="12288" width="10.28515625" customWidth="1"/>
    <col min="12289" max="12289" width="31.42578125" customWidth="1"/>
    <col min="12290" max="12290" width="18.28515625" customWidth="1"/>
    <col min="12291" max="12291" width="16.28515625" customWidth="1"/>
    <col min="12292" max="12292" width="15.7109375" customWidth="1"/>
    <col min="12293" max="12293" width="18" customWidth="1"/>
    <col min="12294" max="12294" width="9.7109375" customWidth="1"/>
    <col min="12295" max="12295" width="17.140625" customWidth="1"/>
    <col min="12296" max="12296" width="11" customWidth="1"/>
    <col min="12297" max="12297" width="11" bestFit="1" customWidth="1"/>
    <col min="12543" max="12543" width="10.42578125" customWidth="1"/>
    <col min="12544" max="12544" width="10.28515625" customWidth="1"/>
    <col min="12545" max="12545" width="31.42578125" customWidth="1"/>
    <col min="12546" max="12546" width="18.28515625" customWidth="1"/>
    <col min="12547" max="12547" width="16.28515625" customWidth="1"/>
    <col min="12548" max="12548" width="15.7109375" customWidth="1"/>
    <col min="12549" max="12549" width="18" customWidth="1"/>
    <col min="12550" max="12550" width="9.7109375" customWidth="1"/>
    <col min="12551" max="12551" width="17.140625" customWidth="1"/>
    <col min="12552" max="12552" width="11" customWidth="1"/>
    <col min="12553" max="12553" width="11" bestFit="1" customWidth="1"/>
    <col min="12799" max="12799" width="10.42578125" customWidth="1"/>
    <col min="12800" max="12800" width="10.28515625" customWidth="1"/>
    <col min="12801" max="12801" width="31.42578125" customWidth="1"/>
    <col min="12802" max="12802" width="18.28515625" customWidth="1"/>
    <col min="12803" max="12803" width="16.28515625" customWidth="1"/>
    <col min="12804" max="12804" width="15.7109375" customWidth="1"/>
    <col min="12805" max="12805" width="18" customWidth="1"/>
    <col min="12806" max="12806" width="9.7109375" customWidth="1"/>
    <col min="12807" max="12807" width="17.140625" customWidth="1"/>
    <col min="12808" max="12808" width="11" customWidth="1"/>
    <col min="12809" max="12809" width="11" bestFit="1" customWidth="1"/>
    <col min="13055" max="13055" width="10.42578125" customWidth="1"/>
    <col min="13056" max="13056" width="10.28515625" customWidth="1"/>
    <col min="13057" max="13057" width="31.42578125" customWidth="1"/>
    <col min="13058" max="13058" width="18.28515625" customWidth="1"/>
    <col min="13059" max="13059" width="16.28515625" customWidth="1"/>
    <col min="13060" max="13060" width="15.7109375" customWidth="1"/>
    <col min="13061" max="13061" width="18" customWidth="1"/>
    <col min="13062" max="13062" width="9.7109375" customWidth="1"/>
    <col min="13063" max="13063" width="17.140625" customWidth="1"/>
    <col min="13064" max="13064" width="11" customWidth="1"/>
    <col min="13065" max="13065" width="11" bestFit="1" customWidth="1"/>
    <col min="13311" max="13311" width="10.42578125" customWidth="1"/>
    <col min="13312" max="13312" width="10.28515625" customWidth="1"/>
    <col min="13313" max="13313" width="31.42578125" customWidth="1"/>
    <col min="13314" max="13314" width="18.28515625" customWidth="1"/>
    <col min="13315" max="13315" width="16.28515625" customWidth="1"/>
    <col min="13316" max="13316" width="15.7109375" customWidth="1"/>
    <col min="13317" max="13317" width="18" customWidth="1"/>
    <col min="13318" max="13318" width="9.7109375" customWidth="1"/>
    <col min="13319" max="13319" width="17.140625" customWidth="1"/>
    <col min="13320" max="13320" width="11" customWidth="1"/>
    <col min="13321" max="13321" width="11" bestFit="1" customWidth="1"/>
    <col min="13567" max="13567" width="10.42578125" customWidth="1"/>
    <col min="13568" max="13568" width="10.28515625" customWidth="1"/>
    <col min="13569" max="13569" width="31.42578125" customWidth="1"/>
    <col min="13570" max="13570" width="18.28515625" customWidth="1"/>
    <col min="13571" max="13571" width="16.28515625" customWidth="1"/>
    <col min="13572" max="13572" width="15.7109375" customWidth="1"/>
    <col min="13573" max="13573" width="18" customWidth="1"/>
    <col min="13574" max="13574" width="9.7109375" customWidth="1"/>
    <col min="13575" max="13575" width="17.140625" customWidth="1"/>
    <col min="13576" max="13576" width="11" customWidth="1"/>
    <col min="13577" max="13577" width="11" bestFit="1" customWidth="1"/>
    <col min="13823" max="13823" width="10.42578125" customWidth="1"/>
    <col min="13824" max="13824" width="10.28515625" customWidth="1"/>
    <col min="13825" max="13825" width="31.42578125" customWidth="1"/>
    <col min="13826" max="13826" width="18.28515625" customWidth="1"/>
    <col min="13827" max="13827" width="16.28515625" customWidth="1"/>
    <col min="13828" max="13828" width="15.7109375" customWidth="1"/>
    <col min="13829" max="13829" width="18" customWidth="1"/>
    <col min="13830" max="13830" width="9.7109375" customWidth="1"/>
    <col min="13831" max="13831" width="17.140625" customWidth="1"/>
    <col min="13832" max="13832" width="11" customWidth="1"/>
    <col min="13833" max="13833" width="11" bestFit="1" customWidth="1"/>
    <col min="14079" max="14079" width="10.42578125" customWidth="1"/>
    <col min="14080" max="14080" width="10.28515625" customWidth="1"/>
    <col min="14081" max="14081" width="31.42578125" customWidth="1"/>
    <col min="14082" max="14082" width="18.28515625" customWidth="1"/>
    <col min="14083" max="14083" width="16.28515625" customWidth="1"/>
    <col min="14084" max="14084" width="15.7109375" customWidth="1"/>
    <col min="14085" max="14085" width="18" customWidth="1"/>
    <col min="14086" max="14086" width="9.7109375" customWidth="1"/>
    <col min="14087" max="14087" width="17.140625" customWidth="1"/>
    <col min="14088" max="14088" width="11" customWidth="1"/>
    <col min="14089" max="14089" width="11" bestFit="1" customWidth="1"/>
    <col min="14335" max="14335" width="10.42578125" customWidth="1"/>
    <col min="14336" max="14336" width="10.28515625" customWidth="1"/>
    <col min="14337" max="14337" width="31.42578125" customWidth="1"/>
    <col min="14338" max="14338" width="18.28515625" customWidth="1"/>
    <col min="14339" max="14339" width="16.28515625" customWidth="1"/>
    <col min="14340" max="14340" width="15.7109375" customWidth="1"/>
    <col min="14341" max="14341" width="18" customWidth="1"/>
    <col min="14342" max="14342" width="9.7109375" customWidth="1"/>
    <col min="14343" max="14343" width="17.140625" customWidth="1"/>
    <col min="14344" max="14344" width="11" customWidth="1"/>
    <col min="14345" max="14345" width="11" bestFit="1" customWidth="1"/>
    <col min="14591" max="14591" width="10.42578125" customWidth="1"/>
    <col min="14592" max="14592" width="10.28515625" customWidth="1"/>
    <col min="14593" max="14593" width="31.42578125" customWidth="1"/>
    <col min="14594" max="14594" width="18.28515625" customWidth="1"/>
    <col min="14595" max="14595" width="16.28515625" customWidth="1"/>
    <col min="14596" max="14596" width="15.7109375" customWidth="1"/>
    <col min="14597" max="14597" width="18" customWidth="1"/>
    <col min="14598" max="14598" width="9.7109375" customWidth="1"/>
    <col min="14599" max="14599" width="17.140625" customWidth="1"/>
    <col min="14600" max="14600" width="11" customWidth="1"/>
    <col min="14601" max="14601" width="11" bestFit="1" customWidth="1"/>
    <col min="14847" max="14847" width="10.42578125" customWidth="1"/>
    <col min="14848" max="14848" width="10.28515625" customWidth="1"/>
    <col min="14849" max="14849" width="31.42578125" customWidth="1"/>
    <col min="14850" max="14850" width="18.28515625" customWidth="1"/>
    <col min="14851" max="14851" width="16.28515625" customWidth="1"/>
    <col min="14852" max="14852" width="15.7109375" customWidth="1"/>
    <col min="14853" max="14853" width="18" customWidth="1"/>
    <col min="14854" max="14854" width="9.7109375" customWidth="1"/>
    <col min="14855" max="14855" width="17.140625" customWidth="1"/>
    <col min="14856" max="14856" width="11" customWidth="1"/>
    <col min="14857" max="14857" width="11" bestFit="1" customWidth="1"/>
    <col min="15103" max="15103" width="10.42578125" customWidth="1"/>
    <col min="15104" max="15104" width="10.28515625" customWidth="1"/>
    <col min="15105" max="15105" width="31.42578125" customWidth="1"/>
    <col min="15106" max="15106" width="18.28515625" customWidth="1"/>
    <col min="15107" max="15107" width="16.28515625" customWidth="1"/>
    <col min="15108" max="15108" width="15.7109375" customWidth="1"/>
    <col min="15109" max="15109" width="18" customWidth="1"/>
    <col min="15110" max="15110" width="9.7109375" customWidth="1"/>
    <col min="15111" max="15111" width="17.140625" customWidth="1"/>
    <col min="15112" max="15112" width="11" customWidth="1"/>
    <col min="15113" max="15113" width="11" bestFit="1" customWidth="1"/>
    <col min="15359" max="15359" width="10.42578125" customWidth="1"/>
    <col min="15360" max="15360" width="10.28515625" customWidth="1"/>
    <col min="15361" max="15361" width="31.42578125" customWidth="1"/>
    <col min="15362" max="15362" width="18.28515625" customWidth="1"/>
    <col min="15363" max="15363" width="16.28515625" customWidth="1"/>
    <col min="15364" max="15364" width="15.7109375" customWidth="1"/>
    <col min="15365" max="15365" width="18" customWidth="1"/>
    <col min="15366" max="15366" width="9.7109375" customWidth="1"/>
    <col min="15367" max="15367" width="17.140625" customWidth="1"/>
    <col min="15368" max="15368" width="11" customWidth="1"/>
    <col min="15369" max="15369" width="11" bestFit="1" customWidth="1"/>
    <col min="15615" max="15615" width="10.42578125" customWidth="1"/>
    <col min="15616" max="15616" width="10.28515625" customWidth="1"/>
    <col min="15617" max="15617" width="31.42578125" customWidth="1"/>
    <col min="15618" max="15618" width="18.28515625" customWidth="1"/>
    <col min="15619" max="15619" width="16.28515625" customWidth="1"/>
    <col min="15620" max="15620" width="15.7109375" customWidth="1"/>
    <col min="15621" max="15621" width="18" customWidth="1"/>
    <col min="15622" max="15622" width="9.7109375" customWidth="1"/>
    <col min="15623" max="15623" width="17.140625" customWidth="1"/>
    <col min="15624" max="15624" width="11" customWidth="1"/>
    <col min="15625" max="15625" width="11" bestFit="1" customWidth="1"/>
    <col min="15871" max="15871" width="10.42578125" customWidth="1"/>
    <col min="15872" max="15872" width="10.28515625" customWidth="1"/>
    <col min="15873" max="15873" width="31.42578125" customWidth="1"/>
    <col min="15874" max="15874" width="18.28515625" customWidth="1"/>
    <col min="15875" max="15875" width="16.28515625" customWidth="1"/>
    <col min="15876" max="15876" width="15.7109375" customWidth="1"/>
    <col min="15877" max="15877" width="18" customWidth="1"/>
    <col min="15878" max="15878" width="9.7109375" customWidth="1"/>
    <col min="15879" max="15879" width="17.140625" customWidth="1"/>
    <col min="15880" max="15880" width="11" customWidth="1"/>
    <col min="15881" max="15881" width="11" bestFit="1" customWidth="1"/>
    <col min="16127" max="16127" width="10.42578125" customWidth="1"/>
    <col min="16128" max="16128" width="10.28515625" customWidth="1"/>
    <col min="16129" max="16129" width="31.42578125" customWidth="1"/>
    <col min="16130" max="16130" width="18.28515625" customWidth="1"/>
    <col min="16131" max="16131" width="16.28515625" customWidth="1"/>
    <col min="16132" max="16132" width="15.7109375" customWidth="1"/>
    <col min="16133" max="16133" width="18" customWidth="1"/>
    <col min="16134" max="16134" width="9.7109375" customWidth="1"/>
    <col min="16135" max="16135" width="17.140625" customWidth="1"/>
    <col min="16136" max="16136" width="11" customWidth="1"/>
    <col min="16137" max="16137" width="11" bestFit="1" customWidth="1"/>
  </cols>
  <sheetData>
    <row r="1" spans="1:6" x14ac:dyDescent="0.25">
      <c r="A1" s="585" t="s">
        <v>35</v>
      </c>
      <c r="B1" s="585"/>
      <c r="C1" s="585"/>
      <c r="D1" s="585"/>
      <c r="E1" s="585"/>
    </row>
    <row r="2" spans="1:6" x14ac:dyDescent="0.25">
      <c r="A2" s="930" t="s">
        <v>154</v>
      </c>
      <c r="B2" s="930"/>
      <c r="C2" s="930"/>
      <c r="D2" s="930"/>
      <c r="E2" s="930"/>
      <c r="F2" s="313"/>
    </row>
    <row r="3" spans="1:6" x14ac:dyDescent="0.25">
      <c r="A3" s="589" t="s">
        <v>702</v>
      </c>
      <c r="B3" s="589"/>
      <c r="C3" s="589"/>
      <c r="D3" s="589"/>
      <c r="E3" s="589"/>
      <c r="F3" s="468"/>
    </row>
    <row r="4" spans="1:6" x14ac:dyDescent="0.25">
      <c r="A4" s="109"/>
      <c r="B4" s="109"/>
      <c r="C4" s="109"/>
      <c r="D4" s="109"/>
      <c r="E4" s="109"/>
      <c r="F4" s="468"/>
    </row>
    <row r="5" spans="1:6" ht="15.75" thickBot="1" x14ac:dyDescent="0.3"/>
    <row r="6" spans="1:6" ht="15.75" thickBot="1" x14ac:dyDescent="0.3">
      <c r="A6" s="14" t="s">
        <v>39</v>
      </c>
      <c r="B6" s="590" t="s">
        <v>155</v>
      </c>
      <c r="C6" s="590"/>
      <c r="D6" s="590"/>
      <c r="E6" s="590"/>
    </row>
    <row r="7" spans="1:6" ht="15.75" thickBot="1" x14ac:dyDescent="0.3">
      <c r="A7" s="14" t="s">
        <v>0</v>
      </c>
      <c r="B7" s="591" t="s">
        <v>14</v>
      </c>
      <c r="C7" s="592"/>
      <c r="D7" s="592"/>
      <c r="E7" s="593"/>
    </row>
    <row r="8" spans="1:6" ht="15.75" thickBot="1" x14ac:dyDescent="0.3">
      <c r="A8" s="14" t="s">
        <v>40</v>
      </c>
      <c r="B8" s="528" t="s">
        <v>41</v>
      </c>
      <c r="C8" s="529"/>
      <c r="D8" s="529"/>
      <c r="E8" s="530"/>
    </row>
    <row r="9" spans="1:6" ht="15.75" thickBot="1" x14ac:dyDescent="0.3">
      <c r="A9" s="586" t="s">
        <v>2</v>
      </c>
      <c r="B9" s="587"/>
      <c r="C9" s="587"/>
      <c r="D9" s="587"/>
      <c r="E9" s="588"/>
    </row>
    <row r="10" spans="1:6" ht="15" customHeight="1" x14ac:dyDescent="0.25">
      <c r="A10" s="779" t="s">
        <v>30</v>
      </c>
      <c r="B10" s="780"/>
      <c r="C10" s="780"/>
      <c r="D10" s="780"/>
      <c r="E10" s="781"/>
    </row>
    <row r="11" spans="1:6" x14ac:dyDescent="0.25">
      <c r="A11" s="782"/>
      <c r="B11" s="783"/>
      <c r="C11" s="783"/>
      <c r="D11" s="783"/>
      <c r="E11" s="784"/>
    </row>
    <row r="12" spans="1:6" ht="48" customHeight="1" thickBot="1" x14ac:dyDescent="0.3">
      <c r="A12" s="785"/>
      <c r="B12" s="786"/>
      <c r="C12" s="786"/>
      <c r="D12" s="786"/>
      <c r="E12" s="787"/>
    </row>
    <row r="13" spans="1:6" ht="54" customHeight="1" thickBot="1" x14ac:dyDescent="0.3">
      <c r="A13" s="20" t="s">
        <v>43</v>
      </c>
      <c r="B13" s="788" t="s">
        <v>156</v>
      </c>
      <c r="C13" s="789"/>
      <c r="D13" s="789"/>
      <c r="E13" s="790"/>
    </row>
    <row r="14" spans="1:6" x14ac:dyDescent="0.25">
      <c r="A14" s="540" t="s">
        <v>45</v>
      </c>
      <c r="B14" s="21">
        <v>2019</v>
      </c>
      <c r="C14" s="21">
        <v>2020</v>
      </c>
      <c r="D14" s="21">
        <v>2021</v>
      </c>
      <c r="E14" s="21">
        <v>2022</v>
      </c>
    </row>
    <row r="15" spans="1:6" ht="15.75" thickBot="1" x14ac:dyDescent="0.3">
      <c r="A15" s="541"/>
      <c r="B15" s="475" t="s">
        <v>1</v>
      </c>
      <c r="C15" s="475" t="s">
        <v>46</v>
      </c>
      <c r="D15" s="475" t="s">
        <v>46</v>
      </c>
      <c r="E15" s="475" t="s">
        <v>46</v>
      </c>
    </row>
    <row r="16" spans="1:6" ht="23.25" thickBot="1" x14ac:dyDescent="0.3">
      <c r="A16" s="110" t="s">
        <v>157</v>
      </c>
      <c r="B16" s="111">
        <v>0.22</v>
      </c>
      <c r="C16" s="112" t="s">
        <v>158</v>
      </c>
      <c r="D16" s="112" t="s">
        <v>158</v>
      </c>
      <c r="E16" s="112" t="s">
        <v>158</v>
      </c>
    </row>
    <row r="17" spans="1:10" ht="45.75" thickBot="1" x14ac:dyDescent="0.3">
      <c r="A17" s="113" t="s">
        <v>159</v>
      </c>
      <c r="B17" s="114">
        <v>0.70299999999999996</v>
      </c>
      <c r="C17" s="114">
        <v>0.72</v>
      </c>
      <c r="D17" s="114">
        <v>0.74</v>
      </c>
      <c r="E17" s="114">
        <v>0.76</v>
      </c>
    </row>
    <row r="18" spans="1:10" ht="15.75" thickBot="1" x14ac:dyDescent="0.3">
      <c r="A18" s="115"/>
      <c r="B18" s="116"/>
      <c r="C18" s="116"/>
      <c r="D18" s="116"/>
      <c r="E18" s="116"/>
    </row>
    <row r="19" spans="1:10" ht="28.5" customHeight="1" thickBot="1" x14ac:dyDescent="0.3">
      <c r="A19" s="117" t="s">
        <v>54</v>
      </c>
      <c r="B19" s="791" t="s">
        <v>160</v>
      </c>
      <c r="C19" s="792"/>
      <c r="D19" s="792"/>
      <c r="E19" s="793"/>
    </row>
    <row r="20" spans="1:10" ht="15.75" thickBot="1" x14ac:dyDescent="0.3">
      <c r="A20" s="714" t="s">
        <v>56</v>
      </c>
      <c r="B20" s="715"/>
      <c r="C20" s="715"/>
      <c r="D20" s="715"/>
      <c r="E20" s="553"/>
      <c r="H20" s="118"/>
      <c r="J20" s="118"/>
    </row>
    <row r="21" spans="1:10" ht="34.5" thickBot="1" x14ac:dyDescent="0.3">
      <c r="A21" s="119" t="s">
        <v>161</v>
      </c>
      <c r="B21" s="120">
        <v>66.599999999999994</v>
      </c>
      <c r="C21" s="120">
        <v>68</v>
      </c>
      <c r="D21" s="120">
        <v>70</v>
      </c>
      <c r="E21" s="120">
        <v>72</v>
      </c>
      <c r="G21" s="121"/>
    </row>
    <row r="22" spans="1:10" ht="45.75" thickBot="1" x14ac:dyDescent="0.3">
      <c r="A22" s="119" t="s">
        <v>162</v>
      </c>
      <c r="B22" s="122">
        <v>35000</v>
      </c>
      <c r="C22" s="122">
        <v>35000</v>
      </c>
      <c r="D22" s="122">
        <v>35000</v>
      </c>
      <c r="E22" s="122">
        <v>35000</v>
      </c>
    </row>
    <row r="23" spans="1:10" ht="15.75" thickBot="1" x14ac:dyDescent="0.3">
      <c r="A23" s="572" t="s">
        <v>63</v>
      </c>
      <c r="B23" s="573"/>
      <c r="C23" s="573"/>
      <c r="D23" s="573"/>
      <c r="E23" s="574"/>
    </row>
    <row r="24" spans="1:10" ht="15.75" thickBot="1" x14ac:dyDescent="0.3">
      <c r="A24" s="554" t="s">
        <v>64</v>
      </c>
      <c r="B24" s="555"/>
      <c r="C24" s="555"/>
      <c r="D24" s="555"/>
      <c r="E24" s="556"/>
    </row>
    <row r="25" spans="1:10" ht="15.75" customHeight="1" thickBot="1" x14ac:dyDescent="0.3">
      <c r="A25" s="123" t="s">
        <v>65</v>
      </c>
      <c r="B25" s="717" t="s">
        <v>163</v>
      </c>
      <c r="C25" s="718"/>
      <c r="D25" s="718"/>
      <c r="E25" s="578"/>
    </row>
    <row r="26" spans="1:10" ht="38.25" customHeight="1" thickBot="1" x14ac:dyDescent="0.3">
      <c r="A26" s="28" t="s">
        <v>68</v>
      </c>
      <c r="B26" s="571" t="s">
        <v>164</v>
      </c>
      <c r="C26" s="544"/>
      <c r="D26" s="544"/>
      <c r="E26" s="545"/>
    </row>
    <row r="27" spans="1:10" ht="15.75" thickBot="1" x14ac:dyDescent="0.3">
      <c r="A27" s="28" t="s">
        <v>70</v>
      </c>
      <c r="B27" s="546" t="s">
        <v>165</v>
      </c>
      <c r="C27" s="547"/>
      <c r="D27" s="547"/>
      <c r="E27" s="548"/>
    </row>
    <row r="28" spans="1:10" x14ac:dyDescent="0.25">
      <c r="A28" s="540"/>
      <c r="B28" s="40">
        <v>2019</v>
      </c>
      <c r="C28" s="40">
        <v>2020</v>
      </c>
      <c r="D28" s="40">
        <v>2021</v>
      </c>
      <c r="E28" s="40">
        <v>2022</v>
      </c>
    </row>
    <row r="29" spans="1:10" ht="15.75" thickBot="1" x14ac:dyDescent="0.3">
      <c r="A29" s="541"/>
      <c r="B29" s="42" t="s">
        <v>46</v>
      </c>
      <c r="C29" s="42" t="s">
        <v>46</v>
      </c>
      <c r="D29" s="42" t="s">
        <v>46</v>
      </c>
      <c r="E29" s="42" t="s">
        <v>46</v>
      </c>
    </row>
    <row r="30" spans="1:10" ht="15.75" thickBot="1" x14ac:dyDescent="0.3">
      <c r="A30" s="28" t="s">
        <v>72</v>
      </c>
      <c r="B30" s="43">
        <v>25000</v>
      </c>
      <c r="C30" s="43">
        <v>25000</v>
      </c>
      <c r="D30" s="43">
        <v>25000</v>
      </c>
      <c r="E30" s="43">
        <v>25000</v>
      </c>
    </row>
    <row r="31" spans="1:10" ht="15.75" thickBot="1" x14ac:dyDescent="0.3">
      <c r="A31" s="28" t="s">
        <v>73</v>
      </c>
      <c r="B31" s="43">
        <v>61148</v>
      </c>
      <c r="C31" s="124">
        <v>36000</v>
      </c>
      <c r="D31" s="124">
        <v>36000</v>
      </c>
      <c r="E31" s="124">
        <v>36000</v>
      </c>
    </row>
    <row r="32" spans="1:10" ht="15.75" thickBot="1" x14ac:dyDescent="0.3">
      <c r="A32" s="28" t="s">
        <v>74</v>
      </c>
      <c r="B32" s="43">
        <f>B31/B30</f>
        <v>2.4459200000000001</v>
      </c>
      <c r="C32" s="43">
        <f>C31/C30</f>
        <v>1.44</v>
      </c>
      <c r="D32" s="43">
        <f>D31/D30</f>
        <v>1.44</v>
      </c>
      <c r="E32" s="43">
        <f>E31/E30</f>
        <v>1.44</v>
      </c>
    </row>
    <row r="33" spans="1:11" ht="15.75" thickBot="1" x14ac:dyDescent="0.3">
      <c r="A33" s="28" t="s">
        <v>75</v>
      </c>
      <c r="B33" s="45" t="e">
        <f t="shared" ref="B33:D35" si="0">B30/A30-1</f>
        <v>#VALUE!</v>
      </c>
      <c r="C33" s="45">
        <f t="shared" si="0"/>
        <v>0</v>
      </c>
      <c r="D33" s="45">
        <f t="shared" si="0"/>
        <v>0</v>
      </c>
      <c r="E33" s="45">
        <f>E30/D30-1</f>
        <v>0</v>
      </c>
      <c r="G33" s="66"/>
      <c r="H33" s="66"/>
      <c r="I33" s="66"/>
      <c r="J33" s="66"/>
      <c r="K33" s="66"/>
    </row>
    <row r="34" spans="1:11" ht="15.75" thickBot="1" x14ac:dyDescent="0.3">
      <c r="A34" s="28" t="s">
        <v>77</v>
      </c>
      <c r="B34" s="45" t="e">
        <f t="shared" si="0"/>
        <v>#VALUE!</v>
      </c>
      <c r="C34" s="45">
        <f t="shared" si="0"/>
        <v>-0.41126447308170344</v>
      </c>
      <c r="D34" s="45">
        <f t="shared" si="0"/>
        <v>0</v>
      </c>
      <c r="E34" s="45">
        <f>E31/D31-1</f>
        <v>0</v>
      </c>
    </row>
    <row r="35" spans="1:11" ht="15.75" thickBot="1" x14ac:dyDescent="0.3">
      <c r="A35" s="28" t="s">
        <v>78</v>
      </c>
      <c r="B35" s="45" t="e">
        <f t="shared" si="0"/>
        <v>#VALUE!</v>
      </c>
      <c r="C35" s="45">
        <f t="shared" si="0"/>
        <v>-0.41126447308170344</v>
      </c>
      <c r="D35" s="45">
        <f t="shared" si="0"/>
        <v>0</v>
      </c>
      <c r="E35" s="45">
        <f>E32/D32-1</f>
        <v>0</v>
      </c>
    </row>
    <row r="36" spans="1:11" ht="15.75" customHeight="1" thickBot="1" x14ac:dyDescent="0.3">
      <c r="A36" s="732" t="s">
        <v>166</v>
      </c>
      <c r="B36" s="733"/>
      <c r="C36" s="733"/>
      <c r="D36" s="733"/>
      <c r="E36" s="734"/>
    </row>
    <row r="37" spans="1:11" x14ac:dyDescent="0.25">
      <c r="A37" s="540"/>
      <c r="B37" s="40">
        <v>2019</v>
      </c>
      <c r="C37" s="40">
        <v>2020</v>
      </c>
      <c r="D37" s="40">
        <v>2021</v>
      </c>
      <c r="E37" s="40">
        <v>2021</v>
      </c>
    </row>
    <row r="38" spans="1:11" ht="15.75" thickBot="1" x14ac:dyDescent="0.3">
      <c r="A38" s="541"/>
      <c r="B38" s="42" t="s">
        <v>46</v>
      </c>
      <c r="C38" s="42" t="s">
        <v>46</v>
      </c>
      <c r="D38" s="42" t="s">
        <v>46</v>
      </c>
      <c r="E38" s="42" t="s">
        <v>46</v>
      </c>
    </row>
    <row r="39" spans="1:11" ht="15.75" thickBot="1" x14ac:dyDescent="0.3">
      <c r="A39" s="47" t="s">
        <v>80</v>
      </c>
      <c r="B39" s="68">
        <v>0</v>
      </c>
      <c r="C39" s="68">
        <v>0</v>
      </c>
      <c r="D39" s="68">
        <v>0</v>
      </c>
      <c r="E39" s="68">
        <v>0</v>
      </c>
    </row>
    <row r="40" spans="1:11" ht="15.75" thickBot="1" x14ac:dyDescent="0.3">
      <c r="A40" s="48" t="s">
        <v>81</v>
      </c>
      <c r="B40" s="67"/>
      <c r="C40" s="67"/>
      <c r="D40" s="67"/>
      <c r="E40" s="67"/>
    </row>
    <row r="41" spans="1:11" ht="15.75" thickBot="1" x14ac:dyDescent="0.3">
      <c r="A41" s="48" t="s">
        <v>82</v>
      </c>
      <c r="B41" s="67"/>
      <c r="C41" s="67"/>
      <c r="D41" s="67"/>
      <c r="E41" s="67"/>
    </row>
    <row r="42" spans="1:11" ht="24.75" thickBot="1" x14ac:dyDescent="0.3">
      <c r="A42" s="47" t="s">
        <v>83</v>
      </c>
      <c r="B42" s="68">
        <v>0</v>
      </c>
      <c r="C42" s="68">
        <v>0</v>
      </c>
      <c r="D42" s="68">
        <v>0</v>
      </c>
      <c r="E42" s="68">
        <v>0</v>
      </c>
    </row>
    <row r="43" spans="1:11" ht="15.75" thickBot="1" x14ac:dyDescent="0.3">
      <c r="A43" s="48" t="s">
        <v>81</v>
      </c>
      <c r="B43" s="67"/>
      <c r="C43" s="68"/>
      <c r="D43" s="68"/>
      <c r="E43" s="68"/>
    </row>
    <row r="44" spans="1:11" ht="15.75" thickBot="1" x14ac:dyDescent="0.3">
      <c r="A44" s="48" t="s">
        <v>82</v>
      </c>
      <c r="B44" s="67"/>
      <c r="C44" s="68"/>
      <c r="D44" s="68"/>
      <c r="E44" s="68"/>
    </row>
    <row r="45" spans="1:11" ht="15.75" thickBot="1" x14ac:dyDescent="0.3">
      <c r="A45" s="47" t="s">
        <v>84</v>
      </c>
      <c r="B45" s="125">
        <v>61148</v>
      </c>
      <c r="C45" s="68">
        <f>+C46</f>
        <v>36000</v>
      </c>
      <c r="D45" s="68">
        <f>+D46</f>
        <v>36000</v>
      </c>
      <c r="E45" s="68">
        <f>+E46</f>
        <v>36000</v>
      </c>
    </row>
    <row r="46" spans="1:11" ht="15.75" thickBot="1" x14ac:dyDescent="0.3">
      <c r="A46" s="48" t="s">
        <v>81</v>
      </c>
      <c r="B46" s="68">
        <v>61148</v>
      </c>
      <c r="C46" s="68">
        <f>+C31</f>
        <v>36000</v>
      </c>
      <c r="D46" s="68">
        <f>+D31</f>
        <v>36000</v>
      </c>
      <c r="E46" s="68">
        <f>+E31</f>
        <v>36000</v>
      </c>
    </row>
    <row r="47" spans="1:11" ht="15.75" thickBot="1" x14ac:dyDescent="0.3">
      <c r="A47" s="48" t="s">
        <v>82</v>
      </c>
      <c r="B47" s="68"/>
      <c r="C47" s="68"/>
      <c r="D47" s="68"/>
      <c r="E47" s="68"/>
    </row>
    <row r="48" spans="1:11" ht="15.75" thickBot="1" x14ac:dyDescent="0.3">
      <c r="A48" s="47" t="s">
        <v>85</v>
      </c>
      <c r="B48" s="68"/>
      <c r="C48" s="68"/>
      <c r="D48" s="68"/>
      <c r="E48" s="68"/>
    </row>
    <row r="49" spans="1:12" ht="15.75" thickBot="1" x14ac:dyDescent="0.3">
      <c r="A49" s="48" t="s">
        <v>81</v>
      </c>
      <c r="B49" s="68"/>
      <c r="C49" s="68"/>
      <c r="D49" s="68"/>
      <c r="E49" s="68"/>
    </row>
    <row r="50" spans="1:12" ht="15.75" thickBot="1" x14ac:dyDescent="0.3">
      <c r="A50" s="48" t="s">
        <v>82</v>
      </c>
      <c r="B50" s="68"/>
      <c r="C50" s="68"/>
      <c r="D50" s="68"/>
      <c r="E50" s="68"/>
    </row>
    <row r="51" spans="1:12" ht="15.75" thickBot="1" x14ac:dyDescent="0.3">
      <c r="A51" s="47" t="s">
        <v>86</v>
      </c>
      <c r="B51" s="68"/>
      <c r="C51" s="68"/>
      <c r="D51" s="68"/>
      <c r="E51" s="68"/>
    </row>
    <row r="52" spans="1:12" ht="15.75" thickBot="1" x14ac:dyDescent="0.3">
      <c r="A52" s="48" t="s">
        <v>81</v>
      </c>
      <c r="B52" s="68"/>
      <c r="C52" s="68"/>
      <c r="D52" s="68"/>
      <c r="E52" s="68"/>
    </row>
    <row r="53" spans="1:12" ht="15.75" thickBot="1" x14ac:dyDescent="0.3">
      <c r="A53" s="48" t="s">
        <v>82</v>
      </c>
      <c r="B53" s="68"/>
      <c r="C53" s="68"/>
      <c r="D53" s="68"/>
      <c r="E53" s="68"/>
    </row>
    <row r="54" spans="1:12" ht="15.75" thickBot="1" x14ac:dyDescent="0.3">
      <c r="A54" s="47" t="s">
        <v>87</v>
      </c>
      <c r="B54" s="68"/>
      <c r="C54" s="68"/>
      <c r="D54" s="68"/>
      <c r="E54" s="68"/>
    </row>
    <row r="55" spans="1:12" ht="15.75" thickBot="1" x14ac:dyDescent="0.3">
      <c r="A55" s="48" t="s">
        <v>81</v>
      </c>
      <c r="B55" s="68"/>
      <c r="C55" s="68"/>
      <c r="D55" s="68"/>
      <c r="E55" s="68"/>
    </row>
    <row r="56" spans="1:12" ht="15.75" thickBot="1" x14ac:dyDescent="0.3">
      <c r="A56" s="48" t="s">
        <v>82</v>
      </c>
      <c r="B56" s="68"/>
      <c r="C56" s="68"/>
      <c r="D56" s="68"/>
      <c r="E56" s="68"/>
    </row>
    <row r="57" spans="1:12" ht="15.75" thickBot="1" x14ac:dyDescent="0.3">
      <c r="A57" s="47" t="s">
        <v>88</v>
      </c>
      <c r="B57" s="68">
        <v>0</v>
      </c>
      <c r="C57" s="68">
        <f>B57*1.03*0.99</f>
        <v>0</v>
      </c>
      <c r="D57" s="68">
        <f>C57*1.03*0.99</f>
        <v>0</v>
      </c>
      <c r="E57" s="68">
        <f>D57*1.03*0.99</f>
        <v>0</v>
      </c>
      <c r="H57" s="126"/>
    </row>
    <row r="58" spans="1:12" ht="15.75" thickBot="1" x14ac:dyDescent="0.3">
      <c r="A58" s="48" t="s">
        <v>81</v>
      </c>
      <c r="B58" s="127"/>
      <c r="C58" s="127"/>
      <c r="D58" s="127"/>
      <c r="E58" s="127"/>
      <c r="J58" s="128"/>
      <c r="K58" s="128"/>
      <c r="L58" s="128"/>
    </row>
    <row r="59" spans="1:12" ht="15.75" thickBot="1" x14ac:dyDescent="0.3">
      <c r="A59" s="129" t="s">
        <v>82</v>
      </c>
      <c r="B59" s="130"/>
      <c r="C59" s="131"/>
      <c r="D59" s="131"/>
      <c r="E59" s="131"/>
    </row>
    <row r="60" spans="1:12" ht="15.75" thickBot="1" x14ac:dyDescent="0.3">
      <c r="A60" s="132" t="s">
        <v>89</v>
      </c>
      <c r="B60" s="133">
        <f>B57+B54+B51+B48+B45+B42+B39</f>
        <v>61148</v>
      </c>
      <c r="C60" s="133">
        <f>C57+C54+C51+C48+C45+C42+C39</f>
        <v>36000</v>
      </c>
      <c r="D60" s="133">
        <f>D57+D54+D51+D48+D45+D42+D39</f>
        <v>36000</v>
      </c>
      <c r="E60" s="133">
        <f>E57+E54+E51+E48+E45+E42+E39</f>
        <v>36000</v>
      </c>
    </row>
    <row r="61" spans="1:12" ht="15.75" thickBot="1" x14ac:dyDescent="0.3">
      <c r="A61" s="134" t="s">
        <v>90</v>
      </c>
      <c r="B61" s="135">
        <f>IF(B60-B31=0,0,"Error")</f>
        <v>0</v>
      </c>
      <c r="C61" s="135">
        <f>IF(C60-C31=0,0,"Error")</f>
        <v>0</v>
      </c>
      <c r="D61" s="135">
        <f>IF(D60-D31=0,0,"Error")</f>
        <v>0</v>
      </c>
      <c r="E61" s="135">
        <f>IF(E60-E31=0,0,"Error")</f>
        <v>0</v>
      </c>
    </row>
    <row r="62" spans="1:12" ht="15.75" thickBot="1" x14ac:dyDescent="0.3">
      <c r="A62" s="742" t="s">
        <v>124</v>
      </c>
      <c r="B62" s="743"/>
      <c r="C62" s="743"/>
      <c r="D62" s="743"/>
      <c r="E62" s="744"/>
    </row>
    <row r="63" spans="1:12" ht="15.75" thickBot="1" x14ac:dyDescent="0.3">
      <c r="A63" s="742" t="s">
        <v>167</v>
      </c>
      <c r="B63" s="743"/>
      <c r="C63" s="743"/>
      <c r="D63" s="743"/>
      <c r="E63" s="744"/>
    </row>
    <row r="64" spans="1:12" ht="15.75" thickBot="1" x14ac:dyDescent="0.3">
      <c r="A64" s="136"/>
      <c r="B64" s="470"/>
      <c r="C64" s="137"/>
      <c r="D64" s="470"/>
      <c r="E64" s="471"/>
    </row>
    <row r="65" spans="1:11" ht="15.75" thickBot="1" x14ac:dyDescent="0.3">
      <c r="A65" s="742" t="s">
        <v>168</v>
      </c>
      <c r="B65" s="743"/>
      <c r="C65" s="743"/>
      <c r="D65" s="743"/>
      <c r="E65" s="744"/>
    </row>
    <row r="66" spans="1:11" ht="15.75" thickBot="1" x14ac:dyDescent="0.3">
      <c r="A66" s="742" t="s">
        <v>169</v>
      </c>
      <c r="B66" s="743"/>
      <c r="C66" s="743"/>
      <c r="D66" s="743"/>
      <c r="E66" s="744"/>
    </row>
    <row r="67" spans="1:11" ht="15.75" thickBot="1" x14ac:dyDescent="0.3">
      <c r="A67" s="123" t="s">
        <v>126</v>
      </c>
      <c r="B67" s="745" t="s">
        <v>170</v>
      </c>
      <c r="C67" s="746"/>
      <c r="D67" s="747"/>
      <c r="E67" s="748"/>
    </row>
    <row r="68" spans="1:11" ht="23.25" customHeight="1" thickBot="1" x14ac:dyDescent="0.3">
      <c r="A68" s="123" t="s">
        <v>127</v>
      </c>
      <c r="B68" s="123" t="s">
        <v>171</v>
      </c>
      <c r="C68" s="138" t="s">
        <v>172</v>
      </c>
      <c r="D68" s="764" t="s">
        <v>173</v>
      </c>
      <c r="E68" s="765"/>
      <c r="G68" s="139"/>
      <c r="H68" s="139"/>
      <c r="I68" s="139"/>
      <c r="J68" s="139"/>
      <c r="K68" s="139"/>
    </row>
    <row r="69" spans="1:11" ht="33" customHeight="1" thickBot="1" x14ac:dyDescent="0.3">
      <c r="A69" s="115" t="s">
        <v>68</v>
      </c>
      <c r="B69" s="714" t="s">
        <v>174</v>
      </c>
      <c r="C69" s="715"/>
      <c r="D69" s="715"/>
      <c r="E69" s="553"/>
      <c r="G69" s="139"/>
      <c r="H69" s="139"/>
      <c r="I69" s="139"/>
      <c r="J69" s="139"/>
      <c r="K69" s="139"/>
    </row>
    <row r="70" spans="1:11" ht="15.75" thickBot="1" x14ac:dyDescent="0.3">
      <c r="A70" s="115" t="s">
        <v>70</v>
      </c>
      <c r="B70" s="739" t="s">
        <v>165</v>
      </c>
      <c r="C70" s="740"/>
      <c r="D70" s="740"/>
      <c r="E70" s="741"/>
    </row>
    <row r="71" spans="1:11" x14ac:dyDescent="0.25">
      <c r="A71" s="735"/>
      <c r="B71" s="140">
        <v>2019</v>
      </c>
      <c r="C71" s="140">
        <v>2020</v>
      </c>
      <c r="D71" s="140">
        <v>2021</v>
      </c>
      <c r="E71" s="140">
        <v>2022</v>
      </c>
    </row>
    <row r="72" spans="1:11" ht="15.75" thickBot="1" x14ac:dyDescent="0.3">
      <c r="A72" s="736"/>
      <c r="B72" s="141" t="s">
        <v>46</v>
      </c>
      <c r="C72" s="141" t="s">
        <v>46</v>
      </c>
      <c r="D72" s="141" t="s">
        <v>46</v>
      </c>
      <c r="E72" s="141" t="s">
        <v>46</v>
      </c>
    </row>
    <row r="73" spans="1:11" ht="15.75" thickBot="1" x14ac:dyDescent="0.3">
      <c r="A73" s="28" t="s">
        <v>72</v>
      </c>
      <c r="B73" s="43">
        <v>0</v>
      </c>
      <c r="C73" s="43"/>
      <c r="D73" s="43"/>
      <c r="E73" s="43"/>
    </row>
    <row r="74" spans="1:11" ht="15.75" thickBot="1" x14ac:dyDescent="0.3">
      <c r="A74" s="28" t="s">
        <v>73</v>
      </c>
      <c r="B74" s="43">
        <v>6000</v>
      </c>
      <c r="C74" s="43">
        <v>0</v>
      </c>
      <c r="D74" s="43">
        <v>0</v>
      </c>
      <c r="E74" s="43">
        <f>E753-E99</f>
        <v>0</v>
      </c>
    </row>
    <row r="75" spans="1:11" ht="15.75" thickBot="1" x14ac:dyDescent="0.3">
      <c r="A75" s="28" t="s">
        <v>74</v>
      </c>
      <c r="B75" s="43" t="e">
        <f>B74/B73</f>
        <v>#DIV/0!</v>
      </c>
      <c r="C75" s="43" t="e">
        <f>C74/C73</f>
        <v>#DIV/0!</v>
      </c>
      <c r="D75" s="43" t="e">
        <f>D74/D73</f>
        <v>#DIV/0!</v>
      </c>
      <c r="E75" s="43" t="e">
        <f>E74/E73</f>
        <v>#DIV/0!</v>
      </c>
    </row>
    <row r="76" spans="1:11" ht="15.75" thickBot="1" x14ac:dyDescent="0.3">
      <c r="A76" s="115" t="s">
        <v>75</v>
      </c>
      <c r="B76" s="142" t="e">
        <f t="shared" ref="B76:D78" si="1">B73/A73-1</f>
        <v>#VALUE!</v>
      </c>
      <c r="C76" s="142" t="e">
        <f t="shared" si="1"/>
        <v>#DIV/0!</v>
      </c>
      <c r="D76" s="142" t="e">
        <f t="shared" si="1"/>
        <v>#DIV/0!</v>
      </c>
      <c r="E76" s="142" t="e">
        <f>E73/D73-1</f>
        <v>#DIV/0!</v>
      </c>
      <c r="G76" s="66"/>
      <c r="H76" s="66"/>
      <c r="I76" s="66"/>
      <c r="J76" s="66"/>
      <c r="K76" s="66"/>
    </row>
    <row r="77" spans="1:11" ht="15.75" thickBot="1" x14ac:dyDescent="0.3">
      <c r="A77" s="115" t="s">
        <v>77</v>
      </c>
      <c r="B77" s="142" t="e">
        <f t="shared" si="1"/>
        <v>#VALUE!</v>
      </c>
      <c r="C77" s="142">
        <f t="shared" si="1"/>
        <v>-1</v>
      </c>
      <c r="D77" s="142" t="e">
        <f t="shared" si="1"/>
        <v>#DIV/0!</v>
      </c>
      <c r="E77" s="142" t="e">
        <f>E74/D74-1</f>
        <v>#DIV/0!</v>
      </c>
    </row>
    <row r="78" spans="1:11" ht="15.75" thickBot="1" x14ac:dyDescent="0.3">
      <c r="A78" s="115" t="s">
        <v>78</v>
      </c>
      <c r="B78" s="142" t="e">
        <f t="shared" si="1"/>
        <v>#DIV/0!</v>
      </c>
      <c r="C78" s="142" t="e">
        <f t="shared" si="1"/>
        <v>#DIV/0!</v>
      </c>
      <c r="D78" s="142" t="e">
        <f t="shared" si="1"/>
        <v>#DIV/0!</v>
      </c>
      <c r="E78" s="142" t="e">
        <f>E75/D75-1</f>
        <v>#DIV/0!</v>
      </c>
    </row>
    <row r="79" spans="1:11" ht="15.75" customHeight="1" thickBot="1" x14ac:dyDescent="0.3">
      <c r="A79" s="732" t="s">
        <v>166</v>
      </c>
      <c r="B79" s="733"/>
      <c r="C79" s="733"/>
      <c r="D79" s="733"/>
      <c r="E79" s="734"/>
    </row>
    <row r="80" spans="1:11" x14ac:dyDescent="0.25">
      <c r="A80" s="735"/>
      <c r="B80" s="140">
        <v>2019</v>
      </c>
      <c r="C80" s="140">
        <v>2020</v>
      </c>
      <c r="D80" s="140">
        <v>2021</v>
      </c>
      <c r="E80" s="140">
        <v>2022</v>
      </c>
    </row>
    <row r="81" spans="1:5" ht="15.75" thickBot="1" x14ac:dyDescent="0.3">
      <c r="A81" s="736"/>
      <c r="B81" s="141" t="s">
        <v>46</v>
      </c>
      <c r="C81" s="141" t="s">
        <v>46</v>
      </c>
      <c r="D81" s="141" t="s">
        <v>46</v>
      </c>
      <c r="E81" s="141" t="s">
        <v>46</v>
      </c>
    </row>
    <row r="82" spans="1:5" ht="15.75" thickBot="1" x14ac:dyDescent="0.3">
      <c r="A82" s="143" t="s">
        <v>134</v>
      </c>
      <c r="B82" s="144">
        <f>B83+B84+B85+B86</f>
        <v>0</v>
      </c>
      <c r="C82" s="144">
        <f>C83+C84+C85+C86</f>
        <v>0</v>
      </c>
      <c r="D82" s="144">
        <f>D83+D84+D85+D86</f>
        <v>0</v>
      </c>
      <c r="E82" s="144">
        <f>E83+E84+E85+E86</f>
        <v>0</v>
      </c>
    </row>
    <row r="83" spans="1:5" ht="15.75" thickBot="1" x14ac:dyDescent="0.3">
      <c r="A83" s="129" t="s">
        <v>81</v>
      </c>
      <c r="B83" s="144"/>
      <c r="C83" s="144"/>
      <c r="D83" s="144"/>
      <c r="E83" s="144"/>
    </row>
    <row r="84" spans="1:5" ht="15.75" thickBot="1" x14ac:dyDescent="0.3">
      <c r="A84" s="129" t="s">
        <v>135</v>
      </c>
      <c r="B84" s="144"/>
      <c r="C84" s="144"/>
      <c r="D84" s="144"/>
      <c r="E84" s="144"/>
    </row>
    <row r="85" spans="1:5" ht="15.75" thickBot="1" x14ac:dyDescent="0.3">
      <c r="A85" s="129" t="s">
        <v>136</v>
      </c>
      <c r="B85" s="144"/>
      <c r="C85" s="144"/>
      <c r="D85" s="144"/>
      <c r="E85" s="144"/>
    </row>
    <row r="86" spans="1:5" ht="15.75" thickBot="1" x14ac:dyDescent="0.3">
      <c r="A86" s="129" t="s">
        <v>137</v>
      </c>
      <c r="B86" s="144"/>
      <c r="C86" s="144"/>
      <c r="D86" s="144"/>
      <c r="E86" s="144"/>
    </row>
    <row r="87" spans="1:5" ht="15.75" thickBot="1" x14ac:dyDescent="0.3">
      <c r="A87" s="143" t="s">
        <v>138</v>
      </c>
      <c r="B87" s="133">
        <f>B88+B89+B90+B91</f>
        <v>6000</v>
      </c>
      <c r="C87" s="133">
        <f>C88+C89+C90+C91</f>
        <v>0</v>
      </c>
      <c r="D87" s="133">
        <f>D88+D89+D90+D91</f>
        <v>0</v>
      </c>
      <c r="E87" s="133">
        <f>E88+E89+E90+E91</f>
        <v>0</v>
      </c>
    </row>
    <row r="88" spans="1:5" ht="15.75" thickBot="1" x14ac:dyDescent="0.3">
      <c r="A88" s="129" t="s">
        <v>81</v>
      </c>
      <c r="B88" s="144">
        <v>6000</v>
      </c>
      <c r="C88" s="144"/>
      <c r="D88" s="144"/>
      <c r="E88" s="144"/>
    </row>
    <row r="89" spans="1:5" ht="15.75" thickBot="1" x14ac:dyDescent="0.3">
      <c r="A89" s="129" t="s">
        <v>135</v>
      </c>
      <c r="B89" s="144"/>
      <c r="C89" s="144"/>
      <c r="D89" s="144"/>
      <c r="E89" s="144"/>
    </row>
    <row r="90" spans="1:5" ht="15.75" thickBot="1" x14ac:dyDescent="0.3">
      <c r="A90" s="129" t="s">
        <v>136</v>
      </c>
      <c r="B90" s="144"/>
      <c r="C90" s="144"/>
      <c r="D90" s="144"/>
      <c r="E90" s="144"/>
    </row>
    <row r="91" spans="1:5" ht="15.75" thickBot="1" x14ac:dyDescent="0.3">
      <c r="A91" s="129" t="s">
        <v>137</v>
      </c>
      <c r="B91" s="144"/>
      <c r="C91" s="144"/>
      <c r="D91" s="144"/>
      <c r="E91" s="144"/>
    </row>
    <row r="92" spans="1:5" ht="15.75" thickBot="1" x14ac:dyDescent="0.3">
      <c r="A92" s="145" t="s">
        <v>89</v>
      </c>
      <c r="B92" s="133">
        <f>B82+B87</f>
        <v>6000</v>
      </c>
      <c r="C92" s="133">
        <f>C82+C87</f>
        <v>0</v>
      </c>
      <c r="D92" s="133">
        <f>D82+D87</f>
        <v>0</v>
      </c>
      <c r="E92" s="133">
        <f>E82+E87</f>
        <v>0</v>
      </c>
    </row>
    <row r="93" spans="1:5" ht="23.25" thickBot="1" x14ac:dyDescent="0.3">
      <c r="A93" s="123" t="s">
        <v>91</v>
      </c>
      <c r="B93" s="123" t="s">
        <v>175</v>
      </c>
      <c r="C93" s="138" t="s">
        <v>172</v>
      </c>
      <c r="D93" s="777" t="s">
        <v>176</v>
      </c>
      <c r="E93" s="778"/>
    </row>
    <row r="94" spans="1:5" ht="39.75" customHeight="1" thickBot="1" x14ac:dyDescent="0.3">
      <c r="A94" s="115" t="s">
        <v>68</v>
      </c>
      <c r="B94" s="714" t="s">
        <v>177</v>
      </c>
      <c r="C94" s="715"/>
      <c r="D94" s="715"/>
      <c r="E94" s="553"/>
    </row>
    <row r="95" spans="1:5" ht="15.75" thickBot="1" x14ac:dyDescent="0.3">
      <c r="A95" s="115" t="s">
        <v>70</v>
      </c>
      <c r="B95" s="739" t="s">
        <v>165</v>
      </c>
      <c r="C95" s="740"/>
      <c r="D95" s="740"/>
      <c r="E95" s="741"/>
    </row>
    <row r="96" spans="1:5" x14ac:dyDescent="0.25">
      <c r="A96" s="735"/>
      <c r="B96" s="140">
        <v>2019</v>
      </c>
      <c r="C96" s="140">
        <v>2020</v>
      </c>
      <c r="D96" s="140">
        <v>2021</v>
      </c>
      <c r="E96" s="140">
        <v>2022</v>
      </c>
    </row>
    <row r="97" spans="1:11" ht="15.75" thickBot="1" x14ac:dyDescent="0.3">
      <c r="A97" s="736"/>
      <c r="B97" s="141" t="s">
        <v>46</v>
      </c>
      <c r="C97" s="141" t="s">
        <v>46</v>
      </c>
      <c r="D97" s="141" t="s">
        <v>46</v>
      </c>
      <c r="E97" s="141" t="s">
        <v>46</v>
      </c>
    </row>
    <row r="98" spans="1:11" ht="15.75" thickBot="1" x14ac:dyDescent="0.3">
      <c r="A98" s="115" t="s">
        <v>72</v>
      </c>
      <c r="B98" s="146">
        <v>2000</v>
      </c>
      <c r="C98" s="115"/>
      <c r="D98" s="115"/>
      <c r="E98" s="115"/>
    </row>
    <row r="99" spans="1:11" ht="15.75" thickBot="1" x14ac:dyDescent="0.3">
      <c r="A99" s="115" t="s">
        <v>73</v>
      </c>
      <c r="B99" s="146">
        <v>45000</v>
      </c>
      <c r="C99" s="146"/>
      <c r="D99" s="146"/>
      <c r="E99" s="146"/>
    </row>
    <row r="100" spans="1:11" ht="15.75" thickBot="1" x14ac:dyDescent="0.3">
      <c r="A100" s="115" t="s">
        <v>74</v>
      </c>
      <c r="B100" s="146">
        <f>B99/B98</f>
        <v>22.5</v>
      </c>
      <c r="C100" s="146" t="e">
        <f>C99/C98</f>
        <v>#DIV/0!</v>
      </c>
      <c r="D100" s="146" t="e">
        <f>D99/D98</f>
        <v>#DIV/0!</v>
      </c>
      <c r="E100" s="146" t="e">
        <f>E99/E98</f>
        <v>#DIV/0!</v>
      </c>
    </row>
    <row r="101" spans="1:11" ht="15.75" thickBot="1" x14ac:dyDescent="0.3">
      <c r="A101" s="115" t="s">
        <v>75</v>
      </c>
      <c r="B101" s="142" t="e">
        <f t="shared" ref="B101:D103" si="2">B98/A98-1</f>
        <v>#VALUE!</v>
      </c>
      <c r="C101" s="142">
        <f t="shared" si="2"/>
        <v>-1</v>
      </c>
      <c r="D101" s="142" t="e">
        <f t="shared" si="2"/>
        <v>#DIV/0!</v>
      </c>
      <c r="E101" s="142" t="e">
        <f>E98/D98-1</f>
        <v>#DIV/0!</v>
      </c>
      <c r="G101" s="66"/>
      <c r="H101" s="66"/>
      <c r="I101" s="66"/>
      <c r="J101" s="66"/>
      <c r="K101" s="66"/>
    </row>
    <row r="102" spans="1:11" ht="15.75" thickBot="1" x14ac:dyDescent="0.3">
      <c r="A102" s="115" t="s">
        <v>77</v>
      </c>
      <c r="B102" s="142" t="e">
        <f t="shared" si="2"/>
        <v>#VALUE!</v>
      </c>
      <c r="C102" s="142">
        <f t="shared" si="2"/>
        <v>-1</v>
      </c>
      <c r="D102" s="142" t="e">
        <f t="shared" si="2"/>
        <v>#DIV/0!</v>
      </c>
      <c r="E102" s="142" t="e">
        <f>E99/D99-1</f>
        <v>#DIV/0!</v>
      </c>
    </row>
    <row r="103" spans="1:11" ht="15.75" thickBot="1" x14ac:dyDescent="0.3">
      <c r="A103" s="115" t="s">
        <v>78</v>
      </c>
      <c r="B103" s="142" t="e">
        <f t="shared" si="2"/>
        <v>#VALUE!</v>
      </c>
      <c r="C103" s="142" t="e">
        <f t="shared" si="2"/>
        <v>#DIV/0!</v>
      </c>
      <c r="D103" s="142" t="e">
        <f t="shared" si="2"/>
        <v>#DIV/0!</v>
      </c>
      <c r="E103" s="142" t="e">
        <f>E100/D100-1</f>
        <v>#DIV/0!</v>
      </c>
    </row>
    <row r="104" spans="1:11" ht="15.75" customHeight="1" thickBot="1" x14ac:dyDescent="0.3">
      <c r="A104" s="732" t="s">
        <v>178</v>
      </c>
      <c r="B104" s="733"/>
      <c r="C104" s="733"/>
      <c r="D104" s="733"/>
      <c r="E104" s="734"/>
    </row>
    <row r="105" spans="1:11" x14ac:dyDescent="0.25">
      <c r="A105" s="735"/>
      <c r="B105" s="140">
        <v>2019</v>
      </c>
      <c r="C105" s="140">
        <v>2020</v>
      </c>
      <c r="D105" s="140">
        <v>2021</v>
      </c>
      <c r="E105" s="140">
        <v>2022</v>
      </c>
    </row>
    <row r="106" spans="1:11" ht="15.75" thickBot="1" x14ac:dyDescent="0.3">
      <c r="A106" s="736"/>
      <c r="B106" s="141" t="s">
        <v>46</v>
      </c>
      <c r="C106" s="141" t="s">
        <v>46</v>
      </c>
      <c r="D106" s="141" t="s">
        <v>46</v>
      </c>
      <c r="E106" s="141" t="s">
        <v>46</v>
      </c>
    </row>
    <row r="107" spans="1:11" ht="15.75" thickBot="1" x14ac:dyDescent="0.3">
      <c r="A107" s="143" t="s">
        <v>134</v>
      </c>
      <c r="B107" s="144">
        <f>B108+B109+B110+B111</f>
        <v>0</v>
      </c>
      <c r="C107" s="144">
        <f>C108+C109+C110+C111</f>
        <v>0</v>
      </c>
      <c r="D107" s="144">
        <f>D108+D109+D110+D111</f>
        <v>0</v>
      </c>
      <c r="E107" s="144">
        <f>E108+E109+E110+E111</f>
        <v>0</v>
      </c>
    </row>
    <row r="108" spans="1:11" ht="15.75" thickBot="1" x14ac:dyDescent="0.3">
      <c r="A108" s="129" t="s">
        <v>81</v>
      </c>
      <c r="B108" s="144"/>
      <c r="C108" s="144"/>
      <c r="D108" s="144"/>
      <c r="E108" s="144"/>
    </row>
    <row r="109" spans="1:11" ht="15.75" thickBot="1" x14ac:dyDescent="0.3">
      <c r="A109" s="129" t="s">
        <v>135</v>
      </c>
      <c r="B109" s="144"/>
      <c r="C109" s="144"/>
      <c r="D109" s="144"/>
      <c r="E109" s="144"/>
    </row>
    <row r="110" spans="1:11" ht="15.75" thickBot="1" x14ac:dyDescent="0.3">
      <c r="A110" s="129" t="s">
        <v>136</v>
      </c>
      <c r="B110" s="144"/>
      <c r="C110" s="144"/>
      <c r="D110" s="144"/>
      <c r="E110" s="144"/>
    </row>
    <row r="111" spans="1:11" ht="15.75" thickBot="1" x14ac:dyDescent="0.3">
      <c r="A111" s="129" t="s">
        <v>137</v>
      </c>
      <c r="B111" s="144"/>
      <c r="C111" s="144"/>
      <c r="D111" s="144"/>
      <c r="E111" s="144"/>
    </row>
    <row r="112" spans="1:11" ht="15.75" thickBot="1" x14ac:dyDescent="0.3">
      <c r="A112" s="143" t="s">
        <v>138</v>
      </c>
      <c r="B112" s="133">
        <f>B113+B114+B115+B116</f>
        <v>45000</v>
      </c>
      <c r="C112" s="133">
        <f>C113+C114+C115+C116</f>
        <v>0</v>
      </c>
      <c r="D112" s="133">
        <f>D113+D114+D115+D116</f>
        <v>0</v>
      </c>
      <c r="E112" s="133">
        <f>E113+E114+E115+E116</f>
        <v>0</v>
      </c>
    </row>
    <row r="113" spans="1:5" ht="15.75" thickBot="1" x14ac:dyDescent="0.3">
      <c r="A113" s="129" t="s">
        <v>81</v>
      </c>
      <c r="B113" s="144">
        <v>45000</v>
      </c>
      <c r="C113" s="144"/>
      <c r="D113" s="144"/>
      <c r="E113" s="144"/>
    </row>
    <row r="114" spans="1:5" ht="15.75" thickBot="1" x14ac:dyDescent="0.3">
      <c r="A114" s="129" t="s">
        <v>135</v>
      </c>
      <c r="B114" s="144"/>
      <c r="C114" s="144"/>
      <c r="D114" s="144"/>
      <c r="E114" s="144"/>
    </row>
    <row r="115" spans="1:5" ht="15.75" thickBot="1" x14ac:dyDescent="0.3">
      <c r="A115" s="129" t="s">
        <v>136</v>
      </c>
      <c r="B115" s="144"/>
      <c r="C115" s="144"/>
      <c r="D115" s="144"/>
      <c r="E115" s="144"/>
    </row>
    <row r="116" spans="1:5" ht="15.75" thickBot="1" x14ac:dyDescent="0.3">
      <c r="A116" s="129" t="s">
        <v>137</v>
      </c>
      <c r="B116" s="144"/>
      <c r="C116" s="144"/>
      <c r="D116" s="144"/>
      <c r="E116" s="144"/>
    </row>
    <row r="117" spans="1:5" ht="15.75" thickBot="1" x14ac:dyDescent="0.3">
      <c r="A117" s="132" t="s">
        <v>179</v>
      </c>
      <c r="B117" s="133">
        <f>B107+B112</f>
        <v>45000</v>
      </c>
      <c r="C117" s="133">
        <f>C107+C112</f>
        <v>0</v>
      </c>
      <c r="D117" s="133">
        <f>D107+D112</f>
        <v>0</v>
      </c>
      <c r="E117" s="133">
        <f>E107+E112</f>
        <v>0</v>
      </c>
    </row>
    <row r="118" spans="1:5" ht="34.5" thickBot="1" x14ac:dyDescent="0.3">
      <c r="A118" s="123" t="s">
        <v>98</v>
      </c>
      <c r="B118" s="123" t="s">
        <v>180</v>
      </c>
      <c r="C118" s="138" t="s">
        <v>172</v>
      </c>
      <c r="D118" s="777"/>
      <c r="E118" s="778"/>
    </row>
    <row r="119" spans="1:5" ht="26.25" customHeight="1" thickBot="1" x14ac:dyDescent="0.3">
      <c r="A119" s="115" t="s">
        <v>68</v>
      </c>
      <c r="B119" s="714" t="s">
        <v>703</v>
      </c>
      <c r="C119" s="715"/>
      <c r="D119" s="715"/>
      <c r="E119" s="553"/>
    </row>
    <row r="120" spans="1:5" ht="15.75" thickBot="1" x14ac:dyDescent="0.3">
      <c r="A120" s="115" t="s">
        <v>70</v>
      </c>
      <c r="B120" s="739" t="s">
        <v>165</v>
      </c>
      <c r="C120" s="740"/>
      <c r="D120" s="740"/>
      <c r="E120" s="741"/>
    </row>
    <row r="121" spans="1:5" x14ac:dyDescent="0.25">
      <c r="A121" s="735"/>
      <c r="B121" s="140">
        <v>2019</v>
      </c>
      <c r="C121" s="140">
        <v>2020</v>
      </c>
      <c r="D121" s="140">
        <v>2021</v>
      </c>
      <c r="E121" s="140">
        <v>2022</v>
      </c>
    </row>
    <row r="122" spans="1:5" ht="15.75" thickBot="1" x14ac:dyDescent="0.3">
      <c r="A122" s="736"/>
      <c r="B122" s="141" t="s">
        <v>46</v>
      </c>
      <c r="C122" s="141" t="s">
        <v>46</v>
      </c>
      <c r="D122" s="141" t="s">
        <v>46</v>
      </c>
      <c r="E122" s="141" t="s">
        <v>46</v>
      </c>
    </row>
    <row r="123" spans="1:5" ht="15.75" thickBot="1" x14ac:dyDescent="0.3">
      <c r="A123" s="115" t="s">
        <v>72</v>
      </c>
      <c r="B123" s="146"/>
      <c r="C123" s="469">
        <v>1000</v>
      </c>
      <c r="D123" s="469">
        <v>1700</v>
      </c>
      <c r="E123" s="115"/>
    </row>
    <row r="124" spans="1:5" ht="15.75" thickBot="1" x14ac:dyDescent="0.3">
      <c r="A124" s="115" t="s">
        <v>73</v>
      </c>
      <c r="B124" s="146"/>
      <c r="C124" s="146">
        <v>30000</v>
      </c>
      <c r="D124" s="146">
        <v>50000</v>
      </c>
      <c r="E124" s="146"/>
    </row>
    <row r="125" spans="1:5" ht="15.75" thickBot="1" x14ac:dyDescent="0.3">
      <c r="A125" s="115" t="s">
        <v>74</v>
      </c>
      <c r="B125" s="146" t="e">
        <f>B124/B123</f>
        <v>#DIV/0!</v>
      </c>
      <c r="C125" s="146">
        <f>C124/C123</f>
        <v>30</v>
      </c>
      <c r="D125" s="146">
        <f>D124/D123</f>
        <v>29.411764705882351</v>
      </c>
      <c r="E125" s="146" t="e">
        <f>E124/E123</f>
        <v>#DIV/0!</v>
      </c>
    </row>
    <row r="126" spans="1:5" ht="15.75" thickBot="1" x14ac:dyDescent="0.3">
      <c r="A126" s="115" t="s">
        <v>75</v>
      </c>
      <c r="B126" s="142" t="e">
        <f t="shared" ref="B126:E128" si="3">B123/A123-1</f>
        <v>#VALUE!</v>
      </c>
      <c r="C126" s="142" t="e">
        <f t="shared" si="3"/>
        <v>#DIV/0!</v>
      </c>
      <c r="D126" s="142">
        <f t="shared" si="3"/>
        <v>0.7</v>
      </c>
      <c r="E126" s="142">
        <f t="shared" si="3"/>
        <v>-1</v>
      </c>
    </row>
    <row r="127" spans="1:5" ht="15.75" thickBot="1" x14ac:dyDescent="0.3">
      <c r="A127" s="115" t="s">
        <v>77</v>
      </c>
      <c r="B127" s="142" t="e">
        <f t="shared" si="3"/>
        <v>#VALUE!</v>
      </c>
      <c r="C127" s="142" t="e">
        <f t="shared" si="3"/>
        <v>#DIV/0!</v>
      </c>
      <c r="D127" s="142">
        <f t="shared" si="3"/>
        <v>0.66666666666666674</v>
      </c>
      <c r="E127" s="142">
        <f t="shared" si="3"/>
        <v>-1</v>
      </c>
    </row>
    <row r="128" spans="1:5" ht="15.75" thickBot="1" x14ac:dyDescent="0.3">
      <c r="A128" s="115" t="s">
        <v>78</v>
      </c>
      <c r="B128" s="142" t="e">
        <f t="shared" si="3"/>
        <v>#DIV/0!</v>
      </c>
      <c r="C128" s="142" t="e">
        <f t="shared" si="3"/>
        <v>#DIV/0!</v>
      </c>
      <c r="D128" s="142">
        <f t="shared" si="3"/>
        <v>-1.9607843137254943E-2</v>
      </c>
      <c r="E128" s="142" t="e">
        <f t="shared" si="3"/>
        <v>#DIV/0!</v>
      </c>
    </row>
    <row r="129" spans="1:5" ht="15.75" thickBot="1" x14ac:dyDescent="0.3">
      <c r="A129" s="732" t="s">
        <v>181</v>
      </c>
      <c r="B129" s="733"/>
      <c r="C129" s="733"/>
      <c r="D129" s="733"/>
      <c r="E129" s="734"/>
    </row>
    <row r="130" spans="1:5" x14ac:dyDescent="0.25">
      <c r="A130" s="735"/>
      <c r="B130" s="140">
        <v>2019</v>
      </c>
      <c r="C130" s="140">
        <v>2020</v>
      </c>
      <c r="D130" s="140">
        <v>2021</v>
      </c>
      <c r="E130" s="140">
        <v>2022</v>
      </c>
    </row>
    <row r="131" spans="1:5" ht="15.75" thickBot="1" x14ac:dyDescent="0.3">
      <c r="A131" s="736"/>
      <c r="B131" s="141" t="s">
        <v>46</v>
      </c>
      <c r="C131" s="141" t="s">
        <v>46</v>
      </c>
      <c r="D131" s="141" t="s">
        <v>46</v>
      </c>
      <c r="E131" s="141" t="s">
        <v>46</v>
      </c>
    </row>
    <row r="132" spans="1:5" ht="15.75" thickBot="1" x14ac:dyDescent="0.3">
      <c r="A132" s="143" t="s">
        <v>134</v>
      </c>
      <c r="B132" s="144">
        <f>B133+B134+B135+B136</f>
        <v>0</v>
      </c>
      <c r="C132" s="144">
        <f>C133+C134+C135+C136</f>
        <v>0</v>
      </c>
      <c r="D132" s="144">
        <f>D133+D134+D135+D136</f>
        <v>0</v>
      </c>
      <c r="E132" s="144">
        <f>E133+E134+E135+E136</f>
        <v>0</v>
      </c>
    </row>
    <row r="133" spans="1:5" ht="15.75" thickBot="1" x14ac:dyDescent="0.3">
      <c r="A133" s="129" t="s">
        <v>81</v>
      </c>
      <c r="B133" s="144"/>
      <c r="C133" s="144"/>
      <c r="D133" s="144"/>
      <c r="E133" s="144"/>
    </row>
    <row r="134" spans="1:5" ht="15.75" thickBot="1" x14ac:dyDescent="0.3">
      <c r="A134" s="129" t="s">
        <v>135</v>
      </c>
      <c r="B134" s="144"/>
      <c r="C134" s="144"/>
      <c r="D134" s="144"/>
      <c r="E134" s="144"/>
    </row>
    <row r="135" spans="1:5" ht="15.75" thickBot="1" x14ac:dyDescent="0.3">
      <c r="A135" s="129" t="s">
        <v>136</v>
      </c>
      <c r="B135" s="144"/>
      <c r="C135" s="144"/>
      <c r="D135" s="144"/>
      <c r="E135" s="144"/>
    </row>
    <row r="136" spans="1:5" ht="15.75" thickBot="1" x14ac:dyDescent="0.3">
      <c r="A136" s="129" t="s">
        <v>137</v>
      </c>
      <c r="B136" s="144"/>
      <c r="C136" s="144"/>
      <c r="D136" s="144"/>
      <c r="E136" s="144"/>
    </row>
    <row r="137" spans="1:5" ht="15.75" thickBot="1" x14ac:dyDescent="0.3">
      <c r="A137" s="143" t="s">
        <v>138</v>
      </c>
      <c r="B137" s="133">
        <f>B138+B139+B140+B141</f>
        <v>0</v>
      </c>
      <c r="C137" s="133">
        <f>C138+C139+C140+C141</f>
        <v>30000</v>
      </c>
      <c r="D137" s="133">
        <f>D138+D139+D140+D141</f>
        <v>50000</v>
      </c>
      <c r="E137" s="133">
        <f>E138+E139+E140+E141</f>
        <v>0</v>
      </c>
    </row>
    <row r="138" spans="1:5" ht="15.75" thickBot="1" x14ac:dyDescent="0.3">
      <c r="A138" s="129" t="s">
        <v>81</v>
      </c>
      <c r="B138" s="144"/>
      <c r="C138" s="144">
        <f>+C124</f>
        <v>30000</v>
      </c>
      <c r="D138" s="144">
        <f>+D124</f>
        <v>50000</v>
      </c>
      <c r="E138" s="144"/>
    </row>
    <row r="139" spans="1:5" ht="15.75" thickBot="1" x14ac:dyDescent="0.3">
      <c r="A139" s="129" t="s">
        <v>135</v>
      </c>
      <c r="B139" s="144"/>
      <c r="C139" s="144"/>
      <c r="D139" s="144"/>
      <c r="E139" s="144"/>
    </row>
    <row r="140" spans="1:5" ht="15.75" thickBot="1" x14ac:dyDescent="0.3">
      <c r="A140" s="129" t="s">
        <v>136</v>
      </c>
      <c r="B140" s="144"/>
      <c r="C140" s="144"/>
      <c r="D140" s="144"/>
      <c r="E140" s="144"/>
    </row>
    <row r="141" spans="1:5" ht="15.75" thickBot="1" x14ac:dyDescent="0.3">
      <c r="A141" s="129" t="s">
        <v>137</v>
      </c>
      <c r="B141" s="144"/>
      <c r="C141" s="144"/>
      <c r="D141" s="144"/>
      <c r="E141" s="144"/>
    </row>
    <row r="142" spans="1:5" ht="15.75" thickBot="1" x14ac:dyDescent="0.3">
      <c r="A142" s="132" t="s">
        <v>182</v>
      </c>
      <c r="B142" s="133">
        <f>B132+B137</f>
        <v>0</v>
      </c>
      <c r="C142" s="133">
        <f>C132+C137</f>
        <v>30000</v>
      </c>
      <c r="D142" s="133">
        <f>D132+D137</f>
        <v>50000</v>
      </c>
      <c r="E142" s="133">
        <f>E132+E137</f>
        <v>0</v>
      </c>
    </row>
    <row r="143" spans="1:5" ht="23.25" thickBot="1" x14ac:dyDescent="0.3">
      <c r="A143" s="123" t="s">
        <v>105</v>
      </c>
      <c r="B143" s="123" t="s">
        <v>183</v>
      </c>
      <c r="C143" s="138" t="s">
        <v>172</v>
      </c>
      <c r="D143" s="777"/>
      <c r="E143" s="778"/>
    </row>
    <row r="144" spans="1:5" ht="33" customHeight="1" thickBot="1" x14ac:dyDescent="0.3">
      <c r="A144" s="115" t="s">
        <v>68</v>
      </c>
      <c r="B144" s="714" t="s">
        <v>184</v>
      </c>
      <c r="C144" s="715"/>
      <c r="D144" s="715"/>
      <c r="E144" s="553"/>
    </row>
    <row r="145" spans="1:8" ht="15.75" thickBot="1" x14ac:dyDescent="0.3">
      <c r="A145" s="115" t="s">
        <v>70</v>
      </c>
      <c r="B145" s="739" t="s">
        <v>165</v>
      </c>
      <c r="C145" s="740"/>
      <c r="D145" s="740"/>
      <c r="E145" s="741"/>
    </row>
    <row r="146" spans="1:8" x14ac:dyDescent="0.25">
      <c r="A146" s="735"/>
      <c r="B146" s="140">
        <v>2019</v>
      </c>
      <c r="C146" s="140">
        <v>2020</v>
      </c>
      <c r="D146" s="140">
        <v>2021</v>
      </c>
      <c r="E146" s="479">
        <v>2022</v>
      </c>
      <c r="F146" s="11"/>
      <c r="G146" s="11"/>
      <c r="H146" s="11"/>
    </row>
    <row r="147" spans="1:8" ht="15.75" thickBot="1" x14ac:dyDescent="0.3">
      <c r="A147" s="736"/>
      <c r="B147" s="141" t="s">
        <v>46</v>
      </c>
      <c r="C147" s="141" t="s">
        <v>46</v>
      </c>
      <c r="D147" s="141" t="s">
        <v>46</v>
      </c>
      <c r="E147" s="480" t="s">
        <v>46</v>
      </c>
      <c r="F147" s="11"/>
      <c r="G147" s="11"/>
      <c r="H147" s="11"/>
    </row>
    <row r="148" spans="1:8" ht="15.75" thickBot="1" x14ac:dyDescent="0.3">
      <c r="A148" s="115" t="s">
        <v>72</v>
      </c>
      <c r="B148" s="146"/>
      <c r="C148" s="469">
        <v>300</v>
      </c>
      <c r="D148" s="469">
        <v>400</v>
      </c>
      <c r="E148" s="115"/>
      <c r="F148" s="11"/>
      <c r="G148" s="11"/>
      <c r="H148" s="11"/>
    </row>
    <row r="149" spans="1:8" ht="15.75" thickBot="1" x14ac:dyDescent="0.3">
      <c r="A149" s="115" t="s">
        <v>73</v>
      </c>
      <c r="B149" s="146"/>
      <c r="C149" s="146">
        <v>20000</v>
      </c>
      <c r="D149" s="146">
        <v>34736</v>
      </c>
      <c r="E149" s="146"/>
      <c r="F149" s="11"/>
      <c r="G149" s="481"/>
      <c r="H149" s="11"/>
    </row>
    <row r="150" spans="1:8" ht="15.75" thickBot="1" x14ac:dyDescent="0.3">
      <c r="A150" s="115" t="s">
        <v>74</v>
      </c>
      <c r="B150" s="146" t="e">
        <f>B149/B148</f>
        <v>#DIV/0!</v>
      </c>
      <c r="C150" s="146">
        <f>C149/C148</f>
        <v>66.666666666666671</v>
      </c>
      <c r="D150" s="146">
        <f>D149/D148</f>
        <v>86.84</v>
      </c>
      <c r="E150" s="146" t="e">
        <f>E149/E148</f>
        <v>#DIV/0!</v>
      </c>
      <c r="F150" s="11"/>
      <c r="G150" s="482"/>
      <c r="H150" s="11"/>
    </row>
    <row r="151" spans="1:8" ht="15.75" thickBot="1" x14ac:dyDescent="0.3">
      <c r="A151" s="115" t="s">
        <v>75</v>
      </c>
      <c r="B151" s="142" t="e">
        <f t="shared" ref="B151:E153" si="4">B148/A148-1</f>
        <v>#VALUE!</v>
      </c>
      <c r="C151" s="142" t="e">
        <f t="shared" si="4"/>
        <v>#DIV/0!</v>
      </c>
      <c r="D151" s="142">
        <f t="shared" si="4"/>
        <v>0.33333333333333326</v>
      </c>
      <c r="E151" s="483">
        <f t="shared" si="4"/>
        <v>-1</v>
      </c>
      <c r="F151" s="11"/>
      <c r="G151" s="11"/>
      <c r="H151" s="11"/>
    </row>
    <row r="152" spans="1:8" ht="15.75" thickBot="1" x14ac:dyDescent="0.3">
      <c r="A152" s="115" t="s">
        <v>77</v>
      </c>
      <c r="B152" s="142" t="e">
        <f t="shared" si="4"/>
        <v>#VALUE!</v>
      </c>
      <c r="C152" s="142" t="e">
        <f t="shared" si="4"/>
        <v>#DIV/0!</v>
      </c>
      <c r="D152" s="142">
        <f t="shared" si="4"/>
        <v>0.7367999999999999</v>
      </c>
      <c r="E152" s="483">
        <f t="shared" si="4"/>
        <v>-1</v>
      </c>
      <c r="F152" s="11"/>
      <c r="G152" s="11"/>
      <c r="H152" s="11"/>
    </row>
    <row r="153" spans="1:8" ht="15.75" thickBot="1" x14ac:dyDescent="0.3">
      <c r="A153" s="115" t="s">
        <v>78</v>
      </c>
      <c r="B153" s="142" t="e">
        <f t="shared" si="4"/>
        <v>#DIV/0!</v>
      </c>
      <c r="C153" s="142" t="e">
        <f t="shared" si="4"/>
        <v>#DIV/0!</v>
      </c>
      <c r="D153" s="142">
        <f t="shared" si="4"/>
        <v>0.30259999999999998</v>
      </c>
      <c r="E153" s="483" t="e">
        <f t="shared" si="4"/>
        <v>#DIV/0!</v>
      </c>
      <c r="F153" s="11"/>
      <c r="G153" s="11"/>
      <c r="H153" s="11"/>
    </row>
    <row r="154" spans="1:8" ht="15.75" thickBot="1" x14ac:dyDescent="0.3">
      <c r="A154" s="732" t="s">
        <v>185</v>
      </c>
      <c r="B154" s="733"/>
      <c r="C154" s="733"/>
      <c r="D154" s="733"/>
      <c r="E154" s="734"/>
    </row>
    <row r="155" spans="1:8" x14ac:dyDescent="0.25">
      <c r="A155" s="735"/>
      <c r="B155" s="140">
        <v>2019</v>
      </c>
      <c r="C155" s="140">
        <v>2020</v>
      </c>
      <c r="D155" s="140">
        <v>2021</v>
      </c>
      <c r="E155" s="140">
        <v>2022</v>
      </c>
    </row>
    <row r="156" spans="1:8" ht="15.75" thickBot="1" x14ac:dyDescent="0.3">
      <c r="A156" s="736"/>
      <c r="B156" s="141" t="s">
        <v>46</v>
      </c>
      <c r="C156" s="141" t="s">
        <v>46</v>
      </c>
      <c r="D156" s="141" t="s">
        <v>46</v>
      </c>
      <c r="E156" s="141" t="s">
        <v>46</v>
      </c>
    </row>
    <row r="157" spans="1:8" ht="15.75" thickBot="1" x14ac:dyDescent="0.3">
      <c r="A157" s="143" t="s">
        <v>134</v>
      </c>
      <c r="B157" s="144">
        <f>B158+B159+B160+B161</f>
        <v>0</v>
      </c>
      <c r="C157" s="144">
        <f>C158+C159+C160+C161</f>
        <v>0</v>
      </c>
      <c r="D157" s="144">
        <f>D158+D159+D160+D161</f>
        <v>0</v>
      </c>
      <c r="E157" s="144">
        <f>E158+E159+E160+E161</f>
        <v>0</v>
      </c>
    </row>
    <row r="158" spans="1:8" ht="15.75" thickBot="1" x14ac:dyDescent="0.3">
      <c r="A158" s="129" t="s">
        <v>81</v>
      </c>
      <c r="B158" s="144"/>
      <c r="C158" s="144"/>
      <c r="D158" s="144"/>
      <c r="E158" s="144"/>
    </row>
    <row r="159" spans="1:8" ht="15.75" thickBot="1" x14ac:dyDescent="0.3">
      <c r="A159" s="129" t="s">
        <v>135</v>
      </c>
      <c r="B159" s="144"/>
      <c r="C159" s="144"/>
      <c r="D159" s="144"/>
      <c r="E159" s="144"/>
    </row>
    <row r="160" spans="1:8" ht="15.75" thickBot="1" x14ac:dyDescent="0.3">
      <c r="A160" s="129" t="s">
        <v>136</v>
      </c>
      <c r="B160" s="144"/>
      <c r="C160" s="144"/>
      <c r="D160" s="144"/>
      <c r="E160" s="144"/>
    </row>
    <row r="161" spans="1:7" ht="15.75" thickBot="1" x14ac:dyDescent="0.3">
      <c r="A161" s="129" t="s">
        <v>137</v>
      </c>
      <c r="B161" s="144"/>
      <c r="C161" s="144"/>
      <c r="D161" s="144"/>
      <c r="E161" s="144"/>
    </row>
    <row r="162" spans="1:7" ht="15.75" thickBot="1" x14ac:dyDescent="0.3">
      <c r="A162" s="143" t="s">
        <v>138</v>
      </c>
      <c r="B162" s="133">
        <f>B163+B164+B165+B166</f>
        <v>0</v>
      </c>
      <c r="C162" s="133">
        <f>C163+C164+C165+C166</f>
        <v>20000</v>
      </c>
      <c r="D162" s="133">
        <f>D163+D164+D165+D166</f>
        <v>34736</v>
      </c>
      <c r="E162" s="133">
        <f>E163+E164+E165+E166</f>
        <v>0</v>
      </c>
    </row>
    <row r="163" spans="1:7" ht="15.75" thickBot="1" x14ac:dyDescent="0.3">
      <c r="A163" s="129" t="s">
        <v>81</v>
      </c>
      <c r="B163" s="144"/>
      <c r="C163" s="144">
        <f>+C149</f>
        <v>20000</v>
      </c>
      <c r="D163" s="144">
        <f>+D149</f>
        <v>34736</v>
      </c>
      <c r="E163" s="144"/>
    </row>
    <row r="164" spans="1:7" ht="15.75" thickBot="1" x14ac:dyDescent="0.3">
      <c r="A164" s="129" t="s">
        <v>135</v>
      </c>
      <c r="B164" s="144"/>
      <c r="C164" s="144"/>
      <c r="D164" s="144"/>
      <c r="E164" s="144"/>
    </row>
    <row r="165" spans="1:7" ht="15.75" thickBot="1" x14ac:dyDescent="0.3">
      <c r="A165" s="129" t="s">
        <v>136</v>
      </c>
      <c r="B165" s="144"/>
      <c r="C165" s="144"/>
      <c r="D165" s="144"/>
      <c r="E165" s="144"/>
    </row>
    <row r="166" spans="1:7" ht="15.75" thickBot="1" x14ac:dyDescent="0.3">
      <c r="A166" s="129" t="s">
        <v>137</v>
      </c>
      <c r="B166" s="144"/>
      <c r="C166" s="144"/>
      <c r="D166" s="144"/>
      <c r="E166" s="144"/>
    </row>
    <row r="167" spans="1:7" ht="15.75" thickBot="1" x14ac:dyDescent="0.3">
      <c r="A167" s="132" t="s">
        <v>186</v>
      </c>
      <c r="B167" s="133">
        <f>B157+B162</f>
        <v>0</v>
      </c>
      <c r="C167" s="133">
        <f>C157+C162</f>
        <v>20000</v>
      </c>
      <c r="D167" s="133">
        <f>D157+D162</f>
        <v>34736</v>
      </c>
      <c r="E167" s="133">
        <f>E157+E162</f>
        <v>0</v>
      </c>
    </row>
    <row r="168" spans="1:7" ht="57" thickBot="1" x14ac:dyDescent="0.3">
      <c r="A168" s="123" t="s">
        <v>105</v>
      </c>
      <c r="B168" s="123" t="s">
        <v>704</v>
      </c>
      <c r="C168" s="138" t="s">
        <v>172</v>
      </c>
      <c r="D168" s="777"/>
      <c r="E168" s="778"/>
    </row>
    <row r="169" spans="1:7" ht="22.9" customHeight="1" thickBot="1" x14ac:dyDescent="0.3">
      <c r="A169" s="115" t="s">
        <v>68</v>
      </c>
      <c r="B169" s="714" t="s">
        <v>705</v>
      </c>
      <c r="C169" s="715"/>
      <c r="D169" s="715"/>
      <c r="E169" s="553"/>
      <c r="G169" s="11"/>
    </row>
    <row r="170" spans="1:7" ht="15.75" thickBot="1" x14ac:dyDescent="0.3">
      <c r="A170" s="115" t="s">
        <v>70</v>
      </c>
      <c r="B170" s="739" t="s">
        <v>165</v>
      </c>
      <c r="C170" s="740"/>
      <c r="D170" s="740"/>
      <c r="E170" s="741"/>
      <c r="G170" s="11"/>
    </row>
    <row r="171" spans="1:7" x14ac:dyDescent="0.25">
      <c r="A171" s="735"/>
      <c r="B171" s="140">
        <v>2019</v>
      </c>
      <c r="C171" s="140">
        <v>2020</v>
      </c>
      <c r="D171" s="140">
        <v>2021</v>
      </c>
      <c r="E171" s="140">
        <v>2022</v>
      </c>
      <c r="G171" s="11"/>
    </row>
    <row r="172" spans="1:7" ht="15.75" thickBot="1" x14ac:dyDescent="0.3">
      <c r="A172" s="736"/>
      <c r="B172" s="141" t="s">
        <v>46</v>
      </c>
      <c r="C172" s="141" t="s">
        <v>46</v>
      </c>
      <c r="D172" s="141" t="s">
        <v>46</v>
      </c>
      <c r="E172" s="141" t="s">
        <v>46</v>
      </c>
      <c r="G172" s="11"/>
    </row>
    <row r="173" spans="1:7" ht="15.75" thickBot="1" x14ac:dyDescent="0.3">
      <c r="A173" s="115" t="s">
        <v>72</v>
      </c>
      <c r="B173" s="146"/>
      <c r="C173" s="469">
        <v>350</v>
      </c>
      <c r="D173" s="469">
        <v>650</v>
      </c>
      <c r="E173" s="115"/>
      <c r="G173" s="11"/>
    </row>
    <row r="174" spans="1:7" ht="15.75" thickBot="1" x14ac:dyDescent="0.3">
      <c r="A174" s="115" t="s">
        <v>73</v>
      </c>
      <c r="B174" s="146"/>
      <c r="C174" s="146">
        <v>30000</v>
      </c>
      <c r="D174" s="146">
        <v>61346.976999999999</v>
      </c>
      <c r="E174" s="146"/>
      <c r="G174" s="484"/>
    </row>
    <row r="175" spans="1:7" ht="15.75" thickBot="1" x14ac:dyDescent="0.3">
      <c r="A175" s="115" t="s">
        <v>74</v>
      </c>
      <c r="B175" s="146" t="e">
        <f>B174/B173</f>
        <v>#DIV/0!</v>
      </c>
      <c r="C175" s="146">
        <f>C174/C173</f>
        <v>85.714285714285708</v>
      </c>
      <c r="D175" s="146">
        <f>D174/D173</f>
        <v>94.379964615384608</v>
      </c>
      <c r="E175" s="146" t="e">
        <f>E174/E173</f>
        <v>#DIV/0!</v>
      </c>
      <c r="G175" s="482"/>
    </row>
    <row r="176" spans="1:7" ht="15.75" thickBot="1" x14ac:dyDescent="0.3">
      <c r="A176" s="115" t="s">
        <v>75</v>
      </c>
      <c r="B176" s="142" t="e">
        <f t="shared" ref="B176:E178" si="5">B173/A173-1</f>
        <v>#VALUE!</v>
      </c>
      <c r="C176" s="142" t="e">
        <f t="shared" si="5"/>
        <v>#DIV/0!</v>
      </c>
      <c r="D176" s="142">
        <f t="shared" si="5"/>
        <v>0.85714285714285721</v>
      </c>
      <c r="E176" s="142">
        <f t="shared" si="5"/>
        <v>-1</v>
      </c>
      <c r="G176" s="11"/>
    </row>
    <row r="177" spans="1:7" ht="15.75" thickBot="1" x14ac:dyDescent="0.3">
      <c r="A177" s="115" t="s">
        <v>77</v>
      </c>
      <c r="B177" s="142" t="e">
        <f t="shared" si="5"/>
        <v>#VALUE!</v>
      </c>
      <c r="C177" s="142" t="e">
        <f t="shared" si="5"/>
        <v>#DIV/0!</v>
      </c>
      <c r="D177" s="142">
        <f t="shared" si="5"/>
        <v>1.0448992333333331</v>
      </c>
      <c r="E177" s="142">
        <f t="shared" si="5"/>
        <v>-1</v>
      </c>
      <c r="G177" s="11"/>
    </row>
    <row r="178" spans="1:7" ht="15.75" thickBot="1" x14ac:dyDescent="0.3">
      <c r="A178" s="115" t="s">
        <v>78</v>
      </c>
      <c r="B178" s="142" t="e">
        <f t="shared" si="5"/>
        <v>#DIV/0!</v>
      </c>
      <c r="C178" s="142" t="e">
        <f t="shared" si="5"/>
        <v>#DIV/0!</v>
      </c>
      <c r="D178" s="142">
        <f t="shared" si="5"/>
        <v>0.10109958717948708</v>
      </c>
      <c r="E178" s="142" t="e">
        <f t="shared" si="5"/>
        <v>#DIV/0!</v>
      </c>
      <c r="G178" s="11"/>
    </row>
    <row r="179" spans="1:7" ht="15.75" thickBot="1" x14ac:dyDescent="0.3">
      <c r="A179" s="732" t="s">
        <v>185</v>
      </c>
      <c r="B179" s="733"/>
      <c r="C179" s="733"/>
      <c r="D179" s="733"/>
      <c r="E179" s="734"/>
      <c r="G179" s="11"/>
    </row>
    <row r="180" spans="1:7" x14ac:dyDescent="0.25">
      <c r="A180" s="735"/>
      <c r="B180" s="140">
        <v>2019</v>
      </c>
      <c r="C180" s="140">
        <v>2020</v>
      </c>
      <c r="D180" s="140">
        <v>2021</v>
      </c>
      <c r="E180" s="140">
        <v>2022</v>
      </c>
    </row>
    <row r="181" spans="1:7" ht="15.75" thickBot="1" x14ac:dyDescent="0.3">
      <c r="A181" s="736"/>
      <c r="B181" s="141" t="s">
        <v>46</v>
      </c>
      <c r="C181" s="141" t="s">
        <v>46</v>
      </c>
      <c r="D181" s="141" t="s">
        <v>46</v>
      </c>
      <c r="E181" s="141" t="s">
        <v>46</v>
      </c>
    </row>
    <row r="182" spans="1:7" ht="15.75" thickBot="1" x14ac:dyDescent="0.3">
      <c r="A182" s="143" t="s">
        <v>134</v>
      </c>
      <c r="B182" s="144">
        <f>B183+B184+B185+B186</f>
        <v>0</v>
      </c>
      <c r="C182" s="144">
        <f>C183+C184+C185+C186</f>
        <v>0</v>
      </c>
      <c r="D182" s="144">
        <f>D183+D184+D185+D186</f>
        <v>0</v>
      </c>
      <c r="E182" s="144">
        <f>E183+E184+E185+E186</f>
        <v>0</v>
      </c>
    </row>
    <row r="183" spans="1:7" ht="15.75" thickBot="1" x14ac:dyDescent="0.3">
      <c r="A183" s="129" t="s">
        <v>81</v>
      </c>
      <c r="B183" s="144"/>
      <c r="C183" s="144"/>
      <c r="D183" s="144"/>
      <c r="E183" s="144"/>
    </row>
    <row r="184" spans="1:7" ht="15.75" thickBot="1" x14ac:dyDescent="0.3">
      <c r="A184" s="129" t="s">
        <v>135</v>
      </c>
      <c r="B184" s="144"/>
      <c r="C184" s="144"/>
      <c r="D184" s="144"/>
      <c r="E184" s="144"/>
    </row>
    <row r="185" spans="1:7" ht="15.75" thickBot="1" x14ac:dyDescent="0.3">
      <c r="A185" s="129" t="s">
        <v>136</v>
      </c>
      <c r="B185" s="144"/>
      <c r="C185" s="144"/>
      <c r="D185" s="144"/>
      <c r="E185" s="144"/>
    </row>
    <row r="186" spans="1:7" ht="15.75" thickBot="1" x14ac:dyDescent="0.3">
      <c r="A186" s="129" t="s">
        <v>137</v>
      </c>
      <c r="B186" s="144"/>
      <c r="C186" s="144"/>
      <c r="D186" s="144"/>
      <c r="E186" s="144"/>
    </row>
    <row r="187" spans="1:7" ht="15.75" thickBot="1" x14ac:dyDescent="0.3">
      <c r="A187" s="143" t="s">
        <v>138</v>
      </c>
      <c r="B187" s="133">
        <f>B188+B189+B190+B191</f>
        <v>0</v>
      </c>
      <c r="C187" s="133">
        <f>C188+C189+C190+C191</f>
        <v>30000</v>
      </c>
      <c r="D187" s="133">
        <f>D188+D189+D190+D191</f>
        <v>61346.976999999999</v>
      </c>
      <c r="E187" s="133">
        <f>E188+E189+E190+E191</f>
        <v>0</v>
      </c>
    </row>
    <row r="188" spans="1:7" ht="15.75" thickBot="1" x14ac:dyDescent="0.3">
      <c r="A188" s="129" t="s">
        <v>81</v>
      </c>
      <c r="B188" s="144"/>
      <c r="C188" s="144">
        <f>+C174</f>
        <v>30000</v>
      </c>
      <c r="D188" s="144">
        <f>+D174</f>
        <v>61346.976999999999</v>
      </c>
      <c r="E188" s="144"/>
    </row>
    <row r="189" spans="1:7" ht="15.75" thickBot="1" x14ac:dyDescent="0.3">
      <c r="A189" s="129" t="s">
        <v>135</v>
      </c>
      <c r="B189" s="144"/>
      <c r="C189" s="144"/>
      <c r="D189" s="144"/>
      <c r="E189" s="144"/>
    </row>
    <row r="190" spans="1:7" ht="15.75" thickBot="1" x14ac:dyDescent="0.3">
      <c r="A190" s="129" t="s">
        <v>136</v>
      </c>
      <c r="B190" s="144"/>
      <c r="C190" s="144"/>
      <c r="D190" s="144"/>
      <c r="E190" s="144"/>
    </row>
    <row r="191" spans="1:7" ht="15.75" thickBot="1" x14ac:dyDescent="0.3">
      <c r="A191" s="129" t="s">
        <v>137</v>
      </c>
      <c r="B191" s="144"/>
      <c r="C191" s="144"/>
      <c r="D191" s="144"/>
      <c r="E191" s="144"/>
    </row>
    <row r="192" spans="1:7" ht="15.75" thickBot="1" x14ac:dyDescent="0.3">
      <c r="A192" s="132" t="s">
        <v>186</v>
      </c>
      <c r="B192" s="133">
        <f>B182+B187</f>
        <v>0</v>
      </c>
      <c r="C192" s="133">
        <f>C182+C187</f>
        <v>30000</v>
      </c>
      <c r="D192" s="133">
        <f>D182+D187</f>
        <v>61346.976999999999</v>
      </c>
      <c r="E192" s="133">
        <f>E182+E187</f>
        <v>0</v>
      </c>
    </row>
    <row r="193" spans="1:7" ht="34.5" thickBot="1" x14ac:dyDescent="0.3">
      <c r="A193" s="123" t="s">
        <v>105</v>
      </c>
      <c r="B193" s="123" t="s">
        <v>706</v>
      </c>
      <c r="C193" s="138" t="s">
        <v>172</v>
      </c>
      <c r="D193" s="777"/>
      <c r="E193" s="778"/>
    </row>
    <row r="194" spans="1:7" ht="25.9" customHeight="1" thickBot="1" x14ac:dyDescent="0.3">
      <c r="A194" s="115" t="s">
        <v>68</v>
      </c>
      <c r="B194" s="714" t="s">
        <v>707</v>
      </c>
      <c r="C194" s="715"/>
      <c r="D194" s="715"/>
      <c r="E194" s="553"/>
    </row>
    <row r="195" spans="1:7" ht="15.75" thickBot="1" x14ac:dyDescent="0.3">
      <c r="A195" s="115" t="s">
        <v>70</v>
      </c>
      <c r="B195" s="739" t="s">
        <v>165</v>
      </c>
      <c r="C195" s="740"/>
      <c r="D195" s="740"/>
      <c r="E195" s="741"/>
    </row>
    <row r="196" spans="1:7" x14ac:dyDescent="0.25">
      <c r="A196" s="735"/>
      <c r="B196" s="140">
        <v>2019</v>
      </c>
      <c r="C196" s="140">
        <v>2020</v>
      </c>
      <c r="D196" s="140">
        <v>2021</v>
      </c>
      <c r="E196" s="140">
        <v>2022</v>
      </c>
      <c r="G196" s="11"/>
    </row>
    <row r="197" spans="1:7" ht="15.75" thickBot="1" x14ac:dyDescent="0.3">
      <c r="A197" s="736"/>
      <c r="B197" s="141" t="s">
        <v>46</v>
      </c>
      <c r="C197" s="141" t="s">
        <v>46</v>
      </c>
      <c r="D197" s="141" t="s">
        <v>46</v>
      </c>
      <c r="E197" s="141" t="s">
        <v>46</v>
      </c>
      <c r="G197" s="11"/>
    </row>
    <row r="198" spans="1:7" ht="15.75" thickBot="1" x14ac:dyDescent="0.3">
      <c r="A198" s="115" t="s">
        <v>72</v>
      </c>
      <c r="B198" s="146"/>
      <c r="C198" s="469">
        <v>150</v>
      </c>
      <c r="D198" s="469">
        <v>150</v>
      </c>
      <c r="E198" s="115"/>
      <c r="G198" s="11"/>
    </row>
    <row r="199" spans="1:7" ht="15.75" thickBot="1" x14ac:dyDescent="0.3">
      <c r="A199" s="115" t="s">
        <v>73</v>
      </c>
      <c r="B199" s="146"/>
      <c r="C199" s="146">
        <v>15000</v>
      </c>
      <c r="D199" s="146">
        <v>19898.825000000001</v>
      </c>
      <c r="E199" s="146"/>
      <c r="G199" s="11"/>
    </row>
    <row r="200" spans="1:7" ht="15.75" thickBot="1" x14ac:dyDescent="0.3">
      <c r="A200" s="115" t="s">
        <v>74</v>
      </c>
      <c r="B200" s="146" t="e">
        <f>B199/B198</f>
        <v>#DIV/0!</v>
      </c>
      <c r="C200" s="146">
        <f>C199/C198</f>
        <v>100</v>
      </c>
      <c r="D200" s="146">
        <f>D199/D198</f>
        <v>132.65883333333335</v>
      </c>
      <c r="E200" s="146" t="e">
        <f>E199/E198</f>
        <v>#DIV/0!</v>
      </c>
      <c r="G200" s="482"/>
    </row>
    <row r="201" spans="1:7" ht="15.75" thickBot="1" x14ac:dyDescent="0.3">
      <c r="A201" s="115" t="s">
        <v>75</v>
      </c>
      <c r="B201" s="142" t="e">
        <f t="shared" ref="B201:E203" si="6">B198/A198-1</f>
        <v>#VALUE!</v>
      </c>
      <c r="C201" s="142" t="e">
        <f t="shared" si="6"/>
        <v>#DIV/0!</v>
      </c>
      <c r="D201" s="142">
        <f t="shared" si="6"/>
        <v>0</v>
      </c>
      <c r="E201" s="142">
        <f t="shared" si="6"/>
        <v>-1</v>
      </c>
      <c r="G201" s="11"/>
    </row>
    <row r="202" spans="1:7" ht="15.75" thickBot="1" x14ac:dyDescent="0.3">
      <c r="A202" s="115" t="s">
        <v>77</v>
      </c>
      <c r="B202" s="142" t="e">
        <f t="shared" si="6"/>
        <v>#VALUE!</v>
      </c>
      <c r="C202" s="142" t="e">
        <f t="shared" si="6"/>
        <v>#DIV/0!</v>
      </c>
      <c r="D202" s="142">
        <f t="shared" si="6"/>
        <v>0.32658833333333348</v>
      </c>
      <c r="E202" s="142">
        <f t="shared" si="6"/>
        <v>-1</v>
      </c>
      <c r="G202" s="11"/>
    </row>
    <row r="203" spans="1:7" ht="15.75" thickBot="1" x14ac:dyDescent="0.3">
      <c r="A203" s="115" t="s">
        <v>78</v>
      </c>
      <c r="B203" s="142" t="e">
        <f t="shared" si="6"/>
        <v>#DIV/0!</v>
      </c>
      <c r="C203" s="142" t="e">
        <f t="shared" si="6"/>
        <v>#DIV/0!</v>
      </c>
      <c r="D203" s="142">
        <f t="shared" si="6"/>
        <v>0.32658833333333348</v>
      </c>
      <c r="E203" s="142" t="e">
        <f t="shared" si="6"/>
        <v>#DIV/0!</v>
      </c>
      <c r="G203" s="11"/>
    </row>
    <row r="204" spans="1:7" ht="15.75" thickBot="1" x14ac:dyDescent="0.3">
      <c r="A204" s="732" t="s">
        <v>185</v>
      </c>
      <c r="B204" s="733"/>
      <c r="C204" s="733"/>
      <c r="D204" s="733"/>
      <c r="E204" s="734"/>
      <c r="G204" s="11"/>
    </row>
    <row r="205" spans="1:7" x14ac:dyDescent="0.25">
      <c r="A205" s="735"/>
      <c r="B205" s="140">
        <v>2019</v>
      </c>
      <c r="C205" s="140">
        <v>2020</v>
      </c>
      <c r="D205" s="140">
        <v>2021</v>
      </c>
      <c r="E205" s="140">
        <v>2022</v>
      </c>
      <c r="G205" s="11"/>
    </row>
    <row r="206" spans="1:7" ht="15.75" thickBot="1" x14ac:dyDescent="0.3">
      <c r="A206" s="736"/>
      <c r="B206" s="141" t="s">
        <v>46</v>
      </c>
      <c r="C206" s="141" t="s">
        <v>46</v>
      </c>
      <c r="D206" s="141" t="s">
        <v>46</v>
      </c>
      <c r="E206" s="141" t="s">
        <v>46</v>
      </c>
      <c r="G206" s="11"/>
    </row>
    <row r="207" spans="1:7" ht="15.75" thickBot="1" x14ac:dyDescent="0.3">
      <c r="A207" s="143" t="s">
        <v>134</v>
      </c>
      <c r="B207" s="144">
        <f>B208+B209+B210+B211</f>
        <v>0</v>
      </c>
      <c r="C207" s="144">
        <f>C208+C209+C210+C211</f>
        <v>0</v>
      </c>
      <c r="D207" s="144">
        <f>D208+D209+D210+D211</f>
        <v>0</v>
      </c>
      <c r="E207" s="144">
        <f>E208+E209+E210+E211</f>
        <v>0</v>
      </c>
    </row>
    <row r="208" spans="1:7" ht="15.75" thickBot="1" x14ac:dyDescent="0.3">
      <c r="A208" s="129" t="s">
        <v>81</v>
      </c>
      <c r="B208" s="144"/>
      <c r="C208" s="144"/>
      <c r="D208" s="144"/>
      <c r="E208" s="144"/>
    </row>
    <row r="209" spans="1:7" ht="15.75" thickBot="1" x14ac:dyDescent="0.3">
      <c r="A209" s="129" t="s">
        <v>135</v>
      </c>
      <c r="B209" s="144"/>
      <c r="C209" s="144"/>
      <c r="D209" s="144"/>
      <c r="E209" s="144"/>
    </row>
    <row r="210" spans="1:7" ht="15.75" thickBot="1" x14ac:dyDescent="0.3">
      <c r="A210" s="129" t="s">
        <v>136</v>
      </c>
      <c r="B210" s="144"/>
      <c r="C210" s="144"/>
      <c r="D210" s="144"/>
      <c r="E210" s="144"/>
    </row>
    <row r="211" spans="1:7" ht="15.75" thickBot="1" x14ac:dyDescent="0.3">
      <c r="A211" s="129" t="s">
        <v>137</v>
      </c>
      <c r="B211" s="144"/>
      <c r="C211" s="144"/>
      <c r="D211" s="144"/>
      <c r="E211" s="144"/>
    </row>
    <row r="212" spans="1:7" ht="15.75" thickBot="1" x14ac:dyDescent="0.3">
      <c r="A212" s="143" t="s">
        <v>138</v>
      </c>
      <c r="B212" s="133">
        <f>B213+B214+B215+B216</f>
        <v>0</v>
      </c>
      <c r="C212" s="133">
        <f>C213+C214+C215+C216</f>
        <v>15000</v>
      </c>
      <c r="D212" s="133">
        <f>D213+D214+D215+D216</f>
        <v>19898.825000000001</v>
      </c>
      <c r="E212" s="133">
        <f>E213+E214+E215+E216</f>
        <v>0</v>
      </c>
    </row>
    <row r="213" spans="1:7" ht="15.75" thickBot="1" x14ac:dyDescent="0.3">
      <c r="A213" s="129" t="s">
        <v>81</v>
      </c>
      <c r="B213" s="144"/>
      <c r="C213" s="144">
        <f>+C199</f>
        <v>15000</v>
      </c>
      <c r="D213" s="144">
        <f>+D199</f>
        <v>19898.825000000001</v>
      </c>
      <c r="E213" s="144"/>
    </row>
    <row r="214" spans="1:7" ht="15.75" thickBot="1" x14ac:dyDescent="0.3">
      <c r="A214" s="129" t="s">
        <v>135</v>
      </c>
      <c r="B214" s="144"/>
      <c r="C214" s="144"/>
      <c r="D214" s="144"/>
      <c r="E214" s="144"/>
    </row>
    <row r="215" spans="1:7" ht="15.75" thickBot="1" x14ac:dyDescent="0.3">
      <c r="A215" s="129" t="s">
        <v>136</v>
      </c>
      <c r="B215" s="144"/>
      <c r="C215" s="144"/>
      <c r="D215" s="144"/>
      <c r="E215" s="144"/>
    </row>
    <row r="216" spans="1:7" ht="15.75" thickBot="1" x14ac:dyDescent="0.3">
      <c r="A216" s="129" t="s">
        <v>137</v>
      </c>
      <c r="B216" s="144"/>
      <c r="C216" s="144"/>
      <c r="D216" s="144"/>
      <c r="E216" s="144"/>
    </row>
    <row r="217" spans="1:7" ht="15.75" thickBot="1" x14ac:dyDescent="0.3">
      <c r="A217" s="132" t="s">
        <v>186</v>
      </c>
      <c r="B217" s="133">
        <f>B207+B212</f>
        <v>0</v>
      </c>
      <c r="C217" s="133">
        <f>C207+C212</f>
        <v>15000</v>
      </c>
      <c r="D217" s="133">
        <f>D207+D212</f>
        <v>19898.825000000001</v>
      </c>
      <c r="E217" s="133">
        <f>E207+E212</f>
        <v>0</v>
      </c>
    </row>
    <row r="218" spans="1:7" ht="23.25" thickBot="1" x14ac:dyDescent="0.3">
      <c r="A218" s="123" t="s">
        <v>105</v>
      </c>
      <c r="B218" s="123" t="s">
        <v>708</v>
      </c>
      <c r="C218" s="138" t="s">
        <v>172</v>
      </c>
      <c r="D218" s="777"/>
      <c r="E218" s="778"/>
    </row>
    <row r="219" spans="1:7" ht="15.75" thickBot="1" x14ac:dyDescent="0.3">
      <c r="A219" s="115" t="s">
        <v>68</v>
      </c>
      <c r="B219" s="714" t="s">
        <v>709</v>
      </c>
      <c r="C219" s="715"/>
      <c r="D219" s="715"/>
      <c r="E219" s="553"/>
      <c r="G219" s="11"/>
    </row>
    <row r="220" spans="1:7" ht="15.75" thickBot="1" x14ac:dyDescent="0.3">
      <c r="A220" s="115" t="s">
        <v>70</v>
      </c>
      <c r="B220" s="739" t="s">
        <v>710</v>
      </c>
      <c r="C220" s="740"/>
      <c r="D220" s="740"/>
      <c r="E220" s="741"/>
      <c r="G220" s="11"/>
    </row>
    <row r="221" spans="1:7" x14ac:dyDescent="0.25">
      <c r="A221" s="735"/>
      <c r="B221" s="140">
        <v>2019</v>
      </c>
      <c r="C221" s="140">
        <v>2020</v>
      </c>
      <c r="D221" s="140">
        <v>2021</v>
      </c>
      <c r="E221" s="140">
        <v>2022</v>
      </c>
      <c r="G221" s="11"/>
    </row>
    <row r="222" spans="1:7" ht="15.75" thickBot="1" x14ac:dyDescent="0.3">
      <c r="A222" s="736"/>
      <c r="B222" s="141" t="s">
        <v>46</v>
      </c>
      <c r="C222" s="141" t="s">
        <v>46</v>
      </c>
      <c r="D222" s="141" t="s">
        <v>46</v>
      </c>
      <c r="E222" s="141" t="s">
        <v>46</v>
      </c>
      <c r="G222" s="11"/>
    </row>
    <row r="223" spans="1:7" ht="15.75" thickBot="1" x14ac:dyDescent="0.3">
      <c r="A223" s="115" t="s">
        <v>72</v>
      </c>
      <c r="B223" s="146"/>
      <c r="C223" s="469">
        <v>1</v>
      </c>
      <c r="D223" s="469">
        <v>0</v>
      </c>
      <c r="E223" s="115"/>
      <c r="G223" s="11"/>
    </row>
    <row r="224" spans="1:7" ht="15.75" thickBot="1" x14ac:dyDescent="0.3">
      <c r="A224" s="115" t="s">
        <v>73</v>
      </c>
      <c r="B224" s="146"/>
      <c r="C224" s="146">
        <v>7287.1570000000002</v>
      </c>
      <c r="D224" s="146">
        <v>0</v>
      </c>
      <c r="E224" s="146"/>
      <c r="G224" s="485"/>
    </row>
    <row r="225" spans="1:7" ht="15.75" thickBot="1" x14ac:dyDescent="0.3">
      <c r="A225" s="115" t="s">
        <v>74</v>
      </c>
      <c r="B225" s="146" t="e">
        <f>B224/B223</f>
        <v>#DIV/0!</v>
      </c>
      <c r="C225" s="146">
        <f>C224/C223</f>
        <v>7287.1570000000002</v>
      </c>
      <c r="D225" s="146" t="e">
        <f>D224/D223</f>
        <v>#DIV/0!</v>
      </c>
      <c r="E225" s="146" t="e">
        <f>E224/E223</f>
        <v>#DIV/0!</v>
      </c>
      <c r="G225" s="482"/>
    </row>
    <row r="226" spans="1:7" ht="15.75" thickBot="1" x14ac:dyDescent="0.3">
      <c r="A226" s="115" t="s">
        <v>75</v>
      </c>
      <c r="B226" s="142" t="e">
        <f t="shared" ref="B226:E228" si="7">B223/A223-1</f>
        <v>#VALUE!</v>
      </c>
      <c r="C226" s="142" t="e">
        <f t="shared" si="7"/>
        <v>#DIV/0!</v>
      </c>
      <c r="D226" s="142">
        <f t="shared" si="7"/>
        <v>-1</v>
      </c>
      <c r="E226" s="142" t="e">
        <f t="shared" si="7"/>
        <v>#DIV/0!</v>
      </c>
      <c r="G226" s="11"/>
    </row>
    <row r="227" spans="1:7" ht="15.75" thickBot="1" x14ac:dyDescent="0.3">
      <c r="A227" s="115" t="s">
        <v>77</v>
      </c>
      <c r="B227" s="142" t="e">
        <f t="shared" si="7"/>
        <v>#VALUE!</v>
      </c>
      <c r="C227" s="142" t="e">
        <f t="shared" si="7"/>
        <v>#DIV/0!</v>
      </c>
      <c r="D227" s="142">
        <f t="shared" si="7"/>
        <v>-1</v>
      </c>
      <c r="E227" s="142" t="e">
        <f t="shared" si="7"/>
        <v>#DIV/0!</v>
      </c>
      <c r="G227" s="11"/>
    </row>
    <row r="228" spans="1:7" ht="15.75" thickBot="1" x14ac:dyDescent="0.3">
      <c r="A228" s="115" t="s">
        <v>78</v>
      </c>
      <c r="B228" s="142" t="e">
        <f t="shared" si="7"/>
        <v>#DIV/0!</v>
      </c>
      <c r="C228" s="142" t="e">
        <f t="shared" si="7"/>
        <v>#DIV/0!</v>
      </c>
      <c r="D228" s="142" t="e">
        <f t="shared" si="7"/>
        <v>#DIV/0!</v>
      </c>
      <c r="E228" s="142" t="e">
        <f t="shared" si="7"/>
        <v>#DIV/0!</v>
      </c>
      <c r="G228" s="11"/>
    </row>
    <row r="229" spans="1:7" ht="15.75" thickBot="1" x14ac:dyDescent="0.3">
      <c r="A229" s="732" t="s">
        <v>185</v>
      </c>
      <c r="B229" s="733"/>
      <c r="C229" s="733"/>
      <c r="D229" s="733"/>
      <c r="E229" s="734"/>
      <c r="G229" s="11"/>
    </row>
    <row r="230" spans="1:7" x14ac:dyDescent="0.25">
      <c r="A230" s="735"/>
      <c r="B230" s="140">
        <v>2019</v>
      </c>
      <c r="C230" s="140">
        <v>2020</v>
      </c>
      <c r="D230" s="140">
        <v>2021</v>
      </c>
      <c r="E230" s="140">
        <v>2022</v>
      </c>
      <c r="G230" s="11"/>
    </row>
    <row r="231" spans="1:7" ht="15.75" thickBot="1" x14ac:dyDescent="0.3">
      <c r="A231" s="736"/>
      <c r="B231" s="141" t="s">
        <v>46</v>
      </c>
      <c r="C231" s="141" t="s">
        <v>46</v>
      </c>
      <c r="D231" s="141" t="s">
        <v>46</v>
      </c>
      <c r="E231" s="141" t="s">
        <v>46</v>
      </c>
    </row>
    <row r="232" spans="1:7" ht="15.75" thickBot="1" x14ac:dyDescent="0.3">
      <c r="A232" s="143" t="s">
        <v>134</v>
      </c>
      <c r="B232" s="144">
        <f>B233+B234+B235+B236</f>
        <v>0</v>
      </c>
      <c r="C232" s="144">
        <f>C233+C234+C235+C236</f>
        <v>0</v>
      </c>
      <c r="D232" s="144">
        <f>D233+D234+D235+D236</f>
        <v>0</v>
      </c>
      <c r="E232" s="144">
        <f>E233+E234+E235+E236</f>
        <v>0</v>
      </c>
    </row>
    <row r="233" spans="1:7" ht="15.75" thickBot="1" x14ac:dyDescent="0.3">
      <c r="A233" s="129" t="s">
        <v>81</v>
      </c>
      <c r="B233" s="144"/>
      <c r="C233" s="144"/>
      <c r="D233" s="144"/>
      <c r="E233" s="144"/>
    </row>
    <row r="234" spans="1:7" ht="15.75" thickBot="1" x14ac:dyDescent="0.3">
      <c r="A234" s="129" t="s">
        <v>135</v>
      </c>
      <c r="B234" s="144"/>
      <c r="C234" s="144"/>
      <c r="D234" s="144"/>
      <c r="E234" s="144"/>
    </row>
    <row r="235" spans="1:7" ht="15.75" thickBot="1" x14ac:dyDescent="0.3">
      <c r="A235" s="129" t="s">
        <v>136</v>
      </c>
      <c r="B235" s="144"/>
      <c r="C235" s="144"/>
      <c r="D235" s="144"/>
      <c r="E235" s="144"/>
    </row>
    <row r="236" spans="1:7" ht="15.75" thickBot="1" x14ac:dyDescent="0.3">
      <c r="A236" s="129" t="s">
        <v>137</v>
      </c>
      <c r="B236" s="144"/>
      <c r="C236" s="144"/>
      <c r="D236" s="144"/>
      <c r="E236" s="144"/>
    </row>
    <row r="237" spans="1:7" ht="15.75" thickBot="1" x14ac:dyDescent="0.3">
      <c r="A237" s="143" t="s">
        <v>138</v>
      </c>
      <c r="B237" s="133">
        <f>B238+B239+B240+B241</f>
        <v>0</v>
      </c>
      <c r="C237" s="133">
        <f>C238+C239+C240+C241</f>
        <v>7287.1570000000002</v>
      </c>
      <c r="D237" s="133">
        <f>D238+D239+D240+D241</f>
        <v>0</v>
      </c>
      <c r="E237" s="133">
        <f>E238+E239+E240+E241</f>
        <v>0</v>
      </c>
    </row>
    <row r="238" spans="1:7" ht="15.75" thickBot="1" x14ac:dyDescent="0.3">
      <c r="A238" s="129" t="s">
        <v>81</v>
      </c>
      <c r="B238" s="144"/>
      <c r="C238" s="144">
        <f>+C224</f>
        <v>7287.1570000000002</v>
      </c>
      <c r="D238" s="144">
        <f>+D224</f>
        <v>0</v>
      </c>
      <c r="E238" s="144"/>
    </row>
    <row r="239" spans="1:7" ht="15.75" thickBot="1" x14ac:dyDescent="0.3">
      <c r="A239" s="129" t="s">
        <v>135</v>
      </c>
      <c r="B239" s="144"/>
      <c r="C239" s="144"/>
      <c r="D239" s="144"/>
      <c r="E239" s="144"/>
    </row>
    <row r="240" spans="1:7" ht="15.75" thickBot="1" x14ac:dyDescent="0.3">
      <c r="A240" s="129" t="s">
        <v>136</v>
      </c>
      <c r="B240" s="144"/>
      <c r="C240" s="144"/>
      <c r="D240" s="144"/>
      <c r="E240" s="144"/>
    </row>
    <row r="241" spans="1:5" ht="15.75" thickBot="1" x14ac:dyDescent="0.3">
      <c r="A241" s="129" t="s">
        <v>137</v>
      </c>
      <c r="B241" s="144"/>
      <c r="C241" s="144"/>
      <c r="D241" s="144"/>
      <c r="E241" s="144"/>
    </row>
    <row r="242" spans="1:5" ht="15.75" thickBot="1" x14ac:dyDescent="0.3">
      <c r="A242" s="132" t="s">
        <v>186</v>
      </c>
      <c r="B242" s="133">
        <f>B232+B237</f>
        <v>0</v>
      </c>
      <c r="C242" s="133">
        <f>C232+C237</f>
        <v>7287.1570000000002</v>
      </c>
      <c r="D242" s="133">
        <f>D232+D237</f>
        <v>0</v>
      </c>
      <c r="E242" s="133">
        <f>E232+E237</f>
        <v>0</v>
      </c>
    </row>
    <row r="243" spans="1:5" ht="34.5" thickBot="1" x14ac:dyDescent="0.3">
      <c r="A243" s="123" t="s">
        <v>105</v>
      </c>
      <c r="B243" s="123" t="s">
        <v>711</v>
      </c>
      <c r="C243" s="138" t="s">
        <v>172</v>
      </c>
      <c r="D243" s="777"/>
      <c r="E243" s="778"/>
    </row>
    <row r="244" spans="1:5" ht="15" customHeight="1" thickBot="1" x14ac:dyDescent="0.3">
      <c r="A244" s="115" t="s">
        <v>68</v>
      </c>
      <c r="B244" s="714" t="s">
        <v>712</v>
      </c>
      <c r="C244" s="715"/>
      <c r="D244" s="715"/>
      <c r="E244" s="553"/>
    </row>
    <row r="245" spans="1:5" ht="15" customHeight="1" thickBot="1" x14ac:dyDescent="0.3">
      <c r="A245" s="115" t="s">
        <v>70</v>
      </c>
      <c r="B245" s="739" t="s">
        <v>165</v>
      </c>
      <c r="C245" s="740"/>
      <c r="D245" s="740"/>
      <c r="E245" s="741"/>
    </row>
    <row r="246" spans="1:5" ht="15" customHeight="1" x14ac:dyDescent="0.25">
      <c r="A246" s="735"/>
      <c r="B246" s="140">
        <v>2019</v>
      </c>
      <c r="C246" s="140">
        <v>2020</v>
      </c>
      <c r="D246" s="140">
        <v>2021</v>
      </c>
      <c r="E246" s="140">
        <v>2022</v>
      </c>
    </row>
    <row r="247" spans="1:5" ht="15" customHeight="1" thickBot="1" x14ac:dyDescent="0.3">
      <c r="A247" s="736"/>
      <c r="B247" s="141" t="s">
        <v>46</v>
      </c>
      <c r="C247" s="141" t="s">
        <v>46</v>
      </c>
      <c r="D247" s="141" t="s">
        <v>46</v>
      </c>
      <c r="E247" s="141" t="s">
        <v>46</v>
      </c>
    </row>
    <row r="248" spans="1:5" ht="15" customHeight="1" thickBot="1" x14ac:dyDescent="0.3">
      <c r="A248" s="115" t="s">
        <v>72</v>
      </c>
      <c r="B248" s="146"/>
      <c r="C248" s="469">
        <v>100</v>
      </c>
      <c r="D248" s="469">
        <v>200</v>
      </c>
      <c r="E248" s="115"/>
    </row>
    <row r="249" spans="1:5" ht="15" customHeight="1" thickBot="1" x14ac:dyDescent="0.3">
      <c r="A249" s="115" t="s">
        <v>73</v>
      </c>
      <c r="B249" s="146"/>
      <c r="C249" s="146">
        <v>15000</v>
      </c>
      <c r="D249" s="146">
        <v>25239</v>
      </c>
      <c r="E249" s="146"/>
    </row>
    <row r="250" spans="1:5" ht="15" customHeight="1" thickBot="1" x14ac:dyDescent="0.3">
      <c r="A250" s="115" t="s">
        <v>74</v>
      </c>
      <c r="B250" s="146" t="e">
        <f>B249/B248</f>
        <v>#DIV/0!</v>
      </c>
      <c r="C250" s="146">
        <f>C249/C248</f>
        <v>150</v>
      </c>
      <c r="D250" s="146">
        <f>D249/D248</f>
        <v>126.19499999999999</v>
      </c>
      <c r="E250" s="146" t="e">
        <f>E249/E248</f>
        <v>#DIV/0!</v>
      </c>
    </row>
    <row r="251" spans="1:5" ht="15" customHeight="1" thickBot="1" x14ac:dyDescent="0.3">
      <c r="A251" s="115" t="s">
        <v>75</v>
      </c>
      <c r="B251" s="142" t="e">
        <f t="shared" ref="B251:E253" si="8">B248/A248-1</f>
        <v>#VALUE!</v>
      </c>
      <c r="C251" s="142" t="e">
        <f t="shared" si="8"/>
        <v>#DIV/0!</v>
      </c>
      <c r="D251" s="142">
        <f t="shared" si="8"/>
        <v>1</v>
      </c>
      <c r="E251" s="142">
        <f t="shared" si="8"/>
        <v>-1</v>
      </c>
    </row>
    <row r="252" spans="1:5" ht="15" customHeight="1" thickBot="1" x14ac:dyDescent="0.3">
      <c r="A252" s="115" t="s">
        <v>77</v>
      </c>
      <c r="B252" s="142" t="e">
        <f t="shared" si="8"/>
        <v>#VALUE!</v>
      </c>
      <c r="C252" s="142" t="e">
        <f t="shared" si="8"/>
        <v>#DIV/0!</v>
      </c>
      <c r="D252" s="142">
        <f t="shared" si="8"/>
        <v>0.6826000000000001</v>
      </c>
      <c r="E252" s="142">
        <f t="shared" si="8"/>
        <v>-1</v>
      </c>
    </row>
    <row r="253" spans="1:5" ht="15" customHeight="1" thickBot="1" x14ac:dyDescent="0.3">
      <c r="A253" s="115" t="s">
        <v>78</v>
      </c>
      <c r="B253" s="142" t="e">
        <f t="shared" si="8"/>
        <v>#DIV/0!</v>
      </c>
      <c r="C253" s="142" t="e">
        <f t="shared" si="8"/>
        <v>#DIV/0!</v>
      </c>
      <c r="D253" s="142">
        <f t="shared" si="8"/>
        <v>-0.15870000000000006</v>
      </c>
      <c r="E253" s="142" t="e">
        <f t="shared" si="8"/>
        <v>#DIV/0!</v>
      </c>
    </row>
    <row r="254" spans="1:5" ht="15" customHeight="1" thickBot="1" x14ac:dyDescent="0.3">
      <c r="A254" s="732" t="s">
        <v>185</v>
      </c>
      <c r="B254" s="733"/>
      <c r="C254" s="733"/>
      <c r="D254" s="733"/>
      <c r="E254" s="734"/>
    </row>
    <row r="255" spans="1:5" ht="15" customHeight="1" x14ac:dyDescent="0.25">
      <c r="A255" s="735"/>
      <c r="B255" s="140">
        <v>2019</v>
      </c>
      <c r="C255" s="140">
        <v>2020</v>
      </c>
      <c r="D255" s="140">
        <v>2021</v>
      </c>
      <c r="E255" s="140">
        <v>2022</v>
      </c>
    </row>
    <row r="256" spans="1:5" ht="15" customHeight="1" thickBot="1" x14ac:dyDescent="0.3">
      <c r="A256" s="736"/>
      <c r="B256" s="141" t="s">
        <v>46</v>
      </c>
      <c r="C256" s="141" t="s">
        <v>46</v>
      </c>
      <c r="D256" s="141" t="s">
        <v>46</v>
      </c>
      <c r="E256" s="141" t="s">
        <v>46</v>
      </c>
    </row>
    <row r="257" spans="1:5" ht="15" customHeight="1" thickBot="1" x14ac:dyDescent="0.3">
      <c r="A257" s="143" t="s">
        <v>134</v>
      </c>
      <c r="B257" s="144">
        <f>B258+B259+B260+B261</f>
        <v>0</v>
      </c>
      <c r="C257" s="144">
        <f>C258+C259+C260+C261</f>
        <v>0</v>
      </c>
      <c r="D257" s="144">
        <f>D258+D259+D260+D261</f>
        <v>0</v>
      </c>
      <c r="E257" s="144">
        <f>E258+E259+E260+E261</f>
        <v>0</v>
      </c>
    </row>
    <row r="258" spans="1:5" ht="15" customHeight="1" thickBot="1" x14ac:dyDescent="0.3">
      <c r="A258" s="129" t="s">
        <v>81</v>
      </c>
      <c r="B258" s="144"/>
      <c r="C258" s="144"/>
      <c r="D258" s="144"/>
      <c r="E258" s="144"/>
    </row>
    <row r="259" spans="1:5" ht="15" customHeight="1" thickBot="1" x14ac:dyDescent="0.3">
      <c r="A259" s="129" t="s">
        <v>135</v>
      </c>
      <c r="B259" s="144"/>
      <c r="C259" s="144"/>
      <c r="D259" s="144"/>
      <c r="E259" s="144"/>
    </row>
    <row r="260" spans="1:5" ht="15" customHeight="1" thickBot="1" x14ac:dyDescent="0.3">
      <c r="A260" s="129" t="s">
        <v>136</v>
      </c>
      <c r="B260" s="144"/>
      <c r="C260" s="144"/>
      <c r="D260" s="144"/>
      <c r="E260" s="144"/>
    </row>
    <row r="261" spans="1:5" ht="15" customHeight="1" thickBot="1" x14ac:dyDescent="0.3">
      <c r="A261" s="129" t="s">
        <v>137</v>
      </c>
      <c r="B261" s="144"/>
      <c r="C261" s="144"/>
      <c r="D261" s="144"/>
      <c r="E261" s="144"/>
    </row>
    <row r="262" spans="1:5" ht="15" customHeight="1" thickBot="1" x14ac:dyDescent="0.3">
      <c r="A262" s="143" t="s">
        <v>138</v>
      </c>
      <c r="B262" s="133">
        <f>B263+B264+B265+B266</f>
        <v>0</v>
      </c>
      <c r="C262" s="133">
        <f>C263+C264+C265+C266</f>
        <v>15000</v>
      </c>
      <c r="D262" s="133">
        <f>D263+D264+D265+D266</f>
        <v>25239</v>
      </c>
      <c r="E262" s="133">
        <f>E263+E264+E265+E266</f>
        <v>0</v>
      </c>
    </row>
    <row r="263" spans="1:5" ht="15" customHeight="1" thickBot="1" x14ac:dyDescent="0.3">
      <c r="A263" s="129" t="s">
        <v>81</v>
      </c>
      <c r="B263" s="144"/>
      <c r="C263" s="144">
        <f>+C249</f>
        <v>15000</v>
      </c>
      <c r="D263" s="144">
        <f>+D249</f>
        <v>25239</v>
      </c>
      <c r="E263" s="144"/>
    </row>
    <row r="264" spans="1:5" ht="15" customHeight="1" thickBot="1" x14ac:dyDescent="0.3">
      <c r="A264" s="129" t="s">
        <v>135</v>
      </c>
      <c r="B264" s="144"/>
      <c r="C264" s="144"/>
      <c r="D264" s="144"/>
      <c r="E264" s="144"/>
    </row>
    <row r="265" spans="1:5" ht="15" customHeight="1" thickBot="1" x14ac:dyDescent="0.3">
      <c r="A265" s="129" t="s">
        <v>136</v>
      </c>
      <c r="B265" s="144"/>
      <c r="C265" s="144"/>
      <c r="D265" s="144"/>
      <c r="E265" s="144"/>
    </row>
    <row r="266" spans="1:5" ht="15" customHeight="1" thickBot="1" x14ac:dyDescent="0.3">
      <c r="A266" s="129" t="s">
        <v>137</v>
      </c>
      <c r="B266" s="144"/>
      <c r="C266" s="144"/>
      <c r="D266" s="144"/>
      <c r="E266" s="144"/>
    </row>
    <row r="267" spans="1:5" ht="15" customHeight="1" thickBot="1" x14ac:dyDescent="0.3">
      <c r="A267" s="132" t="s">
        <v>186</v>
      </c>
      <c r="B267" s="133">
        <f>B257+B262</f>
        <v>0</v>
      </c>
      <c r="C267" s="133">
        <f>C257+C262</f>
        <v>15000</v>
      </c>
      <c r="D267" s="133">
        <f>D257+D262</f>
        <v>25239</v>
      </c>
      <c r="E267" s="133">
        <f>E257+E262</f>
        <v>0</v>
      </c>
    </row>
    <row r="268" spans="1:5" ht="25.9" customHeight="1" thickBot="1" x14ac:dyDescent="0.3">
      <c r="A268" s="123" t="s">
        <v>105</v>
      </c>
      <c r="B268" s="123" t="s">
        <v>713</v>
      </c>
      <c r="C268" s="138" t="s">
        <v>172</v>
      </c>
      <c r="D268" s="777"/>
      <c r="E268" s="778"/>
    </row>
    <row r="269" spans="1:5" ht="15" customHeight="1" thickBot="1" x14ac:dyDescent="0.3">
      <c r="A269" s="115" t="s">
        <v>68</v>
      </c>
      <c r="B269" s="714" t="s">
        <v>714</v>
      </c>
      <c r="C269" s="715"/>
      <c r="D269" s="715"/>
      <c r="E269" s="553"/>
    </row>
    <row r="270" spans="1:5" ht="15" customHeight="1" thickBot="1" x14ac:dyDescent="0.3">
      <c r="A270" s="115" t="s">
        <v>70</v>
      </c>
      <c r="B270" s="739" t="s">
        <v>191</v>
      </c>
      <c r="C270" s="740"/>
      <c r="D270" s="740"/>
      <c r="E270" s="741"/>
    </row>
    <row r="271" spans="1:5" ht="15" customHeight="1" x14ac:dyDescent="0.25">
      <c r="A271" s="735"/>
      <c r="B271" s="140">
        <v>2019</v>
      </c>
      <c r="C271" s="140">
        <v>2020</v>
      </c>
      <c r="D271" s="140">
        <v>2021</v>
      </c>
      <c r="E271" s="140">
        <v>2022</v>
      </c>
    </row>
    <row r="272" spans="1:5" ht="15" customHeight="1" thickBot="1" x14ac:dyDescent="0.3">
      <c r="A272" s="736"/>
      <c r="B272" s="141" t="s">
        <v>46</v>
      </c>
      <c r="C272" s="141" t="s">
        <v>46</v>
      </c>
      <c r="D272" s="141" t="s">
        <v>46</v>
      </c>
      <c r="E272" s="141" t="s">
        <v>46</v>
      </c>
    </row>
    <row r="273" spans="1:5" ht="15" customHeight="1" thickBot="1" x14ac:dyDescent="0.3">
      <c r="A273" s="115" t="s">
        <v>72</v>
      </c>
      <c r="B273" s="146"/>
      <c r="C273" s="469"/>
      <c r="D273" s="469">
        <v>1</v>
      </c>
      <c r="E273" s="115"/>
    </row>
    <row r="274" spans="1:5" ht="15" customHeight="1" thickBot="1" x14ac:dyDescent="0.3">
      <c r="A274" s="115" t="s">
        <v>73</v>
      </c>
      <c r="B274" s="146"/>
      <c r="C274" s="146">
        <v>15000</v>
      </c>
      <c r="D274" s="146">
        <v>16600</v>
      </c>
      <c r="E274" s="146"/>
    </row>
    <row r="275" spans="1:5" ht="15" customHeight="1" thickBot="1" x14ac:dyDescent="0.3">
      <c r="A275" s="115" t="s">
        <v>74</v>
      </c>
      <c r="B275" s="146" t="e">
        <f>B274/B273</f>
        <v>#DIV/0!</v>
      </c>
      <c r="C275" s="146" t="e">
        <f>C274/C273</f>
        <v>#DIV/0!</v>
      </c>
      <c r="D275" s="146">
        <f>D274/D273</f>
        <v>16600</v>
      </c>
      <c r="E275" s="146" t="e">
        <f>E274/E273</f>
        <v>#DIV/0!</v>
      </c>
    </row>
    <row r="276" spans="1:5" ht="15" customHeight="1" thickBot="1" x14ac:dyDescent="0.3">
      <c r="A276" s="115" t="s">
        <v>75</v>
      </c>
      <c r="B276" s="142" t="e">
        <f t="shared" ref="B276:E278" si="9">B273/A273-1</f>
        <v>#VALUE!</v>
      </c>
      <c r="C276" s="142" t="e">
        <f t="shared" si="9"/>
        <v>#DIV/0!</v>
      </c>
      <c r="D276" s="142" t="e">
        <f t="shared" si="9"/>
        <v>#DIV/0!</v>
      </c>
      <c r="E276" s="142">
        <f t="shared" si="9"/>
        <v>-1</v>
      </c>
    </row>
    <row r="277" spans="1:5" ht="15" customHeight="1" thickBot="1" x14ac:dyDescent="0.3">
      <c r="A277" s="115" t="s">
        <v>77</v>
      </c>
      <c r="B277" s="142" t="e">
        <f t="shared" si="9"/>
        <v>#VALUE!</v>
      </c>
      <c r="C277" s="142" t="e">
        <f t="shared" si="9"/>
        <v>#DIV/0!</v>
      </c>
      <c r="D277" s="142">
        <f t="shared" si="9"/>
        <v>0.10666666666666669</v>
      </c>
      <c r="E277" s="142">
        <f t="shared" si="9"/>
        <v>-1</v>
      </c>
    </row>
    <row r="278" spans="1:5" ht="15" customHeight="1" thickBot="1" x14ac:dyDescent="0.3">
      <c r="A278" s="115" t="s">
        <v>78</v>
      </c>
      <c r="B278" s="142" t="e">
        <f t="shared" si="9"/>
        <v>#DIV/0!</v>
      </c>
      <c r="C278" s="142" t="e">
        <f t="shared" si="9"/>
        <v>#DIV/0!</v>
      </c>
      <c r="D278" s="142" t="e">
        <f t="shared" si="9"/>
        <v>#DIV/0!</v>
      </c>
      <c r="E278" s="142" t="e">
        <f t="shared" si="9"/>
        <v>#DIV/0!</v>
      </c>
    </row>
    <row r="279" spans="1:5" ht="15" customHeight="1" thickBot="1" x14ac:dyDescent="0.3">
      <c r="A279" s="732" t="s">
        <v>185</v>
      </c>
      <c r="B279" s="733"/>
      <c r="C279" s="733"/>
      <c r="D279" s="733"/>
      <c r="E279" s="734"/>
    </row>
    <row r="280" spans="1:5" ht="15" customHeight="1" x14ac:dyDescent="0.25">
      <c r="A280" s="735"/>
      <c r="B280" s="140">
        <v>2019</v>
      </c>
      <c r="C280" s="140">
        <v>2020</v>
      </c>
      <c r="D280" s="140">
        <v>2021</v>
      </c>
      <c r="E280" s="140">
        <v>2022</v>
      </c>
    </row>
    <row r="281" spans="1:5" ht="15" customHeight="1" thickBot="1" x14ac:dyDescent="0.3">
      <c r="A281" s="736"/>
      <c r="B281" s="141" t="s">
        <v>46</v>
      </c>
      <c r="C281" s="141" t="s">
        <v>46</v>
      </c>
      <c r="D281" s="141" t="s">
        <v>46</v>
      </c>
      <c r="E281" s="141" t="s">
        <v>46</v>
      </c>
    </row>
    <row r="282" spans="1:5" ht="15" customHeight="1" thickBot="1" x14ac:dyDescent="0.3">
      <c r="A282" s="143" t="s">
        <v>134</v>
      </c>
      <c r="B282" s="144">
        <f>B283+B284+B285+B286</f>
        <v>0</v>
      </c>
      <c r="C282" s="144">
        <f>C283+C284+C285+C286</f>
        <v>0</v>
      </c>
      <c r="D282" s="144">
        <f>D283+D284+D285+D286</f>
        <v>0</v>
      </c>
      <c r="E282" s="144">
        <f>E283+E284+E285+E286</f>
        <v>0</v>
      </c>
    </row>
    <row r="283" spans="1:5" ht="15" customHeight="1" thickBot="1" x14ac:dyDescent="0.3">
      <c r="A283" s="129" t="s">
        <v>81</v>
      </c>
      <c r="B283" s="144"/>
      <c r="C283" s="144"/>
      <c r="D283" s="144"/>
      <c r="E283" s="144"/>
    </row>
    <row r="284" spans="1:5" ht="15" customHeight="1" thickBot="1" x14ac:dyDescent="0.3">
      <c r="A284" s="129" t="s">
        <v>135</v>
      </c>
      <c r="B284" s="144"/>
      <c r="C284" s="144"/>
      <c r="D284" s="144"/>
      <c r="E284" s="144"/>
    </row>
    <row r="285" spans="1:5" ht="15" customHeight="1" thickBot="1" x14ac:dyDescent="0.3">
      <c r="A285" s="129" t="s">
        <v>136</v>
      </c>
      <c r="B285" s="144"/>
      <c r="C285" s="144"/>
      <c r="D285" s="144"/>
      <c r="E285" s="144"/>
    </row>
    <row r="286" spans="1:5" ht="15" customHeight="1" thickBot="1" x14ac:dyDescent="0.3">
      <c r="A286" s="129" t="s">
        <v>137</v>
      </c>
      <c r="B286" s="144"/>
      <c r="C286" s="144"/>
      <c r="D286" s="144"/>
      <c r="E286" s="144"/>
    </row>
    <row r="287" spans="1:5" ht="15" customHeight="1" thickBot="1" x14ac:dyDescent="0.3">
      <c r="A287" s="143" t="s">
        <v>138</v>
      </c>
      <c r="B287" s="133">
        <f>B288+B289+B290+B291</f>
        <v>0</v>
      </c>
      <c r="C287" s="133">
        <f>C288+C289+C290+C291</f>
        <v>15000</v>
      </c>
      <c r="D287" s="133">
        <f>D288+D289+D290+D291</f>
        <v>16600</v>
      </c>
      <c r="E287" s="133">
        <f>E288+E289+E290+E291</f>
        <v>0</v>
      </c>
    </row>
    <row r="288" spans="1:5" ht="15" customHeight="1" thickBot="1" x14ac:dyDescent="0.3">
      <c r="A288" s="129" t="s">
        <v>81</v>
      </c>
      <c r="B288" s="144"/>
      <c r="C288" s="144">
        <f>+C274</f>
        <v>15000</v>
      </c>
      <c r="D288" s="144">
        <f>+D274</f>
        <v>16600</v>
      </c>
      <c r="E288" s="144"/>
    </row>
    <row r="289" spans="1:7" ht="15" customHeight="1" thickBot="1" x14ac:dyDescent="0.3">
      <c r="A289" s="129" t="s">
        <v>135</v>
      </c>
      <c r="B289" s="144"/>
      <c r="C289" s="144"/>
      <c r="D289" s="144"/>
      <c r="E289" s="144"/>
    </row>
    <row r="290" spans="1:7" ht="15" customHeight="1" thickBot="1" x14ac:dyDescent="0.3">
      <c r="A290" s="129" t="s">
        <v>136</v>
      </c>
      <c r="B290" s="144"/>
      <c r="C290" s="144"/>
      <c r="D290" s="144"/>
      <c r="E290" s="144"/>
    </row>
    <row r="291" spans="1:7" ht="15" customHeight="1" thickBot="1" x14ac:dyDescent="0.3">
      <c r="A291" s="129" t="s">
        <v>137</v>
      </c>
      <c r="B291" s="144"/>
      <c r="C291" s="144"/>
      <c r="D291" s="144"/>
      <c r="E291" s="144"/>
    </row>
    <row r="292" spans="1:7" ht="15" customHeight="1" thickBot="1" x14ac:dyDescent="0.3">
      <c r="A292" s="132" t="s">
        <v>186</v>
      </c>
      <c r="B292" s="133">
        <f>B282+B287</f>
        <v>0</v>
      </c>
      <c r="C292" s="133">
        <f>C282+C287</f>
        <v>15000</v>
      </c>
      <c r="D292" s="133">
        <f>D282+D287</f>
        <v>16600</v>
      </c>
      <c r="E292" s="133">
        <f>E282+E287</f>
        <v>0</v>
      </c>
    </row>
    <row r="293" spans="1:7" ht="37.15" customHeight="1" thickBot="1" x14ac:dyDescent="0.3">
      <c r="A293" s="933" t="s">
        <v>194</v>
      </c>
      <c r="B293" s="934" t="s">
        <v>715</v>
      </c>
      <c r="C293" s="935" t="s">
        <v>172</v>
      </c>
      <c r="D293" s="764"/>
      <c r="E293" s="765"/>
    </row>
    <row r="294" spans="1:7" ht="15" customHeight="1" thickBot="1" x14ac:dyDescent="0.3">
      <c r="A294" s="151" t="s">
        <v>68</v>
      </c>
      <c r="B294" s="771" t="s">
        <v>716</v>
      </c>
      <c r="C294" s="772"/>
      <c r="D294" s="772"/>
      <c r="E294" s="773"/>
      <c r="G294" s="11"/>
    </row>
    <row r="295" spans="1:7" ht="15" customHeight="1" thickBot="1" x14ac:dyDescent="0.3">
      <c r="A295" s="151" t="s">
        <v>70</v>
      </c>
      <c r="B295" s="774" t="s">
        <v>717</v>
      </c>
      <c r="C295" s="775"/>
      <c r="D295" s="775"/>
      <c r="E295" s="776"/>
      <c r="G295" s="11"/>
    </row>
    <row r="296" spans="1:7" ht="15" customHeight="1" x14ac:dyDescent="0.25">
      <c r="A296" s="769"/>
      <c r="B296" s="161">
        <v>2019</v>
      </c>
      <c r="C296" s="161">
        <v>2020</v>
      </c>
      <c r="D296" s="161">
        <v>2021</v>
      </c>
      <c r="E296" s="161">
        <v>2022</v>
      </c>
      <c r="G296" s="11"/>
    </row>
    <row r="297" spans="1:7" ht="15" customHeight="1" thickBot="1" x14ac:dyDescent="0.3">
      <c r="A297" s="770"/>
      <c r="B297" s="162" t="s">
        <v>46</v>
      </c>
      <c r="C297" s="162" t="s">
        <v>46</v>
      </c>
      <c r="D297" s="162" t="s">
        <v>46</v>
      </c>
      <c r="E297" s="162" t="s">
        <v>46</v>
      </c>
      <c r="G297" s="11"/>
    </row>
    <row r="298" spans="1:7" ht="15" customHeight="1" thickBot="1" x14ac:dyDescent="0.3">
      <c r="A298" s="151" t="s">
        <v>72</v>
      </c>
      <c r="B298" s="149">
        <v>1</v>
      </c>
      <c r="C298" s="148"/>
      <c r="D298" s="148"/>
      <c r="E298" s="148"/>
      <c r="G298" s="11"/>
    </row>
    <row r="299" spans="1:7" ht="15" customHeight="1" thickBot="1" x14ac:dyDescent="0.3">
      <c r="A299" s="151" t="s">
        <v>73</v>
      </c>
      <c r="B299" s="149">
        <v>4000</v>
      </c>
      <c r="C299" s="149">
        <v>1159.8240000000001</v>
      </c>
      <c r="D299" s="149"/>
      <c r="E299" s="149"/>
      <c r="G299" s="485"/>
    </row>
    <row r="300" spans="1:7" ht="15" customHeight="1" thickBot="1" x14ac:dyDescent="0.3">
      <c r="A300" s="151" t="s">
        <v>74</v>
      </c>
      <c r="B300" s="149">
        <f>B299/B298</f>
        <v>4000</v>
      </c>
      <c r="C300" s="149" t="e">
        <f>C299/C298</f>
        <v>#DIV/0!</v>
      </c>
      <c r="D300" s="149" t="e">
        <f>D299/D298</f>
        <v>#DIV/0!</v>
      </c>
      <c r="E300" s="149" t="e">
        <f>E299/E298</f>
        <v>#DIV/0!</v>
      </c>
      <c r="G300" s="11"/>
    </row>
    <row r="301" spans="1:7" ht="15" customHeight="1" thickBot="1" x14ac:dyDescent="0.3">
      <c r="A301" s="151" t="s">
        <v>75</v>
      </c>
      <c r="B301" s="114" t="e">
        <f t="shared" ref="B301:E303" si="10">B298/A298-1</f>
        <v>#VALUE!</v>
      </c>
      <c r="C301" s="114">
        <f t="shared" si="10"/>
        <v>-1</v>
      </c>
      <c r="D301" s="114" t="e">
        <f t="shared" si="10"/>
        <v>#DIV/0!</v>
      </c>
      <c r="E301" s="114" t="e">
        <f t="shared" si="10"/>
        <v>#DIV/0!</v>
      </c>
      <c r="G301" s="486"/>
    </row>
    <row r="302" spans="1:7" ht="15" customHeight="1" thickBot="1" x14ac:dyDescent="0.3">
      <c r="A302" s="151" t="s">
        <v>77</v>
      </c>
      <c r="B302" s="114" t="e">
        <f t="shared" si="10"/>
        <v>#VALUE!</v>
      </c>
      <c r="C302" s="114">
        <f t="shared" si="10"/>
        <v>-0.71004400000000001</v>
      </c>
      <c r="D302" s="114">
        <f t="shared" si="10"/>
        <v>-1</v>
      </c>
      <c r="E302" s="114" t="e">
        <f t="shared" si="10"/>
        <v>#DIV/0!</v>
      </c>
      <c r="G302" s="11"/>
    </row>
    <row r="303" spans="1:7" ht="15" customHeight="1" thickBot="1" x14ac:dyDescent="0.3">
      <c r="A303" s="151" t="s">
        <v>78</v>
      </c>
      <c r="B303" s="114" t="e">
        <f t="shared" si="10"/>
        <v>#VALUE!</v>
      </c>
      <c r="C303" s="114" t="e">
        <f t="shared" si="10"/>
        <v>#DIV/0!</v>
      </c>
      <c r="D303" s="114" t="e">
        <f t="shared" si="10"/>
        <v>#DIV/0!</v>
      </c>
      <c r="E303" s="114" t="e">
        <f t="shared" si="10"/>
        <v>#DIV/0!</v>
      </c>
      <c r="G303" s="486"/>
    </row>
    <row r="304" spans="1:7" ht="15" customHeight="1" thickBot="1" x14ac:dyDescent="0.3">
      <c r="A304" s="766" t="s">
        <v>195</v>
      </c>
      <c r="B304" s="767"/>
      <c r="C304" s="767"/>
      <c r="D304" s="767"/>
      <c r="E304" s="768"/>
      <c r="G304" s="11"/>
    </row>
    <row r="305" spans="1:7" ht="15" customHeight="1" x14ac:dyDescent="0.25">
      <c r="A305" s="769"/>
      <c r="B305" s="161">
        <v>2019</v>
      </c>
      <c r="C305" s="161">
        <v>2020</v>
      </c>
      <c r="D305" s="161">
        <v>2021</v>
      </c>
      <c r="E305" s="161">
        <v>2022</v>
      </c>
      <c r="G305" s="11"/>
    </row>
    <row r="306" spans="1:7" ht="15" customHeight="1" thickBot="1" x14ac:dyDescent="0.3">
      <c r="A306" s="770"/>
      <c r="B306" s="162" t="s">
        <v>46</v>
      </c>
      <c r="C306" s="162" t="s">
        <v>46</v>
      </c>
      <c r="D306" s="162" t="s">
        <v>46</v>
      </c>
      <c r="E306" s="162" t="s">
        <v>46</v>
      </c>
    </row>
    <row r="307" spans="1:7" ht="15" customHeight="1" thickBot="1" x14ac:dyDescent="0.3">
      <c r="A307" s="487" t="s">
        <v>134</v>
      </c>
      <c r="B307" s="488">
        <f>B308+B309+B310+B311</f>
        <v>0</v>
      </c>
      <c r="C307" s="488">
        <f>C308+C309+C310+C311</f>
        <v>0</v>
      </c>
      <c r="D307" s="488">
        <f>D308+D309+D310+D311</f>
        <v>0</v>
      </c>
      <c r="E307" s="488">
        <f>E308+E309+E310+E311</f>
        <v>0</v>
      </c>
    </row>
    <row r="308" spans="1:7" ht="15" customHeight="1" thickBot="1" x14ac:dyDescent="0.3">
      <c r="A308" s="489" t="s">
        <v>81</v>
      </c>
      <c r="B308" s="488"/>
      <c r="C308" s="488"/>
      <c r="D308" s="488"/>
      <c r="E308" s="488"/>
    </row>
    <row r="309" spans="1:7" ht="15" customHeight="1" thickBot="1" x14ac:dyDescent="0.3">
      <c r="A309" s="489" t="s">
        <v>135</v>
      </c>
      <c r="B309" s="488"/>
      <c r="C309" s="488"/>
      <c r="D309" s="488"/>
      <c r="E309" s="488"/>
    </row>
    <row r="310" spans="1:7" ht="15" customHeight="1" thickBot="1" x14ac:dyDescent="0.3">
      <c r="A310" s="489" t="s">
        <v>136</v>
      </c>
      <c r="B310" s="488"/>
      <c r="C310" s="488"/>
      <c r="D310" s="488"/>
      <c r="E310" s="488"/>
    </row>
    <row r="311" spans="1:7" ht="15" customHeight="1" thickBot="1" x14ac:dyDescent="0.3">
      <c r="A311" s="489" t="s">
        <v>137</v>
      </c>
      <c r="B311" s="488"/>
      <c r="C311" s="488"/>
      <c r="D311" s="488"/>
      <c r="E311" s="488"/>
    </row>
    <row r="312" spans="1:7" ht="15" customHeight="1" thickBot="1" x14ac:dyDescent="0.3">
      <c r="A312" s="487" t="s">
        <v>138</v>
      </c>
      <c r="B312" s="490">
        <f>B313+B314+B315+B316</f>
        <v>4000</v>
      </c>
      <c r="C312" s="490">
        <f>C313+C314+C315+C316</f>
        <v>1159.8240000000001</v>
      </c>
      <c r="D312" s="490">
        <f>D313+D314+D315+D316</f>
        <v>0</v>
      </c>
      <c r="E312" s="490">
        <f>E313+E314+E315+E316</f>
        <v>0</v>
      </c>
    </row>
    <row r="313" spans="1:7" ht="15" customHeight="1" thickBot="1" x14ac:dyDescent="0.3">
      <c r="A313" s="489" t="s">
        <v>81</v>
      </c>
      <c r="B313" s="488">
        <f>+B299</f>
        <v>4000</v>
      </c>
      <c r="C313" s="488">
        <f>+C299</f>
        <v>1159.8240000000001</v>
      </c>
      <c r="D313" s="488">
        <f>+D299</f>
        <v>0</v>
      </c>
      <c r="E313" s="488">
        <f>+E299</f>
        <v>0</v>
      </c>
    </row>
    <row r="314" spans="1:7" ht="15" customHeight="1" thickBot="1" x14ac:dyDescent="0.3">
      <c r="A314" s="489" t="s">
        <v>135</v>
      </c>
      <c r="B314" s="488"/>
      <c r="C314" s="488"/>
      <c r="D314" s="488"/>
      <c r="E314" s="488"/>
    </row>
    <row r="315" spans="1:7" ht="15" customHeight="1" thickBot="1" x14ac:dyDescent="0.3">
      <c r="A315" s="489" t="s">
        <v>136</v>
      </c>
      <c r="B315" s="488"/>
      <c r="C315" s="488"/>
      <c r="D315" s="488"/>
      <c r="E315" s="488"/>
    </row>
    <row r="316" spans="1:7" ht="15" customHeight="1" thickBot="1" x14ac:dyDescent="0.3">
      <c r="A316" s="489" t="s">
        <v>137</v>
      </c>
      <c r="B316" s="488"/>
      <c r="C316" s="488"/>
      <c r="D316" s="488"/>
      <c r="E316" s="488"/>
    </row>
    <row r="317" spans="1:7" ht="15" customHeight="1" thickBot="1" x14ac:dyDescent="0.3">
      <c r="A317" s="491" t="s">
        <v>196</v>
      </c>
      <c r="B317" s="490">
        <f>B307+B312</f>
        <v>4000</v>
      </c>
      <c r="C317" s="490">
        <f>C307+C312</f>
        <v>1159.8240000000001</v>
      </c>
      <c r="D317" s="490">
        <f>D307+D312</f>
        <v>0</v>
      </c>
      <c r="E317" s="490">
        <f>E307+E312</f>
        <v>0</v>
      </c>
    </row>
    <row r="318" spans="1:7" ht="23.25" thickBot="1" x14ac:dyDescent="0.3">
      <c r="A318" s="147" t="s">
        <v>187</v>
      </c>
      <c r="B318" s="123" t="s">
        <v>188</v>
      </c>
      <c r="C318" s="138" t="s">
        <v>172</v>
      </c>
      <c r="D318" s="777"/>
      <c r="E318" s="778"/>
    </row>
    <row r="319" spans="1:7" ht="15.75" customHeight="1" thickBot="1" x14ac:dyDescent="0.3">
      <c r="A319" s="115" t="s">
        <v>68</v>
      </c>
      <c r="B319" s="714" t="s">
        <v>189</v>
      </c>
      <c r="C319" s="715"/>
      <c r="D319" s="715"/>
      <c r="E319" s="553"/>
    </row>
    <row r="320" spans="1:7" ht="15.75" thickBot="1" x14ac:dyDescent="0.3">
      <c r="A320" s="115" t="s">
        <v>70</v>
      </c>
      <c r="B320" s="739" t="s">
        <v>165</v>
      </c>
      <c r="C320" s="740"/>
      <c r="D320" s="740"/>
      <c r="E320" s="741"/>
    </row>
    <row r="321" spans="1:7" x14ac:dyDescent="0.25">
      <c r="A321" s="735"/>
      <c r="B321" s="140">
        <v>2019</v>
      </c>
      <c r="C321" s="140">
        <v>2020</v>
      </c>
      <c r="D321" s="140">
        <v>2021</v>
      </c>
      <c r="E321" s="140">
        <v>2022</v>
      </c>
      <c r="G321" s="11"/>
    </row>
    <row r="322" spans="1:7" ht="15.75" thickBot="1" x14ac:dyDescent="0.3">
      <c r="A322" s="736"/>
      <c r="B322" s="141" t="s">
        <v>46</v>
      </c>
      <c r="C322" s="141" t="s">
        <v>46</v>
      </c>
      <c r="D322" s="141" t="s">
        <v>46</v>
      </c>
      <c r="E322" s="141" t="s">
        <v>46</v>
      </c>
      <c r="G322" s="11"/>
    </row>
    <row r="323" spans="1:7" ht="15.75" thickBot="1" x14ac:dyDescent="0.3">
      <c r="A323" s="115" t="s">
        <v>72</v>
      </c>
      <c r="B323" s="146"/>
      <c r="C323" s="148"/>
      <c r="D323" s="148"/>
      <c r="E323" s="148">
        <v>3000</v>
      </c>
      <c r="G323" s="11"/>
    </row>
    <row r="324" spans="1:7" ht="15.75" thickBot="1" x14ac:dyDescent="0.3">
      <c r="A324" s="115" t="s">
        <v>73</v>
      </c>
      <c r="B324" s="146"/>
      <c r="C324" s="149"/>
      <c r="D324" s="149"/>
      <c r="E324" s="149">
        <v>200000</v>
      </c>
      <c r="G324" s="11"/>
    </row>
    <row r="325" spans="1:7" ht="15.75" thickBot="1" x14ac:dyDescent="0.3">
      <c r="A325" s="115" t="s">
        <v>74</v>
      </c>
      <c r="B325" s="146" t="e">
        <f>B324/B323</f>
        <v>#DIV/0!</v>
      </c>
      <c r="C325" s="146" t="e">
        <f>C324/C323</f>
        <v>#DIV/0!</v>
      </c>
      <c r="D325" s="146" t="e">
        <f>D324/D323</f>
        <v>#DIV/0!</v>
      </c>
      <c r="E325" s="146">
        <f>E324/E323</f>
        <v>66.666666666666671</v>
      </c>
      <c r="G325" s="482"/>
    </row>
    <row r="326" spans="1:7" ht="15.75" thickBot="1" x14ac:dyDescent="0.3">
      <c r="A326" s="115" t="s">
        <v>75</v>
      </c>
      <c r="B326" s="142" t="e">
        <f t="shared" ref="B326:D328" si="11">B323/A323-1</f>
        <v>#VALUE!</v>
      </c>
      <c r="C326" s="142" t="e">
        <f t="shared" si="11"/>
        <v>#DIV/0!</v>
      </c>
      <c r="D326" s="142" t="e">
        <f t="shared" si="11"/>
        <v>#DIV/0!</v>
      </c>
      <c r="E326" s="142" t="e">
        <f>E323/D323-1</f>
        <v>#DIV/0!</v>
      </c>
      <c r="G326" s="11"/>
    </row>
    <row r="327" spans="1:7" ht="15.75" thickBot="1" x14ac:dyDescent="0.3">
      <c r="A327" s="115" t="s">
        <v>77</v>
      </c>
      <c r="B327" s="142" t="e">
        <f t="shared" si="11"/>
        <v>#VALUE!</v>
      </c>
      <c r="C327" s="142" t="e">
        <f t="shared" si="11"/>
        <v>#DIV/0!</v>
      </c>
      <c r="D327" s="142" t="e">
        <f t="shared" si="11"/>
        <v>#DIV/0!</v>
      </c>
      <c r="E327" s="142" t="e">
        <f>E324/D324-1</f>
        <v>#DIV/0!</v>
      </c>
      <c r="G327" s="11"/>
    </row>
    <row r="328" spans="1:7" ht="15.75" thickBot="1" x14ac:dyDescent="0.3">
      <c r="A328" s="115" t="s">
        <v>78</v>
      </c>
      <c r="B328" s="142" t="e">
        <f t="shared" si="11"/>
        <v>#DIV/0!</v>
      </c>
      <c r="C328" s="142" t="e">
        <f t="shared" si="11"/>
        <v>#DIV/0!</v>
      </c>
      <c r="D328" s="142" t="e">
        <f t="shared" si="11"/>
        <v>#DIV/0!</v>
      </c>
      <c r="E328" s="142" t="e">
        <f>E325/D325-1</f>
        <v>#DIV/0!</v>
      </c>
      <c r="G328" s="11"/>
    </row>
    <row r="329" spans="1:7" ht="15.75" customHeight="1" thickBot="1" x14ac:dyDescent="0.3">
      <c r="A329" s="732" t="s">
        <v>192</v>
      </c>
      <c r="B329" s="733"/>
      <c r="C329" s="733"/>
      <c r="D329" s="733"/>
      <c r="E329" s="734"/>
      <c r="G329" s="11"/>
    </row>
    <row r="330" spans="1:7" x14ac:dyDescent="0.25">
      <c r="A330" s="735"/>
      <c r="B330" s="140">
        <v>2019</v>
      </c>
      <c r="C330" s="140">
        <v>2020</v>
      </c>
      <c r="D330" s="140">
        <v>2021</v>
      </c>
      <c r="E330" s="140">
        <v>2022</v>
      </c>
      <c r="G330" s="11"/>
    </row>
    <row r="331" spans="1:7" ht="15.75" thickBot="1" x14ac:dyDescent="0.3">
      <c r="A331" s="736"/>
      <c r="B331" s="141" t="s">
        <v>46</v>
      </c>
      <c r="C331" s="141" t="s">
        <v>46</v>
      </c>
      <c r="D331" s="141" t="s">
        <v>46</v>
      </c>
      <c r="E331" s="141" t="s">
        <v>46</v>
      </c>
      <c r="G331" s="11"/>
    </row>
    <row r="332" spans="1:7" ht="15.75" thickBot="1" x14ac:dyDescent="0.3">
      <c r="A332" s="143" t="s">
        <v>134</v>
      </c>
      <c r="B332" s="144">
        <f>B333+B334+B335+B336</f>
        <v>0</v>
      </c>
      <c r="C332" s="144">
        <f>C333+C334+C335+C336</f>
        <v>0</v>
      </c>
      <c r="D332" s="144">
        <f>D333+D334+D335+D336</f>
        <v>0</v>
      </c>
      <c r="E332" s="144">
        <f>E333+E334+E335+E336</f>
        <v>0</v>
      </c>
      <c r="G332" s="11"/>
    </row>
    <row r="333" spans="1:7" ht="15.75" thickBot="1" x14ac:dyDescent="0.3">
      <c r="A333" s="129" t="s">
        <v>81</v>
      </c>
      <c r="B333" s="144"/>
      <c r="C333" s="144"/>
      <c r="D333" s="144"/>
      <c r="E333" s="144"/>
      <c r="G333" s="11"/>
    </row>
    <row r="334" spans="1:7" ht="15.75" thickBot="1" x14ac:dyDescent="0.3">
      <c r="A334" s="129" t="s">
        <v>135</v>
      </c>
      <c r="B334" s="144"/>
      <c r="C334" s="144"/>
      <c r="D334" s="144"/>
      <c r="E334" s="144"/>
      <c r="G334" s="11"/>
    </row>
    <row r="335" spans="1:7" ht="15.75" thickBot="1" x14ac:dyDescent="0.3">
      <c r="A335" s="129" t="s">
        <v>136</v>
      </c>
      <c r="B335" s="144"/>
      <c r="C335" s="144"/>
      <c r="D335" s="144"/>
      <c r="E335" s="144"/>
    </row>
    <row r="336" spans="1:7" ht="15.75" thickBot="1" x14ac:dyDescent="0.3">
      <c r="A336" s="129" t="s">
        <v>137</v>
      </c>
      <c r="B336" s="144"/>
      <c r="C336" s="144"/>
      <c r="D336" s="144"/>
      <c r="E336" s="144"/>
    </row>
    <row r="337" spans="1:5" ht="15.75" thickBot="1" x14ac:dyDescent="0.3">
      <c r="A337" s="143" t="s">
        <v>138</v>
      </c>
      <c r="B337" s="133">
        <f>B338+B339+B340+B341</f>
        <v>0</v>
      </c>
      <c r="C337" s="133">
        <f>C338+C339+C340+C341</f>
        <v>0</v>
      </c>
      <c r="D337" s="133">
        <f>D338+D339+D340+D341</f>
        <v>0</v>
      </c>
      <c r="E337" s="133">
        <f>E338+E339+E340+E341</f>
        <v>200000</v>
      </c>
    </row>
    <row r="338" spans="1:5" ht="15.75" thickBot="1" x14ac:dyDescent="0.3">
      <c r="A338" s="129" t="s">
        <v>81</v>
      </c>
      <c r="B338" s="144"/>
      <c r="C338" s="144"/>
      <c r="D338" s="144">
        <f>+D324</f>
        <v>0</v>
      </c>
      <c r="E338" s="144">
        <f>+E324</f>
        <v>200000</v>
      </c>
    </row>
    <row r="339" spans="1:5" ht="15.75" thickBot="1" x14ac:dyDescent="0.3">
      <c r="A339" s="129" t="s">
        <v>135</v>
      </c>
      <c r="B339" s="144"/>
      <c r="C339" s="144"/>
      <c r="D339" s="144"/>
      <c r="E339" s="144"/>
    </row>
    <row r="340" spans="1:5" ht="15.75" thickBot="1" x14ac:dyDescent="0.3">
      <c r="A340" s="129" t="s">
        <v>136</v>
      </c>
      <c r="B340" s="144"/>
      <c r="C340" s="144"/>
      <c r="D340" s="144"/>
      <c r="E340" s="144"/>
    </row>
    <row r="341" spans="1:5" ht="15.75" thickBot="1" x14ac:dyDescent="0.3">
      <c r="A341" s="129" t="s">
        <v>137</v>
      </c>
      <c r="B341" s="144"/>
      <c r="C341" s="144"/>
      <c r="D341" s="144"/>
      <c r="E341" s="144"/>
    </row>
    <row r="342" spans="1:5" ht="15.75" thickBot="1" x14ac:dyDescent="0.3">
      <c r="A342" s="150" t="s">
        <v>193</v>
      </c>
      <c r="B342" s="133">
        <f>B332+B337</f>
        <v>0</v>
      </c>
      <c r="C342" s="133">
        <f>C332+C337</f>
        <v>0</v>
      </c>
      <c r="D342" s="133">
        <f>D332+D337</f>
        <v>0</v>
      </c>
      <c r="E342" s="133">
        <f>E332+E337</f>
        <v>200000</v>
      </c>
    </row>
    <row r="343" spans="1:5" ht="34.5" thickBot="1" x14ac:dyDescent="0.3">
      <c r="A343" s="933" t="s">
        <v>194</v>
      </c>
      <c r="B343" s="934" t="s">
        <v>715</v>
      </c>
      <c r="C343" s="935" t="s">
        <v>172</v>
      </c>
      <c r="D343" s="764"/>
      <c r="E343" s="765"/>
    </row>
    <row r="344" spans="1:5" ht="15.75" thickBot="1" x14ac:dyDescent="0.3">
      <c r="A344" s="151" t="s">
        <v>68</v>
      </c>
      <c r="B344" s="771" t="s">
        <v>716</v>
      </c>
      <c r="C344" s="772"/>
      <c r="D344" s="772"/>
      <c r="E344" s="773"/>
    </row>
    <row r="345" spans="1:5" ht="15.75" thickBot="1" x14ac:dyDescent="0.3">
      <c r="A345" s="151" t="s">
        <v>70</v>
      </c>
      <c r="B345" s="774" t="s">
        <v>717</v>
      </c>
      <c r="C345" s="775"/>
      <c r="D345" s="775"/>
      <c r="E345" s="776"/>
    </row>
    <row r="346" spans="1:5" x14ac:dyDescent="0.25">
      <c r="A346" s="769"/>
      <c r="B346" s="161">
        <v>2019</v>
      </c>
      <c r="C346" s="161">
        <v>2020</v>
      </c>
      <c r="D346" s="161">
        <v>2021</v>
      </c>
      <c r="E346" s="161">
        <v>2022</v>
      </c>
    </row>
    <row r="347" spans="1:5" ht="15.75" thickBot="1" x14ac:dyDescent="0.3">
      <c r="A347" s="770"/>
      <c r="B347" s="162" t="s">
        <v>46</v>
      </c>
      <c r="C347" s="162" t="s">
        <v>46</v>
      </c>
      <c r="D347" s="162" t="s">
        <v>46</v>
      </c>
      <c r="E347" s="162" t="s">
        <v>46</v>
      </c>
    </row>
    <row r="348" spans="1:5" ht="15.75" thickBot="1" x14ac:dyDescent="0.3">
      <c r="A348" s="151" t="s">
        <v>72</v>
      </c>
      <c r="B348" s="149">
        <v>1</v>
      </c>
      <c r="C348" s="148"/>
      <c r="D348" s="148"/>
      <c r="E348" s="148"/>
    </row>
    <row r="349" spans="1:5" ht="15.75" thickBot="1" x14ac:dyDescent="0.3">
      <c r="A349" s="151" t="s">
        <v>73</v>
      </c>
      <c r="B349" s="149">
        <v>4000</v>
      </c>
      <c r="C349" s="149"/>
      <c r="D349" s="149"/>
      <c r="E349" s="149"/>
    </row>
    <row r="350" spans="1:5" ht="15.75" thickBot="1" x14ac:dyDescent="0.3">
      <c r="A350" s="151" t="s">
        <v>74</v>
      </c>
      <c r="B350" s="149">
        <f>B349/B348</f>
        <v>4000</v>
      </c>
      <c r="C350" s="149" t="e">
        <f>C349/C348</f>
        <v>#DIV/0!</v>
      </c>
      <c r="D350" s="149" t="e">
        <f>D349/D348</f>
        <v>#DIV/0!</v>
      </c>
      <c r="E350" s="149" t="e">
        <f>E349/E348</f>
        <v>#DIV/0!</v>
      </c>
    </row>
    <row r="351" spans="1:5" ht="15.75" thickBot="1" x14ac:dyDescent="0.3">
      <c r="A351" s="151" t="s">
        <v>75</v>
      </c>
      <c r="B351" s="114" t="e">
        <f t="shared" ref="B351:E353" si="12">B348/A348-1</f>
        <v>#VALUE!</v>
      </c>
      <c r="C351" s="114">
        <f t="shared" si="12"/>
        <v>-1</v>
      </c>
      <c r="D351" s="114" t="e">
        <f t="shared" si="12"/>
        <v>#DIV/0!</v>
      </c>
      <c r="E351" s="114" t="e">
        <f t="shared" si="12"/>
        <v>#DIV/0!</v>
      </c>
    </row>
    <row r="352" spans="1:5" ht="15.75" thickBot="1" x14ac:dyDescent="0.3">
      <c r="A352" s="151" t="s">
        <v>77</v>
      </c>
      <c r="B352" s="114" t="e">
        <f t="shared" si="12"/>
        <v>#VALUE!</v>
      </c>
      <c r="C352" s="114">
        <f t="shared" si="12"/>
        <v>-1</v>
      </c>
      <c r="D352" s="114" t="e">
        <f t="shared" si="12"/>
        <v>#DIV/0!</v>
      </c>
      <c r="E352" s="114" t="e">
        <f t="shared" si="12"/>
        <v>#DIV/0!</v>
      </c>
    </row>
    <row r="353" spans="1:5" ht="15.75" thickBot="1" x14ac:dyDescent="0.3">
      <c r="A353" s="151" t="s">
        <v>78</v>
      </c>
      <c r="B353" s="114" t="e">
        <f t="shared" si="12"/>
        <v>#VALUE!</v>
      </c>
      <c r="C353" s="114" t="e">
        <f t="shared" si="12"/>
        <v>#DIV/0!</v>
      </c>
      <c r="D353" s="114" t="e">
        <f t="shared" si="12"/>
        <v>#DIV/0!</v>
      </c>
      <c r="E353" s="114" t="e">
        <f t="shared" si="12"/>
        <v>#DIV/0!</v>
      </c>
    </row>
    <row r="354" spans="1:5" ht="15.75" thickBot="1" x14ac:dyDescent="0.3">
      <c r="A354" s="766" t="s">
        <v>195</v>
      </c>
      <c r="B354" s="767"/>
      <c r="C354" s="767"/>
      <c r="D354" s="767"/>
      <c r="E354" s="768"/>
    </row>
    <row r="355" spans="1:5" x14ac:dyDescent="0.25">
      <c r="A355" s="769"/>
      <c r="B355" s="161">
        <v>2019</v>
      </c>
      <c r="C355" s="161">
        <v>2020</v>
      </c>
      <c r="D355" s="161">
        <v>2021</v>
      </c>
      <c r="E355" s="161">
        <v>2022</v>
      </c>
    </row>
    <row r="356" spans="1:5" ht="15.75" thickBot="1" x14ac:dyDescent="0.3">
      <c r="A356" s="770"/>
      <c r="B356" s="162" t="s">
        <v>46</v>
      </c>
      <c r="C356" s="162" t="s">
        <v>46</v>
      </c>
      <c r="D356" s="162" t="s">
        <v>46</v>
      </c>
      <c r="E356" s="162" t="s">
        <v>46</v>
      </c>
    </row>
    <row r="357" spans="1:5" ht="15.75" thickBot="1" x14ac:dyDescent="0.3">
      <c r="A357" s="487" t="s">
        <v>134</v>
      </c>
      <c r="B357" s="488">
        <f>B358+B359+B360+B361</f>
        <v>0</v>
      </c>
      <c r="C357" s="488">
        <f>C358+C359+C360+C361</f>
        <v>0</v>
      </c>
      <c r="D357" s="488">
        <f>D358+D359+D360+D361</f>
        <v>0</v>
      </c>
      <c r="E357" s="488">
        <f>E358+E359+E360+E361</f>
        <v>0</v>
      </c>
    </row>
    <row r="358" spans="1:5" ht="15.75" thickBot="1" x14ac:dyDescent="0.3">
      <c r="A358" s="489" t="s">
        <v>81</v>
      </c>
      <c r="B358" s="488"/>
      <c r="C358" s="488"/>
      <c r="D358" s="488"/>
      <c r="E358" s="488"/>
    </row>
    <row r="359" spans="1:5" ht="15.75" thickBot="1" x14ac:dyDescent="0.3">
      <c r="A359" s="489" t="s">
        <v>135</v>
      </c>
      <c r="B359" s="488"/>
      <c r="C359" s="488"/>
      <c r="D359" s="488"/>
      <c r="E359" s="488"/>
    </row>
    <row r="360" spans="1:5" ht="15.75" thickBot="1" x14ac:dyDescent="0.3">
      <c r="A360" s="489" t="s">
        <v>136</v>
      </c>
      <c r="B360" s="488"/>
      <c r="C360" s="488"/>
      <c r="D360" s="488"/>
      <c r="E360" s="488"/>
    </row>
    <row r="361" spans="1:5" ht="15.75" thickBot="1" x14ac:dyDescent="0.3">
      <c r="A361" s="489" t="s">
        <v>137</v>
      </c>
      <c r="B361" s="488"/>
      <c r="C361" s="488"/>
      <c r="D361" s="488"/>
      <c r="E361" s="488"/>
    </row>
    <row r="362" spans="1:5" ht="15.75" thickBot="1" x14ac:dyDescent="0.3">
      <c r="A362" s="487" t="s">
        <v>138</v>
      </c>
      <c r="B362" s="490">
        <f>B363+B364+B365+B366</f>
        <v>4000</v>
      </c>
      <c r="C362" s="490">
        <f>C363+C364+C365+C366</f>
        <v>0</v>
      </c>
      <c r="D362" s="490">
        <f>D363+D364+D365+D366</f>
        <v>0</v>
      </c>
      <c r="E362" s="490">
        <f>E363+E364+E365+E366</f>
        <v>0</v>
      </c>
    </row>
    <row r="363" spans="1:5" ht="15.75" thickBot="1" x14ac:dyDescent="0.3">
      <c r="A363" s="489" t="s">
        <v>81</v>
      </c>
      <c r="B363" s="488">
        <f>+B349</f>
        <v>4000</v>
      </c>
      <c r="C363" s="488"/>
      <c r="D363" s="488">
        <f>+D349</f>
        <v>0</v>
      </c>
      <c r="E363" s="488">
        <f>+E349</f>
        <v>0</v>
      </c>
    </row>
    <row r="364" spans="1:5" ht="15.75" thickBot="1" x14ac:dyDescent="0.3">
      <c r="A364" s="489" t="s">
        <v>135</v>
      </c>
      <c r="B364" s="488"/>
      <c r="C364" s="488"/>
      <c r="D364" s="488"/>
      <c r="E364" s="488"/>
    </row>
    <row r="365" spans="1:5" ht="15.75" thickBot="1" x14ac:dyDescent="0.3">
      <c r="A365" s="489" t="s">
        <v>136</v>
      </c>
      <c r="B365" s="488"/>
      <c r="C365" s="488"/>
      <c r="D365" s="488"/>
      <c r="E365" s="488"/>
    </row>
    <row r="366" spans="1:5" ht="15.75" thickBot="1" x14ac:dyDescent="0.3">
      <c r="A366" s="489" t="s">
        <v>137</v>
      </c>
      <c r="B366" s="488"/>
      <c r="C366" s="488"/>
      <c r="D366" s="488"/>
      <c r="E366" s="488"/>
    </row>
    <row r="367" spans="1:5" ht="15.75" thickBot="1" x14ac:dyDescent="0.3">
      <c r="A367" s="491" t="s">
        <v>196</v>
      </c>
      <c r="B367" s="490">
        <f>B357+B362</f>
        <v>4000</v>
      </c>
      <c r="C367" s="490">
        <f>C357+C362</f>
        <v>0</v>
      </c>
      <c r="D367" s="490">
        <f>D357+D362</f>
        <v>0</v>
      </c>
      <c r="E367" s="490">
        <f>E357+E362</f>
        <v>0</v>
      </c>
    </row>
    <row r="368" spans="1:5" ht="34.5" thickBot="1" x14ac:dyDescent="0.3">
      <c r="A368" s="933" t="s">
        <v>197</v>
      </c>
      <c r="B368" s="934" t="s">
        <v>718</v>
      </c>
      <c r="C368" s="935" t="s">
        <v>172</v>
      </c>
      <c r="D368" s="764"/>
      <c r="E368" s="765"/>
    </row>
    <row r="369" spans="1:5" ht="25.9" customHeight="1" thickBot="1" x14ac:dyDescent="0.3">
      <c r="A369" s="151" t="s">
        <v>68</v>
      </c>
      <c r="B369" s="771" t="s">
        <v>719</v>
      </c>
      <c r="C369" s="772"/>
      <c r="D369" s="772"/>
      <c r="E369" s="773"/>
    </row>
    <row r="370" spans="1:5" ht="15.75" thickBot="1" x14ac:dyDescent="0.3">
      <c r="A370" s="151" t="s">
        <v>70</v>
      </c>
      <c r="B370" s="774" t="s">
        <v>720</v>
      </c>
      <c r="C370" s="775"/>
      <c r="D370" s="775"/>
      <c r="E370" s="776"/>
    </row>
    <row r="371" spans="1:5" x14ac:dyDescent="0.25">
      <c r="A371" s="769"/>
      <c r="B371" s="161">
        <v>2019</v>
      </c>
      <c r="C371" s="161">
        <v>2020</v>
      </c>
      <c r="D371" s="161">
        <v>2021</v>
      </c>
      <c r="E371" s="161">
        <v>2022</v>
      </c>
    </row>
    <row r="372" spans="1:5" ht="15.75" thickBot="1" x14ac:dyDescent="0.3">
      <c r="A372" s="770"/>
      <c r="B372" s="162" t="s">
        <v>46</v>
      </c>
      <c r="C372" s="162" t="s">
        <v>46</v>
      </c>
      <c r="D372" s="162" t="s">
        <v>46</v>
      </c>
      <c r="E372" s="162" t="s">
        <v>46</v>
      </c>
    </row>
    <row r="373" spans="1:5" ht="15.75" thickBot="1" x14ac:dyDescent="0.3">
      <c r="A373" s="151" t="s">
        <v>72</v>
      </c>
      <c r="B373" s="149">
        <v>1</v>
      </c>
      <c r="C373" s="148"/>
      <c r="D373" s="148"/>
      <c r="E373" s="148"/>
    </row>
    <row r="374" spans="1:5" ht="15.75" thickBot="1" x14ac:dyDescent="0.3">
      <c r="A374" s="151" t="s">
        <v>73</v>
      </c>
      <c r="B374" s="149">
        <v>3000</v>
      </c>
      <c r="C374" s="149"/>
      <c r="D374" s="149"/>
      <c r="E374" s="149"/>
    </row>
    <row r="375" spans="1:5" ht="15.75" thickBot="1" x14ac:dyDescent="0.3">
      <c r="A375" s="151" t="s">
        <v>74</v>
      </c>
      <c r="B375" s="149">
        <v>3000</v>
      </c>
      <c r="C375" s="149" t="e">
        <f>C374/C373</f>
        <v>#DIV/0!</v>
      </c>
      <c r="D375" s="149" t="e">
        <f>D374/D373</f>
        <v>#DIV/0!</v>
      </c>
      <c r="E375" s="149" t="e">
        <f>E374/E373</f>
        <v>#DIV/0!</v>
      </c>
    </row>
    <row r="376" spans="1:5" ht="15.75" thickBot="1" x14ac:dyDescent="0.3">
      <c r="A376" s="151" t="s">
        <v>75</v>
      </c>
      <c r="B376" s="114" t="e">
        <f t="shared" ref="B376:E378" si="13">B373/A373-1</f>
        <v>#VALUE!</v>
      </c>
      <c r="C376" s="114">
        <f t="shared" si="13"/>
        <v>-1</v>
      </c>
      <c r="D376" s="114" t="e">
        <f t="shared" si="13"/>
        <v>#DIV/0!</v>
      </c>
      <c r="E376" s="114" t="e">
        <f t="shared" si="13"/>
        <v>#DIV/0!</v>
      </c>
    </row>
    <row r="377" spans="1:5" ht="15.75" thickBot="1" x14ac:dyDescent="0.3">
      <c r="A377" s="151" t="s">
        <v>77</v>
      </c>
      <c r="B377" s="114" t="e">
        <f t="shared" si="13"/>
        <v>#VALUE!</v>
      </c>
      <c r="C377" s="114">
        <f t="shared" si="13"/>
        <v>-1</v>
      </c>
      <c r="D377" s="114" t="e">
        <f t="shared" si="13"/>
        <v>#DIV/0!</v>
      </c>
      <c r="E377" s="114" t="e">
        <f t="shared" si="13"/>
        <v>#DIV/0!</v>
      </c>
    </row>
    <row r="378" spans="1:5" ht="15.75" thickBot="1" x14ac:dyDescent="0.3">
      <c r="A378" s="151" t="s">
        <v>78</v>
      </c>
      <c r="B378" s="114" t="e">
        <f t="shared" si="13"/>
        <v>#VALUE!</v>
      </c>
      <c r="C378" s="114" t="e">
        <f t="shared" si="13"/>
        <v>#DIV/0!</v>
      </c>
      <c r="D378" s="114" t="e">
        <f t="shared" si="13"/>
        <v>#DIV/0!</v>
      </c>
      <c r="E378" s="114" t="e">
        <f t="shared" si="13"/>
        <v>#DIV/0!</v>
      </c>
    </row>
    <row r="379" spans="1:5" ht="15.75" thickBot="1" x14ac:dyDescent="0.3">
      <c r="A379" s="766" t="s">
        <v>198</v>
      </c>
      <c r="B379" s="767"/>
      <c r="C379" s="767"/>
      <c r="D379" s="767"/>
      <c r="E379" s="768"/>
    </row>
    <row r="380" spans="1:5" x14ac:dyDescent="0.25">
      <c r="A380" s="769"/>
      <c r="B380" s="161">
        <v>2019</v>
      </c>
      <c r="C380" s="161">
        <v>2020</v>
      </c>
      <c r="D380" s="161">
        <v>2021</v>
      </c>
      <c r="E380" s="161">
        <v>2022</v>
      </c>
    </row>
    <row r="381" spans="1:5" ht="15.75" thickBot="1" x14ac:dyDescent="0.3">
      <c r="A381" s="770"/>
      <c r="B381" s="162" t="s">
        <v>46</v>
      </c>
      <c r="C381" s="162" t="s">
        <v>46</v>
      </c>
      <c r="D381" s="162" t="s">
        <v>46</v>
      </c>
      <c r="E381" s="162" t="s">
        <v>46</v>
      </c>
    </row>
    <row r="382" spans="1:5" ht="15.75" thickBot="1" x14ac:dyDescent="0.3">
      <c r="A382" s="487" t="s">
        <v>134</v>
      </c>
      <c r="B382" s="488">
        <f>B383+B384+B385+B386</f>
        <v>0</v>
      </c>
      <c r="C382" s="488">
        <f>C383+C384+C385+C386</f>
        <v>0</v>
      </c>
      <c r="D382" s="488">
        <f>D383+D384+D385+D386</f>
        <v>0</v>
      </c>
      <c r="E382" s="488">
        <f>E383+E384+E385+E386</f>
        <v>0</v>
      </c>
    </row>
    <row r="383" spans="1:5" ht="15.75" thickBot="1" x14ac:dyDescent="0.3">
      <c r="A383" s="489" t="s">
        <v>81</v>
      </c>
      <c r="B383" s="488"/>
      <c r="C383" s="488"/>
      <c r="D383" s="488"/>
      <c r="E383" s="488"/>
    </row>
    <row r="384" spans="1:5" ht="15.75" thickBot="1" x14ac:dyDescent="0.3">
      <c r="A384" s="489" t="s">
        <v>135</v>
      </c>
      <c r="B384" s="488"/>
      <c r="C384" s="488"/>
      <c r="D384" s="488"/>
      <c r="E384" s="488"/>
    </row>
    <row r="385" spans="1:5" ht="15.75" thickBot="1" x14ac:dyDescent="0.3">
      <c r="A385" s="489" t="s">
        <v>136</v>
      </c>
      <c r="B385" s="488"/>
      <c r="C385" s="488"/>
      <c r="D385" s="488"/>
      <c r="E385" s="488"/>
    </row>
    <row r="386" spans="1:5" ht="15.75" thickBot="1" x14ac:dyDescent="0.3">
      <c r="A386" s="489" t="s">
        <v>137</v>
      </c>
      <c r="B386" s="488"/>
      <c r="C386" s="488"/>
      <c r="D386" s="488"/>
      <c r="E386" s="488"/>
    </row>
    <row r="387" spans="1:5" ht="15.75" thickBot="1" x14ac:dyDescent="0.3">
      <c r="A387" s="487" t="s">
        <v>138</v>
      </c>
      <c r="B387" s="490">
        <f>B388+B389+B390+B391</f>
        <v>3000</v>
      </c>
      <c r="C387" s="490">
        <f>C388+C389+C390+C391</f>
        <v>0</v>
      </c>
      <c r="D387" s="490">
        <f>D388+D389+D390+D391</f>
        <v>0</v>
      </c>
      <c r="E387" s="490">
        <f>E388+E389+E390+E391</f>
        <v>0</v>
      </c>
    </row>
    <row r="388" spans="1:5" ht="15.75" thickBot="1" x14ac:dyDescent="0.3">
      <c r="A388" s="489" t="s">
        <v>81</v>
      </c>
      <c r="B388" s="488">
        <f>+B374</f>
        <v>3000</v>
      </c>
      <c r="C388" s="488"/>
      <c r="D388" s="488">
        <f>+D374</f>
        <v>0</v>
      </c>
      <c r="E388" s="488">
        <f>+E374</f>
        <v>0</v>
      </c>
    </row>
    <row r="389" spans="1:5" ht="15.75" thickBot="1" x14ac:dyDescent="0.3">
      <c r="A389" s="489" t="s">
        <v>135</v>
      </c>
      <c r="B389" s="488"/>
      <c r="C389" s="488"/>
      <c r="D389" s="488"/>
      <c r="E389" s="488"/>
    </row>
    <row r="390" spans="1:5" ht="15.75" thickBot="1" x14ac:dyDescent="0.3">
      <c r="A390" s="489" t="s">
        <v>136</v>
      </c>
      <c r="B390" s="488"/>
      <c r="C390" s="488"/>
      <c r="D390" s="488"/>
      <c r="E390" s="488"/>
    </row>
    <row r="391" spans="1:5" ht="15.75" thickBot="1" x14ac:dyDescent="0.3">
      <c r="A391" s="489" t="s">
        <v>137</v>
      </c>
      <c r="B391" s="488"/>
      <c r="C391" s="488"/>
      <c r="D391" s="488"/>
      <c r="E391" s="488"/>
    </row>
    <row r="392" spans="1:5" ht="15.75" thickBot="1" x14ac:dyDescent="0.3">
      <c r="A392" s="491" t="s">
        <v>199</v>
      </c>
      <c r="B392" s="490">
        <f>B382+B387</f>
        <v>3000</v>
      </c>
      <c r="C392" s="490">
        <f>C382+C387</f>
        <v>0</v>
      </c>
      <c r="D392" s="490">
        <f>D382+D387</f>
        <v>0</v>
      </c>
      <c r="E392" s="490">
        <f>E382+E387</f>
        <v>0</v>
      </c>
    </row>
    <row r="393" spans="1:5" ht="34.5" thickBot="1" x14ac:dyDescent="0.3">
      <c r="A393" s="933" t="s">
        <v>200</v>
      </c>
      <c r="B393" s="934" t="s">
        <v>721</v>
      </c>
      <c r="C393" s="935" t="s">
        <v>172</v>
      </c>
      <c r="D393" s="764"/>
      <c r="E393" s="765"/>
    </row>
    <row r="394" spans="1:5" ht="28.9" customHeight="1" thickBot="1" x14ac:dyDescent="0.3">
      <c r="A394" s="151" t="s">
        <v>68</v>
      </c>
      <c r="B394" s="771" t="s">
        <v>722</v>
      </c>
      <c r="C394" s="772"/>
      <c r="D394" s="772"/>
      <c r="E394" s="773"/>
    </row>
    <row r="395" spans="1:5" ht="15.75" thickBot="1" x14ac:dyDescent="0.3">
      <c r="A395" s="151" t="s">
        <v>70</v>
      </c>
      <c r="B395" s="774" t="s">
        <v>723</v>
      </c>
      <c r="C395" s="775"/>
      <c r="D395" s="775"/>
      <c r="E395" s="776"/>
    </row>
    <row r="396" spans="1:5" x14ac:dyDescent="0.25">
      <c r="A396" s="769"/>
      <c r="B396" s="161">
        <v>2019</v>
      </c>
      <c r="C396" s="161">
        <v>2020</v>
      </c>
      <c r="D396" s="161">
        <v>2021</v>
      </c>
      <c r="E396" s="161">
        <v>2022</v>
      </c>
    </row>
    <row r="397" spans="1:5" ht="15.75" thickBot="1" x14ac:dyDescent="0.3">
      <c r="A397" s="770"/>
      <c r="B397" s="162" t="s">
        <v>46</v>
      </c>
      <c r="C397" s="162" t="s">
        <v>46</v>
      </c>
      <c r="D397" s="162" t="s">
        <v>46</v>
      </c>
      <c r="E397" s="162" t="s">
        <v>46</v>
      </c>
    </row>
    <row r="398" spans="1:5" ht="15.75" thickBot="1" x14ac:dyDescent="0.3">
      <c r="A398" s="151" t="s">
        <v>72</v>
      </c>
      <c r="B398" s="149">
        <v>1</v>
      </c>
      <c r="C398" s="148"/>
      <c r="D398" s="148"/>
      <c r="E398" s="148"/>
    </row>
    <row r="399" spans="1:5" ht="15.75" thickBot="1" x14ac:dyDescent="0.3">
      <c r="A399" s="151" t="s">
        <v>73</v>
      </c>
      <c r="B399" s="149">
        <v>5974</v>
      </c>
      <c r="C399" s="149">
        <v>1918.655</v>
      </c>
      <c r="D399" s="149"/>
      <c r="E399" s="149"/>
    </row>
    <row r="400" spans="1:5" ht="15.75" thickBot="1" x14ac:dyDescent="0.3">
      <c r="A400" s="151" t="s">
        <v>74</v>
      </c>
      <c r="B400" s="149">
        <v>5974</v>
      </c>
      <c r="C400" s="149" t="e">
        <f>C399/C398</f>
        <v>#DIV/0!</v>
      </c>
      <c r="D400" s="149" t="e">
        <f>D399/D398</f>
        <v>#DIV/0!</v>
      </c>
      <c r="E400" s="149" t="e">
        <f>E399/E398</f>
        <v>#DIV/0!</v>
      </c>
    </row>
    <row r="401" spans="1:5" ht="15.75" thickBot="1" x14ac:dyDescent="0.3">
      <c r="A401" s="151" t="s">
        <v>75</v>
      </c>
      <c r="B401" s="114" t="e">
        <f t="shared" ref="B401:E403" si="14">B398/A398-1</f>
        <v>#VALUE!</v>
      </c>
      <c r="C401" s="114">
        <f t="shared" si="14"/>
        <v>-1</v>
      </c>
      <c r="D401" s="114" t="e">
        <f t="shared" si="14"/>
        <v>#DIV/0!</v>
      </c>
      <c r="E401" s="114" t="e">
        <f t="shared" si="14"/>
        <v>#DIV/0!</v>
      </c>
    </row>
    <row r="402" spans="1:5" ht="15.75" thickBot="1" x14ac:dyDescent="0.3">
      <c r="A402" s="151" t="s">
        <v>77</v>
      </c>
      <c r="B402" s="114" t="e">
        <f t="shared" si="14"/>
        <v>#VALUE!</v>
      </c>
      <c r="C402" s="114">
        <f t="shared" si="14"/>
        <v>-0.67883244057582859</v>
      </c>
      <c r="D402" s="114">
        <f t="shared" si="14"/>
        <v>-1</v>
      </c>
      <c r="E402" s="114" t="e">
        <f t="shared" si="14"/>
        <v>#DIV/0!</v>
      </c>
    </row>
    <row r="403" spans="1:5" ht="15.75" thickBot="1" x14ac:dyDescent="0.3">
      <c r="A403" s="151" t="s">
        <v>78</v>
      </c>
      <c r="B403" s="114" t="e">
        <f t="shared" si="14"/>
        <v>#VALUE!</v>
      </c>
      <c r="C403" s="114" t="e">
        <f t="shared" si="14"/>
        <v>#DIV/0!</v>
      </c>
      <c r="D403" s="114" t="e">
        <f t="shared" si="14"/>
        <v>#DIV/0!</v>
      </c>
      <c r="E403" s="114" t="e">
        <f t="shared" si="14"/>
        <v>#DIV/0!</v>
      </c>
    </row>
    <row r="404" spans="1:5" ht="15.75" thickBot="1" x14ac:dyDescent="0.3">
      <c r="A404" s="766" t="s">
        <v>201</v>
      </c>
      <c r="B404" s="767"/>
      <c r="C404" s="767"/>
      <c r="D404" s="767"/>
      <c r="E404" s="768"/>
    </row>
    <row r="405" spans="1:5" x14ac:dyDescent="0.25">
      <c r="A405" s="769"/>
      <c r="B405" s="161">
        <v>2019</v>
      </c>
      <c r="C405" s="161">
        <v>2020</v>
      </c>
      <c r="D405" s="161">
        <v>2021</v>
      </c>
      <c r="E405" s="161">
        <v>2022</v>
      </c>
    </row>
    <row r="406" spans="1:5" ht="15.75" thickBot="1" x14ac:dyDescent="0.3">
      <c r="A406" s="770"/>
      <c r="B406" s="162" t="s">
        <v>46</v>
      </c>
      <c r="C406" s="162" t="s">
        <v>46</v>
      </c>
      <c r="D406" s="162" t="s">
        <v>46</v>
      </c>
      <c r="E406" s="162" t="s">
        <v>46</v>
      </c>
    </row>
    <row r="407" spans="1:5" ht="15.75" thickBot="1" x14ac:dyDescent="0.3">
      <c r="A407" s="487" t="s">
        <v>134</v>
      </c>
      <c r="B407" s="488">
        <f>B408+B409+B410+B411</f>
        <v>0</v>
      </c>
      <c r="C407" s="488">
        <f>C408+C409+C410+C411</f>
        <v>0</v>
      </c>
      <c r="D407" s="488">
        <f>D408+D409+D410+D411</f>
        <v>0</v>
      </c>
      <c r="E407" s="488">
        <f>E408+E409+E410+E411</f>
        <v>0</v>
      </c>
    </row>
    <row r="408" spans="1:5" ht="15.75" thickBot="1" x14ac:dyDescent="0.3">
      <c r="A408" s="489" t="s">
        <v>81</v>
      </c>
      <c r="B408" s="488"/>
      <c r="C408" s="488"/>
      <c r="D408" s="488"/>
      <c r="E408" s="488"/>
    </row>
    <row r="409" spans="1:5" ht="15.75" thickBot="1" x14ac:dyDescent="0.3">
      <c r="A409" s="489" t="s">
        <v>135</v>
      </c>
      <c r="B409" s="488"/>
      <c r="C409" s="488"/>
      <c r="D409" s="488"/>
      <c r="E409" s="488"/>
    </row>
    <row r="410" spans="1:5" ht="15.75" thickBot="1" x14ac:dyDescent="0.3">
      <c r="A410" s="489" t="s">
        <v>136</v>
      </c>
      <c r="B410" s="488"/>
      <c r="C410" s="488"/>
      <c r="D410" s="488"/>
      <c r="E410" s="488"/>
    </row>
    <row r="411" spans="1:5" ht="15.75" thickBot="1" x14ac:dyDescent="0.3">
      <c r="A411" s="489" t="s">
        <v>137</v>
      </c>
      <c r="B411" s="488"/>
      <c r="C411" s="488"/>
      <c r="D411" s="488"/>
      <c r="E411" s="488"/>
    </row>
    <row r="412" spans="1:5" ht="15.75" thickBot="1" x14ac:dyDescent="0.3">
      <c r="A412" s="487" t="s">
        <v>138</v>
      </c>
      <c r="B412" s="490">
        <f>B413+B414+B415+B416</f>
        <v>5974</v>
      </c>
      <c r="C412" s="490">
        <f>C413+C414+C415+C416</f>
        <v>1918.655</v>
      </c>
      <c r="D412" s="490">
        <f>D413+D414+D415+D416</f>
        <v>0</v>
      </c>
      <c r="E412" s="490">
        <f>E413+E414+E415+E416</f>
        <v>0</v>
      </c>
    </row>
    <row r="413" spans="1:5" ht="15.75" thickBot="1" x14ac:dyDescent="0.3">
      <c r="A413" s="489" t="s">
        <v>81</v>
      </c>
      <c r="B413" s="488">
        <f>+B399</f>
        <v>5974</v>
      </c>
      <c r="C413" s="488">
        <f>+C399</f>
        <v>1918.655</v>
      </c>
      <c r="D413" s="488">
        <f>+D399</f>
        <v>0</v>
      </c>
      <c r="E413" s="488">
        <f>+E399</f>
        <v>0</v>
      </c>
    </row>
    <row r="414" spans="1:5" ht="15.75" thickBot="1" x14ac:dyDescent="0.3">
      <c r="A414" s="489" t="s">
        <v>135</v>
      </c>
      <c r="B414" s="488"/>
      <c r="C414" s="488"/>
      <c r="D414" s="488"/>
      <c r="E414" s="488"/>
    </row>
    <row r="415" spans="1:5" ht="15.75" thickBot="1" x14ac:dyDescent="0.3">
      <c r="A415" s="489" t="s">
        <v>136</v>
      </c>
      <c r="B415" s="488"/>
      <c r="C415" s="488"/>
      <c r="D415" s="488"/>
      <c r="E415" s="488"/>
    </row>
    <row r="416" spans="1:5" ht="15.75" thickBot="1" x14ac:dyDescent="0.3">
      <c r="A416" s="489" t="s">
        <v>137</v>
      </c>
      <c r="B416" s="488"/>
      <c r="C416" s="488"/>
      <c r="D416" s="488"/>
      <c r="E416" s="488"/>
    </row>
    <row r="417" spans="1:5" ht="15.75" thickBot="1" x14ac:dyDescent="0.3">
      <c r="A417" s="491" t="s">
        <v>202</v>
      </c>
      <c r="B417" s="490">
        <f>B407+B412</f>
        <v>5974</v>
      </c>
      <c r="C417" s="490">
        <f>C407+C412</f>
        <v>1918.655</v>
      </c>
      <c r="D417" s="490">
        <f>D407+D412</f>
        <v>0</v>
      </c>
      <c r="E417" s="490">
        <f>E407+E412</f>
        <v>0</v>
      </c>
    </row>
    <row r="418" spans="1:5" ht="23.25" thickBot="1" x14ac:dyDescent="0.3">
      <c r="A418" s="933" t="s">
        <v>203</v>
      </c>
      <c r="B418" s="934" t="s">
        <v>724</v>
      </c>
      <c r="C418" s="935" t="s">
        <v>172</v>
      </c>
      <c r="D418" s="764"/>
      <c r="E418" s="765"/>
    </row>
    <row r="419" spans="1:5" ht="25.15" customHeight="1" thickBot="1" x14ac:dyDescent="0.3">
      <c r="A419" s="151" t="s">
        <v>68</v>
      </c>
      <c r="B419" s="771" t="s">
        <v>725</v>
      </c>
      <c r="C419" s="772"/>
      <c r="D419" s="772"/>
      <c r="E419" s="773"/>
    </row>
    <row r="420" spans="1:5" ht="15.75" thickBot="1" x14ac:dyDescent="0.3">
      <c r="A420" s="151" t="s">
        <v>70</v>
      </c>
      <c r="B420" s="774" t="s">
        <v>726</v>
      </c>
      <c r="C420" s="775"/>
      <c r="D420" s="775"/>
      <c r="E420" s="776"/>
    </row>
    <row r="421" spans="1:5" x14ac:dyDescent="0.25">
      <c r="A421" s="769"/>
      <c r="B421" s="161">
        <v>2019</v>
      </c>
      <c r="C421" s="161">
        <v>2020</v>
      </c>
      <c r="D421" s="161">
        <v>2021</v>
      </c>
      <c r="E421" s="161">
        <v>2022</v>
      </c>
    </row>
    <row r="422" spans="1:5" ht="15.75" thickBot="1" x14ac:dyDescent="0.3">
      <c r="A422" s="770"/>
      <c r="B422" s="162" t="s">
        <v>46</v>
      </c>
      <c r="C422" s="162" t="s">
        <v>46</v>
      </c>
      <c r="D422" s="162" t="s">
        <v>46</v>
      </c>
      <c r="E422" s="162" t="s">
        <v>46</v>
      </c>
    </row>
    <row r="423" spans="1:5" ht="15.75" thickBot="1" x14ac:dyDescent="0.3">
      <c r="A423" s="151" t="s">
        <v>72</v>
      </c>
      <c r="B423" s="149">
        <v>1</v>
      </c>
      <c r="C423" s="148"/>
      <c r="D423" s="148"/>
      <c r="E423" s="148"/>
    </row>
    <row r="424" spans="1:5" ht="15.75" thickBot="1" x14ac:dyDescent="0.3">
      <c r="A424" s="151" t="s">
        <v>73</v>
      </c>
      <c r="B424" s="149">
        <v>3600</v>
      </c>
      <c r="C424" s="149"/>
      <c r="D424" s="149"/>
      <c r="E424" s="149"/>
    </row>
    <row r="425" spans="1:5" ht="15.75" thickBot="1" x14ac:dyDescent="0.3">
      <c r="A425" s="151" t="s">
        <v>74</v>
      </c>
      <c r="B425" s="149">
        <v>3600</v>
      </c>
      <c r="C425" s="149" t="e">
        <f>C424/C423</f>
        <v>#DIV/0!</v>
      </c>
      <c r="D425" s="149" t="e">
        <f>D424/D423</f>
        <v>#DIV/0!</v>
      </c>
      <c r="E425" s="149" t="e">
        <f>E424/E423</f>
        <v>#DIV/0!</v>
      </c>
    </row>
    <row r="426" spans="1:5" ht="15.75" thickBot="1" x14ac:dyDescent="0.3">
      <c r="A426" s="151" t="s">
        <v>75</v>
      </c>
      <c r="B426" s="114" t="e">
        <f t="shared" ref="B426:E428" si="15">B423/A423-1</f>
        <v>#VALUE!</v>
      </c>
      <c r="C426" s="114">
        <f t="shared" si="15"/>
        <v>-1</v>
      </c>
      <c r="D426" s="114" t="e">
        <f t="shared" si="15"/>
        <v>#DIV/0!</v>
      </c>
      <c r="E426" s="114" t="e">
        <f t="shared" si="15"/>
        <v>#DIV/0!</v>
      </c>
    </row>
    <row r="427" spans="1:5" ht="15.75" thickBot="1" x14ac:dyDescent="0.3">
      <c r="A427" s="151" t="s">
        <v>77</v>
      </c>
      <c r="B427" s="114" t="e">
        <f t="shared" si="15"/>
        <v>#VALUE!</v>
      </c>
      <c r="C427" s="114">
        <f t="shared" si="15"/>
        <v>-1</v>
      </c>
      <c r="D427" s="114" t="e">
        <f t="shared" si="15"/>
        <v>#DIV/0!</v>
      </c>
      <c r="E427" s="114" t="e">
        <f t="shared" si="15"/>
        <v>#DIV/0!</v>
      </c>
    </row>
    <row r="428" spans="1:5" ht="15.75" thickBot="1" x14ac:dyDescent="0.3">
      <c r="A428" s="151" t="s">
        <v>78</v>
      </c>
      <c r="B428" s="114" t="e">
        <f t="shared" si="15"/>
        <v>#VALUE!</v>
      </c>
      <c r="C428" s="114" t="e">
        <f t="shared" si="15"/>
        <v>#DIV/0!</v>
      </c>
      <c r="D428" s="114" t="e">
        <f t="shared" si="15"/>
        <v>#DIV/0!</v>
      </c>
      <c r="E428" s="114" t="e">
        <f t="shared" si="15"/>
        <v>#DIV/0!</v>
      </c>
    </row>
    <row r="429" spans="1:5" ht="15.75" thickBot="1" x14ac:dyDescent="0.3">
      <c r="A429" s="766" t="s">
        <v>205</v>
      </c>
      <c r="B429" s="767"/>
      <c r="C429" s="767"/>
      <c r="D429" s="767"/>
      <c r="E429" s="768"/>
    </row>
    <row r="430" spans="1:5" x14ac:dyDescent="0.25">
      <c r="A430" s="769"/>
      <c r="B430" s="161">
        <v>2019</v>
      </c>
      <c r="C430" s="161">
        <v>2020</v>
      </c>
      <c r="D430" s="161">
        <v>2021</v>
      </c>
      <c r="E430" s="161">
        <v>2022</v>
      </c>
    </row>
    <row r="431" spans="1:5" ht="15.75" thickBot="1" x14ac:dyDescent="0.3">
      <c r="A431" s="770"/>
      <c r="B431" s="162" t="s">
        <v>46</v>
      </c>
      <c r="C431" s="162" t="s">
        <v>46</v>
      </c>
      <c r="D431" s="162" t="s">
        <v>46</v>
      </c>
      <c r="E431" s="162" t="s">
        <v>46</v>
      </c>
    </row>
    <row r="432" spans="1:5" ht="15.75" thickBot="1" x14ac:dyDescent="0.3">
      <c r="A432" s="487" t="s">
        <v>134</v>
      </c>
      <c r="B432" s="488">
        <f>B433+B434+B435+B436</f>
        <v>0</v>
      </c>
      <c r="C432" s="488">
        <f>C433+C434+C435+C436</f>
        <v>0</v>
      </c>
      <c r="D432" s="488">
        <f>D433+D434+D435+D436</f>
        <v>0</v>
      </c>
      <c r="E432" s="488">
        <f>E433+E434+E435+E436</f>
        <v>0</v>
      </c>
    </row>
    <row r="433" spans="1:5" ht="15.75" thickBot="1" x14ac:dyDescent="0.3">
      <c r="A433" s="489" t="s">
        <v>81</v>
      </c>
      <c r="B433" s="488"/>
      <c r="C433" s="488"/>
      <c r="D433" s="488"/>
      <c r="E433" s="488"/>
    </row>
    <row r="434" spans="1:5" ht="15.75" thickBot="1" x14ac:dyDescent="0.3">
      <c r="A434" s="489" t="s">
        <v>135</v>
      </c>
      <c r="B434" s="488"/>
      <c r="C434" s="488"/>
      <c r="D434" s="488"/>
      <c r="E434" s="488"/>
    </row>
    <row r="435" spans="1:5" ht="15.75" thickBot="1" x14ac:dyDescent="0.3">
      <c r="A435" s="489" t="s">
        <v>136</v>
      </c>
      <c r="B435" s="488"/>
      <c r="C435" s="488"/>
      <c r="D435" s="488"/>
      <c r="E435" s="488"/>
    </row>
    <row r="436" spans="1:5" ht="15.75" thickBot="1" x14ac:dyDescent="0.3">
      <c r="A436" s="489" t="s">
        <v>137</v>
      </c>
      <c r="B436" s="488"/>
      <c r="C436" s="488"/>
      <c r="D436" s="488"/>
      <c r="E436" s="488"/>
    </row>
    <row r="437" spans="1:5" ht="15.75" thickBot="1" x14ac:dyDescent="0.3">
      <c r="A437" s="487" t="s">
        <v>138</v>
      </c>
      <c r="B437" s="490">
        <f>B438+B439+B440+B441</f>
        <v>3600</v>
      </c>
      <c r="C437" s="490">
        <f>C438+C439+C440+C441</f>
        <v>0</v>
      </c>
      <c r="D437" s="490">
        <f>D438+D439+D440+D441</f>
        <v>0</v>
      </c>
      <c r="E437" s="490">
        <f>E438+E439+E440+E441</f>
        <v>0</v>
      </c>
    </row>
    <row r="438" spans="1:5" ht="15.75" thickBot="1" x14ac:dyDescent="0.3">
      <c r="A438" s="489" t="s">
        <v>81</v>
      </c>
      <c r="B438" s="488">
        <f>+B424</f>
        <v>3600</v>
      </c>
      <c r="C438" s="488"/>
      <c r="D438" s="488">
        <f>+D424</f>
        <v>0</v>
      </c>
      <c r="E438" s="488">
        <f>+E424</f>
        <v>0</v>
      </c>
    </row>
    <row r="439" spans="1:5" ht="15.75" thickBot="1" x14ac:dyDescent="0.3">
      <c r="A439" s="489" t="s">
        <v>135</v>
      </c>
      <c r="B439" s="488"/>
      <c r="C439" s="488"/>
      <c r="D439" s="488"/>
      <c r="E439" s="488"/>
    </row>
    <row r="440" spans="1:5" ht="15.75" thickBot="1" x14ac:dyDescent="0.3">
      <c r="A440" s="489" t="s">
        <v>136</v>
      </c>
      <c r="B440" s="488"/>
      <c r="C440" s="488"/>
      <c r="D440" s="488"/>
      <c r="E440" s="488"/>
    </row>
    <row r="441" spans="1:5" ht="15.75" thickBot="1" x14ac:dyDescent="0.3">
      <c r="A441" s="489" t="s">
        <v>137</v>
      </c>
      <c r="B441" s="488"/>
      <c r="C441" s="488"/>
      <c r="D441" s="488"/>
      <c r="E441" s="488"/>
    </row>
    <row r="442" spans="1:5" ht="15.75" thickBot="1" x14ac:dyDescent="0.3">
      <c r="A442" s="491" t="s">
        <v>206</v>
      </c>
      <c r="B442" s="490">
        <f>B432+B437</f>
        <v>3600</v>
      </c>
      <c r="C442" s="490">
        <f>C432+C437</f>
        <v>0</v>
      </c>
      <c r="D442" s="490">
        <f>D432+D437</f>
        <v>0</v>
      </c>
      <c r="E442" s="490">
        <f>E432+E437</f>
        <v>0</v>
      </c>
    </row>
    <row r="443" spans="1:5" ht="15.75" thickBot="1" x14ac:dyDescent="0.3">
      <c r="A443" s="742" t="s">
        <v>168</v>
      </c>
      <c r="B443" s="743"/>
      <c r="C443" s="743"/>
      <c r="D443" s="743"/>
      <c r="E443" s="744"/>
    </row>
    <row r="444" spans="1:5" ht="15.75" thickBot="1" x14ac:dyDescent="0.3">
      <c r="A444" s="742" t="s">
        <v>169</v>
      </c>
      <c r="B444" s="743"/>
      <c r="C444" s="743"/>
      <c r="D444" s="743"/>
      <c r="E444" s="744"/>
    </row>
    <row r="445" spans="1:5" ht="30.75" customHeight="1" thickBot="1" x14ac:dyDescent="0.3">
      <c r="A445" s="123" t="s">
        <v>126</v>
      </c>
      <c r="B445" s="749" t="s">
        <v>190</v>
      </c>
      <c r="C445" s="750"/>
      <c r="D445" s="750"/>
      <c r="E445" s="751"/>
    </row>
    <row r="446" spans="1:5" ht="57" thickBot="1" x14ac:dyDescent="0.3">
      <c r="A446" s="933" t="s">
        <v>216</v>
      </c>
      <c r="B446" s="934" t="s">
        <v>217</v>
      </c>
      <c r="C446" s="935" t="s">
        <v>172</v>
      </c>
      <c r="D446" s="936"/>
      <c r="E446" s="937"/>
    </row>
    <row r="447" spans="1:5" ht="31.9" customHeight="1" thickBot="1" x14ac:dyDescent="0.3">
      <c r="A447" s="115" t="s">
        <v>68</v>
      </c>
      <c r="B447" s="571" t="s">
        <v>727</v>
      </c>
      <c r="C447" s="544"/>
      <c r="D447" s="544"/>
      <c r="E447" s="545"/>
    </row>
    <row r="448" spans="1:5" ht="15.75" thickBot="1" x14ac:dyDescent="0.3">
      <c r="A448" s="115" t="s">
        <v>70</v>
      </c>
      <c r="B448" s="546" t="s">
        <v>218</v>
      </c>
      <c r="C448" s="547"/>
      <c r="D448" s="547"/>
      <c r="E448" s="548"/>
    </row>
    <row r="449" spans="1:7" x14ac:dyDescent="0.25">
      <c r="A449" s="735"/>
      <c r="B449" s="140">
        <v>2019</v>
      </c>
      <c r="C449" s="140">
        <v>2020</v>
      </c>
      <c r="D449" s="140">
        <v>2021</v>
      </c>
      <c r="E449" s="140">
        <v>2022</v>
      </c>
    </row>
    <row r="450" spans="1:7" ht="15.75" thickBot="1" x14ac:dyDescent="0.3">
      <c r="A450" s="736"/>
      <c r="B450" s="141" t="s">
        <v>46</v>
      </c>
      <c r="C450" s="141" t="s">
        <v>46</v>
      </c>
      <c r="D450" s="141" t="s">
        <v>46</v>
      </c>
      <c r="E450" s="141" t="s">
        <v>46</v>
      </c>
    </row>
    <row r="451" spans="1:7" ht="15.75" thickBot="1" x14ac:dyDescent="0.3">
      <c r="A451" s="115" t="s">
        <v>72</v>
      </c>
      <c r="B451" s="938"/>
      <c r="C451" s="507"/>
      <c r="D451" s="115"/>
      <c r="E451" s="115"/>
      <c r="G451" s="492"/>
    </row>
    <row r="452" spans="1:7" ht="15.75" thickBot="1" x14ac:dyDescent="0.3">
      <c r="A452" s="115" t="s">
        <v>73</v>
      </c>
      <c r="B452" s="43">
        <v>1000000</v>
      </c>
      <c r="C452" s="939">
        <v>1085295.959</v>
      </c>
      <c r="D452" s="146">
        <v>1000000</v>
      </c>
      <c r="E452" s="146">
        <v>1000000</v>
      </c>
      <c r="G452" s="492"/>
    </row>
    <row r="453" spans="1:7" ht="15.75" thickBot="1" x14ac:dyDescent="0.3">
      <c r="A453" s="115" t="s">
        <v>74</v>
      </c>
      <c r="B453" s="146" t="e">
        <f>B452/B451</f>
        <v>#DIV/0!</v>
      </c>
      <c r="C453" s="146" t="e">
        <f>C452/C451</f>
        <v>#DIV/0!</v>
      </c>
      <c r="D453" s="146" t="e">
        <f>D452/D451</f>
        <v>#DIV/0!</v>
      </c>
      <c r="E453" s="146" t="e">
        <f>E452/E451</f>
        <v>#DIV/0!</v>
      </c>
      <c r="G453" s="492"/>
    </row>
    <row r="454" spans="1:7" ht="15.75" thickBot="1" x14ac:dyDescent="0.3">
      <c r="A454" s="115" t="s">
        <v>75</v>
      </c>
      <c r="B454" s="142" t="e">
        <f t="shared" ref="B454:E456" si="16">B451/A451-1</f>
        <v>#VALUE!</v>
      </c>
      <c r="C454" s="142" t="e">
        <f t="shared" si="16"/>
        <v>#DIV/0!</v>
      </c>
      <c r="D454" s="142" t="e">
        <f t="shared" si="16"/>
        <v>#DIV/0!</v>
      </c>
      <c r="E454" s="142" t="e">
        <f t="shared" si="16"/>
        <v>#DIV/0!</v>
      </c>
      <c r="G454" s="492"/>
    </row>
    <row r="455" spans="1:7" ht="15.75" thickBot="1" x14ac:dyDescent="0.3">
      <c r="A455" s="115" t="s">
        <v>77</v>
      </c>
      <c r="B455" s="142" t="e">
        <f t="shared" si="16"/>
        <v>#VALUE!</v>
      </c>
      <c r="C455" s="142">
        <f t="shared" si="16"/>
        <v>8.5295958999999977E-2</v>
      </c>
      <c r="D455" s="142">
        <f t="shared" si="16"/>
        <v>-7.8592349204536172E-2</v>
      </c>
      <c r="E455" s="142">
        <f t="shared" si="16"/>
        <v>0</v>
      </c>
    </row>
    <row r="456" spans="1:7" ht="15.75" thickBot="1" x14ac:dyDescent="0.3">
      <c r="A456" s="115" t="s">
        <v>78</v>
      </c>
      <c r="B456" s="142" t="e">
        <f t="shared" si="16"/>
        <v>#DIV/0!</v>
      </c>
      <c r="C456" s="142" t="e">
        <f t="shared" si="16"/>
        <v>#DIV/0!</v>
      </c>
      <c r="D456" s="142" t="e">
        <f t="shared" si="16"/>
        <v>#DIV/0!</v>
      </c>
      <c r="E456" s="142" t="e">
        <f t="shared" si="16"/>
        <v>#DIV/0!</v>
      </c>
    </row>
    <row r="457" spans="1:7" ht="15.75" thickBot="1" x14ac:dyDescent="0.3">
      <c r="A457" s="732" t="s">
        <v>219</v>
      </c>
      <c r="B457" s="733"/>
      <c r="C457" s="733"/>
      <c r="D457" s="733"/>
      <c r="E457" s="734"/>
    </row>
    <row r="458" spans="1:7" x14ac:dyDescent="0.25">
      <c r="A458" s="735"/>
      <c r="B458" s="140">
        <v>2019</v>
      </c>
      <c r="C458" s="140">
        <v>2020</v>
      </c>
      <c r="D458" s="140">
        <v>2021</v>
      </c>
      <c r="E458" s="140">
        <v>2022</v>
      </c>
    </row>
    <row r="459" spans="1:7" ht="15.75" thickBot="1" x14ac:dyDescent="0.3">
      <c r="A459" s="736"/>
      <c r="B459" s="141" t="s">
        <v>46</v>
      </c>
      <c r="C459" s="141" t="s">
        <v>46</v>
      </c>
      <c r="D459" s="141" t="s">
        <v>46</v>
      </c>
      <c r="E459" s="141" t="s">
        <v>46</v>
      </c>
    </row>
    <row r="460" spans="1:7" ht="15.75" thickBot="1" x14ac:dyDescent="0.3">
      <c r="A460" s="143" t="s">
        <v>134</v>
      </c>
      <c r="B460" s="144">
        <f>B461+B462+B463+B464</f>
        <v>0</v>
      </c>
      <c r="C460" s="144">
        <f>C461+C462+C463+C464</f>
        <v>0</v>
      </c>
      <c r="D460" s="144">
        <f>D461+D462+D463+D464</f>
        <v>0</v>
      </c>
      <c r="E460" s="144">
        <f>E461+E462+E463+E464</f>
        <v>0</v>
      </c>
    </row>
    <row r="461" spans="1:7" ht="15.75" thickBot="1" x14ac:dyDescent="0.3">
      <c r="A461" s="129" t="s">
        <v>81</v>
      </c>
      <c r="B461" s="144"/>
      <c r="C461" s="144"/>
      <c r="D461" s="144"/>
      <c r="E461" s="144"/>
    </row>
    <row r="462" spans="1:7" ht="15.75" thickBot="1" x14ac:dyDescent="0.3">
      <c r="A462" s="129" t="s">
        <v>135</v>
      </c>
      <c r="B462" s="144"/>
      <c r="C462" s="144"/>
      <c r="D462" s="144"/>
      <c r="E462" s="144"/>
    </row>
    <row r="463" spans="1:7" ht="15.75" thickBot="1" x14ac:dyDescent="0.3">
      <c r="A463" s="129" t="s">
        <v>136</v>
      </c>
      <c r="B463" s="144"/>
      <c r="C463" s="144"/>
      <c r="D463" s="144"/>
      <c r="E463" s="144"/>
    </row>
    <row r="464" spans="1:7" ht="15.75" thickBot="1" x14ac:dyDescent="0.3">
      <c r="A464" s="129" t="s">
        <v>137</v>
      </c>
      <c r="B464" s="144"/>
      <c r="C464" s="144"/>
      <c r="D464" s="144"/>
      <c r="E464" s="144"/>
    </row>
    <row r="465" spans="1:5" ht="15.75" thickBot="1" x14ac:dyDescent="0.3">
      <c r="A465" s="143" t="s">
        <v>138</v>
      </c>
      <c r="B465" s="133">
        <f>B466+B467+B468+B469</f>
        <v>1000000</v>
      </c>
      <c r="C465" s="133">
        <f>C466+C467+C468+C469</f>
        <v>1085295.959</v>
      </c>
      <c r="D465" s="133">
        <f>D466+D467+D468+D469</f>
        <v>1000000</v>
      </c>
      <c r="E465" s="133">
        <f>E466+E467+E468+E469</f>
        <v>1000000</v>
      </c>
    </row>
    <row r="466" spans="1:5" ht="15.75" thickBot="1" x14ac:dyDescent="0.3">
      <c r="A466" s="129" t="s">
        <v>81</v>
      </c>
      <c r="B466" s="144">
        <f>+B452</f>
        <v>1000000</v>
      </c>
      <c r="C466" s="144">
        <f>+C452</f>
        <v>1085295.959</v>
      </c>
      <c r="D466" s="144">
        <f>+D452</f>
        <v>1000000</v>
      </c>
      <c r="E466" s="144">
        <f>+E452</f>
        <v>1000000</v>
      </c>
    </row>
    <row r="467" spans="1:5" ht="15.75" thickBot="1" x14ac:dyDescent="0.3">
      <c r="A467" s="129" t="s">
        <v>135</v>
      </c>
      <c r="B467" s="144"/>
      <c r="C467" s="144"/>
      <c r="D467" s="144"/>
      <c r="E467" s="144"/>
    </row>
    <row r="468" spans="1:5" ht="15.75" thickBot="1" x14ac:dyDescent="0.3">
      <c r="A468" s="129" t="s">
        <v>136</v>
      </c>
      <c r="B468" s="144"/>
      <c r="C468" s="144"/>
      <c r="D468" s="144"/>
      <c r="E468" s="144"/>
    </row>
    <row r="469" spans="1:5" ht="15.75" thickBot="1" x14ac:dyDescent="0.3">
      <c r="A469" s="129" t="s">
        <v>137</v>
      </c>
      <c r="B469" s="144"/>
      <c r="C469" s="144"/>
      <c r="D469" s="144"/>
      <c r="E469" s="144"/>
    </row>
    <row r="470" spans="1:5" ht="15.75" thickBot="1" x14ac:dyDescent="0.3">
      <c r="A470" s="132" t="s">
        <v>220</v>
      </c>
      <c r="B470" s="133">
        <f>B460+B465</f>
        <v>1000000</v>
      </c>
      <c r="C470" s="133">
        <f>C460+C465</f>
        <v>1085295.959</v>
      </c>
      <c r="D470" s="133">
        <f>D460+D465</f>
        <v>1000000</v>
      </c>
      <c r="E470" s="133">
        <f>E460+E465</f>
        <v>1000000</v>
      </c>
    </row>
    <row r="471" spans="1:5" ht="15.75" thickBot="1" x14ac:dyDescent="0.3">
      <c r="A471" s="742" t="s">
        <v>168</v>
      </c>
      <c r="B471" s="743"/>
      <c r="C471" s="743"/>
      <c r="D471" s="743"/>
      <c r="E471" s="744"/>
    </row>
    <row r="472" spans="1:5" ht="15.75" thickBot="1" x14ac:dyDescent="0.3">
      <c r="A472" s="742" t="s">
        <v>169</v>
      </c>
      <c r="B472" s="743"/>
      <c r="C472" s="743"/>
      <c r="D472" s="743"/>
      <c r="E472" s="744"/>
    </row>
    <row r="473" spans="1:5" ht="15.75" thickBot="1" x14ac:dyDescent="0.3">
      <c r="A473" s="123" t="s">
        <v>126</v>
      </c>
      <c r="B473" s="745" t="s">
        <v>221</v>
      </c>
      <c r="C473" s="747"/>
      <c r="D473" s="747"/>
      <c r="E473" s="748"/>
    </row>
    <row r="474" spans="1:5" ht="186.75" customHeight="1" thickBot="1" x14ac:dyDescent="0.3">
      <c r="A474" s="123" t="s">
        <v>127</v>
      </c>
      <c r="B474" s="123" t="s">
        <v>222</v>
      </c>
      <c r="C474" s="138" t="s">
        <v>172</v>
      </c>
      <c r="D474" s="764" t="s">
        <v>223</v>
      </c>
      <c r="E474" s="765"/>
    </row>
    <row r="475" spans="1:5" ht="15.75" thickBot="1" x14ac:dyDescent="0.3">
      <c r="A475" s="115" t="s">
        <v>68</v>
      </c>
      <c r="B475" s="714" t="s">
        <v>224</v>
      </c>
      <c r="C475" s="715"/>
      <c r="D475" s="715"/>
      <c r="E475" s="553"/>
    </row>
    <row r="476" spans="1:5" ht="15.75" thickBot="1" x14ac:dyDescent="0.3">
      <c r="A476" s="115" t="s">
        <v>70</v>
      </c>
      <c r="B476" s="739" t="s">
        <v>165</v>
      </c>
      <c r="C476" s="740"/>
      <c r="D476" s="740"/>
      <c r="E476" s="741"/>
    </row>
    <row r="477" spans="1:5" x14ac:dyDescent="0.25">
      <c r="A477" s="735"/>
      <c r="B477" s="140">
        <v>2019</v>
      </c>
      <c r="C477" s="140">
        <v>2020</v>
      </c>
      <c r="D477" s="140">
        <v>2021</v>
      </c>
      <c r="E477" s="140">
        <v>2022</v>
      </c>
    </row>
    <row r="478" spans="1:5" ht="15.75" thickBot="1" x14ac:dyDescent="0.3">
      <c r="A478" s="736"/>
      <c r="B478" s="141" t="s">
        <v>46</v>
      </c>
      <c r="C478" s="141" t="s">
        <v>46</v>
      </c>
      <c r="D478" s="141" t="s">
        <v>46</v>
      </c>
      <c r="E478" s="141" t="s">
        <v>46</v>
      </c>
    </row>
    <row r="479" spans="1:5" ht="15.75" thickBot="1" x14ac:dyDescent="0.3">
      <c r="A479" s="115" t="s">
        <v>72</v>
      </c>
      <c r="B479" s="146">
        <v>7000</v>
      </c>
      <c r="C479" s="146">
        <v>7000</v>
      </c>
      <c r="D479" s="146">
        <v>7000</v>
      </c>
      <c r="E479" s="146">
        <v>7000</v>
      </c>
    </row>
    <row r="480" spans="1:5" ht="15.75" thickBot="1" x14ac:dyDescent="0.3">
      <c r="A480" s="115" t="s">
        <v>73</v>
      </c>
      <c r="B480" s="146">
        <v>656800</v>
      </c>
      <c r="C480" s="146">
        <v>745800</v>
      </c>
      <c r="D480" s="146">
        <v>755800</v>
      </c>
      <c r="E480" s="146">
        <v>755800</v>
      </c>
    </row>
    <row r="481" spans="1:5" ht="15.75" thickBot="1" x14ac:dyDescent="0.3">
      <c r="A481" s="115" t="s">
        <v>74</v>
      </c>
      <c r="B481" s="146">
        <f>B480/B479</f>
        <v>93.828571428571422</v>
      </c>
      <c r="C481" s="146">
        <f>C480/C479</f>
        <v>106.54285714285714</v>
      </c>
      <c r="D481" s="146">
        <f>D480/D479</f>
        <v>107.97142857142858</v>
      </c>
      <c r="E481" s="146">
        <f>E480/E479</f>
        <v>107.97142857142858</v>
      </c>
    </row>
    <row r="482" spans="1:5" ht="15.75" thickBot="1" x14ac:dyDescent="0.3">
      <c r="A482" s="115" t="s">
        <v>75</v>
      </c>
      <c r="B482" s="142" t="e">
        <f>B479/A479-1</f>
        <v>#VALUE!</v>
      </c>
      <c r="C482" s="142">
        <f t="shared" ref="C482:D484" si="17">C479/B479-1</f>
        <v>0</v>
      </c>
      <c r="D482" s="142">
        <f t="shared" si="17"/>
        <v>0</v>
      </c>
      <c r="E482" s="142">
        <f>E479/D479-1</f>
        <v>0</v>
      </c>
    </row>
    <row r="483" spans="1:5" ht="15.75" thickBot="1" x14ac:dyDescent="0.3">
      <c r="A483" s="115" t="s">
        <v>77</v>
      </c>
      <c r="B483" s="142" t="e">
        <f>B480/A480-1</f>
        <v>#VALUE!</v>
      </c>
      <c r="C483" s="142">
        <f t="shared" si="17"/>
        <v>0.13550548112058469</v>
      </c>
      <c r="D483" s="142">
        <f t="shared" si="17"/>
        <v>1.3408420488066453E-2</v>
      </c>
      <c r="E483" s="142">
        <f>E480/D480-1</f>
        <v>0</v>
      </c>
    </row>
    <row r="484" spans="1:5" ht="15.75" thickBot="1" x14ac:dyDescent="0.3">
      <c r="A484" s="115" t="s">
        <v>78</v>
      </c>
      <c r="B484" s="142" t="e">
        <f>B481/A481-1</f>
        <v>#VALUE!</v>
      </c>
      <c r="C484" s="142">
        <f t="shared" si="17"/>
        <v>0.13550548112058469</v>
      </c>
      <c r="D484" s="142">
        <f t="shared" si="17"/>
        <v>1.3408420488066453E-2</v>
      </c>
      <c r="E484" s="142">
        <f>E481/D481-1</f>
        <v>0</v>
      </c>
    </row>
    <row r="485" spans="1:5" ht="15.75" customHeight="1" thickBot="1" x14ac:dyDescent="0.3">
      <c r="A485" s="732" t="s">
        <v>166</v>
      </c>
      <c r="B485" s="733"/>
      <c r="C485" s="733"/>
      <c r="D485" s="733"/>
      <c r="E485" s="734"/>
    </row>
    <row r="486" spans="1:5" x14ac:dyDescent="0.25">
      <c r="A486" s="735"/>
      <c r="B486" s="140">
        <v>2019</v>
      </c>
      <c r="C486" s="140">
        <v>2020</v>
      </c>
      <c r="D486" s="140">
        <v>2021</v>
      </c>
      <c r="E486" s="140">
        <v>2021</v>
      </c>
    </row>
    <row r="487" spans="1:5" ht="15.75" thickBot="1" x14ac:dyDescent="0.3">
      <c r="A487" s="736"/>
      <c r="B487" s="141" t="s">
        <v>46</v>
      </c>
      <c r="C487" s="141" t="s">
        <v>46</v>
      </c>
      <c r="D487" s="141" t="s">
        <v>46</v>
      </c>
      <c r="E487" s="141" t="s">
        <v>46</v>
      </c>
    </row>
    <row r="488" spans="1:5" ht="15.75" thickBot="1" x14ac:dyDescent="0.3">
      <c r="A488" s="143" t="s">
        <v>134</v>
      </c>
      <c r="B488" s="144">
        <f>B489+B490+B491+B492</f>
        <v>0</v>
      </c>
      <c r="C488" s="144">
        <f>C489+C490+C491+C492</f>
        <v>0</v>
      </c>
      <c r="D488" s="144">
        <f>D489+D490+D491+D492</f>
        <v>0</v>
      </c>
      <c r="E488" s="144">
        <f>E489+E490+E491+E492</f>
        <v>0</v>
      </c>
    </row>
    <row r="489" spans="1:5" ht="15.75" thickBot="1" x14ac:dyDescent="0.3">
      <c r="A489" s="129" t="s">
        <v>81</v>
      </c>
      <c r="B489" s="144"/>
      <c r="C489" s="144"/>
      <c r="D489" s="144"/>
      <c r="E489" s="144"/>
    </row>
    <row r="490" spans="1:5" ht="15.75" thickBot="1" x14ac:dyDescent="0.3">
      <c r="A490" s="129" t="s">
        <v>135</v>
      </c>
      <c r="B490" s="144"/>
      <c r="C490" s="144"/>
      <c r="D490" s="144"/>
      <c r="E490" s="144"/>
    </row>
    <row r="491" spans="1:5" ht="15.75" thickBot="1" x14ac:dyDescent="0.3">
      <c r="A491" s="129" t="s">
        <v>136</v>
      </c>
      <c r="B491" s="144"/>
      <c r="C491" s="144"/>
      <c r="D491" s="144"/>
      <c r="E491" s="144"/>
    </row>
    <row r="492" spans="1:5" ht="15.75" thickBot="1" x14ac:dyDescent="0.3">
      <c r="A492" s="129" t="s">
        <v>137</v>
      </c>
      <c r="B492" s="144"/>
      <c r="C492" s="144"/>
      <c r="D492" s="144"/>
      <c r="E492" s="144"/>
    </row>
    <row r="493" spans="1:5" ht="15.75" thickBot="1" x14ac:dyDescent="0.3">
      <c r="A493" s="143" t="s">
        <v>138</v>
      </c>
      <c r="B493" s="133">
        <f>B494+B495+B496+B497</f>
        <v>656800</v>
      </c>
      <c r="C493" s="133">
        <f>C494+C495+C496+C497</f>
        <v>745800</v>
      </c>
      <c r="D493" s="133">
        <f>D494+D495+D496+D497</f>
        <v>755800</v>
      </c>
      <c r="E493" s="133">
        <f>E494+E495+E496+E497</f>
        <v>755800</v>
      </c>
    </row>
    <row r="494" spans="1:5" ht="15.75" thickBot="1" x14ac:dyDescent="0.3">
      <c r="A494" s="129" t="s">
        <v>81</v>
      </c>
      <c r="B494" s="144">
        <v>0</v>
      </c>
      <c r="C494" s="144"/>
      <c r="D494" s="144"/>
      <c r="E494" s="144"/>
    </row>
    <row r="495" spans="1:5" ht="15.75" thickBot="1" x14ac:dyDescent="0.3">
      <c r="A495" s="129" t="s">
        <v>135</v>
      </c>
      <c r="B495" s="144">
        <v>656800</v>
      </c>
      <c r="C495" s="144">
        <v>745800</v>
      </c>
      <c r="D495" s="144">
        <v>755800</v>
      </c>
      <c r="E495" s="144">
        <v>755800</v>
      </c>
    </row>
    <row r="496" spans="1:5" ht="15.75" thickBot="1" x14ac:dyDescent="0.3">
      <c r="A496" s="129" t="s">
        <v>136</v>
      </c>
      <c r="B496" s="144"/>
      <c r="C496" s="144"/>
      <c r="D496" s="144"/>
      <c r="E496" s="144"/>
    </row>
    <row r="497" spans="1:5" ht="15.75" thickBot="1" x14ac:dyDescent="0.3">
      <c r="A497" s="129" t="s">
        <v>137</v>
      </c>
      <c r="B497" s="144"/>
      <c r="C497" s="144"/>
      <c r="D497" s="144"/>
      <c r="E497" s="144"/>
    </row>
    <row r="498" spans="1:5" ht="15.75" thickBot="1" x14ac:dyDescent="0.3">
      <c r="A498" s="145" t="s">
        <v>89</v>
      </c>
      <c r="B498" s="133">
        <f>B488+B493</f>
        <v>656800</v>
      </c>
      <c r="C498" s="133">
        <f>C488+C493</f>
        <v>745800</v>
      </c>
      <c r="D498" s="133">
        <f>D488+D493</f>
        <v>755800</v>
      </c>
      <c r="E498" s="133">
        <f>E488+E493</f>
        <v>755800</v>
      </c>
    </row>
    <row r="499" spans="1:5" ht="57" thickBot="1" x14ac:dyDescent="0.3">
      <c r="A499" s="123" t="s">
        <v>91</v>
      </c>
      <c r="B499" s="123" t="s">
        <v>225</v>
      </c>
      <c r="C499" s="138" t="s">
        <v>172</v>
      </c>
      <c r="D499" s="747" t="s">
        <v>226</v>
      </c>
      <c r="E499" s="748"/>
    </row>
    <row r="500" spans="1:5" ht="37.5" customHeight="1" thickBot="1" x14ac:dyDescent="0.3">
      <c r="A500" s="115" t="s">
        <v>68</v>
      </c>
      <c r="B500" s="749" t="s">
        <v>222</v>
      </c>
      <c r="C500" s="750"/>
      <c r="D500" s="750"/>
      <c r="E500" s="751"/>
    </row>
    <row r="501" spans="1:5" ht="15.75" thickBot="1" x14ac:dyDescent="0.3">
      <c r="A501" s="115" t="s">
        <v>70</v>
      </c>
      <c r="B501" s="739" t="s">
        <v>165</v>
      </c>
      <c r="C501" s="740"/>
      <c r="D501" s="740"/>
      <c r="E501" s="741"/>
    </row>
    <row r="502" spans="1:5" x14ac:dyDescent="0.25">
      <c r="A502" s="735"/>
      <c r="B502" s="140">
        <v>2019</v>
      </c>
      <c r="C502" s="140">
        <v>2020</v>
      </c>
      <c r="D502" s="140">
        <v>2021</v>
      </c>
      <c r="E502" s="140">
        <v>2022</v>
      </c>
    </row>
    <row r="503" spans="1:5" ht="15.75" thickBot="1" x14ac:dyDescent="0.3">
      <c r="A503" s="736"/>
      <c r="B503" s="141" t="s">
        <v>46</v>
      </c>
      <c r="C503" s="141" t="s">
        <v>46</v>
      </c>
      <c r="D503" s="141" t="s">
        <v>46</v>
      </c>
      <c r="E503" s="141" t="s">
        <v>46</v>
      </c>
    </row>
    <row r="504" spans="1:5" ht="15.75" thickBot="1" x14ac:dyDescent="0.3">
      <c r="A504" s="115" t="s">
        <v>72</v>
      </c>
      <c r="B504" s="146">
        <v>0</v>
      </c>
      <c r="C504" s="115"/>
      <c r="D504" s="115"/>
      <c r="E504" s="115"/>
    </row>
    <row r="505" spans="1:5" ht="15.75" thickBot="1" x14ac:dyDescent="0.3">
      <c r="A505" s="115" t="s">
        <v>73</v>
      </c>
      <c r="B505" s="146">
        <v>186202</v>
      </c>
      <c r="C505" s="146">
        <v>158000</v>
      </c>
      <c r="D505" s="146">
        <v>160000</v>
      </c>
      <c r="E505" s="146">
        <v>160000</v>
      </c>
    </row>
    <row r="506" spans="1:5" ht="15.75" thickBot="1" x14ac:dyDescent="0.3">
      <c r="A506" s="115" t="s">
        <v>74</v>
      </c>
      <c r="B506" s="146" t="e">
        <f>B505/B504</f>
        <v>#DIV/0!</v>
      </c>
      <c r="C506" s="146" t="e">
        <f>C505/C504</f>
        <v>#DIV/0!</v>
      </c>
      <c r="D506" s="146" t="e">
        <f>D505/D504</f>
        <v>#DIV/0!</v>
      </c>
      <c r="E506" s="146" t="e">
        <f>E505/E504</f>
        <v>#DIV/0!</v>
      </c>
    </row>
    <row r="507" spans="1:5" ht="15.75" thickBot="1" x14ac:dyDescent="0.3">
      <c r="A507" s="115" t="s">
        <v>75</v>
      </c>
      <c r="B507" s="142" t="e">
        <f>B504/A504-1</f>
        <v>#VALUE!</v>
      </c>
      <c r="C507" s="142" t="e">
        <f t="shared" ref="C507:D509" si="18">C504/B504-1</f>
        <v>#DIV/0!</v>
      </c>
      <c r="D507" s="142" t="e">
        <f t="shared" si="18"/>
        <v>#DIV/0!</v>
      </c>
      <c r="E507" s="142" t="e">
        <f>E504/D504-1</f>
        <v>#DIV/0!</v>
      </c>
    </row>
    <row r="508" spans="1:5" ht="15.75" thickBot="1" x14ac:dyDescent="0.3">
      <c r="A508" s="115" t="s">
        <v>77</v>
      </c>
      <c r="B508" s="142" t="e">
        <f>B505/A505-1</f>
        <v>#VALUE!</v>
      </c>
      <c r="C508" s="142">
        <f t="shared" si="18"/>
        <v>-0.15145916800034376</v>
      </c>
      <c r="D508" s="142">
        <f t="shared" si="18"/>
        <v>1.2658227848101333E-2</v>
      </c>
      <c r="E508" s="142">
        <f>E505/D505-1</f>
        <v>0</v>
      </c>
    </row>
    <row r="509" spans="1:5" ht="15.75" thickBot="1" x14ac:dyDescent="0.3">
      <c r="A509" s="115" t="s">
        <v>78</v>
      </c>
      <c r="B509" s="142" t="e">
        <f>B506/A506-1</f>
        <v>#DIV/0!</v>
      </c>
      <c r="C509" s="142" t="e">
        <f t="shared" si="18"/>
        <v>#DIV/0!</v>
      </c>
      <c r="D509" s="142" t="e">
        <f t="shared" si="18"/>
        <v>#DIV/0!</v>
      </c>
      <c r="E509" s="142" t="e">
        <f>E506/D506-1</f>
        <v>#DIV/0!</v>
      </c>
    </row>
    <row r="510" spans="1:5" ht="15.75" customHeight="1" thickBot="1" x14ac:dyDescent="0.3">
      <c r="A510" s="732" t="s">
        <v>178</v>
      </c>
      <c r="B510" s="733"/>
      <c r="C510" s="733"/>
      <c r="D510" s="733"/>
      <c r="E510" s="734"/>
    </row>
    <row r="511" spans="1:5" x14ac:dyDescent="0.25">
      <c r="A511" s="735"/>
      <c r="B511" s="140">
        <v>2019</v>
      </c>
      <c r="C511" s="140">
        <v>2020</v>
      </c>
      <c r="D511" s="140">
        <v>2021</v>
      </c>
      <c r="E511" s="140">
        <v>2021</v>
      </c>
    </row>
    <row r="512" spans="1:5" ht="15.75" thickBot="1" x14ac:dyDescent="0.3">
      <c r="A512" s="736"/>
      <c r="B512" s="141" t="s">
        <v>46</v>
      </c>
      <c r="C512" s="141" t="s">
        <v>46</v>
      </c>
      <c r="D512" s="141" t="s">
        <v>46</v>
      </c>
      <c r="E512" s="141" t="s">
        <v>46</v>
      </c>
    </row>
    <row r="513" spans="1:5" ht="15.75" thickBot="1" x14ac:dyDescent="0.3">
      <c r="A513" s="143" t="s">
        <v>134</v>
      </c>
      <c r="B513" s="144">
        <f>B514+B515+B516+B517</f>
        <v>0</v>
      </c>
      <c r="C513" s="144">
        <f>C514+C515+C516+C517</f>
        <v>0</v>
      </c>
      <c r="D513" s="144">
        <f>D514+D515+D516+D517</f>
        <v>0</v>
      </c>
      <c r="E513" s="144">
        <f>E514+E515+E516+E517</f>
        <v>0</v>
      </c>
    </row>
    <row r="514" spans="1:5" ht="15.75" thickBot="1" x14ac:dyDescent="0.3">
      <c r="A514" s="129" t="s">
        <v>81</v>
      </c>
      <c r="B514" s="144"/>
      <c r="C514" s="144"/>
      <c r="D514" s="144"/>
      <c r="E514" s="144"/>
    </row>
    <row r="515" spans="1:5" ht="15.75" thickBot="1" x14ac:dyDescent="0.3">
      <c r="A515" s="129" t="s">
        <v>135</v>
      </c>
      <c r="B515" s="144"/>
      <c r="C515" s="144"/>
      <c r="D515" s="144"/>
      <c r="E515" s="144"/>
    </row>
    <row r="516" spans="1:5" ht="15.75" thickBot="1" x14ac:dyDescent="0.3">
      <c r="A516" s="129" t="s">
        <v>136</v>
      </c>
      <c r="B516" s="144"/>
      <c r="C516" s="144"/>
      <c r="D516" s="144"/>
      <c r="E516" s="144"/>
    </row>
    <row r="517" spans="1:5" ht="15.75" thickBot="1" x14ac:dyDescent="0.3">
      <c r="A517" s="129" t="s">
        <v>137</v>
      </c>
      <c r="B517" s="144"/>
      <c r="C517" s="144"/>
      <c r="D517" s="144"/>
      <c r="E517" s="144"/>
    </row>
    <row r="518" spans="1:5" ht="15.75" thickBot="1" x14ac:dyDescent="0.3">
      <c r="A518" s="143" t="s">
        <v>138</v>
      </c>
      <c r="B518" s="133">
        <f>B519+B520+B521+B522</f>
        <v>186202</v>
      </c>
      <c r="C518" s="133">
        <f>C519+C520+C521+C522</f>
        <v>158000</v>
      </c>
      <c r="D518" s="133">
        <f>D519+D520+D521+D522</f>
        <v>160000</v>
      </c>
      <c r="E518" s="133">
        <f>E519+E520+E521+E522</f>
        <v>160000</v>
      </c>
    </row>
    <row r="519" spans="1:5" ht="15.75" thickBot="1" x14ac:dyDescent="0.3">
      <c r="A519" s="129" t="s">
        <v>81</v>
      </c>
      <c r="B519" s="144">
        <v>0</v>
      </c>
      <c r="C519" s="144"/>
      <c r="D519" s="144"/>
      <c r="E519" s="144"/>
    </row>
    <row r="520" spans="1:5" ht="15.75" thickBot="1" x14ac:dyDescent="0.3">
      <c r="A520" s="129" t="s">
        <v>135</v>
      </c>
      <c r="B520" s="144"/>
      <c r="C520" s="144"/>
      <c r="D520" s="144"/>
      <c r="E520" s="144"/>
    </row>
    <row r="521" spans="1:5" ht="15.75" thickBot="1" x14ac:dyDescent="0.3">
      <c r="A521" s="129" t="s">
        <v>136</v>
      </c>
      <c r="B521" s="144">
        <v>51202</v>
      </c>
      <c r="C521" s="144">
        <v>10000</v>
      </c>
      <c r="D521" s="144">
        <v>10000</v>
      </c>
      <c r="E521" s="144">
        <v>10000</v>
      </c>
    </row>
    <row r="522" spans="1:5" ht="15.75" thickBot="1" x14ac:dyDescent="0.3">
      <c r="A522" s="129" t="s">
        <v>137</v>
      </c>
      <c r="B522" s="144">
        <v>135000</v>
      </c>
      <c r="C522" s="144">
        <v>148000</v>
      </c>
      <c r="D522" s="144">
        <v>150000</v>
      </c>
      <c r="E522" s="144">
        <v>150000</v>
      </c>
    </row>
    <row r="523" spans="1:5" ht="15.75" thickBot="1" x14ac:dyDescent="0.3">
      <c r="A523" s="132" t="s">
        <v>179</v>
      </c>
      <c r="B523" s="152">
        <f>B513+B518</f>
        <v>186202</v>
      </c>
      <c r="C523" s="152">
        <f>C513+C518</f>
        <v>158000</v>
      </c>
      <c r="D523" s="152">
        <f>D513+D518</f>
        <v>160000</v>
      </c>
      <c r="E523" s="152">
        <f>E513+E518</f>
        <v>160000</v>
      </c>
    </row>
    <row r="524" spans="1:5" ht="33.75" customHeight="1" thickBot="1" x14ac:dyDescent="0.3">
      <c r="A524" s="147" t="s">
        <v>126</v>
      </c>
      <c r="B524" s="749" t="s">
        <v>227</v>
      </c>
      <c r="C524" s="750"/>
      <c r="D524" s="750"/>
      <c r="E524" s="751"/>
    </row>
    <row r="525" spans="1:5" ht="45.75" thickBot="1" x14ac:dyDescent="0.3">
      <c r="A525" s="123" t="s">
        <v>127</v>
      </c>
      <c r="B525" s="123" t="s">
        <v>228</v>
      </c>
      <c r="C525" s="138" t="s">
        <v>172</v>
      </c>
      <c r="D525" s="764" t="s">
        <v>229</v>
      </c>
      <c r="E525" s="765"/>
    </row>
    <row r="526" spans="1:5" ht="65.25" customHeight="1" thickBot="1" x14ac:dyDescent="0.3">
      <c r="A526" s="115" t="s">
        <v>68</v>
      </c>
      <c r="B526" s="714" t="s">
        <v>230</v>
      </c>
      <c r="C526" s="715"/>
      <c r="D526" s="715"/>
      <c r="E526" s="553"/>
    </row>
    <row r="527" spans="1:5" ht="15.75" thickBot="1" x14ac:dyDescent="0.3">
      <c r="A527" s="115" t="s">
        <v>70</v>
      </c>
      <c r="B527" s="739" t="s">
        <v>231</v>
      </c>
      <c r="C527" s="740"/>
      <c r="D527" s="740"/>
      <c r="E527" s="741"/>
    </row>
    <row r="528" spans="1:5" x14ac:dyDescent="0.25">
      <c r="A528" s="735"/>
      <c r="B528" s="140">
        <v>2019</v>
      </c>
      <c r="C528" s="140">
        <v>2020</v>
      </c>
      <c r="D528" s="140">
        <v>2021</v>
      </c>
      <c r="E528" s="140">
        <v>2022</v>
      </c>
    </row>
    <row r="529" spans="1:5" ht="15.75" thickBot="1" x14ac:dyDescent="0.3">
      <c r="A529" s="736"/>
      <c r="B529" s="141" t="s">
        <v>46</v>
      </c>
      <c r="C529" s="141" t="s">
        <v>46</v>
      </c>
      <c r="D529" s="141" t="s">
        <v>46</v>
      </c>
      <c r="E529" s="141" t="s">
        <v>46</v>
      </c>
    </row>
    <row r="530" spans="1:5" ht="15.75" thickBot="1" x14ac:dyDescent="0.3">
      <c r="A530" s="115" t="s">
        <v>72</v>
      </c>
      <c r="B530" s="146">
        <v>2</v>
      </c>
      <c r="C530" s="146">
        <v>0</v>
      </c>
      <c r="D530" s="146">
        <v>0</v>
      </c>
      <c r="E530" s="146">
        <v>0</v>
      </c>
    </row>
    <row r="531" spans="1:5" ht="15.75" thickBot="1" x14ac:dyDescent="0.3">
      <c r="A531" s="115" t="s">
        <v>73</v>
      </c>
      <c r="B531" s="146">
        <v>99000</v>
      </c>
      <c r="C531" s="146">
        <v>10000</v>
      </c>
      <c r="D531" s="146">
        <v>0</v>
      </c>
      <c r="E531" s="146">
        <v>0</v>
      </c>
    </row>
    <row r="532" spans="1:5" ht="15.75" thickBot="1" x14ac:dyDescent="0.3">
      <c r="A532" s="115" t="s">
        <v>74</v>
      </c>
      <c r="B532" s="146">
        <f>B531/B530</f>
        <v>49500</v>
      </c>
      <c r="C532" s="146" t="e">
        <f>C531/C530</f>
        <v>#DIV/0!</v>
      </c>
      <c r="D532" s="146" t="e">
        <f>D531/D530</f>
        <v>#DIV/0!</v>
      </c>
      <c r="E532" s="146" t="e">
        <f>E531/E530</f>
        <v>#DIV/0!</v>
      </c>
    </row>
    <row r="533" spans="1:5" ht="15.75" thickBot="1" x14ac:dyDescent="0.3">
      <c r="A533" s="115" t="s">
        <v>75</v>
      </c>
      <c r="B533" s="142" t="e">
        <f>B530/A530-1</f>
        <v>#VALUE!</v>
      </c>
      <c r="C533" s="142">
        <f t="shared" ref="C533:D535" si="19">C530/B530-1</f>
        <v>-1</v>
      </c>
      <c r="D533" s="142" t="e">
        <f t="shared" si="19"/>
        <v>#DIV/0!</v>
      </c>
      <c r="E533" s="142" t="e">
        <f>E530/D530-1</f>
        <v>#DIV/0!</v>
      </c>
    </row>
    <row r="534" spans="1:5" ht="15.75" thickBot="1" x14ac:dyDescent="0.3">
      <c r="A534" s="115" t="s">
        <v>77</v>
      </c>
      <c r="B534" s="142" t="e">
        <f>B531/A531-1</f>
        <v>#VALUE!</v>
      </c>
      <c r="C534" s="142">
        <f t="shared" si="19"/>
        <v>-0.89898989898989901</v>
      </c>
      <c r="D534" s="142">
        <f t="shared" si="19"/>
        <v>-1</v>
      </c>
      <c r="E534" s="142" t="e">
        <f>E531/D531-1</f>
        <v>#DIV/0!</v>
      </c>
    </row>
    <row r="535" spans="1:5" ht="15.75" thickBot="1" x14ac:dyDescent="0.3">
      <c r="A535" s="115" t="s">
        <v>78</v>
      </c>
      <c r="B535" s="142" t="e">
        <f>B532/A532-1</f>
        <v>#VALUE!</v>
      </c>
      <c r="C535" s="142" t="e">
        <f t="shared" si="19"/>
        <v>#DIV/0!</v>
      </c>
      <c r="D535" s="142" t="e">
        <f t="shared" si="19"/>
        <v>#DIV/0!</v>
      </c>
      <c r="E535" s="142" t="e">
        <f>E532/D532-1</f>
        <v>#DIV/0!</v>
      </c>
    </row>
    <row r="536" spans="1:5" ht="15.75" customHeight="1" thickBot="1" x14ac:dyDescent="0.3">
      <c r="A536" s="732" t="s">
        <v>166</v>
      </c>
      <c r="B536" s="733"/>
      <c r="C536" s="733"/>
      <c r="D536" s="733"/>
      <c r="E536" s="734"/>
    </row>
    <row r="537" spans="1:5" x14ac:dyDescent="0.25">
      <c r="A537" s="735"/>
      <c r="B537" s="140">
        <v>2019</v>
      </c>
      <c r="C537" s="140">
        <v>2020</v>
      </c>
      <c r="D537" s="140">
        <v>2021</v>
      </c>
      <c r="E537" s="140">
        <v>2022</v>
      </c>
    </row>
    <row r="538" spans="1:5" ht="15.75" thickBot="1" x14ac:dyDescent="0.3">
      <c r="A538" s="736"/>
      <c r="B538" s="141" t="s">
        <v>46</v>
      </c>
      <c r="C538" s="141" t="s">
        <v>46</v>
      </c>
      <c r="D538" s="141" t="s">
        <v>46</v>
      </c>
      <c r="E538" s="141" t="s">
        <v>46</v>
      </c>
    </row>
    <row r="539" spans="1:5" ht="15.75" thickBot="1" x14ac:dyDescent="0.3">
      <c r="A539" s="143" t="s">
        <v>134</v>
      </c>
      <c r="B539" s="144">
        <f>B540+B541+B542+B543</f>
        <v>0</v>
      </c>
      <c r="C539" s="144">
        <f>C540+C541+C542+C543</f>
        <v>0</v>
      </c>
      <c r="D539" s="144">
        <f>D540+D541+D542+D543</f>
        <v>0</v>
      </c>
      <c r="E539" s="144">
        <f>E540+E541+E542+E543</f>
        <v>0</v>
      </c>
    </row>
    <row r="540" spans="1:5" ht="15.75" thickBot="1" x14ac:dyDescent="0.3">
      <c r="A540" s="129" t="s">
        <v>81</v>
      </c>
      <c r="B540" s="144"/>
      <c r="C540" s="144"/>
      <c r="D540" s="144"/>
      <c r="E540" s="144"/>
    </row>
    <row r="541" spans="1:5" ht="15.75" thickBot="1" x14ac:dyDescent="0.3">
      <c r="A541" s="129" t="s">
        <v>135</v>
      </c>
      <c r="B541" s="144"/>
      <c r="C541" s="144"/>
      <c r="D541" s="144"/>
      <c r="E541" s="144"/>
    </row>
    <row r="542" spans="1:5" ht="15.75" thickBot="1" x14ac:dyDescent="0.3">
      <c r="A542" s="129" t="s">
        <v>136</v>
      </c>
      <c r="B542" s="144"/>
      <c r="C542" s="144"/>
      <c r="D542" s="144"/>
      <c r="E542" s="144"/>
    </row>
    <row r="543" spans="1:5" ht="15.75" thickBot="1" x14ac:dyDescent="0.3">
      <c r="A543" s="129" t="s">
        <v>137</v>
      </c>
      <c r="B543" s="144"/>
      <c r="C543" s="144"/>
      <c r="D543" s="144"/>
      <c r="E543" s="144"/>
    </row>
    <row r="544" spans="1:5" ht="15.75" thickBot="1" x14ac:dyDescent="0.3">
      <c r="A544" s="143" t="s">
        <v>138</v>
      </c>
      <c r="B544" s="133">
        <f>B545+B546+B547+B548</f>
        <v>99000</v>
      </c>
      <c r="C544" s="133">
        <v>10000</v>
      </c>
      <c r="D544" s="133">
        <f>D545+D546+D547+D548</f>
        <v>0</v>
      </c>
      <c r="E544" s="133">
        <f>E545+E546+E547+E548</f>
        <v>0</v>
      </c>
    </row>
    <row r="545" spans="1:5" ht="15.75" thickBot="1" x14ac:dyDescent="0.3">
      <c r="A545" s="129" t="s">
        <v>81</v>
      </c>
      <c r="B545" s="144">
        <v>0</v>
      </c>
      <c r="C545" s="144"/>
      <c r="D545" s="144"/>
      <c r="E545" s="144"/>
    </row>
    <row r="546" spans="1:5" ht="15.75" thickBot="1" x14ac:dyDescent="0.3">
      <c r="A546" s="129" t="s">
        <v>135</v>
      </c>
      <c r="B546" s="144">
        <v>99000</v>
      </c>
      <c r="C546" s="144">
        <v>10000</v>
      </c>
      <c r="D546" s="144">
        <v>0</v>
      </c>
      <c r="E546" s="144">
        <v>0</v>
      </c>
    </row>
    <row r="547" spans="1:5" ht="15.75" thickBot="1" x14ac:dyDescent="0.3">
      <c r="A547" s="129" t="s">
        <v>136</v>
      </c>
      <c r="B547" s="144"/>
      <c r="C547" s="144"/>
      <c r="D547" s="144"/>
      <c r="E547" s="144"/>
    </row>
    <row r="548" spans="1:5" ht="15.75" thickBot="1" x14ac:dyDescent="0.3">
      <c r="A548" s="129" t="s">
        <v>137</v>
      </c>
      <c r="B548" s="144"/>
      <c r="C548" s="144"/>
      <c r="D548" s="144"/>
      <c r="E548" s="144"/>
    </row>
    <row r="549" spans="1:5" ht="15.75" thickBot="1" x14ac:dyDescent="0.3">
      <c r="A549" s="145" t="s">
        <v>89</v>
      </c>
      <c r="B549" s="133">
        <f>B539+B544</f>
        <v>99000</v>
      </c>
      <c r="C549" s="133">
        <f>C539+C544</f>
        <v>10000</v>
      </c>
      <c r="D549" s="133">
        <f>D539+D544</f>
        <v>0</v>
      </c>
      <c r="E549" s="133">
        <f>E539+E544</f>
        <v>0</v>
      </c>
    </row>
    <row r="550" spans="1:5" ht="45.75" thickBot="1" x14ac:dyDescent="0.3">
      <c r="A550" s="123" t="s">
        <v>91</v>
      </c>
      <c r="B550" s="123" t="s">
        <v>232</v>
      </c>
      <c r="C550" s="138" t="s">
        <v>172</v>
      </c>
      <c r="D550" s="747" t="s">
        <v>233</v>
      </c>
      <c r="E550" s="748"/>
    </row>
    <row r="551" spans="1:5" ht="15.75" thickBot="1" x14ac:dyDescent="0.3">
      <c r="A551" s="115" t="s">
        <v>68</v>
      </c>
      <c r="B551" s="749" t="s">
        <v>234</v>
      </c>
      <c r="C551" s="750"/>
      <c r="D551" s="750"/>
      <c r="E551" s="751"/>
    </row>
    <row r="552" spans="1:5" ht="15.75" thickBot="1" x14ac:dyDescent="0.3">
      <c r="A552" s="115" t="s">
        <v>70</v>
      </c>
      <c r="B552" s="739" t="s">
        <v>231</v>
      </c>
      <c r="C552" s="740"/>
      <c r="D552" s="740"/>
      <c r="E552" s="741"/>
    </row>
    <row r="553" spans="1:5" x14ac:dyDescent="0.25">
      <c r="A553" s="735"/>
      <c r="B553" s="140">
        <v>2019</v>
      </c>
      <c r="C553" s="140">
        <v>2020</v>
      </c>
      <c r="D553" s="140">
        <v>2021</v>
      </c>
      <c r="E553" s="140">
        <v>2022</v>
      </c>
    </row>
    <row r="554" spans="1:5" ht="15.75" thickBot="1" x14ac:dyDescent="0.3">
      <c r="A554" s="736"/>
      <c r="B554" s="141" t="s">
        <v>46</v>
      </c>
      <c r="C554" s="141" t="s">
        <v>46</v>
      </c>
      <c r="D554" s="141" t="s">
        <v>46</v>
      </c>
      <c r="E554" s="141" t="s">
        <v>46</v>
      </c>
    </row>
    <row r="555" spans="1:5" ht="15.75" thickBot="1" x14ac:dyDescent="0.3">
      <c r="A555" s="115" t="s">
        <v>72</v>
      </c>
      <c r="B555" s="146">
        <v>2</v>
      </c>
      <c r="C555" s="115"/>
      <c r="D555" s="115"/>
      <c r="E555" s="115"/>
    </row>
    <row r="556" spans="1:5" ht="15.75" thickBot="1" x14ac:dyDescent="0.3">
      <c r="A556" s="115" t="s">
        <v>73</v>
      </c>
      <c r="B556" s="146">
        <v>25000</v>
      </c>
      <c r="C556" s="146">
        <v>2000</v>
      </c>
      <c r="D556" s="146">
        <v>0</v>
      </c>
      <c r="E556" s="146">
        <v>0</v>
      </c>
    </row>
    <row r="557" spans="1:5" ht="15.75" thickBot="1" x14ac:dyDescent="0.3">
      <c r="A557" s="115" t="s">
        <v>74</v>
      </c>
      <c r="B557" s="146">
        <f>B556/B555</f>
        <v>12500</v>
      </c>
      <c r="C557" s="146" t="e">
        <f>C556/C555</f>
        <v>#DIV/0!</v>
      </c>
      <c r="D557" s="146" t="e">
        <f>D556/D555</f>
        <v>#DIV/0!</v>
      </c>
      <c r="E557" s="146" t="e">
        <f>E556/E555</f>
        <v>#DIV/0!</v>
      </c>
    </row>
    <row r="558" spans="1:5" ht="15.75" thickBot="1" x14ac:dyDescent="0.3">
      <c r="A558" s="115" t="s">
        <v>75</v>
      </c>
      <c r="B558" s="142" t="e">
        <f>B555/A555-1</f>
        <v>#VALUE!</v>
      </c>
      <c r="C558" s="142">
        <f t="shared" ref="C558:D560" si="20">C555/B555-1</f>
        <v>-1</v>
      </c>
      <c r="D558" s="142" t="e">
        <f t="shared" si="20"/>
        <v>#DIV/0!</v>
      </c>
      <c r="E558" s="142" t="e">
        <f>E555/D555-1</f>
        <v>#DIV/0!</v>
      </c>
    </row>
    <row r="559" spans="1:5" ht="15.75" thickBot="1" x14ac:dyDescent="0.3">
      <c r="A559" s="115" t="s">
        <v>77</v>
      </c>
      <c r="B559" s="142" t="e">
        <f>B556/A556-1</f>
        <v>#VALUE!</v>
      </c>
      <c r="C559" s="142">
        <f t="shared" si="20"/>
        <v>-0.92</v>
      </c>
      <c r="D559" s="142">
        <f t="shared" si="20"/>
        <v>-1</v>
      </c>
      <c r="E559" s="142" t="e">
        <f>E556/D556-1</f>
        <v>#DIV/0!</v>
      </c>
    </row>
    <row r="560" spans="1:5" ht="15.75" thickBot="1" x14ac:dyDescent="0.3">
      <c r="A560" s="115" t="s">
        <v>78</v>
      </c>
      <c r="B560" s="142" t="e">
        <f>B557/A557-1</f>
        <v>#VALUE!</v>
      </c>
      <c r="C560" s="142" t="e">
        <f t="shared" si="20"/>
        <v>#DIV/0!</v>
      </c>
      <c r="D560" s="142" t="e">
        <f t="shared" si="20"/>
        <v>#DIV/0!</v>
      </c>
      <c r="E560" s="142" t="e">
        <f>E557/D557-1</f>
        <v>#DIV/0!</v>
      </c>
    </row>
    <row r="561" spans="1:5" ht="15.75" customHeight="1" thickBot="1" x14ac:dyDescent="0.3">
      <c r="A561" s="732" t="s">
        <v>178</v>
      </c>
      <c r="B561" s="733"/>
      <c r="C561" s="733"/>
      <c r="D561" s="733"/>
      <c r="E561" s="734"/>
    </row>
    <row r="562" spans="1:5" x14ac:dyDescent="0.25">
      <c r="A562" s="735"/>
      <c r="B562" s="140">
        <v>2019</v>
      </c>
      <c r="C562" s="140">
        <v>2020</v>
      </c>
      <c r="D562" s="140">
        <v>2021</v>
      </c>
      <c r="E562" s="140">
        <v>2021</v>
      </c>
    </row>
    <row r="563" spans="1:5" ht="15.75" thickBot="1" x14ac:dyDescent="0.3">
      <c r="A563" s="736"/>
      <c r="B563" s="141" t="s">
        <v>46</v>
      </c>
      <c r="C563" s="141" t="s">
        <v>46</v>
      </c>
      <c r="D563" s="141" t="s">
        <v>46</v>
      </c>
      <c r="E563" s="141" t="s">
        <v>46</v>
      </c>
    </row>
    <row r="564" spans="1:5" ht="15.75" thickBot="1" x14ac:dyDescent="0.3">
      <c r="A564" s="143" t="s">
        <v>134</v>
      </c>
      <c r="B564" s="144">
        <f>B565+B566+B567+B568</f>
        <v>0</v>
      </c>
      <c r="C564" s="144">
        <f>C565+C566+C567+C568</f>
        <v>0</v>
      </c>
      <c r="D564" s="144">
        <f>D565+D566+D567+D568</f>
        <v>0</v>
      </c>
      <c r="E564" s="144">
        <f>E565+E566+E567+E568</f>
        <v>0</v>
      </c>
    </row>
    <row r="565" spans="1:5" ht="15.75" thickBot="1" x14ac:dyDescent="0.3">
      <c r="A565" s="129" t="s">
        <v>81</v>
      </c>
      <c r="B565" s="144"/>
      <c r="C565" s="144"/>
      <c r="D565" s="144"/>
      <c r="E565" s="144"/>
    </row>
    <row r="566" spans="1:5" ht="15.75" thickBot="1" x14ac:dyDescent="0.3">
      <c r="A566" s="129" t="s">
        <v>135</v>
      </c>
      <c r="B566" s="144"/>
      <c r="C566" s="144"/>
      <c r="D566" s="144"/>
      <c r="E566" s="144"/>
    </row>
    <row r="567" spans="1:5" ht="15.75" thickBot="1" x14ac:dyDescent="0.3">
      <c r="A567" s="129" t="s">
        <v>136</v>
      </c>
      <c r="B567" s="144"/>
      <c r="C567" s="144"/>
      <c r="D567" s="144"/>
      <c r="E567" s="144"/>
    </row>
    <row r="568" spans="1:5" ht="15.75" thickBot="1" x14ac:dyDescent="0.3">
      <c r="A568" s="129" t="s">
        <v>137</v>
      </c>
      <c r="B568" s="144"/>
      <c r="C568" s="144"/>
      <c r="D568" s="144"/>
      <c r="E568" s="144"/>
    </row>
    <row r="569" spans="1:5" ht="15.75" thickBot="1" x14ac:dyDescent="0.3">
      <c r="A569" s="143" t="s">
        <v>138</v>
      </c>
      <c r="B569" s="133">
        <f>B570+B571+B572+B573</f>
        <v>25000</v>
      </c>
      <c r="C569" s="133">
        <f>C570+C571+C572+C573</f>
        <v>2000</v>
      </c>
      <c r="D569" s="133">
        <f>D570+D571+D572+D573</f>
        <v>0</v>
      </c>
      <c r="E569" s="133">
        <f>E570+E571+E572+E573</f>
        <v>0</v>
      </c>
    </row>
    <row r="570" spans="1:5" ht="15.75" thickBot="1" x14ac:dyDescent="0.3">
      <c r="A570" s="129" t="s">
        <v>81</v>
      </c>
      <c r="B570" s="144">
        <v>0</v>
      </c>
      <c r="C570" s="144"/>
      <c r="D570" s="144"/>
      <c r="E570" s="144"/>
    </row>
    <row r="571" spans="1:5" ht="15.75" thickBot="1" x14ac:dyDescent="0.3">
      <c r="A571" s="129" t="s">
        <v>135</v>
      </c>
      <c r="B571" s="144"/>
      <c r="C571" s="144"/>
      <c r="D571" s="144"/>
      <c r="E571" s="144"/>
    </row>
    <row r="572" spans="1:5" ht="15.75" thickBot="1" x14ac:dyDescent="0.3">
      <c r="A572" s="129" t="s">
        <v>136</v>
      </c>
      <c r="B572" s="144">
        <v>0</v>
      </c>
      <c r="C572" s="144"/>
      <c r="D572" s="144"/>
      <c r="E572" s="144"/>
    </row>
    <row r="573" spans="1:5" ht="15.75" thickBot="1" x14ac:dyDescent="0.3">
      <c r="A573" s="129" t="s">
        <v>137</v>
      </c>
      <c r="B573" s="144">
        <v>25000</v>
      </c>
      <c r="C573" s="144">
        <v>2000</v>
      </c>
      <c r="D573" s="144">
        <v>0</v>
      </c>
      <c r="E573" s="144">
        <v>0</v>
      </c>
    </row>
    <row r="574" spans="1:5" ht="15.75" thickBot="1" x14ac:dyDescent="0.3">
      <c r="A574" s="150" t="s">
        <v>179</v>
      </c>
      <c r="B574" s="152">
        <f>B564+B569</f>
        <v>25000</v>
      </c>
      <c r="C574" s="152">
        <f>C564+C569</f>
        <v>2000</v>
      </c>
      <c r="D574" s="152">
        <f>D564+D569</f>
        <v>0</v>
      </c>
      <c r="E574" s="152">
        <f>E564+E569</f>
        <v>0</v>
      </c>
    </row>
    <row r="575" spans="1:5" ht="34.5" customHeight="1" thickBot="1" x14ac:dyDescent="0.3">
      <c r="A575" s="153" t="s">
        <v>112</v>
      </c>
      <c r="B575" s="752" t="s">
        <v>235</v>
      </c>
      <c r="C575" s="753"/>
      <c r="D575" s="753"/>
      <c r="E575" s="754"/>
    </row>
    <row r="576" spans="1:5" ht="15.75" thickBot="1" x14ac:dyDescent="0.3">
      <c r="A576" s="714" t="s">
        <v>114</v>
      </c>
      <c r="B576" s="715"/>
      <c r="C576" s="715"/>
      <c r="D576" s="715"/>
      <c r="E576" s="553"/>
    </row>
    <row r="577" spans="1:8" ht="57" thickBot="1" x14ac:dyDescent="0.3">
      <c r="A577" s="115" t="s">
        <v>236</v>
      </c>
      <c r="B577" s="86">
        <v>0.16</v>
      </c>
      <c r="C577" s="86">
        <v>0.16</v>
      </c>
      <c r="D577" s="86">
        <v>0.16</v>
      </c>
      <c r="E577" s="86">
        <v>0.16</v>
      </c>
    </row>
    <row r="578" spans="1:8" ht="34.5" thickBot="1" x14ac:dyDescent="0.3">
      <c r="A578" s="115" t="s">
        <v>237</v>
      </c>
      <c r="B578" s="154">
        <v>0.214</v>
      </c>
      <c r="C578" s="154">
        <v>0.28599999999999998</v>
      </c>
      <c r="D578" s="154">
        <v>0.36</v>
      </c>
      <c r="E578" s="154">
        <v>0.36</v>
      </c>
    </row>
    <row r="579" spans="1:8" ht="15.75" thickBot="1" x14ac:dyDescent="0.3">
      <c r="A579" s="758" t="s">
        <v>119</v>
      </c>
      <c r="B579" s="759"/>
      <c r="C579" s="759"/>
      <c r="D579" s="759"/>
      <c r="E579" s="760"/>
    </row>
    <row r="580" spans="1:8" ht="15.75" thickBot="1" x14ac:dyDescent="0.3">
      <c r="A580" s="761" t="s">
        <v>238</v>
      </c>
      <c r="B580" s="762"/>
      <c r="C580" s="762"/>
      <c r="D580" s="762"/>
      <c r="E580" s="763"/>
      <c r="H580" s="155"/>
    </row>
    <row r="581" spans="1:8" ht="15.75" customHeight="1" thickBot="1" x14ac:dyDescent="0.3">
      <c r="A581" s="123" t="s">
        <v>65</v>
      </c>
      <c r="B581" s="755" t="s">
        <v>239</v>
      </c>
      <c r="C581" s="756"/>
      <c r="D581" s="756"/>
      <c r="E581" s="757"/>
    </row>
    <row r="582" spans="1:8" ht="36" customHeight="1" thickBot="1" x14ac:dyDescent="0.3">
      <c r="A582" s="115" t="s">
        <v>68</v>
      </c>
      <c r="B582" s="714" t="s">
        <v>240</v>
      </c>
      <c r="C582" s="715"/>
      <c r="D582" s="715"/>
      <c r="E582" s="553"/>
    </row>
    <row r="583" spans="1:8" ht="15.75" thickBot="1" x14ac:dyDescent="0.3">
      <c r="A583" s="115" t="s">
        <v>70</v>
      </c>
      <c r="B583" s="739" t="s">
        <v>165</v>
      </c>
      <c r="C583" s="740"/>
      <c r="D583" s="740"/>
      <c r="E583" s="741"/>
    </row>
    <row r="584" spans="1:8" x14ac:dyDescent="0.25">
      <c r="A584" s="735"/>
      <c r="B584" s="140">
        <v>2019</v>
      </c>
      <c r="C584" s="140">
        <v>2020</v>
      </c>
      <c r="D584" s="140">
        <v>2021</v>
      </c>
      <c r="E584" s="140">
        <v>2022</v>
      </c>
    </row>
    <row r="585" spans="1:8" ht="15.75" thickBot="1" x14ac:dyDescent="0.3">
      <c r="A585" s="736"/>
      <c r="B585" s="141" t="s">
        <v>46</v>
      </c>
      <c r="C585" s="141" t="s">
        <v>46</v>
      </c>
      <c r="D585" s="141" t="s">
        <v>46</v>
      </c>
      <c r="E585" s="141" t="s">
        <v>46</v>
      </c>
    </row>
    <row r="586" spans="1:8" ht="15.75" thickBot="1" x14ac:dyDescent="0.3">
      <c r="A586" s="115" t="s">
        <v>72</v>
      </c>
      <c r="B586" s="156">
        <v>45000</v>
      </c>
      <c r="C586" s="156">
        <v>45000</v>
      </c>
      <c r="D586" s="156">
        <v>45000</v>
      </c>
      <c r="E586" s="156">
        <v>45000</v>
      </c>
    </row>
    <row r="587" spans="1:8" ht="15.75" thickBot="1" x14ac:dyDescent="0.3">
      <c r="A587" s="115" t="s">
        <v>73</v>
      </c>
      <c r="B587" s="146">
        <v>191452</v>
      </c>
      <c r="C587" s="149">
        <v>178000</v>
      </c>
      <c r="D587" s="149">
        <v>178000</v>
      </c>
      <c r="E587" s="149">
        <v>178000</v>
      </c>
    </row>
    <row r="588" spans="1:8" ht="15.75" thickBot="1" x14ac:dyDescent="0.3">
      <c r="A588" s="115" t="s">
        <v>74</v>
      </c>
      <c r="B588" s="157">
        <f>B587/B586</f>
        <v>4.254488888888889</v>
      </c>
      <c r="C588" s="157">
        <f>C587/C586</f>
        <v>3.9555555555555557</v>
      </c>
      <c r="D588" s="157">
        <f>D587/D586</f>
        <v>3.9555555555555557</v>
      </c>
      <c r="E588" s="157">
        <f>E587/E586</f>
        <v>3.9555555555555557</v>
      </c>
    </row>
    <row r="589" spans="1:8" ht="15.75" thickBot="1" x14ac:dyDescent="0.3">
      <c r="A589" s="115" t="s">
        <v>75</v>
      </c>
      <c r="B589" s="142" t="e">
        <f>B586/A586-1</f>
        <v>#VALUE!</v>
      </c>
      <c r="C589" s="142">
        <f t="shared" ref="C589:D591" si="21">C586/B586-1</f>
        <v>0</v>
      </c>
      <c r="D589" s="142">
        <f t="shared" si="21"/>
        <v>0</v>
      </c>
      <c r="E589" s="142">
        <f>E586/D586-1</f>
        <v>0</v>
      </c>
    </row>
    <row r="590" spans="1:8" ht="15.75" thickBot="1" x14ac:dyDescent="0.3">
      <c r="A590" s="115" t="s">
        <v>77</v>
      </c>
      <c r="B590" s="142" t="e">
        <f>B587/A587-1</f>
        <v>#VALUE!</v>
      </c>
      <c r="C590" s="142">
        <f t="shared" si="21"/>
        <v>-7.0263042433612588E-2</v>
      </c>
      <c r="D590" s="142">
        <f t="shared" si="21"/>
        <v>0</v>
      </c>
      <c r="E590" s="142">
        <f>E587/D587-1</f>
        <v>0</v>
      </c>
    </row>
    <row r="591" spans="1:8" ht="15.75" thickBot="1" x14ac:dyDescent="0.3">
      <c r="A591" s="115" t="s">
        <v>78</v>
      </c>
      <c r="B591" s="142" t="e">
        <f>B588/A588-1</f>
        <v>#VALUE!</v>
      </c>
      <c r="C591" s="142">
        <f t="shared" si="21"/>
        <v>-7.0263042433612588E-2</v>
      </c>
      <c r="D591" s="142">
        <f t="shared" si="21"/>
        <v>0</v>
      </c>
      <c r="E591" s="142">
        <f>E588/D588-1</f>
        <v>0</v>
      </c>
    </row>
    <row r="592" spans="1:8" x14ac:dyDescent="0.25">
      <c r="A592" s="735"/>
      <c r="B592" s="140">
        <v>2019</v>
      </c>
      <c r="C592" s="140">
        <v>2020</v>
      </c>
      <c r="D592" s="140">
        <v>2021</v>
      </c>
      <c r="E592" s="140">
        <v>2021</v>
      </c>
    </row>
    <row r="593" spans="1:5" ht="15.75" thickBot="1" x14ac:dyDescent="0.3">
      <c r="A593" s="736"/>
      <c r="B593" s="141" t="s">
        <v>46</v>
      </c>
      <c r="C593" s="141" t="s">
        <v>46</v>
      </c>
      <c r="D593" s="141" t="s">
        <v>46</v>
      </c>
      <c r="E593" s="141" t="s">
        <v>46</v>
      </c>
    </row>
    <row r="594" spans="1:5" ht="15.75" customHeight="1" thickBot="1" x14ac:dyDescent="0.3">
      <c r="A594" s="732" t="s">
        <v>166</v>
      </c>
      <c r="B594" s="733"/>
      <c r="C594" s="733"/>
      <c r="D594" s="733"/>
      <c r="E594" s="734"/>
    </row>
    <row r="595" spans="1:5" x14ac:dyDescent="0.25">
      <c r="A595" s="735"/>
      <c r="B595" s="140">
        <v>2019</v>
      </c>
      <c r="C595" s="140">
        <v>2020</v>
      </c>
      <c r="D595" s="140">
        <v>2021</v>
      </c>
      <c r="E595" s="140">
        <v>2022</v>
      </c>
    </row>
    <row r="596" spans="1:5" ht="15.75" thickBot="1" x14ac:dyDescent="0.3">
      <c r="A596" s="736"/>
      <c r="B596" s="141" t="s">
        <v>46</v>
      </c>
      <c r="C596" s="141" t="s">
        <v>46</v>
      </c>
      <c r="D596" s="141" t="s">
        <v>46</v>
      </c>
      <c r="E596" s="141" t="s">
        <v>46</v>
      </c>
    </row>
    <row r="597" spans="1:5" ht="15.75" thickBot="1" x14ac:dyDescent="0.3">
      <c r="A597" s="143" t="s">
        <v>80</v>
      </c>
      <c r="B597" s="144">
        <v>0</v>
      </c>
      <c r="C597" s="144">
        <v>0</v>
      </c>
      <c r="D597" s="144">
        <v>0</v>
      </c>
      <c r="E597" s="144">
        <v>0</v>
      </c>
    </row>
    <row r="598" spans="1:5" ht="15.75" thickBot="1" x14ac:dyDescent="0.3">
      <c r="A598" s="129" t="s">
        <v>81</v>
      </c>
      <c r="B598" s="146"/>
      <c r="C598" s="146"/>
      <c r="D598" s="146"/>
      <c r="E598" s="146"/>
    </row>
    <row r="599" spans="1:5" ht="15.75" thickBot="1" x14ac:dyDescent="0.3">
      <c r="A599" s="129" t="s">
        <v>82</v>
      </c>
      <c r="B599" s="146"/>
      <c r="C599" s="146"/>
      <c r="D599" s="146"/>
      <c r="E599" s="146"/>
    </row>
    <row r="600" spans="1:5" ht="24.75" thickBot="1" x14ac:dyDescent="0.3">
      <c r="A600" s="143" t="s">
        <v>83</v>
      </c>
      <c r="B600" s="144">
        <v>0</v>
      </c>
      <c r="C600" s="144">
        <v>0</v>
      </c>
      <c r="D600" s="144">
        <v>0</v>
      </c>
      <c r="E600" s="144">
        <v>0</v>
      </c>
    </row>
    <row r="601" spans="1:5" ht="15.75" thickBot="1" x14ac:dyDescent="0.3">
      <c r="A601" s="129" t="s">
        <v>81</v>
      </c>
      <c r="B601" s="146"/>
      <c r="C601" s="146"/>
      <c r="D601" s="146"/>
      <c r="E601" s="146"/>
    </row>
    <row r="602" spans="1:5" ht="15.75" thickBot="1" x14ac:dyDescent="0.3">
      <c r="A602" s="129" t="s">
        <v>82</v>
      </c>
      <c r="B602" s="146"/>
      <c r="C602" s="146"/>
      <c r="D602" s="146"/>
      <c r="E602" s="146"/>
    </row>
    <row r="603" spans="1:5" ht="15.75" thickBot="1" x14ac:dyDescent="0.3">
      <c r="A603" s="143" t="s">
        <v>84</v>
      </c>
      <c r="B603" s="144">
        <v>191452</v>
      </c>
      <c r="C603" s="144">
        <f>+C604</f>
        <v>178000</v>
      </c>
      <c r="D603" s="144">
        <f>+D604</f>
        <v>178000</v>
      </c>
      <c r="E603" s="144">
        <f>+E604</f>
        <v>178000</v>
      </c>
    </row>
    <row r="604" spans="1:5" ht="15.75" thickBot="1" x14ac:dyDescent="0.3">
      <c r="A604" s="129" t="s">
        <v>81</v>
      </c>
      <c r="B604" s="144">
        <v>191452</v>
      </c>
      <c r="C604" s="144">
        <f>+C587</f>
        <v>178000</v>
      </c>
      <c r="D604" s="144">
        <f>+D587</f>
        <v>178000</v>
      </c>
      <c r="E604" s="144">
        <f>+E587</f>
        <v>178000</v>
      </c>
    </row>
    <row r="605" spans="1:5" ht="15.75" thickBot="1" x14ac:dyDescent="0.3">
      <c r="A605" s="129" t="s">
        <v>82</v>
      </c>
      <c r="B605" s="146"/>
      <c r="C605" s="146"/>
      <c r="D605" s="146"/>
      <c r="E605" s="146"/>
    </row>
    <row r="606" spans="1:5" ht="15.75" thickBot="1" x14ac:dyDescent="0.3">
      <c r="A606" s="143" t="s">
        <v>85</v>
      </c>
      <c r="B606" s="144"/>
      <c r="C606" s="144"/>
      <c r="D606" s="144"/>
      <c r="E606" s="144"/>
    </row>
    <row r="607" spans="1:5" ht="15.75" thickBot="1" x14ac:dyDescent="0.3">
      <c r="A607" s="129" t="s">
        <v>81</v>
      </c>
      <c r="B607" s="146"/>
      <c r="C607" s="146"/>
      <c r="D607" s="146"/>
      <c r="E607" s="146"/>
    </row>
    <row r="608" spans="1:5" ht="15.75" thickBot="1" x14ac:dyDescent="0.3">
      <c r="A608" s="129" t="s">
        <v>82</v>
      </c>
      <c r="B608" s="146"/>
      <c r="C608" s="146"/>
      <c r="D608" s="146"/>
      <c r="E608" s="146"/>
    </row>
    <row r="609" spans="1:5" ht="15.75" thickBot="1" x14ac:dyDescent="0.3">
      <c r="A609" s="143" t="s">
        <v>86</v>
      </c>
      <c r="B609" s="144"/>
      <c r="C609" s="144"/>
      <c r="D609" s="144"/>
      <c r="E609" s="144"/>
    </row>
    <row r="610" spans="1:5" ht="15.75" thickBot="1" x14ac:dyDescent="0.3">
      <c r="A610" s="129" t="s">
        <v>81</v>
      </c>
      <c r="B610" s="146"/>
      <c r="C610" s="146"/>
      <c r="D610" s="146"/>
      <c r="E610" s="146"/>
    </row>
    <row r="611" spans="1:5" ht="15.75" thickBot="1" x14ac:dyDescent="0.3">
      <c r="A611" s="129" t="s">
        <v>82</v>
      </c>
      <c r="B611" s="146"/>
      <c r="C611" s="146"/>
      <c r="D611" s="146"/>
      <c r="E611" s="146"/>
    </row>
    <row r="612" spans="1:5" ht="15.75" thickBot="1" x14ac:dyDescent="0.3">
      <c r="A612" s="143" t="s">
        <v>87</v>
      </c>
      <c r="B612" s="144"/>
      <c r="C612" s="144"/>
      <c r="D612" s="144"/>
      <c r="E612" s="144"/>
    </row>
    <row r="613" spans="1:5" ht="15.75" thickBot="1" x14ac:dyDescent="0.3">
      <c r="A613" s="129" t="s">
        <v>81</v>
      </c>
      <c r="B613" s="146"/>
      <c r="C613" s="146"/>
      <c r="D613" s="146"/>
      <c r="E613" s="146"/>
    </row>
    <row r="614" spans="1:5" ht="15.75" thickBot="1" x14ac:dyDescent="0.3">
      <c r="A614" s="129" t="s">
        <v>82</v>
      </c>
      <c r="B614" s="146"/>
      <c r="C614" s="146"/>
      <c r="D614" s="146"/>
      <c r="E614" s="146"/>
    </row>
    <row r="615" spans="1:5" ht="15.75" thickBot="1" x14ac:dyDescent="0.3">
      <c r="A615" s="143" t="s">
        <v>88</v>
      </c>
      <c r="B615" s="144"/>
      <c r="C615" s="144"/>
      <c r="D615" s="144"/>
      <c r="E615" s="144"/>
    </row>
    <row r="616" spans="1:5" ht="15.75" thickBot="1" x14ac:dyDescent="0.3">
      <c r="A616" s="129" t="s">
        <v>81</v>
      </c>
      <c r="B616" s="146"/>
      <c r="C616" s="146"/>
      <c r="D616" s="146"/>
      <c r="E616" s="146"/>
    </row>
    <row r="617" spans="1:5" ht="15.75" thickBot="1" x14ac:dyDescent="0.3">
      <c r="A617" s="129" t="s">
        <v>82</v>
      </c>
      <c r="B617" s="146"/>
      <c r="C617" s="146"/>
      <c r="D617" s="146"/>
      <c r="E617" s="146"/>
    </row>
    <row r="618" spans="1:5" ht="24.75" thickBot="1" x14ac:dyDescent="0.3">
      <c r="A618" s="158" t="s">
        <v>241</v>
      </c>
      <c r="B618" s="159">
        <f>B615+B612+B609+B606+B603+B600+B597</f>
        <v>191452</v>
      </c>
      <c r="C618" s="159">
        <f>C615+C612+C609+C606+C603+C600+C597</f>
        <v>178000</v>
      </c>
      <c r="D618" s="159">
        <f>D615+D612+D609+D606+D603+D600+D597</f>
        <v>178000</v>
      </c>
      <c r="E618" s="159">
        <f>E615+E612+E609+E606+E603+E600+E597</f>
        <v>178000</v>
      </c>
    </row>
    <row r="619" spans="1:5" ht="15.75" thickBot="1" x14ac:dyDescent="0.3">
      <c r="A619" s="134" t="s">
        <v>90</v>
      </c>
      <c r="B619" s="135">
        <f>IF(B618-B587=0,0,"Error")</f>
        <v>0</v>
      </c>
      <c r="C619" s="135">
        <f>IF(C618-C587=0,0,"Error")</f>
        <v>0</v>
      </c>
      <c r="D619" s="135">
        <f>IF(D618-D587=0,0,"Error")</f>
        <v>0</v>
      </c>
      <c r="E619" s="135">
        <f>IF(E618-E587=0,0,"Error")</f>
        <v>0</v>
      </c>
    </row>
    <row r="620" spans="1:5" ht="15.75" customHeight="1" thickBot="1" x14ac:dyDescent="0.3">
      <c r="A620" s="160" t="s">
        <v>242</v>
      </c>
      <c r="B620" s="755" t="s">
        <v>243</v>
      </c>
      <c r="C620" s="756"/>
      <c r="D620" s="756"/>
      <c r="E620" s="757"/>
    </row>
    <row r="621" spans="1:5" ht="34.5" customHeight="1" thickBot="1" x14ac:dyDescent="0.3">
      <c r="A621" s="115" t="s">
        <v>68</v>
      </c>
      <c r="B621" s="714" t="s">
        <v>244</v>
      </c>
      <c r="C621" s="715"/>
      <c r="D621" s="715"/>
      <c r="E621" s="553"/>
    </row>
    <row r="622" spans="1:5" ht="15.75" thickBot="1" x14ac:dyDescent="0.3">
      <c r="A622" s="115" t="s">
        <v>70</v>
      </c>
      <c r="B622" s="739" t="s">
        <v>165</v>
      </c>
      <c r="C622" s="740"/>
      <c r="D622" s="740"/>
      <c r="E622" s="741"/>
    </row>
    <row r="623" spans="1:5" x14ac:dyDescent="0.25">
      <c r="A623" s="735"/>
      <c r="B623" s="161">
        <v>2019</v>
      </c>
      <c r="C623" s="161">
        <v>2020</v>
      </c>
      <c r="D623" s="161">
        <v>2021</v>
      </c>
      <c r="E623" s="161">
        <v>2022</v>
      </c>
    </row>
    <row r="624" spans="1:5" ht="15.75" thickBot="1" x14ac:dyDescent="0.3">
      <c r="A624" s="736"/>
      <c r="B624" s="162" t="s">
        <v>46</v>
      </c>
      <c r="C624" s="162" t="s">
        <v>46</v>
      </c>
      <c r="D624" s="162" t="s">
        <v>46</v>
      </c>
      <c r="E624" s="162" t="s">
        <v>46</v>
      </c>
    </row>
    <row r="625" spans="1:5" ht="15.75" thickBot="1" x14ac:dyDescent="0.3">
      <c r="A625" s="115" t="s">
        <v>72</v>
      </c>
      <c r="B625" s="149">
        <v>70000</v>
      </c>
      <c r="C625" s="149">
        <v>70000</v>
      </c>
      <c r="D625" s="149">
        <v>70000</v>
      </c>
      <c r="E625" s="149">
        <v>70000</v>
      </c>
    </row>
    <row r="626" spans="1:5" ht="15.75" thickBot="1" x14ac:dyDescent="0.3">
      <c r="A626" s="115" t="s">
        <v>73</v>
      </c>
      <c r="B626" s="149">
        <v>185400</v>
      </c>
      <c r="C626" s="149">
        <v>165000</v>
      </c>
      <c r="D626" s="149">
        <v>210000</v>
      </c>
      <c r="E626" s="149">
        <v>211000</v>
      </c>
    </row>
    <row r="627" spans="1:5" ht="15.75" thickBot="1" x14ac:dyDescent="0.3">
      <c r="A627" s="115" t="s">
        <v>74</v>
      </c>
      <c r="B627" s="163">
        <f>B626/B625</f>
        <v>2.6485714285714286</v>
      </c>
      <c r="C627" s="163">
        <f>C626/C625</f>
        <v>2.3571428571428572</v>
      </c>
      <c r="D627" s="163">
        <f>D626/D625</f>
        <v>3</v>
      </c>
      <c r="E627" s="163">
        <f>E626/E625</f>
        <v>3.0142857142857142</v>
      </c>
    </row>
    <row r="628" spans="1:5" ht="15.75" thickBot="1" x14ac:dyDescent="0.3">
      <c r="A628" s="115" t="s">
        <v>75</v>
      </c>
      <c r="B628" s="114" t="e">
        <f>B625/A625-1</f>
        <v>#VALUE!</v>
      </c>
      <c r="C628" s="114">
        <f t="shared" ref="C628:D630" si="22">C625/B625-1</f>
        <v>0</v>
      </c>
      <c r="D628" s="114">
        <f t="shared" si="22"/>
        <v>0</v>
      </c>
      <c r="E628" s="114">
        <f>E625/D625-1</f>
        <v>0</v>
      </c>
    </row>
    <row r="629" spans="1:5" ht="15.75" thickBot="1" x14ac:dyDescent="0.3">
      <c r="A629" s="115" t="s">
        <v>77</v>
      </c>
      <c r="B629" s="114" t="e">
        <f>B626/A626-1</f>
        <v>#VALUE!</v>
      </c>
      <c r="C629" s="114">
        <f t="shared" si="22"/>
        <v>-0.11003236245954695</v>
      </c>
      <c r="D629" s="114">
        <f t="shared" si="22"/>
        <v>0.27272727272727271</v>
      </c>
      <c r="E629" s="114">
        <f>E626/D626-1</f>
        <v>4.761904761904745E-3</v>
      </c>
    </row>
    <row r="630" spans="1:5" ht="15.75" thickBot="1" x14ac:dyDescent="0.3">
      <c r="A630" s="115" t="s">
        <v>78</v>
      </c>
      <c r="B630" s="114" t="e">
        <f>B627/A627-1</f>
        <v>#VALUE!</v>
      </c>
      <c r="C630" s="114">
        <f t="shared" si="22"/>
        <v>-0.11003236245954695</v>
      </c>
      <c r="D630" s="114">
        <f t="shared" si="22"/>
        <v>0.27272727272727271</v>
      </c>
      <c r="E630" s="114">
        <f>E627/D627-1</f>
        <v>4.761904761904745E-3</v>
      </c>
    </row>
    <row r="631" spans="1:5" ht="15.75" customHeight="1" thickBot="1" x14ac:dyDescent="0.3">
      <c r="A631" s="732" t="s">
        <v>178</v>
      </c>
      <c r="B631" s="733"/>
      <c r="C631" s="733"/>
      <c r="D631" s="733"/>
      <c r="E631" s="734"/>
    </row>
    <row r="632" spans="1:5" x14ac:dyDescent="0.25">
      <c r="A632" s="735"/>
      <c r="B632" s="140">
        <v>2019</v>
      </c>
      <c r="C632" s="140">
        <v>2020</v>
      </c>
      <c r="D632" s="140">
        <v>2021</v>
      </c>
      <c r="E632" s="140">
        <v>2022</v>
      </c>
    </row>
    <row r="633" spans="1:5" ht="15.75" thickBot="1" x14ac:dyDescent="0.3">
      <c r="A633" s="736"/>
      <c r="B633" s="141" t="s">
        <v>46</v>
      </c>
      <c r="C633" s="141" t="s">
        <v>46</v>
      </c>
      <c r="D633" s="141" t="s">
        <v>46</v>
      </c>
      <c r="E633" s="141" t="s">
        <v>46</v>
      </c>
    </row>
    <row r="634" spans="1:5" ht="15.75" thickBot="1" x14ac:dyDescent="0.3">
      <c r="A634" s="143" t="s">
        <v>80</v>
      </c>
      <c r="B634" s="144">
        <v>0</v>
      </c>
      <c r="C634" s="144">
        <v>0</v>
      </c>
      <c r="D634" s="144">
        <v>0</v>
      </c>
      <c r="E634" s="144">
        <v>0</v>
      </c>
    </row>
    <row r="635" spans="1:5" ht="15.75" thickBot="1" x14ac:dyDescent="0.3">
      <c r="A635" s="129" t="s">
        <v>81</v>
      </c>
      <c r="B635" s="146"/>
      <c r="C635" s="146"/>
      <c r="D635" s="146"/>
      <c r="E635" s="146"/>
    </row>
    <row r="636" spans="1:5" ht="15.75" thickBot="1" x14ac:dyDescent="0.3">
      <c r="A636" s="129" t="s">
        <v>82</v>
      </c>
      <c r="B636" s="146"/>
      <c r="C636" s="146"/>
      <c r="D636" s="146"/>
      <c r="E636" s="146"/>
    </row>
    <row r="637" spans="1:5" ht="24.75" thickBot="1" x14ac:dyDescent="0.3">
      <c r="A637" s="143" t="s">
        <v>83</v>
      </c>
      <c r="B637" s="144">
        <v>0</v>
      </c>
      <c r="C637" s="144">
        <v>0</v>
      </c>
      <c r="D637" s="144">
        <v>0</v>
      </c>
      <c r="E637" s="144">
        <v>0</v>
      </c>
    </row>
    <row r="638" spans="1:5" ht="15.75" thickBot="1" x14ac:dyDescent="0.3">
      <c r="A638" s="129" t="s">
        <v>81</v>
      </c>
      <c r="B638" s="146"/>
      <c r="C638" s="146"/>
      <c r="D638" s="146"/>
      <c r="E638" s="146"/>
    </row>
    <row r="639" spans="1:5" ht="15.75" thickBot="1" x14ac:dyDescent="0.3">
      <c r="A639" s="129" t="s">
        <v>82</v>
      </c>
      <c r="B639" s="146"/>
      <c r="C639" s="146"/>
      <c r="D639" s="146"/>
      <c r="E639" s="146"/>
    </row>
    <row r="640" spans="1:5" ht="15.75" thickBot="1" x14ac:dyDescent="0.3">
      <c r="A640" s="143" t="s">
        <v>84</v>
      </c>
      <c r="B640" s="144">
        <v>185400</v>
      </c>
      <c r="C640" s="144">
        <f>+C641</f>
        <v>165000</v>
      </c>
      <c r="D640" s="144">
        <f>+D641</f>
        <v>210000</v>
      </c>
      <c r="E640" s="144">
        <f>+E641</f>
        <v>211000</v>
      </c>
    </row>
    <row r="641" spans="1:5" ht="15.75" thickBot="1" x14ac:dyDescent="0.3">
      <c r="A641" s="129" t="s">
        <v>81</v>
      </c>
      <c r="B641" s="144">
        <v>185400</v>
      </c>
      <c r="C641" s="144">
        <f>+C626</f>
        <v>165000</v>
      </c>
      <c r="D641" s="144">
        <f>+D626</f>
        <v>210000</v>
      </c>
      <c r="E641" s="144">
        <f>+E626</f>
        <v>211000</v>
      </c>
    </row>
    <row r="642" spans="1:5" ht="15.75" thickBot="1" x14ac:dyDescent="0.3">
      <c r="A642" s="129" t="s">
        <v>82</v>
      </c>
      <c r="B642" s="146"/>
      <c r="C642" s="146"/>
      <c r="D642" s="146"/>
      <c r="E642" s="146"/>
    </row>
    <row r="643" spans="1:5" ht="15.75" thickBot="1" x14ac:dyDescent="0.3">
      <c r="A643" s="143" t="s">
        <v>85</v>
      </c>
      <c r="B643" s="144"/>
      <c r="C643" s="144"/>
      <c r="D643" s="144"/>
      <c r="E643" s="144"/>
    </row>
    <row r="644" spans="1:5" ht="15.75" thickBot="1" x14ac:dyDescent="0.3">
      <c r="A644" s="129" t="s">
        <v>81</v>
      </c>
      <c r="B644" s="146"/>
      <c r="C644" s="146"/>
      <c r="D644" s="146"/>
      <c r="E644" s="146"/>
    </row>
    <row r="645" spans="1:5" ht="15.75" thickBot="1" x14ac:dyDescent="0.3">
      <c r="A645" s="129" t="s">
        <v>82</v>
      </c>
      <c r="B645" s="146"/>
      <c r="C645" s="146"/>
      <c r="D645" s="146"/>
      <c r="E645" s="146"/>
    </row>
    <row r="646" spans="1:5" ht="15.75" thickBot="1" x14ac:dyDescent="0.3">
      <c r="A646" s="143" t="s">
        <v>86</v>
      </c>
      <c r="B646" s="144"/>
      <c r="C646" s="144"/>
      <c r="D646" s="144"/>
      <c r="E646" s="144"/>
    </row>
    <row r="647" spans="1:5" ht="15.75" thickBot="1" x14ac:dyDescent="0.3">
      <c r="A647" s="129" t="s">
        <v>81</v>
      </c>
      <c r="B647" s="146"/>
      <c r="C647" s="146"/>
      <c r="D647" s="146"/>
      <c r="E647" s="146"/>
    </row>
    <row r="648" spans="1:5" ht="15.75" thickBot="1" x14ac:dyDescent="0.3">
      <c r="A648" s="129" t="s">
        <v>82</v>
      </c>
      <c r="B648" s="146"/>
      <c r="C648" s="146"/>
      <c r="D648" s="146"/>
      <c r="E648" s="146"/>
    </row>
    <row r="649" spans="1:5" ht="15.75" thickBot="1" x14ac:dyDescent="0.3">
      <c r="A649" s="143" t="s">
        <v>87</v>
      </c>
      <c r="B649" s="144"/>
      <c r="C649" s="144"/>
      <c r="D649" s="144"/>
      <c r="E649" s="144"/>
    </row>
    <row r="650" spans="1:5" ht="15.75" thickBot="1" x14ac:dyDescent="0.3">
      <c r="A650" s="129" t="s">
        <v>81</v>
      </c>
      <c r="B650" s="146"/>
      <c r="C650" s="146"/>
      <c r="D650" s="146"/>
      <c r="E650" s="146"/>
    </row>
    <row r="651" spans="1:5" ht="15.75" thickBot="1" x14ac:dyDescent="0.3">
      <c r="A651" s="129" t="s">
        <v>82</v>
      </c>
      <c r="B651" s="146"/>
      <c r="C651" s="146"/>
      <c r="D651" s="146"/>
      <c r="E651" s="146"/>
    </row>
    <row r="652" spans="1:5" ht="15.75" thickBot="1" x14ac:dyDescent="0.3">
      <c r="A652" s="143" t="s">
        <v>88</v>
      </c>
      <c r="B652" s="144"/>
      <c r="C652" s="144"/>
      <c r="D652" s="144"/>
      <c r="E652" s="144"/>
    </row>
    <row r="653" spans="1:5" ht="15.75" thickBot="1" x14ac:dyDescent="0.3">
      <c r="A653" s="129" t="s">
        <v>81</v>
      </c>
      <c r="B653" s="146"/>
      <c r="C653" s="146"/>
      <c r="D653" s="146"/>
      <c r="E653" s="146"/>
    </row>
    <row r="654" spans="1:5" ht="15.75" thickBot="1" x14ac:dyDescent="0.3">
      <c r="A654" s="129" t="s">
        <v>82</v>
      </c>
      <c r="B654" s="146"/>
      <c r="C654" s="146"/>
      <c r="D654" s="146"/>
      <c r="E654" s="146"/>
    </row>
    <row r="655" spans="1:5" ht="24.75" thickBot="1" x14ac:dyDescent="0.3">
      <c r="A655" s="158" t="s">
        <v>241</v>
      </c>
      <c r="B655" s="164">
        <f>B652+B646+B649+B643+B640+B637+B634</f>
        <v>185400</v>
      </c>
      <c r="C655" s="164">
        <f>C652+C646+C649+C643+C640+C637+C634</f>
        <v>165000</v>
      </c>
      <c r="D655" s="164">
        <f>D652+D646+D649+D643+D640+D637+D634</f>
        <v>210000</v>
      </c>
      <c r="E655" s="164">
        <f>E652+E646+E649+E643+E640+E637+E634</f>
        <v>211000</v>
      </c>
    </row>
    <row r="656" spans="1:5" ht="15.75" thickBot="1" x14ac:dyDescent="0.3">
      <c r="A656" s="134" t="s">
        <v>90</v>
      </c>
      <c r="B656" s="135">
        <f>IF(B655-B626=0,0,"Error")</f>
        <v>0</v>
      </c>
      <c r="C656" s="135">
        <f>IF(C655-C626=0,0,"Error")</f>
        <v>0</v>
      </c>
      <c r="D656" s="135">
        <f>IF(D655-D626=0,0,"Error")</f>
        <v>0</v>
      </c>
      <c r="E656" s="135">
        <f>IF(E655-E626=0,0,"Error")</f>
        <v>0</v>
      </c>
    </row>
    <row r="657" spans="1:5" ht="15.75" thickBot="1" x14ac:dyDescent="0.3">
      <c r="A657" s="165" t="s">
        <v>98</v>
      </c>
      <c r="B657" s="755" t="s">
        <v>245</v>
      </c>
      <c r="C657" s="756"/>
      <c r="D657" s="756"/>
      <c r="E657" s="757"/>
    </row>
    <row r="658" spans="1:5" ht="27.6" customHeight="1" thickBot="1" x14ac:dyDescent="0.3">
      <c r="A658" s="115" t="s">
        <v>68</v>
      </c>
      <c r="B658" s="714" t="s">
        <v>246</v>
      </c>
      <c r="C658" s="715"/>
      <c r="D658" s="715"/>
      <c r="E658" s="553"/>
    </row>
    <row r="659" spans="1:5" ht="15.75" thickBot="1" x14ac:dyDescent="0.3">
      <c r="A659" s="115" t="s">
        <v>70</v>
      </c>
      <c r="B659" s="739" t="s">
        <v>247</v>
      </c>
      <c r="C659" s="740"/>
      <c r="D659" s="740"/>
      <c r="E659" s="741"/>
    </row>
    <row r="660" spans="1:5" x14ac:dyDescent="0.25">
      <c r="A660" s="735"/>
      <c r="B660" s="161">
        <v>2019</v>
      </c>
      <c r="C660" s="161">
        <v>2020</v>
      </c>
      <c r="D660" s="161">
        <v>2021</v>
      </c>
      <c r="E660" s="161">
        <v>2022</v>
      </c>
    </row>
    <row r="661" spans="1:5" ht="15.75" thickBot="1" x14ac:dyDescent="0.3">
      <c r="A661" s="736"/>
      <c r="B661" s="162" t="s">
        <v>46</v>
      </c>
      <c r="C661" s="162" t="s">
        <v>46</v>
      </c>
      <c r="D661" s="162" t="s">
        <v>46</v>
      </c>
      <c r="E661" s="162" t="s">
        <v>46</v>
      </c>
    </row>
    <row r="662" spans="1:5" ht="15.75" customHeight="1" thickBot="1" x14ac:dyDescent="0.3">
      <c r="A662" s="115" t="s">
        <v>72</v>
      </c>
      <c r="B662" s="149">
        <v>350</v>
      </c>
      <c r="C662" s="149">
        <v>350</v>
      </c>
      <c r="D662" s="149">
        <v>350</v>
      </c>
      <c r="E662" s="149">
        <v>350</v>
      </c>
    </row>
    <row r="663" spans="1:5" ht="15.75" thickBot="1" x14ac:dyDescent="0.3">
      <c r="A663" s="115" t="s">
        <v>73</v>
      </c>
      <c r="B663" s="149">
        <v>252000</v>
      </c>
      <c r="C663" s="149">
        <v>252000</v>
      </c>
      <c r="D663" s="149">
        <v>252000</v>
      </c>
      <c r="E663" s="149">
        <v>252000</v>
      </c>
    </row>
    <row r="664" spans="1:5" ht="15.75" thickBot="1" x14ac:dyDescent="0.3">
      <c r="A664" s="115" t="s">
        <v>74</v>
      </c>
      <c r="B664" s="163">
        <f>B663/B662</f>
        <v>720</v>
      </c>
      <c r="C664" s="163">
        <f>C663/C662</f>
        <v>720</v>
      </c>
      <c r="D664" s="163">
        <f>D663/D662</f>
        <v>720</v>
      </c>
      <c r="E664" s="163">
        <f>E663/E662</f>
        <v>720</v>
      </c>
    </row>
    <row r="665" spans="1:5" ht="15.75" thickBot="1" x14ac:dyDescent="0.3">
      <c r="A665" s="115" t="s">
        <v>75</v>
      </c>
      <c r="B665" s="114" t="e">
        <f>B662/A662-1</f>
        <v>#VALUE!</v>
      </c>
      <c r="C665" s="114">
        <f t="shared" ref="C665:D667" si="23">C662/B662-1</f>
        <v>0</v>
      </c>
      <c r="D665" s="114">
        <f t="shared" si="23"/>
        <v>0</v>
      </c>
      <c r="E665" s="114">
        <f>E662/D662-1</f>
        <v>0</v>
      </c>
    </row>
    <row r="666" spans="1:5" ht="15.75" thickBot="1" x14ac:dyDescent="0.3">
      <c r="A666" s="115" t="s">
        <v>77</v>
      </c>
      <c r="B666" s="114" t="e">
        <f>B663/A663-1</f>
        <v>#VALUE!</v>
      </c>
      <c r="C666" s="114">
        <f t="shared" si="23"/>
        <v>0</v>
      </c>
      <c r="D666" s="114">
        <f t="shared" si="23"/>
        <v>0</v>
      </c>
      <c r="E666" s="114">
        <f>E663/D663-1</f>
        <v>0</v>
      </c>
    </row>
    <row r="667" spans="1:5" ht="15.75" thickBot="1" x14ac:dyDescent="0.3">
      <c r="A667" s="115" t="s">
        <v>78</v>
      </c>
      <c r="B667" s="114" t="e">
        <f>B664/A664-1</f>
        <v>#VALUE!</v>
      </c>
      <c r="C667" s="114">
        <f t="shared" si="23"/>
        <v>0</v>
      </c>
      <c r="D667" s="114">
        <f t="shared" si="23"/>
        <v>0</v>
      </c>
      <c r="E667" s="114">
        <f>E664/D664-1</f>
        <v>0</v>
      </c>
    </row>
    <row r="668" spans="1:5" ht="15.75" thickBot="1" x14ac:dyDescent="0.3">
      <c r="A668" s="732" t="s">
        <v>181</v>
      </c>
      <c r="B668" s="733"/>
      <c r="C668" s="733"/>
      <c r="D668" s="733"/>
      <c r="E668" s="734"/>
    </row>
    <row r="669" spans="1:5" x14ac:dyDescent="0.25">
      <c r="A669" s="735"/>
      <c r="B669" s="140">
        <v>2019</v>
      </c>
      <c r="C669" s="140">
        <v>2020</v>
      </c>
      <c r="D669" s="140">
        <v>2021</v>
      </c>
      <c r="E669" s="140">
        <v>2021</v>
      </c>
    </row>
    <row r="670" spans="1:5" ht="15.75" thickBot="1" x14ac:dyDescent="0.3">
      <c r="A670" s="736"/>
      <c r="B670" s="141" t="s">
        <v>46</v>
      </c>
      <c r="C670" s="141" t="s">
        <v>46</v>
      </c>
      <c r="D670" s="141" t="s">
        <v>46</v>
      </c>
      <c r="E670" s="141" t="s">
        <v>46</v>
      </c>
    </row>
    <row r="671" spans="1:5" ht="15.75" thickBot="1" x14ac:dyDescent="0.3">
      <c r="A671" s="143" t="s">
        <v>80</v>
      </c>
      <c r="B671" s="144">
        <v>215900</v>
      </c>
      <c r="C671" s="144">
        <v>215900</v>
      </c>
      <c r="D671" s="144">
        <v>215900</v>
      </c>
      <c r="E671" s="144">
        <v>215900</v>
      </c>
    </row>
    <row r="672" spans="1:5" ht="15.75" thickBot="1" x14ac:dyDescent="0.3">
      <c r="A672" s="129" t="s">
        <v>81</v>
      </c>
      <c r="B672" s="144">
        <v>215900</v>
      </c>
      <c r="C672" s="144">
        <v>215900</v>
      </c>
      <c r="D672" s="144">
        <v>215900</v>
      </c>
      <c r="E672" s="144">
        <v>215900</v>
      </c>
    </row>
    <row r="673" spans="1:5" ht="15.75" thickBot="1" x14ac:dyDescent="0.3">
      <c r="A673" s="129" t="s">
        <v>82</v>
      </c>
      <c r="B673" s="146"/>
      <c r="C673" s="146"/>
      <c r="D673" s="146"/>
      <c r="E673" s="146"/>
    </row>
    <row r="674" spans="1:5" ht="24.75" thickBot="1" x14ac:dyDescent="0.3">
      <c r="A674" s="143" t="s">
        <v>83</v>
      </c>
      <c r="B674" s="144">
        <v>36100</v>
      </c>
      <c r="C674" s="144">
        <v>36100</v>
      </c>
      <c r="D674" s="144">
        <v>36100</v>
      </c>
      <c r="E674" s="144">
        <v>36100</v>
      </c>
    </row>
    <row r="675" spans="1:5" ht="15.75" thickBot="1" x14ac:dyDescent="0.3">
      <c r="A675" s="129" t="s">
        <v>81</v>
      </c>
      <c r="B675" s="144">
        <v>36100</v>
      </c>
      <c r="C675" s="144">
        <v>36100</v>
      </c>
      <c r="D675" s="144">
        <v>36100</v>
      </c>
      <c r="E675" s="144">
        <v>36100</v>
      </c>
    </row>
    <row r="676" spans="1:5" ht="15.75" thickBot="1" x14ac:dyDescent="0.3">
      <c r="A676" s="129" t="s">
        <v>82</v>
      </c>
      <c r="B676" s="146"/>
      <c r="C676" s="146"/>
      <c r="D676" s="146"/>
      <c r="E676" s="146"/>
    </row>
    <row r="677" spans="1:5" ht="15.75" thickBot="1" x14ac:dyDescent="0.3">
      <c r="A677" s="143" t="s">
        <v>84</v>
      </c>
      <c r="B677" s="144"/>
      <c r="C677" s="144"/>
      <c r="D677" s="144"/>
      <c r="E677" s="144"/>
    </row>
    <row r="678" spans="1:5" ht="15.75" thickBot="1" x14ac:dyDescent="0.3">
      <c r="A678" s="129" t="s">
        <v>81</v>
      </c>
      <c r="B678" s="146"/>
      <c r="C678" s="146"/>
      <c r="D678" s="146"/>
      <c r="E678" s="146"/>
    </row>
    <row r="679" spans="1:5" ht="15.75" thickBot="1" x14ac:dyDescent="0.3">
      <c r="A679" s="129" t="s">
        <v>82</v>
      </c>
      <c r="B679" s="146"/>
      <c r="C679" s="146"/>
      <c r="D679" s="146"/>
      <c r="E679" s="146"/>
    </row>
    <row r="680" spans="1:5" ht="15.75" thickBot="1" x14ac:dyDescent="0.3">
      <c r="A680" s="143" t="s">
        <v>85</v>
      </c>
      <c r="B680" s="144"/>
      <c r="C680" s="144"/>
      <c r="D680" s="144"/>
      <c r="E680" s="144"/>
    </row>
    <row r="681" spans="1:5" ht="15.75" thickBot="1" x14ac:dyDescent="0.3">
      <c r="A681" s="129" t="s">
        <v>81</v>
      </c>
      <c r="B681" s="146"/>
      <c r="C681" s="146"/>
      <c r="D681" s="146"/>
      <c r="E681" s="146"/>
    </row>
    <row r="682" spans="1:5" ht="15.75" thickBot="1" x14ac:dyDescent="0.3">
      <c r="A682" s="129" t="s">
        <v>82</v>
      </c>
      <c r="B682" s="146"/>
      <c r="C682" s="146"/>
      <c r="D682" s="146"/>
      <c r="E682" s="146"/>
    </row>
    <row r="683" spans="1:5" ht="15.75" thickBot="1" x14ac:dyDescent="0.3">
      <c r="A683" s="143" t="s">
        <v>86</v>
      </c>
      <c r="B683" s="144"/>
      <c r="C683" s="144"/>
      <c r="D683" s="144"/>
      <c r="E683" s="144"/>
    </row>
    <row r="684" spans="1:5" ht="15.75" thickBot="1" x14ac:dyDescent="0.3">
      <c r="A684" s="129" t="s">
        <v>81</v>
      </c>
      <c r="B684" s="146"/>
      <c r="C684" s="146"/>
      <c r="D684" s="146"/>
      <c r="E684" s="146"/>
    </row>
    <row r="685" spans="1:5" ht="15.75" thickBot="1" x14ac:dyDescent="0.3">
      <c r="A685" s="129" t="s">
        <v>82</v>
      </c>
      <c r="B685" s="146"/>
      <c r="C685" s="146"/>
      <c r="D685" s="146"/>
      <c r="E685" s="146"/>
    </row>
    <row r="686" spans="1:5" ht="15.75" thickBot="1" x14ac:dyDescent="0.3">
      <c r="A686" s="143" t="s">
        <v>87</v>
      </c>
      <c r="B686" s="144"/>
      <c r="C686" s="144"/>
      <c r="D686" s="144"/>
      <c r="E686" s="144"/>
    </row>
    <row r="687" spans="1:5" ht="15.75" thickBot="1" x14ac:dyDescent="0.3">
      <c r="A687" s="129" t="s">
        <v>81</v>
      </c>
      <c r="B687" s="146"/>
      <c r="C687" s="146"/>
      <c r="D687" s="146"/>
      <c r="E687" s="146"/>
    </row>
    <row r="688" spans="1:5" ht="15.75" thickBot="1" x14ac:dyDescent="0.3">
      <c r="A688" s="129" t="s">
        <v>82</v>
      </c>
      <c r="B688" s="146"/>
      <c r="C688" s="146"/>
      <c r="D688" s="146"/>
      <c r="E688" s="146"/>
    </row>
    <row r="689" spans="1:5" ht="15.75" thickBot="1" x14ac:dyDescent="0.3">
      <c r="A689" s="143" t="s">
        <v>88</v>
      </c>
      <c r="B689" s="144"/>
      <c r="C689" s="144"/>
      <c r="D689" s="144"/>
      <c r="E689" s="144"/>
    </row>
    <row r="690" spans="1:5" ht="15.75" thickBot="1" x14ac:dyDescent="0.3">
      <c r="A690" s="129" t="s">
        <v>81</v>
      </c>
      <c r="B690" s="146"/>
      <c r="C690" s="146"/>
      <c r="D690" s="146"/>
      <c r="E690" s="146"/>
    </row>
    <row r="691" spans="1:5" ht="15.75" thickBot="1" x14ac:dyDescent="0.3">
      <c r="A691" s="129" t="s">
        <v>82</v>
      </c>
      <c r="B691" s="146"/>
      <c r="C691" s="146"/>
      <c r="D691" s="146"/>
      <c r="E691" s="146"/>
    </row>
    <row r="692" spans="1:5" ht="24.75" thickBot="1" x14ac:dyDescent="0.3">
      <c r="A692" s="158" t="s">
        <v>241</v>
      </c>
      <c r="B692" s="164">
        <f>B689+B683+B686+B680+B677+B674+B671</f>
        <v>252000</v>
      </c>
      <c r="C692" s="164">
        <f>C689+C683+C686+C680+C677+C674+C671</f>
        <v>252000</v>
      </c>
      <c r="D692" s="164">
        <f>D689+D683+D686+D680+D677+D674+D671</f>
        <v>252000</v>
      </c>
      <c r="E692" s="164">
        <f>E689+E683+E686+E680+E677+E674+E671</f>
        <v>252000</v>
      </c>
    </row>
    <row r="693" spans="1:5" ht="15.75" thickBot="1" x14ac:dyDescent="0.3">
      <c r="A693" s="134" t="s">
        <v>90</v>
      </c>
      <c r="B693" s="135">
        <f>IF(B692-B663=0,0,"Error")</f>
        <v>0</v>
      </c>
      <c r="C693" s="135">
        <f>IF(C692-C663=0,0,"Error")</f>
        <v>0</v>
      </c>
      <c r="D693" s="135">
        <f>IF(D692-D663=0,0,"Error")</f>
        <v>0</v>
      </c>
      <c r="E693" s="135">
        <f>IF(E692-E663=0,0,"Error")</f>
        <v>0</v>
      </c>
    </row>
    <row r="694" spans="1:5" ht="15.75" thickBot="1" x14ac:dyDescent="0.3">
      <c r="A694" s="165" t="s">
        <v>105</v>
      </c>
      <c r="B694" s="755" t="s">
        <v>248</v>
      </c>
      <c r="C694" s="756"/>
      <c r="D694" s="756"/>
      <c r="E694" s="757"/>
    </row>
    <row r="695" spans="1:5" ht="15.75" thickBot="1" x14ac:dyDescent="0.3">
      <c r="A695" s="115" t="s">
        <v>68</v>
      </c>
      <c r="B695" s="714" t="s">
        <v>249</v>
      </c>
      <c r="C695" s="715"/>
      <c r="D695" s="715"/>
      <c r="E695" s="553"/>
    </row>
    <row r="696" spans="1:5" ht="15.75" thickBot="1" x14ac:dyDescent="0.3">
      <c r="A696" s="115" t="s">
        <v>70</v>
      </c>
      <c r="B696" s="739" t="s">
        <v>250</v>
      </c>
      <c r="C696" s="740"/>
      <c r="D696" s="740"/>
      <c r="E696" s="741"/>
    </row>
    <row r="697" spans="1:5" x14ac:dyDescent="0.25">
      <c r="A697" s="735"/>
      <c r="B697" s="161">
        <v>2019</v>
      </c>
      <c r="C697" s="161">
        <v>2020</v>
      </c>
      <c r="D697" s="161">
        <v>2021</v>
      </c>
      <c r="E697" s="161">
        <v>2022</v>
      </c>
    </row>
    <row r="698" spans="1:5" ht="15.75" thickBot="1" x14ac:dyDescent="0.3">
      <c r="A698" s="736"/>
      <c r="B698" s="162" t="s">
        <v>46</v>
      </c>
      <c r="C698" s="162" t="s">
        <v>46</v>
      </c>
      <c r="D698" s="162" t="s">
        <v>46</v>
      </c>
      <c r="E698" s="162" t="s">
        <v>46</v>
      </c>
    </row>
    <row r="699" spans="1:5" ht="15.75" thickBot="1" x14ac:dyDescent="0.3">
      <c r="A699" s="115" t="s">
        <v>72</v>
      </c>
      <c r="B699" s="149">
        <v>0</v>
      </c>
      <c r="C699" s="149">
        <v>4</v>
      </c>
      <c r="D699" s="149">
        <v>4</v>
      </c>
      <c r="E699" s="149">
        <v>4</v>
      </c>
    </row>
    <row r="700" spans="1:5" ht="15.75" thickBot="1" x14ac:dyDescent="0.3">
      <c r="A700" s="115" t="s">
        <v>73</v>
      </c>
      <c r="B700" s="149">
        <v>0</v>
      </c>
      <c r="C700" s="149">
        <v>24000</v>
      </c>
      <c r="D700" s="149">
        <v>24000</v>
      </c>
      <c r="E700" s="149">
        <v>28000</v>
      </c>
    </row>
    <row r="701" spans="1:5" ht="15.75" thickBot="1" x14ac:dyDescent="0.3">
      <c r="A701" s="115" t="s">
        <v>74</v>
      </c>
      <c r="B701" s="163" t="e">
        <f>B700/B699</f>
        <v>#DIV/0!</v>
      </c>
      <c r="C701" s="163">
        <f>C700/C699</f>
        <v>6000</v>
      </c>
      <c r="D701" s="163">
        <f>D700/D699</f>
        <v>6000</v>
      </c>
      <c r="E701" s="163">
        <f>E700/E699</f>
        <v>7000</v>
      </c>
    </row>
    <row r="702" spans="1:5" ht="15.75" thickBot="1" x14ac:dyDescent="0.3">
      <c r="A702" s="115" t="s">
        <v>75</v>
      </c>
      <c r="B702" s="114" t="e">
        <f t="shared" ref="B702:D704" si="24">B699/A699-1</f>
        <v>#VALUE!</v>
      </c>
      <c r="C702" s="114" t="e">
        <f t="shared" si="24"/>
        <v>#DIV/0!</v>
      </c>
      <c r="D702" s="114">
        <f t="shared" si="24"/>
        <v>0</v>
      </c>
      <c r="E702" s="114">
        <f>E699/D699-1</f>
        <v>0</v>
      </c>
    </row>
    <row r="703" spans="1:5" ht="15.75" thickBot="1" x14ac:dyDescent="0.3">
      <c r="A703" s="115" t="s">
        <v>77</v>
      </c>
      <c r="B703" s="114" t="e">
        <f t="shared" si="24"/>
        <v>#VALUE!</v>
      </c>
      <c r="C703" s="114" t="e">
        <f t="shared" si="24"/>
        <v>#DIV/0!</v>
      </c>
      <c r="D703" s="114">
        <f t="shared" si="24"/>
        <v>0</v>
      </c>
      <c r="E703" s="114">
        <f>E700/D700-1</f>
        <v>0.16666666666666674</v>
      </c>
    </row>
    <row r="704" spans="1:5" ht="15.75" thickBot="1" x14ac:dyDescent="0.3">
      <c r="A704" s="115" t="s">
        <v>78</v>
      </c>
      <c r="B704" s="114" t="e">
        <f t="shared" si="24"/>
        <v>#DIV/0!</v>
      </c>
      <c r="C704" s="114" t="e">
        <f t="shared" si="24"/>
        <v>#DIV/0!</v>
      </c>
      <c r="D704" s="114">
        <f t="shared" si="24"/>
        <v>0</v>
      </c>
      <c r="E704" s="114">
        <f>E701/D701-1</f>
        <v>0.16666666666666674</v>
      </c>
    </row>
    <row r="705" spans="1:5" ht="15.75" thickBot="1" x14ac:dyDescent="0.3">
      <c r="A705" s="732" t="s">
        <v>185</v>
      </c>
      <c r="B705" s="733"/>
      <c r="C705" s="733"/>
      <c r="D705" s="733"/>
      <c r="E705" s="734"/>
    </row>
    <row r="706" spans="1:5" x14ac:dyDescent="0.25">
      <c r="A706" s="735"/>
      <c r="B706" s="140">
        <v>2019</v>
      </c>
      <c r="C706" s="140">
        <v>2020</v>
      </c>
      <c r="D706" s="140">
        <v>2021</v>
      </c>
      <c r="E706" s="140">
        <v>2022</v>
      </c>
    </row>
    <row r="707" spans="1:5" ht="15.75" thickBot="1" x14ac:dyDescent="0.3">
      <c r="A707" s="736"/>
      <c r="B707" s="141" t="s">
        <v>46</v>
      </c>
      <c r="C707" s="141" t="s">
        <v>46</v>
      </c>
      <c r="D707" s="141" t="s">
        <v>46</v>
      </c>
      <c r="E707" s="141" t="s">
        <v>46</v>
      </c>
    </row>
    <row r="708" spans="1:5" ht="15.75" thickBot="1" x14ac:dyDescent="0.3">
      <c r="A708" s="143" t="s">
        <v>80</v>
      </c>
      <c r="B708" s="144"/>
      <c r="C708" s="144"/>
      <c r="D708" s="144"/>
      <c r="E708" s="144"/>
    </row>
    <row r="709" spans="1:5" ht="15.75" thickBot="1" x14ac:dyDescent="0.3">
      <c r="A709" s="129" t="s">
        <v>81</v>
      </c>
      <c r="B709" s="144"/>
      <c r="C709" s="144"/>
      <c r="D709" s="144"/>
      <c r="E709" s="144"/>
    </row>
    <row r="710" spans="1:5" ht="15.75" thickBot="1" x14ac:dyDescent="0.3">
      <c r="A710" s="129" t="s">
        <v>82</v>
      </c>
      <c r="B710" s="146"/>
      <c r="C710" s="146"/>
      <c r="D710" s="146"/>
      <c r="E710" s="146"/>
    </row>
    <row r="711" spans="1:5" ht="24.75" thickBot="1" x14ac:dyDescent="0.3">
      <c r="A711" s="143" t="s">
        <v>83</v>
      </c>
      <c r="B711" s="144"/>
      <c r="C711" s="144"/>
      <c r="D711" s="144"/>
      <c r="E711" s="144"/>
    </row>
    <row r="712" spans="1:5" ht="15.75" thickBot="1" x14ac:dyDescent="0.3">
      <c r="A712" s="129" t="s">
        <v>81</v>
      </c>
      <c r="B712" s="144"/>
      <c r="C712" s="144"/>
      <c r="D712" s="144"/>
      <c r="E712" s="144"/>
    </row>
    <row r="713" spans="1:5" ht="15.75" thickBot="1" x14ac:dyDescent="0.3">
      <c r="A713" s="129" t="s">
        <v>82</v>
      </c>
      <c r="B713" s="146"/>
      <c r="C713" s="146"/>
      <c r="D713" s="146"/>
      <c r="E713" s="146"/>
    </row>
    <row r="714" spans="1:5" ht="15.75" thickBot="1" x14ac:dyDescent="0.3">
      <c r="A714" s="143" t="s">
        <v>84</v>
      </c>
      <c r="B714" s="144"/>
      <c r="C714" s="144">
        <f>+C715</f>
        <v>24000</v>
      </c>
      <c r="D714" s="144">
        <f>+D715</f>
        <v>24000</v>
      </c>
      <c r="E714" s="144">
        <f>+E715</f>
        <v>28000</v>
      </c>
    </row>
    <row r="715" spans="1:5" ht="15.75" thickBot="1" x14ac:dyDescent="0.3">
      <c r="A715" s="129" t="s">
        <v>81</v>
      </c>
      <c r="B715" s="146"/>
      <c r="C715" s="146">
        <f>+C700</f>
        <v>24000</v>
      </c>
      <c r="D715" s="146">
        <f>+D700</f>
        <v>24000</v>
      </c>
      <c r="E715" s="146">
        <f>+E700</f>
        <v>28000</v>
      </c>
    </row>
    <row r="716" spans="1:5" ht="15.75" thickBot="1" x14ac:dyDescent="0.3">
      <c r="A716" s="129" t="s">
        <v>82</v>
      </c>
      <c r="B716" s="146"/>
      <c r="C716" s="146"/>
      <c r="D716" s="146"/>
      <c r="E716" s="146"/>
    </row>
    <row r="717" spans="1:5" ht="15.75" thickBot="1" x14ac:dyDescent="0.3">
      <c r="A717" s="143" t="s">
        <v>85</v>
      </c>
      <c r="B717" s="144"/>
      <c r="C717" s="144"/>
      <c r="D717" s="144"/>
      <c r="E717" s="144"/>
    </row>
    <row r="718" spans="1:5" ht="15.75" thickBot="1" x14ac:dyDescent="0.3">
      <c r="A718" s="129" t="s">
        <v>81</v>
      </c>
      <c r="B718" s="146"/>
      <c r="C718" s="146"/>
      <c r="D718" s="146"/>
      <c r="E718" s="146"/>
    </row>
    <row r="719" spans="1:5" ht="15.75" thickBot="1" x14ac:dyDescent="0.3">
      <c r="A719" s="129" t="s">
        <v>82</v>
      </c>
      <c r="B719" s="146"/>
      <c r="C719" s="146"/>
      <c r="D719" s="146"/>
      <c r="E719" s="146"/>
    </row>
    <row r="720" spans="1:5" ht="15.75" thickBot="1" x14ac:dyDescent="0.3">
      <c r="A720" s="143" t="s">
        <v>86</v>
      </c>
      <c r="B720" s="144"/>
      <c r="C720" s="144"/>
      <c r="D720" s="144"/>
      <c r="E720" s="144"/>
    </row>
    <row r="721" spans="1:5" ht="15.75" thickBot="1" x14ac:dyDescent="0.3">
      <c r="A721" s="129" t="s">
        <v>81</v>
      </c>
      <c r="B721" s="146"/>
      <c r="C721" s="146"/>
      <c r="D721" s="146"/>
      <c r="E721" s="146"/>
    </row>
    <row r="722" spans="1:5" ht="15.75" thickBot="1" x14ac:dyDescent="0.3">
      <c r="A722" s="129" t="s">
        <v>82</v>
      </c>
      <c r="B722" s="146"/>
      <c r="C722" s="146"/>
      <c r="D722" s="146"/>
      <c r="E722" s="146"/>
    </row>
    <row r="723" spans="1:5" ht="15.75" thickBot="1" x14ac:dyDescent="0.3">
      <c r="A723" s="143" t="s">
        <v>87</v>
      </c>
      <c r="B723" s="144"/>
      <c r="C723" s="144"/>
      <c r="D723" s="144"/>
      <c r="E723" s="144"/>
    </row>
    <row r="724" spans="1:5" ht="15.75" thickBot="1" x14ac:dyDescent="0.3">
      <c r="A724" s="129" t="s">
        <v>81</v>
      </c>
      <c r="B724" s="146"/>
      <c r="C724" s="146"/>
      <c r="D724" s="146"/>
      <c r="E724" s="146"/>
    </row>
    <row r="725" spans="1:5" ht="15.75" thickBot="1" x14ac:dyDescent="0.3">
      <c r="A725" s="129" t="s">
        <v>82</v>
      </c>
      <c r="B725" s="146"/>
      <c r="C725" s="146"/>
      <c r="D725" s="146"/>
      <c r="E725" s="146"/>
    </row>
    <row r="726" spans="1:5" ht="15.75" thickBot="1" x14ac:dyDescent="0.3">
      <c r="A726" s="143" t="s">
        <v>88</v>
      </c>
      <c r="B726" s="144"/>
      <c r="C726" s="144"/>
      <c r="D726" s="144"/>
      <c r="E726" s="144"/>
    </row>
    <row r="727" spans="1:5" ht="15.75" thickBot="1" x14ac:dyDescent="0.3">
      <c r="A727" s="129" t="s">
        <v>81</v>
      </c>
      <c r="B727" s="146"/>
      <c r="C727" s="146"/>
      <c r="D727" s="146"/>
      <c r="E727" s="146"/>
    </row>
    <row r="728" spans="1:5" ht="15.75" thickBot="1" x14ac:dyDescent="0.3">
      <c r="A728" s="129" t="s">
        <v>82</v>
      </c>
      <c r="B728" s="146"/>
      <c r="C728" s="146"/>
      <c r="D728" s="146"/>
      <c r="E728" s="146"/>
    </row>
    <row r="729" spans="1:5" ht="24.75" thickBot="1" x14ac:dyDescent="0.3">
      <c r="A729" s="158" t="s">
        <v>241</v>
      </c>
      <c r="B729" s="164">
        <f>B726+B720+B723+B717+B714+B711+B708</f>
        <v>0</v>
      </c>
      <c r="C729" s="164">
        <f>C726+C720+C723+C717+C714+C711+C708</f>
        <v>24000</v>
      </c>
      <c r="D729" s="164">
        <f>D726+D720+D723+D717+D714+D711+D708</f>
        <v>24000</v>
      </c>
      <c r="E729" s="164">
        <f>E726+E720+E723+E717+E714+E711+E708</f>
        <v>28000</v>
      </c>
    </row>
    <row r="730" spans="1:5" ht="15.75" thickBot="1" x14ac:dyDescent="0.3">
      <c r="A730" s="134" t="s">
        <v>90</v>
      </c>
      <c r="B730" s="135">
        <f>IF(B729-B700=0,0,"Error")</f>
        <v>0</v>
      </c>
      <c r="C730" s="135">
        <f>IF(C729-C700=0,0,"Error")</f>
        <v>0</v>
      </c>
      <c r="D730" s="135">
        <f>IF(D729-D700=0,0,"Error")</f>
        <v>0</v>
      </c>
      <c r="E730" s="135">
        <f>IF(E729-E700=0,0,"Error")</f>
        <v>0</v>
      </c>
    </row>
    <row r="731" spans="1:5" ht="15.75" thickBot="1" x14ac:dyDescent="0.3">
      <c r="A731" s="742" t="s">
        <v>168</v>
      </c>
      <c r="B731" s="743"/>
      <c r="C731" s="743"/>
      <c r="D731" s="743"/>
      <c r="E731" s="744"/>
    </row>
    <row r="732" spans="1:5" ht="15.75" thickBot="1" x14ac:dyDescent="0.3">
      <c r="A732" s="742" t="s">
        <v>169</v>
      </c>
      <c r="B732" s="743"/>
      <c r="C732" s="743"/>
      <c r="D732" s="743"/>
      <c r="E732" s="744"/>
    </row>
    <row r="733" spans="1:5" ht="15.75" thickBot="1" x14ac:dyDescent="0.3">
      <c r="A733" s="123" t="s">
        <v>126</v>
      </c>
      <c r="B733" s="745" t="s">
        <v>251</v>
      </c>
      <c r="C733" s="746"/>
      <c r="D733" s="747"/>
      <c r="E733" s="748"/>
    </row>
    <row r="734" spans="1:5" ht="23.25" thickBot="1" x14ac:dyDescent="0.3">
      <c r="A734" s="123" t="s">
        <v>127</v>
      </c>
      <c r="B734" s="123" t="s">
        <v>252</v>
      </c>
      <c r="C734" s="138" t="s">
        <v>172</v>
      </c>
      <c r="D734" s="747"/>
      <c r="E734" s="748"/>
    </row>
    <row r="735" spans="1:5" ht="49.5" customHeight="1" thickBot="1" x14ac:dyDescent="0.3">
      <c r="A735" s="115" t="s">
        <v>68</v>
      </c>
      <c r="B735" s="714" t="s">
        <v>728</v>
      </c>
      <c r="C735" s="715"/>
      <c r="D735" s="715"/>
      <c r="E735" s="553"/>
    </row>
    <row r="736" spans="1:5" ht="15.75" thickBot="1" x14ac:dyDescent="0.3">
      <c r="A736" s="115" t="s">
        <v>70</v>
      </c>
      <c r="B736" s="739" t="s">
        <v>253</v>
      </c>
      <c r="C736" s="740"/>
      <c r="D736" s="740"/>
      <c r="E736" s="741"/>
    </row>
    <row r="737" spans="1:5" x14ac:dyDescent="0.25">
      <c r="A737" s="735"/>
      <c r="B737" s="140">
        <v>2019</v>
      </c>
      <c r="C737" s="140">
        <v>2020</v>
      </c>
      <c r="D737" s="140">
        <v>2021</v>
      </c>
      <c r="E737" s="140">
        <v>2022</v>
      </c>
    </row>
    <row r="738" spans="1:5" ht="15.75" thickBot="1" x14ac:dyDescent="0.3">
      <c r="A738" s="736"/>
      <c r="B738" s="141" t="s">
        <v>46</v>
      </c>
      <c r="C738" s="141" t="s">
        <v>46</v>
      </c>
      <c r="D738" s="141" t="s">
        <v>46</v>
      </c>
      <c r="E738" s="141" t="s">
        <v>46</v>
      </c>
    </row>
    <row r="739" spans="1:5" ht="15.75" thickBot="1" x14ac:dyDescent="0.3">
      <c r="A739" s="115" t="s">
        <v>72</v>
      </c>
      <c r="B739" s="146">
        <v>0</v>
      </c>
      <c r="C739" s="146">
        <v>1</v>
      </c>
      <c r="D739" s="146">
        <v>0</v>
      </c>
      <c r="E739" s="146">
        <v>0</v>
      </c>
    </row>
    <row r="740" spans="1:5" ht="15.75" thickBot="1" x14ac:dyDescent="0.3">
      <c r="A740" s="115" t="s">
        <v>73</v>
      </c>
      <c r="B740" s="146">
        <v>0</v>
      </c>
      <c r="C740" s="146">
        <v>60000</v>
      </c>
      <c r="D740" s="146">
        <v>0</v>
      </c>
      <c r="E740" s="146">
        <v>0</v>
      </c>
    </row>
    <row r="741" spans="1:5" ht="15.75" thickBot="1" x14ac:dyDescent="0.3">
      <c r="A741" s="115" t="s">
        <v>74</v>
      </c>
      <c r="B741" s="146">
        <v>0</v>
      </c>
      <c r="C741" s="146">
        <f>C740/C739</f>
        <v>60000</v>
      </c>
      <c r="D741" s="146" t="e">
        <f>D740/D739</f>
        <v>#DIV/0!</v>
      </c>
      <c r="E741" s="146" t="e">
        <f>E740/E739</f>
        <v>#DIV/0!</v>
      </c>
    </row>
    <row r="742" spans="1:5" ht="15.75" thickBot="1" x14ac:dyDescent="0.3">
      <c r="A742" s="115" t="s">
        <v>75</v>
      </c>
      <c r="B742" s="142" t="e">
        <f>B739/A739-1</f>
        <v>#VALUE!</v>
      </c>
      <c r="C742" s="142" t="e">
        <f t="shared" ref="C742:D744" si="25">C739/B739-1</f>
        <v>#DIV/0!</v>
      </c>
      <c r="D742" s="142">
        <f t="shared" si="25"/>
        <v>-1</v>
      </c>
      <c r="E742" s="142" t="e">
        <f>E739/D739-1</f>
        <v>#DIV/0!</v>
      </c>
    </row>
    <row r="743" spans="1:5" ht="15.75" thickBot="1" x14ac:dyDescent="0.3">
      <c r="A743" s="115" t="s">
        <v>77</v>
      </c>
      <c r="B743" s="142" t="e">
        <f>B740/A740-1</f>
        <v>#VALUE!</v>
      </c>
      <c r="C743" s="142" t="e">
        <f t="shared" si="25"/>
        <v>#DIV/0!</v>
      </c>
      <c r="D743" s="142">
        <f t="shared" si="25"/>
        <v>-1</v>
      </c>
      <c r="E743" s="142" t="e">
        <f>E740/D740-1</f>
        <v>#DIV/0!</v>
      </c>
    </row>
    <row r="744" spans="1:5" ht="15.75" thickBot="1" x14ac:dyDescent="0.3">
      <c r="A744" s="115" t="s">
        <v>78</v>
      </c>
      <c r="B744" s="142" t="e">
        <f>B741/A741-1</f>
        <v>#VALUE!</v>
      </c>
      <c r="C744" s="142" t="e">
        <f t="shared" si="25"/>
        <v>#DIV/0!</v>
      </c>
      <c r="D744" s="142" t="e">
        <f t="shared" si="25"/>
        <v>#DIV/0!</v>
      </c>
      <c r="E744" s="142" t="e">
        <f>E741/D741-1</f>
        <v>#DIV/0!</v>
      </c>
    </row>
    <row r="745" spans="1:5" ht="15.75" thickBot="1" x14ac:dyDescent="0.3">
      <c r="A745" s="732" t="s">
        <v>166</v>
      </c>
      <c r="B745" s="733"/>
      <c r="C745" s="733"/>
      <c r="D745" s="733"/>
      <c r="E745" s="734"/>
    </row>
    <row r="746" spans="1:5" x14ac:dyDescent="0.25">
      <c r="A746" s="735"/>
      <c r="B746" s="140">
        <v>2019</v>
      </c>
      <c r="C746" s="140">
        <v>2020</v>
      </c>
      <c r="D746" s="140">
        <v>2021</v>
      </c>
      <c r="E746" s="140">
        <v>2021</v>
      </c>
    </row>
    <row r="747" spans="1:5" ht="15.75" thickBot="1" x14ac:dyDescent="0.3">
      <c r="A747" s="736"/>
      <c r="B747" s="141" t="s">
        <v>46</v>
      </c>
      <c r="C747" s="141" t="s">
        <v>46</v>
      </c>
      <c r="D747" s="141" t="s">
        <v>46</v>
      </c>
      <c r="E747" s="141" t="s">
        <v>46</v>
      </c>
    </row>
    <row r="748" spans="1:5" ht="15.75" customHeight="1" thickBot="1" x14ac:dyDescent="0.3">
      <c r="A748" s="143" t="s">
        <v>134</v>
      </c>
      <c r="B748" s="144">
        <f>B749+B750+B751+B752</f>
        <v>0</v>
      </c>
      <c r="C748" s="144">
        <f>C749+C750+C751+C752</f>
        <v>0</v>
      </c>
      <c r="D748" s="144">
        <f>D749+D750+D751+D752</f>
        <v>0</v>
      </c>
      <c r="E748" s="144">
        <f>E749+E750+E751+E752</f>
        <v>0</v>
      </c>
    </row>
    <row r="749" spans="1:5" ht="15.75" thickBot="1" x14ac:dyDescent="0.3">
      <c r="A749" s="129" t="s">
        <v>81</v>
      </c>
      <c r="B749" s="144"/>
      <c r="C749" s="144"/>
      <c r="D749" s="144"/>
      <c r="E749" s="144"/>
    </row>
    <row r="750" spans="1:5" ht="15.75" thickBot="1" x14ac:dyDescent="0.3">
      <c r="A750" s="129" t="s">
        <v>135</v>
      </c>
      <c r="B750" s="144"/>
      <c r="C750" s="144"/>
      <c r="D750" s="144"/>
      <c r="E750" s="144"/>
    </row>
    <row r="751" spans="1:5" ht="15.75" thickBot="1" x14ac:dyDescent="0.3">
      <c r="A751" s="129" t="s">
        <v>136</v>
      </c>
      <c r="B751" s="144"/>
      <c r="C751" s="144"/>
      <c r="D751" s="144"/>
      <c r="E751" s="144"/>
    </row>
    <row r="752" spans="1:5" ht="15.75" thickBot="1" x14ac:dyDescent="0.3">
      <c r="A752" s="129" t="s">
        <v>137</v>
      </c>
      <c r="B752" s="144"/>
      <c r="C752" s="144"/>
      <c r="D752" s="144"/>
      <c r="E752" s="144"/>
    </row>
    <row r="753" spans="1:7" ht="15.75" thickBot="1" x14ac:dyDescent="0.3">
      <c r="A753" s="143" t="s">
        <v>138</v>
      </c>
      <c r="B753" s="133">
        <f>B754+B755+B756+B757</f>
        <v>0</v>
      </c>
      <c r="C753" s="133">
        <f>C754+C755+C756+C757</f>
        <v>60000</v>
      </c>
      <c r="D753" s="133"/>
      <c r="E753" s="133">
        <f>E754+E755+E756+E757</f>
        <v>0</v>
      </c>
    </row>
    <row r="754" spans="1:7" ht="23.25" customHeight="1" thickBot="1" x14ac:dyDescent="0.3">
      <c r="A754" s="129" t="s">
        <v>81</v>
      </c>
      <c r="B754" s="144"/>
      <c r="C754" s="144">
        <f>+C740</f>
        <v>60000</v>
      </c>
      <c r="D754" s="144"/>
      <c r="E754" s="144">
        <v>0</v>
      </c>
    </row>
    <row r="755" spans="1:7" ht="15.75" customHeight="1" thickBot="1" x14ac:dyDescent="0.3">
      <c r="A755" s="129" t="s">
        <v>135</v>
      </c>
      <c r="B755" s="144"/>
      <c r="C755" s="144"/>
      <c r="D755" s="144"/>
      <c r="E755" s="144"/>
    </row>
    <row r="756" spans="1:7" ht="15.75" customHeight="1" thickBot="1" x14ac:dyDescent="0.3">
      <c r="A756" s="129" t="s">
        <v>136</v>
      </c>
      <c r="B756" s="144"/>
      <c r="C756" s="144"/>
      <c r="D756" s="144"/>
      <c r="E756" s="144"/>
    </row>
    <row r="757" spans="1:7" ht="15.75" thickBot="1" x14ac:dyDescent="0.3">
      <c r="A757" s="129" t="s">
        <v>137</v>
      </c>
      <c r="B757" s="144"/>
      <c r="C757" s="144"/>
      <c r="D757" s="144"/>
      <c r="E757" s="144"/>
    </row>
    <row r="758" spans="1:7" ht="15.75" thickBot="1" x14ac:dyDescent="0.3">
      <c r="A758" s="132" t="s">
        <v>254</v>
      </c>
      <c r="B758" s="133">
        <f>B748+B753</f>
        <v>0</v>
      </c>
      <c r="C758" s="133">
        <f>C748+C753</f>
        <v>60000</v>
      </c>
      <c r="D758" s="133">
        <f>D748+D753</f>
        <v>0</v>
      </c>
      <c r="E758" s="133">
        <f>E748+E753</f>
        <v>0</v>
      </c>
    </row>
    <row r="759" spans="1:7" ht="23.25" thickBot="1" x14ac:dyDescent="0.3">
      <c r="A759" s="123" t="s">
        <v>127</v>
      </c>
      <c r="B759" s="123" t="s">
        <v>729</v>
      </c>
      <c r="C759" s="138" t="s">
        <v>172</v>
      </c>
      <c r="D759" s="747"/>
      <c r="E759" s="748"/>
    </row>
    <row r="760" spans="1:7" ht="15.75" thickBot="1" x14ac:dyDescent="0.3">
      <c r="A760" s="115" t="s">
        <v>68</v>
      </c>
      <c r="B760" s="714" t="s">
        <v>730</v>
      </c>
      <c r="C760" s="715"/>
      <c r="D760" s="715"/>
      <c r="E760" s="553"/>
      <c r="G760" s="11"/>
    </row>
    <row r="761" spans="1:7" ht="15.75" thickBot="1" x14ac:dyDescent="0.3">
      <c r="A761" s="115" t="s">
        <v>70</v>
      </c>
      <c r="B761" s="739" t="s">
        <v>253</v>
      </c>
      <c r="C761" s="740"/>
      <c r="D761" s="740"/>
      <c r="E761" s="741"/>
      <c r="G761" s="11"/>
    </row>
    <row r="762" spans="1:7" x14ac:dyDescent="0.25">
      <c r="A762" s="735"/>
      <c r="B762" s="140">
        <v>2019</v>
      </c>
      <c r="C762" s="140">
        <v>2020</v>
      </c>
      <c r="D762" s="140">
        <v>2021</v>
      </c>
      <c r="E762" s="140">
        <v>2022</v>
      </c>
      <c r="G762" s="11"/>
    </row>
    <row r="763" spans="1:7" ht="15.75" thickBot="1" x14ac:dyDescent="0.3">
      <c r="A763" s="736"/>
      <c r="B763" s="141" t="s">
        <v>46</v>
      </c>
      <c r="C763" s="141" t="s">
        <v>46</v>
      </c>
      <c r="D763" s="141" t="s">
        <v>46</v>
      </c>
      <c r="E763" s="141" t="s">
        <v>46</v>
      </c>
      <c r="G763" s="11"/>
    </row>
    <row r="764" spans="1:7" ht="15.75" thickBot="1" x14ac:dyDescent="0.3">
      <c r="A764" s="115" t="s">
        <v>72</v>
      </c>
      <c r="B764" s="146">
        <v>0</v>
      </c>
      <c r="C764" s="146">
        <v>1</v>
      </c>
      <c r="D764" s="146">
        <v>0</v>
      </c>
      <c r="E764" s="146">
        <v>0</v>
      </c>
      <c r="G764" s="493"/>
    </row>
    <row r="765" spans="1:7" ht="15.75" thickBot="1" x14ac:dyDescent="0.3">
      <c r="A765" s="115" t="s">
        <v>73</v>
      </c>
      <c r="B765" s="146">
        <v>0</v>
      </c>
      <c r="C765" s="146">
        <v>16224.843999999999</v>
      </c>
      <c r="D765" s="146">
        <v>0</v>
      </c>
      <c r="E765" s="146">
        <v>0</v>
      </c>
      <c r="G765" s="11"/>
    </row>
    <row r="766" spans="1:7" ht="15.75" thickBot="1" x14ac:dyDescent="0.3">
      <c r="A766" s="115" t="s">
        <v>74</v>
      </c>
      <c r="B766" s="146">
        <v>0</v>
      </c>
      <c r="C766" s="146">
        <f>C765/C764</f>
        <v>16224.843999999999</v>
      </c>
      <c r="D766" s="146" t="e">
        <f>D765/D764</f>
        <v>#DIV/0!</v>
      </c>
      <c r="E766" s="146" t="e">
        <f>E765/E764</f>
        <v>#DIV/0!</v>
      </c>
      <c r="G766" s="11"/>
    </row>
    <row r="767" spans="1:7" ht="15.75" thickBot="1" x14ac:dyDescent="0.3">
      <c r="A767" s="115" t="s">
        <v>75</v>
      </c>
      <c r="B767" s="142" t="e">
        <f>B764/A764-1</f>
        <v>#VALUE!</v>
      </c>
      <c r="C767" s="142" t="e">
        <f t="shared" ref="C767:D769" si="26">C764/B764-1</f>
        <v>#DIV/0!</v>
      </c>
      <c r="D767" s="142">
        <f t="shared" si="26"/>
        <v>-1</v>
      </c>
      <c r="E767" s="142" t="e">
        <f>E764/D764-1</f>
        <v>#DIV/0!</v>
      </c>
      <c r="G767" s="11"/>
    </row>
    <row r="768" spans="1:7" ht="15.75" thickBot="1" x14ac:dyDescent="0.3">
      <c r="A768" s="115" t="s">
        <v>77</v>
      </c>
      <c r="B768" s="142" t="e">
        <f>B765/A765-1</f>
        <v>#VALUE!</v>
      </c>
      <c r="C768" s="142" t="e">
        <f t="shared" si="26"/>
        <v>#DIV/0!</v>
      </c>
      <c r="D768" s="142">
        <f t="shared" si="26"/>
        <v>-1</v>
      </c>
      <c r="E768" s="142" t="e">
        <f>E765/D765-1</f>
        <v>#DIV/0!</v>
      </c>
    </row>
    <row r="769" spans="1:5" ht="15.75" thickBot="1" x14ac:dyDescent="0.3">
      <c r="A769" s="115" t="s">
        <v>78</v>
      </c>
      <c r="B769" s="142" t="e">
        <f>B766/A766-1</f>
        <v>#VALUE!</v>
      </c>
      <c r="C769" s="142" t="e">
        <f t="shared" si="26"/>
        <v>#DIV/0!</v>
      </c>
      <c r="D769" s="142" t="e">
        <f t="shared" si="26"/>
        <v>#DIV/0!</v>
      </c>
      <c r="E769" s="142" t="e">
        <f>E766/D766-1</f>
        <v>#DIV/0!</v>
      </c>
    </row>
    <row r="770" spans="1:5" ht="15.75" thickBot="1" x14ac:dyDescent="0.3">
      <c r="A770" s="732" t="s">
        <v>166</v>
      </c>
      <c r="B770" s="733"/>
      <c r="C770" s="733"/>
      <c r="D770" s="733"/>
      <c r="E770" s="734"/>
    </row>
    <row r="771" spans="1:5" x14ac:dyDescent="0.25">
      <c r="A771" s="735"/>
      <c r="B771" s="140">
        <v>2019</v>
      </c>
      <c r="C771" s="140">
        <v>2020</v>
      </c>
      <c r="D771" s="140">
        <v>2021</v>
      </c>
      <c r="E771" s="140">
        <v>2021</v>
      </c>
    </row>
    <row r="772" spans="1:5" ht="15.75" thickBot="1" x14ac:dyDescent="0.3">
      <c r="A772" s="736"/>
      <c r="B772" s="141" t="s">
        <v>46</v>
      </c>
      <c r="C772" s="141" t="s">
        <v>46</v>
      </c>
      <c r="D772" s="141" t="s">
        <v>46</v>
      </c>
      <c r="E772" s="141" t="s">
        <v>46</v>
      </c>
    </row>
    <row r="773" spans="1:5" ht="15.75" thickBot="1" x14ac:dyDescent="0.3">
      <c r="A773" s="143" t="s">
        <v>134</v>
      </c>
      <c r="B773" s="144">
        <f>B774+B775+B776+B777</f>
        <v>0</v>
      </c>
      <c r="C773" s="144">
        <f>C774+C775+C776+C777</f>
        <v>0</v>
      </c>
      <c r="D773" s="144">
        <f>D774+D775+D776+D777</f>
        <v>0</v>
      </c>
      <c r="E773" s="144">
        <f>E774+E775+E776+E777</f>
        <v>0</v>
      </c>
    </row>
    <row r="774" spans="1:5" ht="15.75" thickBot="1" x14ac:dyDescent="0.3">
      <c r="A774" s="129" t="s">
        <v>81</v>
      </c>
      <c r="B774" s="144"/>
      <c r="C774" s="144"/>
      <c r="D774" s="144"/>
      <c r="E774" s="144"/>
    </row>
    <row r="775" spans="1:5" ht="15.75" thickBot="1" x14ac:dyDescent="0.3">
      <c r="A775" s="129" t="s">
        <v>135</v>
      </c>
      <c r="B775" s="144"/>
      <c r="C775" s="144"/>
      <c r="D775" s="144"/>
      <c r="E775" s="144"/>
    </row>
    <row r="776" spans="1:5" ht="15.75" thickBot="1" x14ac:dyDescent="0.3">
      <c r="A776" s="129" t="s">
        <v>136</v>
      </c>
      <c r="B776" s="144"/>
      <c r="C776" s="144"/>
      <c r="D776" s="144"/>
      <c r="E776" s="144"/>
    </row>
    <row r="777" spans="1:5" ht="15.75" thickBot="1" x14ac:dyDescent="0.3">
      <c r="A777" s="129" t="s">
        <v>137</v>
      </c>
      <c r="B777" s="144"/>
      <c r="C777" s="144"/>
      <c r="D777" s="144"/>
      <c r="E777" s="144"/>
    </row>
    <row r="778" spans="1:5" ht="15.75" thickBot="1" x14ac:dyDescent="0.3">
      <c r="A778" s="143" t="s">
        <v>138</v>
      </c>
      <c r="B778" s="133">
        <f>B779+B780+B781+B782</f>
        <v>0</v>
      </c>
      <c r="C778" s="133">
        <f>C779+C780+C781+C782</f>
        <v>16224.843999999999</v>
      </c>
      <c r="D778" s="133"/>
      <c r="E778" s="133">
        <f>E779+E780+E781+E782</f>
        <v>0</v>
      </c>
    </row>
    <row r="779" spans="1:5" ht="15.75" thickBot="1" x14ac:dyDescent="0.3">
      <c r="A779" s="129" t="s">
        <v>81</v>
      </c>
      <c r="B779" s="144"/>
      <c r="C779" s="144">
        <f>+C765</f>
        <v>16224.843999999999</v>
      </c>
      <c r="D779" s="144"/>
      <c r="E779" s="144">
        <v>0</v>
      </c>
    </row>
    <row r="780" spans="1:5" ht="15.75" thickBot="1" x14ac:dyDescent="0.3">
      <c r="A780" s="129" t="s">
        <v>135</v>
      </c>
      <c r="B780" s="144"/>
      <c r="C780" s="144"/>
      <c r="D780" s="144"/>
      <c r="E780" s="144"/>
    </row>
    <row r="781" spans="1:5" ht="15.75" thickBot="1" x14ac:dyDescent="0.3">
      <c r="A781" s="129" t="s">
        <v>136</v>
      </c>
      <c r="B781" s="144"/>
      <c r="C781" s="144"/>
      <c r="D781" s="144"/>
      <c r="E781" s="144"/>
    </row>
    <row r="782" spans="1:5" ht="15.75" thickBot="1" x14ac:dyDescent="0.3">
      <c r="A782" s="129" t="s">
        <v>137</v>
      </c>
      <c r="B782" s="144"/>
      <c r="C782" s="144"/>
      <c r="D782" s="144"/>
      <c r="E782" s="144"/>
    </row>
    <row r="783" spans="1:5" ht="15.75" thickBot="1" x14ac:dyDescent="0.3">
      <c r="A783" s="132" t="s">
        <v>254</v>
      </c>
      <c r="B783" s="133">
        <f>B773+B778</f>
        <v>0</v>
      </c>
      <c r="C783" s="133">
        <f>C773+C778</f>
        <v>16224.843999999999</v>
      </c>
      <c r="D783" s="133">
        <f>D773+D778</f>
        <v>0</v>
      </c>
      <c r="E783" s="133">
        <f>E773+E778</f>
        <v>0</v>
      </c>
    </row>
    <row r="784" spans="1:5" ht="23.25" thickBot="1" x14ac:dyDescent="0.3">
      <c r="A784" s="123" t="s">
        <v>127</v>
      </c>
      <c r="B784" s="123" t="s">
        <v>731</v>
      </c>
      <c r="C784" s="138" t="s">
        <v>172</v>
      </c>
      <c r="D784" s="747"/>
      <c r="E784" s="748"/>
    </row>
    <row r="785" spans="1:5" ht="15.75" thickBot="1" x14ac:dyDescent="0.3">
      <c r="A785" s="115" t="s">
        <v>68</v>
      </c>
      <c r="B785" s="714" t="s">
        <v>730</v>
      </c>
      <c r="C785" s="715"/>
      <c r="D785" s="715"/>
      <c r="E785" s="553"/>
    </row>
    <row r="786" spans="1:5" ht="15.75" thickBot="1" x14ac:dyDescent="0.3">
      <c r="A786" s="115" t="s">
        <v>70</v>
      </c>
      <c r="B786" s="739" t="s">
        <v>253</v>
      </c>
      <c r="C786" s="740"/>
      <c r="D786" s="740"/>
      <c r="E786" s="741"/>
    </row>
    <row r="787" spans="1:5" x14ac:dyDescent="0.25">
      <c r="A787" s="735"/>
      <c r="B787" s="140">
        <v>2019</v>
      </c>
      <c r="C787" s="140">
        <v>2020</v>
      </c>
      <c r="D787" s="140">
        <v>2021</v>
      </c>
      <c r="E787" s="140">
        <v>2022</v>
      </c>
    </row>
    <row r="788" spans="1:5" ht="15.75" thickBot="1" x14ac:dyDescent="0.3">
      <c r="A788" s="736"/>
      <c r="B788" s="141" t="s">
        <v>46</v>
      </c>
      <c r="C788" s="141" t="s">
        <v>46</v>
      </c>
      <c r="D788" s="141" t="s">
        <v>46</v>
      </c>
      <c r="E788" s="141" t="s">
        <v>46</v>
      </c>
    </row>
    <row r="789" spans="1:5" ht="15.75" thickBot="1" x14ac:dyDescent="0.3">
      <c r="A789" s="115" t="s">
        <v>72</v>
      </c>
      <c r="B789" s="146">
        <v>0</v>
      </c>
      <c r="C789" s="146">
        <v>1</v>
      </c>
      <c r="D789" s="146">
        <v>0</v>
      </c>
      <c r="E789" s="146">
        <v>0</v>
      </c>
    </row>
    <row r="790" spans="1:5" ht="15.75" thickBot="1" x14ac:dyDescent="0.3">
      <c r="A790" s="115" t="s">
        <v>73</v>
      </c>
      <c r="B790" s="146">
        <v>0</v>
      </c>
      <c r="C790" s="146">
        <v>40000</v>
      </c>
      <c r="D790" s="146">
        <v>0</v>
      </c>
      <c r="E790" s="146">
        <v>0</v>
      </c>
    </row>
    <row r="791" spans="1:5" ht="15.75" thickBot="1" x14ac:dyDescent="0.3">
      <c r="A791" s="115" t="s">
        <v>74</v>
      </c>
      <c r="B791" s="146">
        <v>0</v>
      </c>
      <c r="C791" s="146">
        <f>C790/C789</f>
        <v>40000</v>
      </c>
      <c r="D791" s="146" t="e">
        <f>D790/D789</f>
        <v>#DIV/0!</v>
      </c>
      <c r="E791" s="146" t="e">
        <f>E790/E789</f>
        <v>#DIV/0!</v>
      </c>
    </row>
    <row r="792" spans="1:5" ht="15.75" thickBot="1" x14ac:dyDescent="0.3">
      <c r="A792" s="115" t="s">
        <v>75</v>
      </c>
      <c r="B792" s="142" t="e">
        <f>B789/A789-1</f>
        <v>#VALUE!</v>
      </c>
      <c r="C792" s="142" t="e">
        <f t="shared" ref="C792:D794" si="27">C789/B789-1</f>
        <v>#DIV/0!</v>
      </c>
      <c r="D792" s="142">
        <f t="shared" si="27"/>
        <v>-1</v>
      </c>
      <c r="E792" s="142" t="e">
        <f>E789/D789-1</f>
        <v>#DIV/0!</v>
      </c>
    </row>
    <row r="793" spans="1:5" ht="15.75" thickBot="1" x14ac:dyDescent="0.3">
      <c r="A793" s="115" t="s">
        <v>77</v>
      </c>
      <c r="B793" s="142" t="e">
        <f>B790/A790-1</f>
        <v>#VALUE!</v>
      </c>
      <c r="C793" s="142" t="e">
        <f t="shared" si="27"/>
        <v>#DIV/0!</v>
      </c>
      <c r="D793" s="142">
        <f t="shared" si="27"/>
        <v>-1</v>
      </c>
      <c r="E793" s="142" t="e">
        <f>E790/D790-1</f>
        <v>#DIV/0!</v>
      </c>
    </row>
    <row r="794" spans="1:5" ht="15.75" thickBot="1" x14ac:dyDescent="0.3">
      <c r="A794" s="115" t="s">
        <v>78</v>
      </c>
      <c r="B794" s="142" t="e">
        <f>B791/A791-1</f>
        <v>#VALUE!</v>
      </c>
      <c r="C794" s="142" t="e">
        <f t="shared" si="27"/>
        <v>#DIV/0!</v>
      </c>
      <c r="D794" s="142" t="e">
        <f t="shared" si="27"/>
        <v>#DIV/0!</v>
      </c>
      <c r="E794" s="142" t="e">
        <f>E791/D791-1</f>
        <v>#DIV/0!</v>
      </c>
    </row>
    <row r="795" spans="1:5" ht="15.75" thickBot="1" x14ac:dyDescent="0.3">
      <c r="A795" s="732" t="s">
        <v>166</v>
      </c>
      <c r="B795" s="733"/>
      <c r="C795" s="733"/>
      <c r="D795" s="733"/>
      <c r="E795" s="734"/>
    </row>
    <row r="796" spans="1:5" x14ac:dyDescent="0.25">
      <c r="A796" s="735"/>
      <c r="B796" s="140">
        <v>2019</v>
      </c>
      <c r="C796" s="140">
        <v>2020</v>
      </c>
      <c r="D796" s="140">
        <v>2021</v>
      </c>
      <c r="E796" s="140">
        <v>2021</v>
      </c>
    </row>
    <row r="797" spans="1:5" ht="15.75" thickBot="1" x14ac:dyDescent="0.3">
      <c r="A797" s="736"/>
      <c r="B797" s="141" t="s">
        <v>46</v>
      </c>
      <c r="C797" s="141" t="s">
        <v>46</v>
      </c>
      <c r="D797" s="141" t="s">
        <v>46</v>
      </c>
      <c r="E797" s="141" t="s">
        <v>46</v>
      </c>
    </row>
    <row r="798" spans="1:5" ht="15.75" thickBot="1" x14ac:dyDescent="0.3">
      <c r="A798" s="143" t="s">
        <v>134</v>
      </c>
      <c r="B798" s="144">
        <f>B799+B800+B801+B802</f>
        <v>0</v>
      </c>
      <c r="C798" s="144">
        <f>C799+C800+C801+C802</f>
        <v>0</v>
      </c>
      <c r="D798" s="144">
        <f>D799+D800+D801+D802</f>
        <v>0</v>
      </c>
      <c r="E798" s="144">
        <f>E799+E800+E801+E802</f>
        <v>0</v>
      </c>
    </row>
    <row r="799" spans="1:5" ht="15.75" thickBot="1" x14ac:dyDescent="0.3">
      <c r="A799" s="129" t="s">
        <v>81</v>
      </c>
      <c r="B799" s="144"/>
      <c r="C799" s="144"/>
      <c r="D799" s="144"/>
      <c r="E799" s="144"/>
    </row>
    <row r="800" spans="1:5" ht="15.75" thickBot="1" x14ac:dyDescent="0.3">
      <c r="A800" s="129" t="s">
        <v>135</v>
      </c>
      <c r="B800" s="144"/>
      <c r="C800" s="144"/>
      <c r="D800" s="144"/>
      <c r="E800" s="144"/>
    </row>
    <row r="801" spans="1:7" ht="15.75" thickBot="1" x14ac:dyDescent="0.3">
      <c r="A801" s="129" t="s">
        <v>136</v>
      </c>
      <c r="B801" s="144"/>
      <c r="C801" s="144"/>
      <c r="D801" s="144"/>
      <c r="E801" s="144"/>
    </row>
    <row r="802" spans="1:7" ht="15.75" thickBot="1" x14ac:dyDescent="0.3">
      <c r="A802" s="129" t="s">
        <v>137</v>
      </c>
      <c r="B802" s="144"/>
      <c r="C802" s="144"/>
      <c r="D802" s="144"/>
      <c r="E802" s="144"/>
    </row>
    <row r="803" spans="1:7" ht="15.75" thickBot="1" x14ac:dyDescent="0.3">
      <c r="A803" s="143" t="s">
        <v>138</v>
      </c>
      <c r="B803" s="133">
        <f>B804+B805+B806+B807</f>
        <v>0</v>
      </c>
      <c r="C803" s="133">
        <f>C804+C805+C806+C807</f>
        <v>40000</v>
      </c>
      <c r="D803" s="133"/>
      <c r="E803" s="133">
        <f>E804+E805+E806+E807</f>
        <v>0</v>
      </c>
    </row>
    <row r="804" spans="1:7" ht="15.75" thickBot="1" x14ac:dyDescent="0.3">
      <c r="A804" s="129" t="s">
        <v>81</v>
      </c>
      <c r="B804" s="144"/>
      <c r="C804" s="144">
        <f>+C790</f>
        <v>40000</v>
      </c>
      <c r="D804" s="144"/>
      <c r="E804" s="144">
        <v>0</v>
      </c>
    </row>
    <row r="805" spans="1:7" ht="15.75" thickBot="1" x14ac:dyDescent="0.3">
      <c r="A805" s="129" t="s">
        <v>135</v>
      </c>
      <c r="B805" s="144"/>
      <c r="C805" s="144"/>
      <c r="D805" s="144"/>
      <c r="E805" s="144"/>
    </row>
    <row r="806" spans="1:7" ht="15.75" thickBot="1" x14ac:dyDescent="0.3">
      <c r="A806" s="129" t="s">
        <v>136</v>
      </c>
      <c r="B806" s="144"/>
      <c r="C806" s="144"/>
      <c r="D806" s="144"/>
      <c r="E806" s="144"/>
    </row>
    <row r="807" spans="1:7" ht="15.75" thickBot="1" x14ac:dyDescent="0.3">
      <c r="A807" s="129" t="s">
        <v>137</v>
      </c>
      <c r="B807" s="144"/>
      <c r="C807" s="144"/>
      <c r="D807" s="144"/>
      <c r="E807" s="144"/>
    </row>
    <row r="808" spans="1:7" ht="15.75" thickBot="1" x14ac:dyDescent="0.3">
      <c r="A808" s="132" t="s">
        <v>254</v>
      </c>
      <c r="B808" s="133">
        <f>B798+B803</f>
        <v>0</v>
      </c>
      <c r="C808" s="133">
        <f>C798+C803</f>
        <v>40000</v>
      </c>
      <c r="D808" s="133">
        <f>D798+D803</f>
        <v>0</v>
      </c>
      <c r="E808" s="133">
        <f>E798+E803</f>
        <v>0</v>
      </c>
    </row>
    <row r="809" spans="1:7" ht="23.25" thickBot="1" x14ac:dyDescent="0.3">
      <c r="A809" s="123" t="s">
        <v>127</v>
      </c>
      <c r="B809" s="123" t="s">
        <v>732</v>
      </c>
      <c r="C809" s="138" t="s">
        <v>172</v>
      </c>
      <c r="D809" s="747"/>
      <c r="E809" s="748"/>
    </row>
    <row r="810" spans="1:7" ht="27.6" customHeight="1" thickBot="1" x14ac:dyDescent="0.3">
      <c r="A810" s="115" t="s">
        <v>68</v>
      </c>
      <c r="B810" s="714" t="s">
        <v>728</v>
      </c>
      <c r="C810" s="715"/>
      <c r="D810" s="715"/>
      <c r="E810" s="553"/>
    </row>
    <row r="811" spans="1:7" ht="15.75" thickBot="1" x14ac:dyDescent="0.3">
      <c r="A811" s="115" t="s">
        <v>70</v>
      </c>
      <c r="B811" s="739" t="s">
        <v>253</v>
      </c>
      <c r="C811" s="740"/>
      <c r="D811" s="740"/>
      <c r="E811" s="741"/>
      <c r="G811" s="11"/>
    </row>
    <row r="812" spans="1:7" x14ac:dyDescent="0.25">
      <c r="A812" s="735"/>
      <c r="B812" s="140">
        <v>2019</v>
      </c>
      <c r="C812" s="140">
        <v>2020</v>
      </c>
      <c r="D812" s="140">
        <v>2021</v>
      </c>
      <c r="E812" s="140">
        <v>2022</v>
      </c>
      <c r="G812" s="11"/>
    </row>
    <row r="813" spans="1:7" ht="15.75" thickBot="1" x14ac:dyDescent="0.3">
      <c r="A813" s="736"/>
      <c r="B813" s="141" t="s">
        <v>46</v>
      </c>
      <c r="C813" s="141" t="s">
        <v>46</v>
      </c>
      <c r="D813" s="141" t="s">
        <v>46</v>
      </c>
      <c r="E813" s="141" t="s">
        <v>46</v>
      </c>
      <c r="G813" s="11"/>
    </row>
    <row r="814" spans="1:7" ht="15.75" thickBot="1" x14ac:dyDescent="0.3">
      <c r="A814" s="115" t="s">
        <v>72</v>
      </c>
      <c r="B814" s="146">
        <v>0</v>
      </c>
      <c r="C814" s="146">
        <v>1</v>
      </c>
      <c r="D814" s="146">
        <v>0</v>
      </c>
      <c r="E814" s="146">
        <v>0</v>
      </c>
      <c r="G814" s="11"/>
    </row>
    <row r="815" spans="1:7" ht="15.75" thickBot="1" x14ac:dyDescent="0.3">
      <c r="A815" s="115" t="s">
        <v>73</v>
      </c>
      <c r="B815" s="146">
        <v>0</v>
      </c>
      <c r="C815" s="146">
        <v>82642.224000000002</v>
      </c>
      <c r="D815" s="146">
        <v>0</v>
      </c>
      <c r="E815" s="146">
        <v>0</v>
      </c>
      <c r="G815" s="493"/>
    </row>
    <row r="816" spans="1:7" ht="15.75" thickBot="1" x14ac:dyDescent="0.3">
      <c r="A816" s="115" t="s">
        <v>74</v>
      </c>
      <c r="B816" s="146">
        <v>0</v>
      </c>
      <c r="C816" s="146">
        <f>C815/C814</f>
        <v>82642.224000000002</v>
      </c>
      <c r="D816" s="146" t="e">
        <f>D815/D814</f>
        <v>#DIV/0!</v>
      </c>
      <c r="E816" s="146" t="e">
        <f>E815/E814</f>
        <v>#DIV/0!</v>
      </c>
      <c r="G816" s="11"/>
    </row>
    <row r="817" spans="1:7" ht="15.75" thickBot="1" x14ac:dyDescent="0.3">
      <c r="A817" s="115" t="s">
        <v>75</v>
      </c>
      <c r="B817" s="142" t="e">
        <f>B814/A814-1</f>
        <v>#VALUE!</v>
      </c>
      <c r="C817" s="142" t="e">
        <f t="shared" ref="C817:D819" si="28">C814/B814-1</f>
        <v>#DIV/0!</v>
      </c>
      <c r="D817" s="142">
        <f t="shared" si="28"/>
        <v>-1</v>
      </c>
      <c r="E817" s="142" t="e">
        <f>E814/D814-1</f>
        <v>#DIV/0!</v>
      </c>
      <c r="G817" s="11"/>
    </row>
    <row r="818" spans="1:7" ht="15.75" thickBot="1" x14ac:dyDescent="0.3">
      <c r="A818" s="115" t="s">
        <v>77</v>
      </c>
      <c r="B818" s="142" t="e">
        <f>B815/A815-1</f>
        <v>#VALUE!</v>
      </c>
      <c r="C818" s="142" t="e">
        <f t="shared" si="28"/>
        <v>#DIV/0!</v>
      </c>
      <c r="D818" s="142">
        <f t="shared" si="28"/>
        <v>-1</v>
      </c>
      <c r="E818" s="142" t="e">
        <f>E815/D815-1</f>
        <v>#DIV/0!</v>
      </c>
      <c r="G818" s="11"/>
    </row>
    <row r="819" spans="1:7" ht="15.75" thickBot="1" x14ac:dyDescent="0.3">
      <c r="A819" s="115" t="s">
        <v>78</v>
      </c>
      <c r="B819" s="142" t="e">
        <f>B816/A816-1</f>
        <v>#VALUE!</v>
      </c>
      <c r="C819" s="142" t="e">
        <f t="shared" si="28"/>
        <v>#DIV/0!</v>
      </c>
      <c r="D819" s="142" t="e">
        <f t="shared" si="28"/>
        <v>#DIV/0!</v>
      </c>
      <c r="E819" s="142" t="e">
        <f>E816/D816-1</f>
        <v>#DIV/0!</v>
      </c>
      <c r="G819" s="11"/>
    </row>
    <row r="820" spans="1:7" ht="15.75" thickBot="1" x14ac:dyDescent="0.3">
      <c r="A820" s="732" t="s">
        <v>166</v>
      </c>
      <c r="B820" s="733"/>
      <c r="C820" s="733"/>
      <c r="D820" s="733"/>
      <c r="E820" s="734"/>
      <c r="G820" s="11"/>
    </row>
    <row r="821" spans="1:7" x14ac:dyDescent="0.25">
      <c r="A821" s="735"/>
      <c r="B821" s="140">
        <v>2019</v>
      </c>
      <c r="C821" s="140">
        <v>2020</v>
      </c>
      <c r="D821" s="140">
        <v>2021</v>
      </c>
      <c r="E821" s="140">
        <v>2021</v>
      </c>
    </row>
    <row r="822" spans="1:7" ht="15.75" thickBot="1" x14ac:dyDescent="0.3">
      <c r="A822" s="736"/>
      <c r="B822" s="141" t="s">
        <v>46</v>
      </c>
      <c r="C822" s="141" t="s">
        <v>46</v>
      </c>
      <c r="D822" s="141" t="s">
        <v>46</v>
      </c>
      <c r="E822" s="141" t="s">
        <v>46</v>
      </c>
    </row>
    <row r="823" spans="1:7" ht="15.75" thickBot="1" x14ac:dyDescent="0.3">
      <c r="A823" s="143" t="s">
        <v>134</v>
      </c>
      <c r="B823" s="144">
        <f>B824+B825+B826+B827</f>
        <v>0</v>
      </c>
      <c r="C823" s="144">
        <f>C824+C825+C826+C827</f>
        <v>0</v>
      </c>
      <c r="D823" s="144">
        <f>D824+D825+D826+D827</f>
        <v>0</v>
      </c>
      <c r="E823" s="144">
        <f>E824+E825+E826+E827</f>
        <v>0</v>
      </c>
    </row>
    <row r="824" spans="1:7" ht="15.75" thickBot="1" x14ac:dyDescent="0.3">
      <c r="A824" s="129" t="s">
        <v>81</v>
      </c>
      <c r="B824" s="144"/>
      <c r="C824" s="144"/>
      <c r="D824" s="144"/>
      <c r="E824" s="144"/>
    </row>
    <row r="825" spans="1:7" ht="15.75" thickBot="1" x14ac:dyDescent="0.3">
      <c r="A825" s="129" t="s">
        <v>135</v>
      </c>
      <c r="B825" s="144"/>
      <c r="C825" s="144"/>
      <c r="D825" s="144"/>
      <c r="E825" s="144"/>
    </row>
    <row r="826" spans="1:7" ht="15.75" thickBot="1" x14ac:dyDescent="0.3">
      <c r="A826" s="129" t="s">
        <v>136</v>
      </c>
      <c r="B826" s="144"/>
      <c r="C826" s="144"/>
      <c r="D826" s="144"/>
      <c r="E826" s="144"/>
    </row>
    <row r="827" spans="1:7" ht="15.75" thickBot="1" x14ac:dyDescent="0.3">
      <c r="A827" s="129" t="s">
        <v>137</v>
      </c>
      <c r="B827" s="144"/>
      <c r="C827" s="144"/>
      <c r="D827" s="144"/>
      <c r="E827" s="144"/>
    </row>
    <row r="828" spans="1:7" ht="15.75" thickBot="1" x14ac:dyDescent="0.3">
      <c r="A828" s="143" t="s">
        <v>138</v>
      </c>
      <c r="B828" s="133">
        <f>B829+B830+B831+B832</f>
        <v>0</v>
      </c>
      <c r="C828" s="133">
        <f>C829+C830+C831+C832</f>
        <v>82642.224000000002</v>
      </c>
      <c r="D828" s="133"/>
      <c r="E828" s="133">
        <f>E829+E830+E831+E832</f>
        <v>0</v>
      </c>
    </row>
    <row r="829" spans="1:7" ht="15.75" thickBot="1" x14ac:dyDescent="0.3">
      <c r="A829" s="129" t="s">
        <v>81</v>
      </c>
      <c r="B829" s="144"/>
      <c r="C829" s="144">
        <f>+C815</f>
        <v>82642.224000000002</v>
      </c>
      <c r="D829" s="144"/>
      <c r="E829" s="144">
        <v>0</v>
      </c>
    </row>
    <row r="830" spans="1:7" ht="15.75" thickBot="1" x14ac:dyDescent="0.3">
      <c r="A830" s="129" t="s">
        <v>135</v>
      </c>
      <c r="B830" s="144"/>
      <c r="C830" s="144"/>
      <c r="D830" s="144"/>
      <c r="E830" s="144"/>
    </row>
    <row r="831" spans="1:7" ht="15.75" thickBot="1" x14ac:dyDescent="0.3">
      <c r="A831" s="129" t="s">
        <v>136</v>
      </c>
      <c r="B831" s="144"/>
      <c r="C831" s="144"/>
      <c r="D831" s="144"/>
      <c r="E831" s="144"/>
    </row>
    <row r="832" spans="1:7" ht="15.75" thickBot="1" x14ac:dyDescent="0.3">
      <c r="A832" s="129" t="s">
        <v>137</v>
      </c>
      <c r="B832" s="144"/>
      <c r="C832" s="144"/>
      <c r="D832" s="144"/>
      <c r="E832" s="144"/>
    </row>
    <row r="833" spans="1:5" ht="15.75" thickBot="1" x14ac:dyDescent="0.3">
      <c r="A833" s="132" t="s">
        <v>254</v>
      </c>
      <c r="B833" s="133">
        <f>B823+B828</f>
        <v>0</v>
      </c>
      <c r="C833" s="133">
        <f>C823+C828</f>
        <v>82642.224000000002</v>
      </c>
      <c r="D833" s="133">
        <f>D823+D828</f>
        <v>0</v>
      </c>
      <c r="E833" s="133">
        <f>E823+E828</f>
        <v>0</v>
      </c>
    </row>
    <row r="834" spans="1:5" ht="23.25" thickBot="1" x14ac:dyDescent="0.3">
      <c r="A834" s="123" t="s">
        <v>127</v>
      </c>
      <c r="B834" s="123" t="s">
        <v>733</v>
      </c>
      <c r="C834" s="138" t="s">
        <v>172</v>
      </c>
      <c r="D834" s="747"/>
      <c r="E834" s="748"/>
    </row>
    <row r="835" spans="1:5" ht="15.75" thickBot="1" x14ac:dyDescent="0.3">
      <c r="A835" s="115" t="s">
        <v>68</v>
      </c>
      <c r="B835" s="714" t="s">
        <v>734</v>
      </c>
      <c r="C835" s="715"/>
      <c r="D835" s="715"/>
      <c r="E835" s="553"/>
    </row>
    <row r="836" spans="1:5" ht="15.75" thickBot="1" x14ac:dyDescent="0.3">
      <c r="A836" s="115" t="s">
        <v>70</v>
      </c>
      <c r="B836" s="739" t="s">
        <v>253</v>
      </c>
      <c r="C836" s="740"/>
      <c r="D836" s="740"/>
      <c r="E836" s="741"/>
    </row>
    <row r="837" spans="1:5" x14ac:dyDescent="0.25">
      <c r="A837" s="735"/>
      <c r="B837" s="140">
        <v>2019</v>
      </c>
      <c r="C837" s="140">
        <v>2020</v>
      </c>
      <c r="D837" s="140">
        <v>2021</v>
      </c>
      <c r="E837" s="140">
        <v>2022</v>
      </c>
    </row>
    <row r="838" spans="1:5" ht="15.75" thickBot="1" x14ac:dyDescent="0.3">
      <c r="A838" s="736"/>
      <c r="B838" s="141" t="s">
        <v>46</v>
      </c>
      <c r="C838" s="141" t="s">
        <v>46</v>
      </c>
      <c r="D838" s="141" t="s">
        <v>46</v>
      </c>
      <c r="E838" s="141" t="s">
        <v>46</v>
      </c>
    </row>
    <row r="839" spans="1:5" ht="15.75" thickBot="1" x14ac:dyDescent="0.3">
      <c r="A839" s="115" t="s">
        <v>72</v>
      </c>
      <c r="B839" s="146">
        <v>0</v>
      </c>
      <c r="C839" s="146">
        <v>2</v>
      </c>
      <c r="D839" s="146">
        <v>0</v>
      </c>
      <c r="E839" s="146">
        <v>0</v>
      </c>
    </row>
    <row r="840" spans="1:5" ht="15.75" thickBot="1" x14ac:dyDescent="0.3">
      <c r="A840" s="115" t="s">
        <v>73</v>
      </c>
      <c r="B840" s="146">
        <v>0</v>
      </c>
      <c r="C840" s="146">
        <v>5000</v>
      </c>
      <c r="D840" s="146">
        <v>0</v>
      </c>
      <c r="E840" s="146">
        <v>0</v>
      </c>
    </row>
    <row r="841" spans="1:5" ht="15.75" thickBot="1" x14ac:dyDescent="0.3">
      <c r="A841" s="115" t="s">
        <v>74</v>
      </c>
      <c r="B841" s="146">
        <v>0</v>
      </c>
      <c r="C841" s="146">
        <f>C840/C839</f>
        <v>2500</v>
      </c>
      <c r="D841" s="146" t="e">
        <f>D840/D839</f>
        <v>#DIV/0!</v>
      </c>
      <c r="E841" s="146" t="e">
        <f>E840/E839</f>
        <v>#DIV/0!</v>
      </c>
    </row>
    <row r="842" spans="1:5" ht="15.75" thickBot="1" x14ac:dyDescent="0.3">
      <c r="A842" s="115" t="s">
        <v>75</v>
      </c>
      <c r="B842" s="142" t="e">
        <f>B839/A839-1</f>
        <v>#VALUE!</v>
      </c>
      <c r="C842" s="142" t="e">
        <f t="shared" ref="C842:D844" si="29">C839/B839-1</f>
        <v>#DIV/0!</v>
      </c>
      <c r="D842" s="142">
        <f t="shared" si="29"/>
        <v>-1</v>
      </c>
      <c r="E842" s="142" t="e">
        <f>E839/D839-1</f>
        <v>#DIV/0!</v>
      </c>
    </row>
    <row r="843" spans="1:5" ht="15.75" thickBot="1" x14ac:dyDescent="0.3">
      <c r="A843" s="115" t="s">
        <v>77</v>
      </c>
      <c r="B843" s="142" t="e">
        <f>B840/A840-1</f>
        <v>#VALUE!</v>
      </c>
      <c r="C843" s="142" t="e">
        <f t="shared" si="29"/>
        <v>#DIV/0!</v>
      </c>
      <c r="D843" s="142">
        <f t="shared" si="29"/>
        <v>-1</v>
      </c>
      <c r="E843" s="142" t="e">
        <f>E840/D840-1</f>
        <v>#DIV/0!</v>
      </c>
    </row>
    <row r="844" spans="1:5" ht="15.75" thickBot="1" x14ac:dyDescent="0.3">
      <c r="A844" s="115" t="s">
        <v>78</v>
      </c>
      <c r="B844" s="142" t="e">
        <f>B841/A841-1</f>
        <v>#VALUE!</v>
      </c>
      <c r="C844" s="142" t="e">
        <f t="shared" si="29"/>
        <v>#DIV/0!</v>
      </c>
      <c r="D844" s="142" t="e">
        <f t="shared" si="29"/>
        <v>#DIV/0!</v>
      </c>
      <c r="E844" s="142" t="e">
        <f>E841/D841-1</f>
        <v>#DIV/0!</v>
      </c>
    </row>
    <row r="845" spans="1:5" ht="15.75" thickBot="1" x14ac:dyDescent="0.3">
      <c r="A845" s="732" t="s">
        <v>166</v>
      </c>
      <c r="B845" s="733"/>
      <c r="C845" s="733"/>
      <c r="D845" s="733"/>
      <c r="E845" s="734"/>
    </row>
    <row r="846" spans="1:5" x14ac:dyDescent="0.25">
      <c r="A846" s="735"/>
      <c r="B846" s="140">
        <v>2019</v>
      </c>
      <c r="C846" s="140">
        <v>2020</v>
      </c>
      <c r="D846" s="140">
        <v>2021</v>
      </c>
      <c r="E846" s="140">
        <v>2021</v>
      </c>
    </row>
    <row r="847" spans="1:5" ht="15.75" thickBot="1" x14ac:dyDescent="0.3">
      <c r="A847" s="736"/>
      <c r="B847" s="141" t="s">
        <v>46</v>
      </c>
      <c r="C847" s="141" t="s">
        <v>46</v>
      </c>
      <c r="D847" s="141" t="s">
        <v>46</v>
      </c>
      <c r="E847" s="141" t="s">
        <v>46</v>
      </c>
    </row>
    <row r="848" spans="1:5" ht="15.75" thickBot="1" x14ac:dyDescent="0.3">
      <c r="A848" s="143" t="s">
        <v>134</v>
      </c>
      <c r="B848" s="144">
        <f>B849+B850+B851+B852</f>
        <v>0</v>
      </c>
      <c r="C848" s="144">
        <f>C849+C850+C851+C852</f>
        <v>0</v>
      </c>
      <c r="D848" s="144">
        <f>D849+D850+D851+D852</f>
        <v>0</v>
      </c>
      <c r="E848" s="144">
        <f>E849+E850+E851+E852</f>
        <v>0</v>
      </c>
    </row>
    <row r="849" spans="1:5" ht="15.75" thickBot="1" x14ac:dyDescent="0.3">
      <c r="A849" s="129" t="s">
        <v>81</v>
      </c>
      <c r="B849" s="144"/>
      <c r="C849" s="144"/>
      <c r="D849" s="144"/>
      <c r="E849" s="144"/>
    </row>
    <row r="850" spans="1:5" ht="15.75" thickBot="1" x14ac:dyDescent="0.3">
      <c r="A850" s="129" t="s">
        <v>135</v>
      </c>
      <c r="B850" s="144"/>
      <c r="C850" s="144"/>
      <c r="D850" s="144"/>
      <c r="E850" s="144"/>
    </row>
    <row r="851" spans="1:5" ht="15.75" thickBot="1" x14ac:dyDescent="0.3">
      <c r="A851" s="129" t="s">
        <v>136</v>
      </c>
      <c r="B851" s="144"/>
      <c r="C851" s="144"/>
      <c r="D851" s="144"/>
      <c r="E851" s="144"/>
    </row>
    <row r="852" spans="1:5" ht="15.75" thickBot="1" x14ac:dyDescent="0.3">
      <c r="A852" s="129" t="s">
        <v>137</v>
      </c>
      <c r="B852" s="144"/>
      <c r="C852" s="144"/>
      <c r="D852" s="144"/>
      <c r="E852" s="144"/>
    </row>
    <row r="853" spans="1:5" ht="15.75" thickBot="1" x14ac:dyDescent="0.3">
      <c r="A853" s="143" t="s">
        <v>138</v>
      </c>
      <c r="B853" s="133">
        <f>B854+B855+B856+B857</f>
        <v>0</v>
      </c>
      <c r="C853" s="133">
        <f>C854+C855+C856+C857</f>
        <v>5000</v>
      </c>
      <c r="D853" s="133"/>
      <c r="E853" s="133">
        <f>E854+E855+E856+E857</f>
        <v>0</v>
      </c>
    </row>
    <row r="854" spans="1:5" ht="15.75" thickBot="1" x14ac:dyDescent="0.3">
      <c r="A854" s="129" t="s">
        <v>81</v>
      </c>
      <c r="B854" s="144"/>
      <c r="C854" s="144">
        <f>+C840</f>
        <v>5000</v>
      </c>
      <c r="D854" s="144"/>
      <c r="E854" s="144">
        <v>0</v>
      </c>
    </row>
    <row r="855" spans="1:5" ht="15.75" thickBot="1" x14ac:dyDescent="0.3">
      <c r="A855" s="129" t="s">
        <v>135</v>
      </c>
      <c r="B855" s="144"/>
      <c r="C855" s="144"/>
      <c r="D855" s="144"/>
      <c r="E855" s="144"/>
    </row>
    <row r="856" spans="1:5" ht="15.75" thickBot="1" x14ac:dyDescent="0.3">
      <c r="A856" s="129" t="s">
        <v>136</v>
      </c>
      <c r="B856" s="144"/>
      <c r="C856" s="144"/>
      <c r="D856" s="144"/>
      <c r="E856" s="144"/>
    </row>
    <row r="857" spans="1:5" ht="15.75" thickBot="1" x14ac:dyDescent="0.3">
      <c r="A857" s="129" t="s">
        <v>137</v>
      </c>
      <c r="B857" s="144"/>
      <c r="C857" s="144"/>
      <c r="D857" s="144"/>
      <c r="E857" s="144"/>
    </row>
    <row r="858" spans="1:5" ht="15.75" thickBot="1" x14ac:dyDescent="0.3">
      <c r="A858" s="132" t="s">
        <v>254</v>
      </c>
      <c r="B858" s="133">
        <f>B848+B853</f>
        <v>0</v>
      </c>
      <c r="C858" s="133">
        <f>C848+C853</f>
        <v>5000</v>
      </c>
      <c r="D858" s="133">
        <f>D848+D853</f>
        <v>0</v>
      </c>
      <c r="E858" s="133">
        <f>E848+E853</f>
        <v>0</v>
      </c>
    </row>
    <row r="859" spans="1:5" ht="34.5" thickBot="1" x14ac:dyDescent="0.3">
      <c r="A859" s="147" t="s">
        <v>91</v>
      </c>
      <c r="B859" s="166" t="s">
        <v>255</v>
      </c>
      <c r="C859" s="166" t="s">
        <v>172</v>
      </c>
      <c r="D859" s="167"/>
      <c r="E859" s="168"/>
    </row>
    <row r="860" spans="1:5" ht="48.75" customHeight="1" thickBot="1" x14ac:dyDescent="0.3">
      <c r="A860" s="115" t="s">
        <v>68</v>
      </c>
      <c r="B860" s="714" t="s">
        <v>256</v>
      </c>
      <c r="C860" s="715"/>
      <c r="D860" s="715"/>
      <c r="E860" s="553"/>
    </row>
    <row r="861" spans="1:5" ht="15.75" thickBot="1" x14ac:dyDescent="0.3">
      <c r="A861" s="115" t="s">
        <v>70</v>
      </c>
      <c r="B861" s="739" t="s">
        <v>253</v>
      </c>
      <c r="C861" s="740"/>
      <c r="D861" s="740"/>
      <c r="E861" s="741"/>
    </row>
    <row r="862" spans="1:5" x14ac:dyDescent="0.25">
      <c r="A862" s="735"/>
      <c r="B862" s="140">
        <v>2019</v>
      </c>
      <c r="C862" s="140">
        <v>2020</v>
      </c>
      <c r="D862" s="140">
        <v>2021</v>
      </c>
      <c r="E862" s="140">
        <v>2022</v>
      </c>
    </row>
    <row r="863" spans="1:5" ht="15.75" thickBot="1" x14ac:dyDescent="0.3">
      <c r="A863" s="736"/>
      <c r="B863" s="141" t="s">
        <v>46</v>
      </c>
      <c r="C863" s="141" t="s">
        <v>46</v>
      </c>
      <c r="D863" s="141" t="s">
        <v>46</v>
      </c>
      <c r="E863" s="141" t="s">
        <v>46</v>
      </c>
    </row>
    <row r="864" spans="1:5" ht="15.75" thickBot="1" x14ac:dyDescent="0.3">
      <c r="A864" s="115" t="s">
        <v>72</v>
      </c>
      <c r="B864" s="115"/>
      <c r="C864" s="115"/>
      <c r="D864" s="469">
        <v>1</v>
      </c>
      <c r="E864" s="469">
        <v>1</v>
      </c>
    </row>
    <row r="865" spans="1:11" ht="15.75" customHeight="1" thickBot="1" x14ac:dyDescent="0.3">
      <c r="A865" s="115" t="s">
        <v>73</v>
      </c>
      <c r="B865" s="146">
        <f>B883</f>
        <v>0</v>
      </c>
      <c r="C865" s="146">
        <f>C883</f>
        <v>0</v>
      </c>
      <c r="D865" s="146">
        <v>60000</v>
      </c>
      <c r="E865" s="146">
        <v>60000</v>
      </c>
    </row>
    <row r="866" spans="1:11" ht="15.75" thickBot="1" x14ac:dyDescent="0.3">
      <c r="A866" s="115" t="s">
        <v>74</v>
      </c>
      <c r="B866" s="146" t="e">
        <f>B865/B864</f>
        <v>#DIV/0!</v>
      </c>
      <c r="C866" s="146" t="e">
        <f>C865/C864</f>
        <v>#DIV/0!</v>
      </c>
      <c r="D866" s="146">
        <f>D865/D864</f>
        <v>60000</v>
      </c>
      <c r="E866" s="146">
        <f>E865/E864</f>
        <v>60000</v>
      </c>
    </row>
    <row r="867" spans="1:11" ht="15.75" thickBot="1" x14ac:dyDescent="0.3">
      <c r="A867" s="115" t="s">
        <v>75</v>
      </c>
      <c r="B867" s="142" t="e">
        <f>B864/A864-1</f>
        <v>#VALUE!</v>
      </c>
      <c r="C867" s="142" t="e">
        <f t="shared" ref="C867:D869" si="30">C864/B864-1</f>
        <v>#DIV/0!</v>
      </c>
      <c r="D867" s="142" t="e">
        <f t="shared" si="30"/>
        <v>#DIV/0!</v>
      </c>
      <c r="E867" s="142">
        <f>E864/D864-1</f>
        <v>0</v>
      </c>
      <c r="G867" s="66"/>
      <c r="H867" s="66"/>
      <c r="I867" s="66"/>
      <c r="J867" s="66"/>
      <c r="K867" s="66"/>
    </row>
    <row r="868" spans="1:11" ht="15.75" thickBot="1" x14ac:dyDescent="0.3">
      <c r="A868" s="115" t="s">
        <v>77</v>
      </c>
      <c r="B868" s="142" t="e">
        <f>B865/A865-1</f>
        <v>#VALUE!</v>
      </c>
      <c r="C868" s="142" t="e">
        <f t="shared" si="30"/>
        <v>#DIV/0!</v>
      </c>
      <c r="D868" s="142" t="e">
        <f t="shared" si="30"/>
        <v>#DIV/0!</v>
      </c>
      <c r="E868" s="142">
        <f>E865/D865-1</f>
        <v>0</v>
      </c>
    </row>
    <row r="869" spans="1:11" ht="15.75" thickBot="1" x14ac:dyDescent="0.3">
      <c r="A869" s="115" t="s">
        <v>78</v>
      </c>
      <c r="B869" s="142" t="e">
        <f>B866/A866-1</f>
        <v>#DIV/0!</v>
      </c>
      <c r="C869" s="142" t="e">
        <f t="shared" si="30"/>
        <v>#DIV/0!</v>
      </c>
      <c r="D869" s="142" t="e">
        <f t="shared" si="30"/>
        <v>#DIV/0!</v>
      </c>
      <c r="E869" s="142">
        <f>E866/D866-1</f>
        <v>0</v>
      </c>
    </row>
    <row r="870" spans="1:11" ht="15.75" thickBot="1" x14ac:dyDescent="0.3">
      <c r="A870" s="732" t="s">
        <v>178</v>
      </c>
      <c r="B870" s="733"/>
      <c r="C870" s="733"/>
      <c r="D870" s="733"/>
      <c r="E870" s="734"/>
    </row>
    <row r="871" spans="1:11" x14ac:dyDescent="0.25">
      <c r="A871" s="735"/>
      <c r="B871" s="140">
        <v>2019</v>
      </c>
      <c r="C871" s="140">
        <v>2020</v>
      </c>
      <c r="D871" s="140">
        <v>2021</v>
      </c>
      <c r="E871" s="140">
        <v>2022</v>
      </c>
    </row>
    <row r="872" spans="1:11" ht="15.75" thickBot="1" x14ac:dyDescent="0.3">
      <c r="A872" s="736"/>
      <c r="B872" s="141" t="s">
        <v>46</v>
      </c>
      <c r="C872" s="141" t="s">
        <v>46</v>
      </c>
      <c r="D872" s="141" t="s">
        <v>46</v>
      </c>
      <c r="E872" s="141" t="s">
        <v>46</v>
      </c>
    </row>
    <row r="873" spans="1:11" ht="15.75" thickBot="1" x14ac:dyDescent="0.3">
      <c r="A873" s="143" t="s">
        <v>134</v>
      </c>
      <c r="B873" s="144">
        <f>B874+B875+B876+B877</f>
        <v>0</v>
      </c>
      <c r="C873" s="144">
        <f>C874+C875+C876+C877</f>
        <v>0</v>
      </c>
      <c r="D873" s="144">
        <f>D874+D875+D876+D877</f>
        <v>0</v>
      </c>
      <c r="E873" s="144">
        <f>E874+E875+E876+E877</f>
        <v>0</v>
      </c>
    </row>
    <row r="874" spans="1:11" ht="15.75" thickBot="1" x14ac:dyDescent="0.3">
      <c r="A874" s="129" t="s">
        <v>81</v>
      </c>
      <c r="B874" s="144"/>
      <c r="C874" s="144"/>
      <c r="D874" s="144"/>
      <c r="E874" s="144"/>
    </row>
    <row r="875" spans="1:11" ht="15.75" thickBot="1" x14ac:dyDescent="0.3">
      <c r="A875" s="129" t="s">
        <v>135</v>
      </c>
      <c r="B875" s="144"/>
      <c r="C875" s="144"/>
      <c r="D875" s="144"/>
      <c r="E875" s="144"/>
    </row>
    <row r="876" spans="1:11" ht="15.75" thickBot="1" x14ac:dyDescent="0.3">
      <c r="A876" s="129" t="s">
        <v>136</v>
      </c>
      <c r="B876" s="144"/>
      <c r="C876" s="144"/>
      <c r="D876" s="144"/>
      <c r="E876" s="144"/>
    </row>
    <row r="877" spans="1:11" ht="15.75" thickBot="1" x14ac:dyDescent="0.3">
      <c r="A877" s="129" t="s">
        <v>137</v>
      </c>
      <c r="B877" s="144"/>
      <c r="C877" s="144"/>
      <c r="D877" s="144"/>
      <c r="E877" s="144"/>
    </row>
    <row r="878" spans="1:11" ht="15.75" thickBot="1" x14ac:dyDescent="0.3">
      <c r="A878" s="143" t="s">
        <v>138</v>
      </c>
      <c r="B878" s="133">
        <f>B879+B880+B881+B882</f>
        <v>0</v>
      </c>
      <c r="C878" s="133">
        <f>C879+C880+C881+C882</f>
        <v>0</v>
      </c>
      <c r="D878" s="133">
        <f>D879+D880+D881+D882</f>
        <v>60000</v>
      </c>
      <c r="E878" s="133">
        <f>E879+E880+E881+E882</f>
        <v>60000</v>
      </c>
    </row>
    <row r="879" spans="1:11" ht="15.75" thickBot="1" x14ac:dyDescent="0.3">
      <c r="A879" s="129" t="s">
        <v>81</v>
      </c>
      <c r="B879" s="133"/>
      <c r="C879" s="133"/>
      <c r="D879" s="133">
        <f>+D865</f>
        <v>60000</v>
      </c>
      <c r="E879" s="133">
        <f>+E865</f>
        <v>60000</v>
      </c>
    </row>
    <row r="880" spans="1:11" ht="15.75" customHeight="1" thickBot="1" x14ac:dyDescent="0.3">
      <c r="A880" s="129" t="s">
        <v>135</v>
      </c>
      <c r="B880" s="133"/>
      <c r="C880" s="133"/>
      <c r="D880" s="133"/>
      <c r="E880" s="133"/>
    </row>
    <row r="881" spans="1:11" ht="15.75" customHeight="1" thickBot="1" x14ac:dyDescent="0.3">
      <c r="A881" s="129" t="s">
        <v>136</v>
      </c>
      <c r="B881" s="133"/>
      <c r="C881" s="133"/>
      <c r="D881" s="133"/>
      <c r="E881" s="133"/>
    </row>
    <row r="882" spans="1:11" ht="15.75" thickBot="1" x14ac:dyDescent="0.3">
      <c r="A882" s="129" t="s">
        <v>137</v>
      </c>
      <c r="B882" s="133"/>
      <c r="C882" s="133"/>
      <c r="D882" s="133"/>
      <c r="E882" s="133"/>
    </row>
    <row r="883" spans="1:11" ht="15.75" thickBot="1" x14ac:dyDescent="0.3">
      <c r="A883" s="132" t="s">
        <v>97</v>
      </c>
      <c r="B883" s="133">
        <f>B873+B878</f>
        <v>0</v>
      </c>
      <c r="C883" s="133">
        <f>C873+C878</f>
        <v>0</v>
      </c>
      <c r="D883" s="133">
        <f>D873+D878</f>
        <v>60000</v>
      </c>
      <c r="E883" s="133">
        <f>E873+E878</f>
        <v>60000</v>
      </c>
    </row>
    <row r="884" spans="1:11" ht="15.75" thickBot="1" x14ac:dyDescent="0.3">
      <c r="A884" s="153" t="s">
        <v>257</v>
      </c>
      <c r="B884" s="752" t="s">
        <v>258</v>
      </c>
      <c r="C884" s="753"/>
      <c r="D884" s="753"/>
      <c r="E884" s="754"/>
    </row>
    <row r="885" spans="1:11" ht="15.75" thickBot="1" x14ac:dyDescent="0.3">
      <c r="A885" s="714" t="s">
        <v>114</v>
      </c>
      <c r="B885" s="715"/>
      <c r="C885" s="715"/>
      <c r="D885" s="715"/>
      <c r="E885" s="553"/>
    </row>
    <row r="886" spans="1:11" ht="45.75" thickBot="1" x14ac:dyDescent="0.3">
      <c r="A886" s="115" t="s">
        <v>259</v>
      </c>
      <c r="B886" s="142">
        <v>0.12</v>
      </c>
      <c r="C886" s="142">
        <v>0.17</v>
      </c>
      <c r="D886" s="142">
        <v>0.23</v>
      </c>
      <c r="E886" s="142">
        <v>0.28000000000000003</v>
      </c>
    </row>
    <row r="887" spans="1:11" ht="15.75" thickBot="1" x14ac:dyDescent="0.3">
      <c r="A887" s="742" t="s">
        <v>168</v>
      </c>
      <c r="B887" s="743"/>
      <c r="C887" s="743"/>
      <c r="D887" s="743"/>
      <c r="E887" s="744"/>
    </row>
    <row r="888" spans="1:11" ht="15.75" thickBot="1" x14ac:dyDescent="0.3">
      <c r="A888" s="742" t="s">
        <v>169</v>
      </c>
      <c r="B888" s="743"/>
      <c r="C888" s="743"/>
      <c r="D888" s="743"/>
      <c r="E888" s="744"/>
    </row>
    <row r="889" spans="1:11" ht="15.75" thickBot="1" x14ac:dyDescent="0.3">
      <c r="A889" s="123" t="s">
        <v>126</v>
      </c>
      <c r="B889" s="745" t="s">
        <v>260</v>
      </c>
      <c r="C889" s="746"/>
      <c r="D889" s="747"/>
      <c r="E889" s="748"/>
    </row>
    <row r="890" spans="1:11" ht="34.5" thickBot="1" x14ac:dyDescent="0.3">
      <c r="A890" s="123" t="s">
        <v>127</v>
      </c>
      <c r="B890" s="123" t="s">
        <v>261</v>
      </c>
      <c r="C890" s="138" t="s">
        <v>172</v>
      </c>
      <c r="D890" s="747" t="s">
        <v>262</v>
      </c>
      <c r="E890" s="748"/>
      <c r="G890" s="139"/>
      <c r="H890" s="139"/>
      <c r="I890" s="139"/>
      <c r="J890" s="139"/>
      <c r="K890" s="139"/>
    </row>
    <row r="891" spans="1:11" ht="34.5" customHeight="1" thickBot="1" x14ac:dyDescent="0.3">
      <c r="A891" s="115" t="s">
        <v>68</v>
      </c>
      <c r="B891" s="714" t="s">
        <v>263</v>
      </c>
      <c r="C891" s="715"/>
      <c r="D891" s="715"/>
      <c r="E891" s="553"/>
      <c r="G891" s="139"/>
      <c r="H891" s="139"/>
      <c r="I891" s="139"/>
      <c r="J891" s="139"/>
      <c r="K891" s="139"/>
    </row>
    <row r="892" spans="1:11" ht="15.75" thickBot="1" x14ac:dyDescent="0.3">
      <c r="A892" s="115" t="s">
        <v>70</v>
      </c>
      <c r="B892" s="739" t="s">
        <v>204</v>
      </c>
      <c r="C892" s="740"/>
      <c r="D892" s="740"/>
      <c r="E892" s="741"/>
    </row>
    <row r="893" spans="1:11" x14ac:dyDescent="0.25">
      <c r="A893" s="735"/>
      <c r="B893" s="140">
        <v>2019</v>
      </c>
      <c r="C893" s="140">
        <v>2020</v>
      </c>
      <c r="D893" s="140">
        <v>2021</v>
      </c>
      <c r="E893" s="140">
        <v>2022</v>
      </c>
    </row>
    <row r="894" spans="1:11" ht="15.75" thickBot="1" x14ac:dyDescent="0.3">
      <c r="A894" s="736"/>
      <c r="B894" s="141" t="s">
        <v>46</v>
      </c>
      <c r="C894" s="141" t="s">
        <v>46</v>
      </c>
      <c r="D894" s="141" t="s">
        <v>46</v>
      </c>
      <c r="E894" s="141" t="s">
        <v>46</v>
      </c>
    </row>
    <row r="895" spans="1:11" ht="15.75" thickBot="1" x14ac:dyDescent="0.3">
      <c r="A895" s="115" t="s">
        <v>72</v>
      </c>
      <c r="B895" s="146">
        <v>3</v>
      </c>
      <c r="C895" s="146"/>
      <c r="D895" s="146"/>
      <c r="E895" s="146"/>
    </row>
    <row r="896" spans="1:11" ht="15.75" thickBot="1" x14ac:dyDescent="0.3">
      <c r="A896" s="115" t="s">
        <v>73</v>
      </c>
      <c r="B896" s="146">
        <v>64550</v>
      </c>
      <c r="C896" s="146">
        <v>0</v>
      </c>
      <c r="D896" s="146">
        <f>D959-D921</f>
        <v>0</v>
      </c>
      <c r="E896" s="146">
        <f>E959-E921</f>
        <v>0</v>
      </c>
    </row>
    <row r="897" spans="1:11" ht="15.75" thickBot="1" x14ac:dyDescent="0.3">
      <c r="A897" s="115" t="s">
        <v>74</v>
      </c>
      <c r="B897" s="146">
        <f>B896/B895</f>
        <v>21516.666666666668</v>
      </c>
      <c r="C897" s="146" t="e">
        <f>C896/C895</f>
        <v>#DIV/0!</v>
      </c>
      <c r="D897" s="146" t="e">
        <f>D896/D895</f>
        <v>#DIV/0!</v>
      </c>
      <c r="E897" s="146" t="e">
        <f>E896/E895</f>
        <v>#DIV/0!</v>
      </c>
    </row>
    <row r="898" spans="1:11" ht="15.75" thickBot="1" x14ac:dyDescent="0.3">
      <c r="A898" s="115" t="s">
        <v>75</v>
      </c>
      <c r="B898" s="142" t="e">
        <f>B895/A895-1</f>
        <v>#VALUE!</v>
      </c>
      <c r="C898" s="142">
        <f t="shared" ref="C898:D900" si="31">C895/B895-1</f>
        <v>-1</v>
      </c>
      <c r="D898" s="142" t="e">
        <f t="shared" si="31"/>
        <v>#DIV/0!</v>
      </c>
      <c r="E898" s="142" t="e">
        <f>E895/D895-1</f>
        <v>#DIV/0!</v>
      </c>
      <c r="G898" s="66"/>
      <c r="H898" s="66"/>
      <c r="I898" s="66"/>
      <c r="J898" s="66"/>
      <c r="K898" s="66"/>
    </row>
    <row r="899" spans="1:11" ht="15.75" thickBot="1" x14ac:dyDescent="0.3">
      <c r="A899" s="115" t="s">
        <v>77</v>
      </c>
      <c r="B899" s="142" t="e">
        <f>B896/A896-1</f>
        <v>#VALUE!</v>
      </c>
      <c r="C899" s="142">
        <f t="shared" si="31"/>
        <v>-1</v>
      </c>
      <c r="D899" s="142" t="e">
        <f t="shared" si="31"/>
        <v>#DIV/0!</v>
      </c>
      <c r="E899" s="142" t="e">
        <f>E896/D896-1</f>
        <v>#DIV/0!</v>
      </c>
    </row>
    <row r="900" spans="1:11" ht="15.75" thickBot="1" x14ac:dyDescent="0.3">
      <c r="A900" s="115" t="s">
        <v>78</v>
      </c>
      <c r="B900" s="142" t="e">
        <f>B897/A897-1</f>
        <v>#VALUE!</v>
      </c>
      <c r="C900" s="142" t="e">
        <f t="shared" si="31"/>
        <v>#DIV/0!</v>
      </c>
      <c r="D900" s="142" t="e">
        <f t="shared" si="31"/>
        <v>#DIV/0!</v>
      </c>
      <c r="E900" s="142" t="e">
        <f>E897/D897-1</f>
        <v>#DIV/0!</v>
      </c>
    </row>
    <row r="901" spans="1:11" ht="15.75" thickBot="1" x14ac:dyDescent="0.3">
      <c r="A901" s="732" t="s">
        <v>166</v>
      </c>
      <c r="B901" s="733"/>
      <c r="C901" s="733"/>
      <c r="D901" s="733"/>
      <c r="E901" s="734"/>
    </row>
    <row r="902" spans="1:11" x14ac:dyDescent="0.25">
      <c r="A902" s="735"/>
      <c r="B902" s="140">
        <v>2019</v>
      </c>
      <c r="C902" s="140">
        <v>2020</v>
      </c>
      <c r="D902" s="140">
        <v>2021</v>
      </c>
      <c r="E902" s="140">
        <v>2021</v>
      </c>
    </row>
    <row r="903" spans="1:11" ht="15.75" thickBot="1" x14ac:dyDescent="0.3">
      <c r="A903" s="736"/>
      <c r="B903" s="141" t="s">
        <v>46</v>
      </c>
      <c r="C903" s="141" t="s">
        <v>46</v>
      </c>
      <c r="D903" s="141" t="s">
        <v>46</v>
      </c>
      <c r="E903" s="141" t="s">
        <v>46</v>
      </c>
    </row>
    <row r="904" spans="1:11" ht="15.75" thickBot="1" x14ac:dyDescent="0.3">
      <c r="A904" s="143" t="s">
        <v>134</v>
      </c>
      <c r="B904" s="144">
        <f>B905+B906+B907+B908</f>
        <v>0</v>
      </c>
      <c r="C904" s="144">
        <f>C905+C906+C907+C908</f>
        <v>0</v>
      </c>
      <c r="D904" s="144">
        <f>D905+D906+D907+D908</f>
        <v>0</v>
      </c>
      <c r="E904" s="144">
        <f>E905+E906+E907+E908</f>
        <v>0</v>
      </c>
    </row>
    <row r="905" spans="1:11" ht="15.75" thickBot="1" x14ac:dyDescent="0.3">
      <c r="A905" s="129" t="s">
        <v>81</v>
      </c>
      <c r="B905" s="144"/>
      <c r="C905" s="144"/>
      <c r="D905" s="144"/>
      <c r="E905" s="144"/>
    </row>
    <row r="906" spans="1:11" ht="15.75" customHeight="1" thickBot="1" x14ac:dyDescent="0.3">
      <c r="A906" s="129" t="s">
        <v>135</v>
      </c>
      <c r="B906" s="144"/>
      <c r="C906" s="144"/>
      <c r="D906" s="144"/>
      <c r="E906" s="144"/>
    </row>
    <row r="907" spans="1:11" ht="15.75" thickBot="1" x14ac:dyDescent="0.3">
      <c r="A907" s="129" t="s">
        <v>136</v>
      </c>
      <c r="B907" s="144"/>
      <c r="C907" s="144"/>
      <c r="D907" s="144"/>
      <c r="E907" s="144"/>
    </row>
    <row r="908" spans="1:11" ht="15.75" thickBot="1" x14ac:dyDescent="0.3">
      <c r="A908" s="129" t="s">
        <v>137</v>
      </c>
      <c r="B908" s="144"/>
      <c r="C908" s="144"/>
      <c r="D908" s="144"/>
      <c r="E908" s="144"/>
    </row>
    <row r="909" spans="1:11" ht="15.75" thickBot="1" x14ac:dyDescent="0.3">
      <c r="A909" s="143" t="s">
        <v>138</v>
      </c>
      <c r="B909" s="133">
        <f>B910+B911+B912+B913</f>
        <v>64550</v>
      </c>
      <c r="C909" s="133">
        <f>C910+C911+C912+C913</f>
        <v>0</v>
      </c>
      <c r="D909" s="133">
        <f>D910+D911+D912+D913</f>
        <v>0</v>
      </c>
      <c r="E909" s="133">
        <f>E910+E911+E912+E913</f>
        <v>0</v>
      </c>
    </row>
    <row r="910" spans="1:11" ht="15.75" thickBot="1" x14ac:dyDescent="0.3">
      <c r="A910" s="129" t="s">
        <v>81</v>
      </c>
      <c r="B910" s="144">
        <v>64550</v>
      </c>
      <c r="C910" s="144"/>
      <c r="D910" s="144"/>
      <c r="E910" s="144"/>
    </row>
    <row r="911" spans="1:11" ht="15.75" thickBot="1" x14ac:dyDescent="0.3">
      <c r="A911" s="129" t="s">
        <v>135</v>
      </c>
      <c r="B911" s="144"/>
      <c r="C911" s="144"/>
      <c r="D911" s="144"/>
      <c r="E911" s="144"/>
    </row>
    <row r="912" spans="1:11" ht="15.75" thickBot="1" x14ac:dyDescent="0.3">
      <c r="A912" s="129" t="s">
        <v>136</v>
      </c>
      <c r="B912" s="144"/>
      <c r="C912" s="144"/>
      <c r="D912" s="144"/>
      <c r="E912" s="144"/>
    </row>
    <row r="913" spans="1:11" ht="15.75" thickBot="1" x14ac:dyDescent="0.3">
      <c r="A913" s="129" t="s">
        <v>137</v>
      </c>
      <c r="B913" s="144"/>
      <c r="C913" s="144"/>
      <c r="D913" s="144"/>
      <c r="E913" s="144"/>
    </row>
    <row r="914" spans="1:11" ht="15.75" thickBot="1" x14ac:dyDescent="0.3">
      <c r="A914" s="145" t="s">
        <v>89</v>
      </c>
      <c r="B914" s="133">
        <f>B904+B909</f>
        <v>64550</v>
      </c>
      <c r="C914" s="133">
        <f>C904+C909</f>
        <v>0</v>
      </c>
      <c r="D914" s="133">
        <f>D904+D909</f>
        <v>0</v>
      </c>
      <c r="E914" s="133">
        <f>E904+E909</f>
        <v>0</v>
      </c>
    </row>
    <row r="915" spans="1:11" ht="23.25" thickBot="1" x14ac:dyDescent="0.3">
      <c r="A915" s="123" t="s">
        <v>91</v>
      </c>
      <c r="B915" s="123" t="s">
        <v>264</v>
      </c>
      <c r="C915" s="138" t="s">
        <v>172</v>
      </c>
      <c r="D915" s="747" t="s">
        <v>265</v>
      </c>
      <c r="E915" s="748"/>
    </row>
    <row r="916" spans="1:11" ht="31.5" customHeight="1" thickBot="1" x14ac:dyDescent="0.3">
      <c r="A916" s="115" t="s">
        <v>68</v>
      </c>
      <c r="B916" s="714" t="s">
        <v>266</v>
      </c>
      <c r="C916" s="715"/>
      <c r="D916" s="715"/>
      <c r="E916" s="553"/>
    </row>
    <row r="917" spans="1:11" ht="15.75" thickBot="1" x14ac:dyDescent="0.3">
      <c r="A917" s="115" t="s">
        <v>70</v>
      </c>
      <c r="B917" s="739" t="s">
        <v>204</v>
      </c>
      <c r="C917" s="740"/>
      <c r="D917" s="740"/>
      <c r="E917" s="741"/>
    </row>
    <row r="918" spans="1:11" x14ac:dyDescent="0.25">
      <c r="A918" s="735"/>
      <c r="B918" s="140">
        <v>2019</v>
      </c>
      <c r="C918" s="140">
        <v>2020</v>
      </c>
      <c r="D918" s="140">
        <v>2021</v>
      </c>
      <c r="E918" s="140">
        <v>2022</v>
      </c>
    </row>
    <row r="919" spans="1:11" ht="15.75" thickBot="1" x14ac:dyDescent="0.3">
      <c r="A919" s="736"/>
      <c r="B919" s="141" t="s">
        <v>46</v>
      </c>
      <c r="C919" s="141" t="s">
        <v>46</v>
      </c>
      <c r="D919" s="141" t="s">
        <v>46</v>
      </c>
      <c r="E919" s="141" t="s">
        <v>46</v>
      </c>
    </row>
    <row r="920" spans="1:11" ht="15.75" thickBot="1" x14ac:dyDescent="0.3">
      <c r="A920" s="115" t="s">
        <v>72</v>
      </c>
      <c r="B920" s="469">
        <v>1.2</v>
      </c>
      <c r="C920" s="469">
        <v>0</v>
      </c>
      <c r="D920" s="115"/>
      <c r="E920" s="115"/>
    </row>
    <row r="921" spans="1:11" ht="15.75" thickBot="1" x14ac:dyDescent="0.3">
      <c r="A921" s="115" t="s">
        <v>73</v>
      </c>
      <c r="B921" s="146">
        <v>100000</v>
      </c>
      <c r="C921" s="149">
        <v>0</v>
      </c>
      <c r="D921" s="146"/>
      <c r="E921" s="146"/>
      <c r="H921" s="66"/>
    </row>
    <row r="922" spans="1:11" ht="15.75" thickBot="1" x14ac:dyDescent="0.3">
      <c r="A922" s="115" t="s">
        <v>74</v>
      </c>
      <c r="B922" s="146">
        <f>B921/B920</f>
        <v>83333.333333333343</v>
      </c>
      <c r="C922" s="146" t="e">
        <f>C921/C920</f>
        <v>#DIV/0!</v>
      </c>
      <c r="D922" s="146" t="e">
        <f>D921/D920</f>
        <v>#DIV/0!</v>
      </c>
      <c r="E922" s="146" t="e">
        <f>E921/E920</f>
        <v>#DIV/0!</v>
      </c>
    </row>
    <row r="923" spans="1:11" ht="15.75" thickBot="1" x14ac:dyDescent="0.3">
      <c r="A923" s="115" t="s">
        <v>75</v>
      </c>
      <c r="B923" s="142" t="e">
        <f>B920/A920-1</f>
        <v>#VALUE!</v>
      </c>
      <c r="C923" s="142">
        <f t="shared" ref="C923:D925" si="32">C920/B920-1</f>
        <v>-1</v>
      </c>
      <c r="D923" s="142" t="e">
        <f t="shared" si="32"/>
        <v>#DIV/0!</v>
      </c>
      <c r="E923" s="142" t="e">
        <f>E920/D920-1</f>
        <v>#DIV/0!</v>
      </c>
      <c r="G923" s="66"/>
      <c r="H923" s="66"/>
      <c r="I923" s="66"/>
      <c r="J923" s="66"/>
      <c r="K923" s="66"/>
    </row>
    <row r="924" spans="1:11" ht="15.75" thickBot="1" x14ac:dyDescent="0.3">
      <c r="A924" s="115" t="s">
        <v>77</v>
      </c>
      <c r="B924" s="142" t="e">
        <f>B921/A921-1</f>
        <v>#VALUE!</v>
      </c>
      <c r="C924" s="142">
        <f t="shared" si="32"/>
        <v>-1</v>
      </c>
      <c r="D924" s="142" t="e">
        <f t="shared" si="32"/>
        <v>#DIV/0!</v>
      </c>
      <c r="E924" s="142" t="e">
        <f>E921/D921-1</f>
        <v>#DIV/0!</v>
      </c>
    </row>
    <row r="925" spans="1:11" ht="15.75" thickBot="1" x14ac:dyDescent="0.3">
      <c r="A925" s="115" t="s">
        <v>78</v>
      </c>
      <c r="B925" s="142" t="e">
        <f>B922/A922-1</f>
        <v>#VALUE!</v>
      </c>
      <c r="C925" s="142" t="e">
        <f t="shared" si="32"/>
        <v>#DIV/0!</v>
      </c>
      <c r="D925" s="142" t="e">
        <f t="shared" si="32"/>
        <v>#DIV/0!</v>
      </c>
      <c r="E925" s="142" t="e">
        <f>E922/D922-1</f>
        <v>#DIV/0!</v>
      </c>
    </row>
    <row r="926" spans="1:11" ht="15.75" thickBot="1" x14ac:dyDescent="0.3">
      <c r="A926" s="732" t="s">
        <v>178</v>
      </c>
      <c r="B926" s="733"/>
      <c r="C926" s="733"/>
      <c r="D926" s="733"/>
      <c r="E926" s="734"/>
    </row>
    <row r="927" spans="1:11" x14ac:dyDescent="0.25">
      <c r="A927" s="735"/>
      <c r="B927" s="140">
        <v>2019</v>
      </c>
      <c r="C927" s="140">
        <v>2020</v>
      </c>
      <c r="D927" s="140">
        <v>2021</v>
      </c>
      <c r="E927" s="140">
        <v>2021</v>
      </c>
    </row>
    <row r="928" spans="1:11" ht="15.75" thickBot="1" x14ac:dyDescent="0.3">
      <c r="A928" s="736"/>
      <c r="B928" s="141" t="s">
        <v>46</v>
      </c>
      <c r="C928" s="141" t="s">
        <v>46</v>
      </c>
      <c r="D928" s="141" t="s">
        <v>46</v>
      </c>
      <c r="E928" s="141" t="s">
        <v>46</v>
      </c>
    </row>
    <row r="929" spans="1:5" ht="15.75" thickBot="1" x14ac:dyDescent="0.3">
      <c r="A929" s="143" t="s">
        <v>134</v>
      </c>
      <c r="B929" s="144">
        <f>B930+B931+B932+B933</f>
        <v>0</v>
      </c>
      <c r="C929" s="144">
        <f>C930+C931+C932+C933</f>
        <v>0</v>
      </c>
      <c r="D929" s="144">
        <f>D930+D931+D932+D933</f>
        <v>0</v>
      </c>
      <c r="E929" s="144">
        <f>E930+E931+E932+E933</f>
        <v>0</v>
      </c>
    </row>
    <row r="930" spans="1:5" ht="15.75" thickBot="1" x14ac:dyDescent="0.3">
      <c r="A930" s="129" t="s">
        <v>81</v>
      </c>
      <c r="B930" s="144"/>
      <c r="C930" s="144"/>
      <c r="D930" s="144"/>
      <c r="E930" s="144"/>
    </row>
    <row r="931" spans="1:5" ht="15.75" customHeight="1" thickBot="1" x14ac:dyDescent="0.3">
      <c r="A931" s="129" t="s">
        <v>135</v>
      </c>
      <c r="B931" s="144"/>
      <c r="C931" s="144"/>
      <c r="D931" s="144"/>
      <c r="E931" s="144"/>
    </row>
    <row r="932" spans="1:5" ht="15.75" thickBot="1" x14ac:dyDescent="0.3">
      <c r="A932" s="129" t="s">
        <v>136</v>
      </c>
      <c r="B932" s="144"/>
      <c r="C932" s="144"/>
      <c r="D932" s="144"/>
      <c r="E932" s="144"/>
    </row>
    <row r="933" spans="1:5" ht="15.75" thickBot="1" x14ac:dyDescent="0.3">
      <c r="A933" s="129" t="s">
        <v>137</v>
      </c>
      <c r="B933" s="144"/>
      <c r="C933" s="144"/>
      <c r="D933" s="144"/>
      <c r="E933" s="144"/>
    </row>
    <row r="934" spans="1:5" ht="15.75" thickBot="1" x14ac:dyDescent="0.3">
      <c r="A934" s="143" t="s">
        <v>138</v>
      </c>
      <c r="B934" s="133">
        <f>B935+B936+B937+B938</f>
        <v>100000</v>
      </c>
      <c r="C934" s="133">
        <f>C935+C936+C937+C938</f>
        <v>0</v>
      </c>
      <c r="D934" s="133">
        <f>D935+D936+D937+D938</f>
        <v>0</v>
      </c>
      <c r="E934" s="133">
        <f>E935+E936+E937+E938</f>
        <v>0</v>
      </c>
    </row>
    <row r="935" spans="1:5" ht="15.75" thickBot="1" x14ac:dyDescent="0.3">
      <c r="A935" s="129" t="s">
        <v>81</v>
      </c>
      <c r="B935" s="144">
        <v>100000</v>
      </c>
      <c r="C935" s="144">
        <f>+C921</f>
        <v>0</v>
      </c>
      <c r="D935" s="144"/>
      <c r="E935" s="144"/>
    </row>
    <row r="936" spans="1:5" ht="15.75" thickBot="1" x14ac:dyDescent="0.3">
      <c r="A936" s="129" t="s">
        <v>135</v>
      </c>
      <c r="B936" s="144"/>
      <c r="C936" s="144"/>
      <c r="D936" s="144"/>
      <c r="E936" s="144"/>
    </row>
    <row r="937" spans="1:5" ht="15.75" thickBot="1" x14ac:dyDescent="0.3">
      <c r="A937" s="129" t="s">
        <v>136</v>
      </c>
      <c r="B937" s="144"/>
      <c r="C937" s="144"/>
      <c r="D937" s="144"/>
      <c r="E937" s="144"/>
    </row>
    <row r="938" spans="1:5" ht="15.75" thickBot="1" x14ac:dyDescent="0.3">
      <c r="A938" s="129" t="s">
        <v>137</v>
      </c>
      <c r="B938" s="144"/>
      <c r="C938" s="144"/>
      <c r="D938" s="144"/>
      <c r="E938" s="144"/>
    </row>
    <row r="939" spans="1:5" ht="15.75" thickBot="1" x14ac:dyDescent="0.3">
      <c r="A939" s="145" t="s">
        <v>179</v>
      </c>
      <c r="B939" s="133">
        <f>B929+B934</f>
        <v>100000</v>
      </c>
      <c r="C939" s="133">
        <f>C929+C934</f>
        <v>0</v>
      </c>
      <c r="D939" s="133">
        <f>D929+D934</f>
        <v>0</v>
      </c>
      <c r="E939" s="133">
        <f>E929+E934</f>
        <v>0</v>
      </c>
    </row>
    <row r="940" spans="1:5" ht="23.25" thickBot="1" x14ac:dyDescent="0.3">
      <c r="A940" s="123" t="s">
        <v>98</v>
      </c>
      <c r="B940" s="169" t="s">
        <v>267</v>
      </c>
      <c r="C940" s="166" t="s">
        <v>172</v>
      </c>
      <c r="D940" s="737" t="s">
        <v>268</v>
      </c>
      <c r="E940" s="738"/>
    </row>
    <row r="941" spans="1:5" ht="42" customHeight="1" thickBot="1" x14ac:dyDescent="0.3">
      <c r="A941" s="115" t="s">
        <v>68</v>
      </c>
      <c r="B941" s="714" t="s">
        <v>269</v>
      </c>
      <c r="C941" s="715"/>
      <c r="D941" s="715"/>
      <c r="E941" s="553"/>
    </row>
    <row r="942" spans="1:5" ht="15.75" thickBot="1" x14ac:dyDescent="0.3">
      <c r="A942" s="115" t="s">
        <v>70</v>
      </c>
      <c r="B942" s="739" t="s">
        <v>204</v>
      </c>
      <c r="C942" s="740"/>
      <c r="D942" s="740"/>
      <c r="E942" s="741"/>
    </row>
    <row r="943" spans="1:5" x14ac:dyDescent="0.25">
      <c r="A943" s="735"/>
      <c r="B943" s="140">
        <v>2019</v>
      </c>
      <c r="C943" s="140">
        <v>2020</v>
      </c>
      <c r="D943" s="140">
        <v>2021</v>
      </c>
      <c r="E943" s="140">
        <v>2022</v>
      </c>
    </row>
    <row r="944" spans="1:5" ht="15.75" thickBot="1" x14ac:dyDescent="0.3">
      <c r="A944" s="736"/>
      <c r="B944" s="141" t="s">
        <v>46</v>
      </c>
      <c r="C944" s="141" t="s">
        <v>46</v>
      </c>
      <c r="D944" s="141" t="s">
        <v>46</v>
      </c>
      <c r="E944" s="141" t="s">
        <v>46</v>
      </c>
    </row>
    <row r="945" spans="1:11" ht="15.75" thickBot="1" x14ac:dyDescent="0.3">
      <c r="A945" s="115" t="s">
        <v>72</v>
      </c>
      <c r="B945" s="469">
        <v>1</v>
      </c>
      <c r="C945" s="115"/>
      <c r="D945" s="115"/>
      <c r="E945" s="115"/>
    </row>
    <row r="946" spans="1:11" ht="15.75" thickBot="1" x14ac:dyDescent="0.3">
      <c r="A946" s="115" t="s">
        <v>73</v>
      </c>
      <c r="B946" s="146">
        <v>71729</v>
      </c>
      <c r="C946" s="146">
        <f>C964</f>
        <v>0</v>
      </c>
      <c r="D946" s="146">
        <f>D964</f>
        <v>0</v>
      </c>
      <c r="E946" s="146">
        <f>E964</f>
        <v>0</v>
      </c>
    </row>
    <row r="947" spans="1:11" ht="15.75" thickBot="1" x14ac:dyDescent="0.3">
      <c r="A947" s="115" t="s">
        <v>74</v>
      </c>
      <c r="B947" s="146">
        <f>B946/B945</f>
        <v>71729</v>
      </c>
      <c r="C947" s="146" t="e">
        <f>C946/C945</f>
        <v>#DIV/0!</v>
      </c>
      <c r="D947" s="146" t="e">
        <f>D946/D945</f>
        <v>#DIV/0!</v>
      </c>
      <c r="E947" s="146" t="e">
        <f>E946/E945</f>
        <v>#DIV/0!</v>
      </c>
    </row>
    <row r="948" spans="1:11" ht="15.75" thickBot="1" x14ac:dyDescent="0.3">
      <c r="A948" s="115" t="s">
        <v>75</v>
      </c>
      <c r="B948" s="142" t="e">
        <f>B945/A945-1</f>
        <v>#VALUE!</v>
      </c>
      <c r="C948" s="142">
        <f t="shared" ref="C948:D950" si="33">C945/B945-1</f>
        <v>-1</v>
      </c>
      <c r="D948" s="142" t="e">
        <f t="shared" si="33"/>
        <v>#DIV/0!</v>
      </c>
      <c r="E948" s="142" t="e">
        <f>E945/D945-1</f>
        <v>#DIV/0!</v>
      </c>
      <c r="G948" s="66"/>
      <c r="H948" s="66"/>
      <c r="I948" s="66"/>
      <c r="J948" s="66"/>
      <c r="K948" s="66"/>
    </row>
    <row r="949" spans="1:11" ht="15.75" thickBot="1" x14ac:dyDescent="0.3">
      <c r="A949" s="115" t="s">
        <v>77</v>
      </c>
      <c r="B949" s="142" t="e">
        <f>B946/A946-1</f>
        <v>#VALUE!</v>
      </c>
      <c r="C949" s="142">
        <f t="shared" si="33"/>
        <v>-1</v>
      </c>
      <c r="D949" s="142" t="e">
        <f t="shared" si="33"/>
        <v>#DIV/0!</v>
      </c>
      <c r="E949" s="142" t="e">
        <f>E946/D946-1</f>
        <v>#DIV/0!</v>
      </c>
    </row>
    <row r="950" spans="1:11" ht="15.75" thickBot="1" x14ac:dyDescent="0.3">
      <c r="A950" s="115" t="s">
        <v>78</v>
      </c>
      <c r="B950" s="142" t="e">
        <f>B947/A947-1</f>
        <v>#VALUE!</v>
      </c>
      <c r="C950" s="142" t="e">
        <f t="shared" si="33"/>
        <v>#DIV/0!</v>
      </c>
      <c r="D950" s="142" t="e">
        <f t="shared" si="33"/>
        <v>#DIV/0!</v>
      </c>
      <c r="E950" s="142" t="e">
        <f>E947/D947-1</f>
        <v>#DIV/0!</v>
      </c>
    </row>
    <row r="951" spans="1:11" ht="15.75" thickBot="1" x14ac:dyDescent="0.3">
      <c r="A951" s="732" t="s">
        <v>181</v>
      </c>
      <c r="B951" s="733"/>
      <c r="C951" s="733"/>
      <c r="D951" s="733"/>
      <c r="E951" s="734"/>
    </row>
    <row r="952" spans="1:11" x14ac:dyDescent="0.25">
      <c r="A952" s="735"/>
      <c r="B952" s="140">
        <v>2019</v>
      </c>
      <c r="C952" s="140">
        <v>2020</v>
      </c>
      <c r="D952" s="140">
        <v>2021</v>
      </c>
      <c r="E952" s="140">
        <v>2021</v>
      </c>
    </row>
    <row r="953" spans="1:11" ht="15.75" thickBot="1" x14ac:dyDescent="0.3">
      <c r="A953" s="736"/>
      <c r="B953" s="141" t="s">
        <v>46</v>
      </c>
      <c r="C953" s="141" t="s">
        <v>46</v>
      </c>
      <c r="D953" s="141" t="s">
        <v>46</v>
      </c>
      <c r="E953" s="141" t="s">
        <v>46</v>
      </c>
    </row>
    <row r="954" spans="1:11" ht="15.75" thickBot="1" x14ac:dyDescent="0.3">
      <c r="A954" s="143" t="s">
        <v>134</v>
      </c>
      <c r="B954" s="144">
        <f>B955+B956+B957+B958</f>
        <v>0</v>
      </c>
      <c r="C954" s="144">
        <f>C955+C956+C957+C958</f>
        <v>0</v>
      </c>
      <c r="D954" s="144">
        <f>D955+D956+D957+D958</f>
        <v>0</v>
      </c>
      <c r="E954" s="144">
        <f>E955+E956+E957+E958</f>
        <v>0</v>
      </c>
    </row>
    <row r="955" spans="1:11" ht="15.75" thickBot="1" x14ac:dyDescent="0.3">
      <c r="A955" s="129" t="s">
        <v>81</v>
      </c>
      <c r="B955" s="144"/>
      <c r="C955" s="144"/>
      <c r="D955" s="144"/>
      <c r="E955" s="144"/>
    </row>
    <row r="956" spans="1:11" ht="15.75" customHeight="1" thickBot="1" x14ac:dyDescent="0.3">
      <c r="A956" s="129" t="s">
        <v>135</v>
      </c>
      <c r="B956" s="144"/>
      <c r="C956" s="144"/>
      <c r="D956" s="144"/>
      <c r="E956" s="144"/>
    </row>
    <row r="957" spans="1:11" ht="15.75" thickBot="1" x14ac:dyDescent="0.3">
      <c r="A957" s="129" t="s">
        <v>136</v>
      </c>
      <c r="B957" s="144"/>
      <c r="C957" s="144"/>
      <c r="D957" s="144"/>
      <c r="E957" s="144"/>
    </row>
    <row r="958" spans="1:11" ht="15.75" thickBot="1" x14ac:dyDescent="0.3">
      <c r="A958" s="129" t="s">
        <v>137</v>
      </c>
      <c r="B958" s="144"/>
      <c r="C958" s="144"/>
      <c r="D958" s="144"/>
      <c r="E958" s="144"/>
    </row>
    <row r="959" spans="1:11" ht="15.75" thickBot="1" x14ac:dyDescent="0.3">
      <c r="A959" s="143" t="s">
        <v>138</v>
      </c>
      <c r="B959" s="133">
        <f>B960+B961+B962+B963</f>
        <v>71729</v>
      </c>
      <c r="C959" s="133">
        <f>C960+C961+C962+C963</f>
        <v>0</v>
      </c>
      <c r="D959" s="133">
        <f>D960+D961+D962+D963</f>
        <v>0</v>
      </c>
      <c r="E959" s="133">
        <f>E960+E961+E962+E963</f>
        <v>0</v>
      </c>
    </row>
    <row r="960" spans="1:11" ht="15.75" thickBot="1" x14ac:dyDescent="0.3">
      <c r="A960" s="129" t="s">
        <v>81</v>
      </c>
      <c r="B960" s="144">
        <v>71729</v>
      </c>
      <c r="C960" s="144"/>
      <c r="D960" s="144"/>
      <c r="E960" s="144"/>
    </row>
    <row r="961" spans="1:7" ht="15.75" thickBot="1" x14ac:dyDescent="0.3">
      <c r="A961" s="129" t="s">
        <v>135</v>
      </c>
      <c r="B961" s="144"/>
      <c r="C961" s="144"/>
      <c r="D961" s="144"/>
      <c r="E961" s="144"/>
    </row>
    <row r="962" spans="1:7" ht="15.75" thickBot="1" x14ac:dyDescent="0.3">
      <c r="A962" s="129" t="s">
        <v>136</v>
      </c>
      <c r="B962" s="144"/>
      <c r="C962" s="144"/>
      <c r="D962" s="144"/>
      <c r="E962" s="144"/>
    </row>
    <row r="963" spans="1:7" ht="15.75" thickBot="1" x14ac:dyDescent="0.3">
      <c r="A963" s="129" t="s">
        <v>137</v>
      </c>
      <c r="B963" s="144"/>
      <c r="C963" s="144"/>
      <c r="D963" s="144"/>
      <c r="E963" s="144"/>
    </row>
    <row r="964" spans="1:7" ht="15.75" thickBot="1" x14ac:dyDescent="0.3">
      <c r="A964" s="132" t="s">
        <v>270</v>
      </c>
      <c r="B964" s="133">
        <f>B954+B959</f>
        <v>71729</v>
      </c>
      <c r="C964" s="133">
        <f>C954+C959</f>
        <v>0</v>
      </c>
      <c r="D964" s="133">
        <f>D954+D959</f>
        <v>0</v>
      </c>
      <c r="E964" s="133">
        <f>E954+E959</f>
        <v>0</v>
      </c>
    </row>
    <row r="965" spans="1:7" ht="34.5" thickBot="1" x14ac:dyDescent="0.3">
      <c r="A965" s="123" t="s">
        <v>271</v>
      </c>
      <c r="B965" s="166" t="s">
        <v>272</v>
      </c>
      <c r="C965" s="166" t="s">
        <v>172</v>
      </c>
      <c r="D965" s="737" t="s">
        <v>273</v>
      </c>
      <c r="E965" s="738"/>
    </row>
    <row r="966" spans="1:7" ht="30" customHeight="1" thickBot="1" x14ac:dyDescent="0.3">
      <c r="A966" s="115" t="s">
        <v>68</v>
      </c>
      <c r="B966" s="714" t="s">
        <v>274</v>
      </c>
      <c r="C966" s="715"/>
      <c r="D966" s="715"/>
      <c r="E966" s="553"/>
    </row>
    <row r="967" spans="1:7" ht="15.75" thickBot="1" x14ac:dyDescent="0.3">
      <c r="A967" s="115" t="s">
        <v>70</v>
      </c>
      <c r="B967" s="739" t="s">
        <v>204</v>
      </c>
      <c r="C967" s="740"/>
      <c r="D967" s="740"/>
      <c r="E967" s="741"/>
      <c r="G967" s="11"/>
    </row>
    <row r="968" spans="1:7" x14ac:dyDescent="0.25">
      <c r="A968" s="735"/>
      <c r="B968" s="140">
        <v>2019</v>
      </c>
      <c r="C968" s="140">
        <v>2020</v>
      </c>
      <c r="D968" s="140">
        <v>2021</v>
      </c>
      <c r="E968" s="140">
        <v>2022</v>
      </c>
      <c r="G968" s="11"/>
    </row>
    <row r="969" spans="1:7" ht="15.75" thickBot="1" x14ac:dyDescent="0.3">
      <c r="A969" s="736"/>
      <c r="B969" s="141" t="s">
        <v>46</v>
      </c>
      <c r="C969" s="141" t="s">
        <v>46</v>
      </c>
      <c r="D969" s="141" t="s">
        <v>46</v>
      </c>
      <c r="E969" s="141" t="s">
        <v>46</v>
      </c>
      <c r="G969" s="11"/>
    </row>
    <row r="970" spans="1:7" ht="15.75" thickBot="1" x14ac:dyDescent="0.3">
      <c r="A970" s="115" t="s">
        <v>72</v>
      </c>
      <c r="B970" s="469">
        <v>14</v>
      </c>
      <c r="C970" s="469">
        <v>10</v>
      </c>
      <c r="D970" s="115"/>
      <c r="E970" s="115"/>
      <c r="G970" s="11"/>
    </row>
    <row r="971" spans="1:7" ht="15.75" thickBot="1" x14ac:dyDescent="0.3">
      <c r="A971" s="115" t="s">
        <v>73</v>
      </c>
      <c r="B971" s="146">
        <v>40000</v>
      </c>
      <c r="C971" s="146">
        <v>22086.15</v>
      </c>
      <c r="D971" s="146">
        <f>D989</f>
        <v>0</v>
      </c>
      <c r="E971" s="146">
        <f>E989</f>
        <v>0</v>
      </c>
      <c r="G971" s="494"/>
    </row>
    <row r="972" spans="1:7" ht="15.75" thickBot="1" x14ac:dyDescent="0.3">
      <c r="A972" s="115" t="s">
        <v>74</v>
      </c>
      <c r="B972" s="146">
        <f>B971/B970</f>
        <v>2857.1428571428573</v>
      </c>
      <c r="C972" s="146">
        <f>C971/C970</f>
        <v>2208.6150000000002</v>
      </c>
      <c r="D972" s="146" t="e">
        <f>D971/D970</f>
        <v>#DIV/0!</v>
      </c>
      <c r="E972" s="146" t="e">
        <f>E971/E970</f>
        <v>#DIV/0!</v>
      </c>
      <c r="G972" s="482"/>
    </row>
    <row r="973" spans="1:7" ht="15.75" thickBot="1" x14ac:dyDescent="0.3">
      <c r="A973" s="115" t="s">
        <v>75</v>
      </c>
      <c r="B973" s="142" t="e">
        <f>B970/A970-1</f>
        <v>#VALUE!</v>
      </c>
      <c r="C973" s="142">
        <f t="shared" ref="C973:D975" si="34">C970/B970-1</f>
        <v>-0.2857142857142857</v>
      </c>
      <c r="D973" s="142">
        <f t="shared" si="34"/>
        <v>-1</v>
      </c>
      <c r="E973" s="142" t="e">
        <f>E970/D970-1</f>
        <v>#DIV/0!</v>
      </c>
      <c r="G973" s="11"/>
    </row>
    <row r="974" spans="1:7" ht="15.75" thickBot="1" x14ac:dyDescent="0.3">
      <c r="A974" s="115" t="s">
        <v>77</v>
      </c>
      <c r="B974" s="142" t="e">
        <f>B971/A971-1</f>
        <v>#VALUE!</v>
      </c>
      <c r="C974" s="142">
        <f t="shared" si="34"/>
        <v>-0.44784625</v>
      </c>
      <c r="D974" s="142">
        <f t="shared" si="34"/>
        <v>-1</v>
      </c>
      <c r="E974" s="142" t="e">
        <f>E971/D971-1</f>
        <v>#DIV/0!</v>
      </c>
      <c r="G974" s="11"/>
    </row>
    <row r="975" spans="1:7" ht="15.75" thickBot="1" x14ac:dyDescent="0.3">
      <c r="A975" s="115" t="s">
        <v>78</v>
      </c>
      <c r="B975" s="142" t="e">
        <f>B972/A972-1</f>
        <v>#VALUE!</v>
      </c>
      <c r="C975" s="142">
        <f t="shared" si="34"/>
        <v>-0.22698474999999996</v>
      </c>
      <c r="D975" s="142" t="e">
        <f t="shared" si="34"/>
        <v>#DIV/0!</v>
      </c>
      <c r="E975" s="142" t="e">
        <f>E972/D972-1</f>
        <v>#DIV/0!</v>
      </c>
      <c r="G975" s="11"/>
    </row>
    <row r="976" spans="1:7" ht="15.75" thickBot="1" x14ac:dyDescent="0.3">
      <c r="A976" s="732" t="s">
        <v>185</v>
      </c>
      <c r="B976" s="733"/>
      <c r="C976" s="733"/>
      <c r="D976" s="733"/>
      <c r="E976" s="734"/>
      <c r="G976" s="11"/>
    </row>
    <row r="977" spans="1:5" x14ac:dyDescent="0.25">
      <c r="A977" s="735"/>
      <c r="B977" s="140">
        <v>2019</v>
      </c>
      <c r="C977" s="140">
        <v>2020</v>
      </c>
      <c r="D977" s="140">
        <v>2021</v>
      </c>
      <c r="E977" s="140">
        <v>2021</v>
      </c>
    </row>
    <row r="978" spans="1:5" ht="15.75" thickBot="1" x14ac:dyDescent="0.3">
      <c r="A978" s="736"/>
      <c r="B978" s="141" t="s">
        <v>46</v>
      </c>
      <c r="C978" s="141" t="s">
        <v>46</v>
      </c>
      <c r="D978" s="141" t="s">
        <v>46</v>
      </c>
      <c r="E978" s="141" t="s">
        <v>46</v>
      </c>
    </row>
    <row r="979" spans="1:5" ht="15.75" thickBot="1" x14ac:dyDescent="0.3">
      <c r="A979" s="143" t="s">
        <v>134</v>
      </c>
      <c r="B979" s="144">
        <f>B980+B981+B982+B983</f>
        <v>0</v>
      </c>
      <c r="C979" s="144">
        <f>C980+C981+C982+C983</f>
        <v>0</v>
      </c>
      <c r="D979" s="144">
        <f>D980+D981+D982+D983</f>
        <v>0</v>
      </c>
      <c r="E979" s="144">
        <f>E980+E981+E982+E983</f>
        <v>0</v>
      </c>
    </row>
    <row r="980" spans="1:5" ht="15.75" thickBot="1" x14ac:dyDescent="0.3">
      <c r="A980" s="129" t="s">
        <v>81</v>
      </c>
      <c r="B980" s="144"/>
      <c r="C980" s="144"/>
      <c r="D980" s="144"/>
      <c r="E980" s="144"/>
    </row>
    <row r="981" spans="1:5" ht="15.75" customHeight="1" thickBot="1" x14ac:dyDescent="0.3">
      <c r="A981" s="129" t="s">
        <v>135</v>
      </c>
      <c r="B981" s="144"/>
      <c r="C981" s="144"/>
      <c r="D981" s="144"/>
      <c r="E981" s="144"/>
    </row>
    <row r="982" spans="1:5" ht="15.75" thickBot="1" x14ac:dyDescent="0.3">
      <c r="A982" s="129" t="s">
        <v>136</v>
      </c>
      <c r="B982" s="144"/>
      <c r="C982" s="144"/>
      <c r="D982" s="144"/>
      <c r="E982" s="144"/>
    </row>
    <row r="983" spans="1:5" ht="15.75" thickBot="1" x14ac:dyDescent="0.3">
      <c r="A983" s="129" t="s">
        <v>137</v>
      </c>
      <c r="B983" s="144"/>
      <c r="C983" s="144"/>
      <c r="D983" s="144"/>
      <c r="E983" s="144"/>
    </row>
    <row r="984" spans="1:5" ht="15.75" thickBot="1" x14ac:dyDescent="0.3">
      <c r="A984" s="143" t="s">
        <v>138</v>
      </c>
      <c r="B984" s="133">
        <f>B985+B986+B987+B988</f>
        <v>40000</v>
      </c>
      <c r="C984" s="133">
        <f>C985+C986+C987+C988</f>
        <v>22086.15</v>
      </c>
      <c r="D984" s="133">
        <f>D985+D986+D987+D988</f>
        <v>0</v>
      </c>
      <c r="E984" s="133">
        <f>E985+E986+E987+E988</f>
        <v>0</v>
      </c>
    </row>
    <row r="985" spans="1:5" ht="15.75" thickBot="1" x14ac:dyDescent="0.3">
      <c r="A985" s="129" t="s">
        <v>81</v>
      </c>
      <c r="B985" s="144">
        <v>40000</v>
      </c>
      <c r="C985" s="144">
        <f>+C971</f>
        <v>22086.15</v>
      </c>
      <c r="D985" s="144"/>
      <c r="E985" s="144"/>
    </row>
    <row r="986" spans="1:5" ht="15.75" thickBot="1" x14ac:dyDescent="0.3">
      <c r="A986" s="129" t="s">
        <v>135</v>
      </c>
      <c r="B986" s="144"/>
      <c r="C986" s="144"/>
      <c r="D986" s="144"/>
      <c r="E986" s="144"/>
    </row>
    <row r="987" spans="1:5" ht="15.75" thickBot="1" x14ac:dyDescent="0.3">
      <c r="A987" s="129" t="s">
        <v>136</v>
      </c>
      <c r="B987" s="144"/>
      <c r="C987" s="144"/>
      <c r="D987" s="144"/>
      <c r="E987" s="144"/>
    </row>
    <row r="988" spans="1:5" ht="15.75" thickBot="1" x14ac:dyDescent="0.3">
      <c r="A988" s="129" t="s">
        <v>137</v>
      </c>
      <c r="B988" s="144"/>
      <c r="C988" s="144"/>
      <c r="D988" s="144"/>
      <c r="E988" s="144"/>
    </row>
    <row r="989" spans="1:5" ht="15.75" thickBot="1" x14ac:dyDescent="0.3">
      <c r="A989" s="132" t="s">
        <v>270</v>
      </c>
      <c r="B989" s="133">
        <f>B979+B984</f>
        <v>40000</v>
      </c>
      <c r="C989" s="133">
        <f>C979+C984</f>
        <v>22086.15</v>
      </c>
      <c r="D989" s="133">
        <f>D979+D984</f>
        <v>0</v>
      </c>
      <c r="E989" s="133">
        <f>E979+E984</f>
        <v>0</v>
      </c>
    </row>
    <row r="990" spans="1:5" ht="34.5" thickBot="1" x14ac:dyDescent="0.3">
      <c r="A990" s="123" t="s">
        <v>275</v>
      </c>
      <c r="B990" s="166" t="s">
        <v>276</v>
      </c>
      <c r="C990" s="166" t="s">
        <v>172</v>
      </c>
      <c r="D990" s="737" t="s">
        <v>277</v>
      </c>
      <c r="E990" s="738"/>
    </row>
    <row r="991" spans="1:5" ht="27" customHeight="1" thickBot="1" x14ac:dyDescent="0.3">
      <c r="A991" s="115" t="s">
        <v>68</v>
      </c>
      <c r="B991" s="714" t="s">
        <v>278</v>
      </c>
      <c r="C991" s="715"/>
      <c r="D991" s="715"/>
      <c r="E991" s="553"/>
    </row>
    <row r="992" spans="1:5" ht="15.75" thickBot="1" x14ac:dyDescent="0.3">
      <c r="A992" s="115" t="s">
        <v>70</v>
      </c>
      <c r="B992" s="739" t="s">
        <v>204</v>
      </c>
      <c r="C992" s="740"/>
      <c r="D992" s="740"/>
      <c r="E992" s="741"/>
    </row>
    <row r="993" spans="1:5" x14ac:dyDescent="0.25">
      <c r="A993" s="735"/>
      <c r="B993" s="140">
        <v>2019</v>
      </c>
      <c r="C993" s="140">
        <v>2020</v>
      </c>
      <c r="D993" s="140">
        <v>2021</v>
      </c>
      <c r="E993" s="140">
        <v>2022</v>
      </c>
    </row>
    <row r="994" spans="1:5" ht="15.75" thickBot="1" x14ac:dyDescent="0.3">
      <c r="A994" s="736"/>
      <c r="B994" s="141" t="s">
        <v>46</v>
      </c>
      <c r="C994" s="141" t="s">
        <v>46</v>
      </c>
      <c r="D994" s="141" t="s">
        <v>46</v>
      </c>
      <c r="E994" s="141" t="s">
        <v>46</v>
      </c>
    </row>
    <row r="995" spans="1:5" ht="15.75" thickBot="1" x14ac:dyDescent="0.3">
      <c r="A995" s="115" t="s">
        <v>72</v>
      </c>
      <c r="B995" s="469">
        <v>1</v>
      </c>
      <c r="C995" s="115"/>
      <c r="D995" s="115"/>
      <c r="E995" s="115"/>
    </row>
    <row r="996" spans="1:5" ht="15.75" thickBot="1" x14ac:dyDescent="0.3">
      <c r="A996" s="115" t="s">
        <v>73</v>
      </c>
      <c r="B996" s="146">
        <v>53707</v>
      </c>
      <c r="C996" s="146">
        <f>C1014</f>
        <v>0</v>
      </c>
      <c r="D996" s="146">
        <f>D1014</f>
        <v>0</v>
      </c>
      <c r="E996" s="146">
        <f>E1014</f>
        <v>0</v>
      </c>
    </row>
    <row r="997" spans="1:5" ht="15.75" thickBot="1" x14ac:dyDescent="0.3">
      <c r="A997" s="115" t="s">
        <v>74</v>
      </c>
      <c r="B997" s="146">
        <f>B996/B995</f>
        <v>53707</v>
      </c>
      <c r="C997" s="146" t="e">
        <f>C996/C995</f>
        <v>#DIV/0!</v>
      </c>
      <c r="D997" s="146" t="e">
        <f>D996/D995</f>
        <v>#DIV/0!</v>
      </c>
      <c r="E997" s="146" t="e">
        <f>E996/E995</f>
        <v>#DIV/0!</v>
      </c>
    </row>
    <row r="998" spans="1:5" ht="15.75" thickBot="1" x14ac:dyDescent="0.3">
      <c r="A998" s="115" t="s">
        <v>75</v>
      </c>
      <c r="B998" s="142" t="e">
        <f>B995/A995-1</f>
        <v>#VALUE!</v>
      </c>
      <c r="C998" s="142">
        <f t="shared" ref="C998:D1000" si="35">C995/B995-1</f>
        <v>-1</v>
      </c>
      <c r="D998" s="142" t="e">
        <f t="shared" si="35"/>
        <v>#DIV/0!</v>
      </c>
      <c r="E998" s="142" t="e">
        <f>E995/D995-1</f>
        <v>#DIV/0!</v>
      </c>
    </row>
    <row r="999" spans="1:5" ht="15.75" thickBot="1" x14ac:dyDescent="0.3">
      <c r="A999" s="115" t="s">
        <v>77</v>
      </c>
      <c r="B999" s="142" t="e">
        <f>B996/A996-1</f>
        <v>#VALUE!</v>
      </c>
      <c r="C999" s="142">
        <f t="shared" si="35"/>
        <v>-1</v>
      </c>
      <c r="D999" s="142" t="e">
        <f t="shared" si="35"/>
        <v>#DIV/0!</v>
      </c>
      <c r="E999" s="142" t="e">
        <f>E996/D996-1</f>
        <v>#DIV/0!</v>
      </c>
    </row>
    <row r="1000" spans="1:5" ht="15.75" thickBot="1" x14ac:dyDescent="0.3">
      <c r="A1000" s="115" t="s">
        <v>78</v>
      </c>
      <c r="B1000" s="142" t="e">
        <f>B997/A997-1</f>
        <v>#VALUE!</v>
      </c>
      <c r="C1000" s="142" t="e">
        <f t="shared" si="35"/>
        <v>#DIV/0!</v>
      </c>
      <c r="D1000" s="142" t="e">
        <f t="shared" si="35"/>
        <v>#DIV/0!</v>
      </c>
      <c r="E1000" s="142" t="e">
        <f>E997/D997-1</f>
        <v>#DIV/0!</v>
      </c>
    </row>
    <row r="1001" spans="1:5" ht="15.75" thickBot="1" x14ac:dyDescent="0.3">
      <c r="A1001" s="732" t="s">
        <v>192</v>
      </c>
      <c r="B1001" s="733"/>
      <c r="C1001" s="733"/>
      <c r="D1001" s="733"/>
      <c r="E1001" s="734"/>
    </row>
    <row r="1002" spans="1:5" x14ac:dyDescent="0.25">
      <c r="A1002" s="735"/>
      <c r="B1002" s="140">
        <v>2019</v>
      </c>
      <c r="C1002" s="140">
        <v>2020</v>
      </c>
      <c r="D1002" s="140">
        <v>2021</v>
      </c>
      <c r="E1002" s="140">
        <v>2022</v>
      </c>
    </row>
    <row r="1003" spans="1:5" ht="15.75" thickBot="1" x14ac:dyDescent="0.3">
      <c r="A1003" s="736"/>
      <c r="B1003" s="141" t="s">
        <v>46</v>
      </c>
      <c r="C1003" s="141" t="s">
        <v>46</v>
      </c>
      <c r="D1003" s="141" t="s">
        <v>46</v>
      </c>
      <c r="E1003" s="141" t="s">
        <v>46</v>
      </c>
    </row>
    <row r="1004" spans="1:5" ht="15.75" thickBot="1" x14ac:dyDescent="0.3">
      <c r="A1004" s="143" t="s">
        <v>134</v>
      </c>
      <c r="B1004" s="144">
        <f>B1005+B1006+B1007+B1008</f>
        <v>0</v>
      </c>
      <c r="C1004" s="144">
        <f>C1005+C1006+C1007+C1008</f>
        <v>0</v>
      </c>
      <c r="D1004" s="144">
        <f>D1005+D1006+D1007+D1008</f>
        <v>0</v>
      </c>
      <c r="E1004" s="144">
        <f>E1005+E1006+E1007+E1008</f>
        <v>0</v>
      </c>
    </row>
    <row r="1005" spans="1:5" ht="15.75" thickBot="1" x14ac:dyDescent="0.3">
      <c r="A1005" s="129" t="s">
        <v>81</v>
      </c>
      <c r="B1005" s="144"/>
      <c r="C1005" s="144"/>
      <c r="D1005" s="144"/>
      <c r="E1005" s="144"/>
    </row>
    <row r="1006" spans="1:5" ht="15.75" customHeight="1" thickBot="1" x14ac:dyDescent="0.3">
      <c r="A1006" s="129" t="s">
        <v>135</v>
      </c>
      <c r="B1006" s="144"/>
      <c r="C1006" s="144"/>
      <c r="D1006" s="144"/>
      <c r="E1006" s="144"/>
    </row>
    <row r="1007" spans="1:5" ht="15.75" thickBot="1" x14ac:dyDescent="0.3">
      <c r="A1007" s="129" t="s">
        <v>136</v>
      </c>
      <c r="B1007" s="144"/>
      <c r="C1007" s="144"/>
      <c r="D1007" s="144"/>
      <c r="E1007" s="144"/>
    </row>
    <row r="1008" spans="1:5" ht="15.75" thickBot="1" x14ac:dyDescent="0.3">
      <c r="A1008" s="129" t="s">
        <v>137</v>
      </c>
      <c r="B1008" s="144"/>
      <c r="C1008" s="144"/>
      <c r="D1008" s="144"/>
      <c r="E1008" s="144"/>
    </row>
    <row r="1009" spans="1:5" ht="15.75" thickBot="1" x14ac:dyDescent="0.3">
      <c r="A1009" s="143" t="s">
        <v>138</v>
      </c>
      <c r="B1009" s="133">
        <f>B1010+B1011+B1012+B1013</f>
        <v>53707</v>
      </c>
      <c r="C1009" s="133">
        <f>C1010+C1011+C1012+C1013</f>
        <v>0</v>
      </c>
      <c r="D1009" s="133">
        <f>D1010+D1011+D1012+D1013</f>
        <v>0</v>
      </c>
      <c r="E1009" s="133">
        <f>E1010+E1011+E1012+E1013</f>
        <v>0</v>
      </c>
    </row>
    <row r="1010" spans="1:5" ht="15.75" thickBot="1" x14ac:dyDescent="0.3">
      <c r="A1010" s="129" t="s">
        <v>81</v>
      </c>
      <c r="B1010" s="144">
        <v>53707</v>
      </c>
      <c r="C1010" s="144"/>
      <c r="D1010" s="144"/>
      <c r="E1010" s="144"/>
    </row>
    <row r="1011" spans="1:5" ht="15.75" thickBot="1" x14ac:dyDescent="0.3">
      <c r="A1011" s="129" t="s">
        <v>135</v>
      </c>
      <c r="B1011" s="144"/>
      <c r="C1011" s="144"/>
      <c r="D1011" s="144"/>
      <c r="E1011" s="144"/>
    </row>
    <row r="1012" spans="1:5" ht="15.75" thickBot="1" x14ac:dyDescent="0.3">
      <c r="A1012" s="129" t="s">
        <v>136</v>
      </c>
      <c r="B1012" s="144"/>
      <c r="C1012" s="144"/>
      <c r="D1012" s="144"/>
      <c r="E1012" s="144"/>
    </row>
    <row r="1013" spans="1:5" ht="15.75" thickBot="1" x14ac:dyDescent="0.3">
      <c r="A1013" s="129" t="s">
        <v>137</v>
      </c>
      <c r="B1013" s="144"/>
      <c r="C1013" s="144"/>
      <c r="D1013" s="144"/>
      <c r="E1013" s="144"/>
    </row>
    <row r="1014" spans="1:5" ht="15.75" thickBot="1" x14ac:dyDescent="0.3">
      <c r="A1014" s="132" t="s">
        <v>270</v>
      </c>
      <c r="B1014" s="133">
        <f>B1004+B1009</f>
        <v>53707</v>
      </c>
      <c r="C1014" s="133">
        <f>C1004+C1009</f>
        <v>0</v>
      </c>
      <c r="D1014" s="133">
        <f>D1004+D1009</f>
        <v>0</v>
      </c>
      <c r="E1014" s="133">
        <f>E1004+E1009</f>
        <v>0</v>
      </c>
    </row>
    <row r="1015" spans="1:5" ht="34.5" thickBot="1" x14ac:dyDescent="0.3">
      <c r="A1015" s="123" t="s">
        <v>194</v>
      </c>
      <c r="B1015" s="166" t="s">
        <v>279</v>
      </c>
      <c r="C1015" s="166" t="s">
        <v>172</v>
      </c>
      <c r="D1015" s="737" t="s">
        <v>280</v>
      </c>
      <c r="E1015" s="738"/>
    </row>
    <row r="1016" spans="1:5" ht="30.75" customHeight="1" thickBot="1" x14ac:dyDescent="0.3">
      <c r="A1016" s="115" t="s">
        <v>68</v>
      </c>
      <c r="B1016" s="714" t="s">
        <v>281</v>
      </c>
      <c r="C1016" s="715"/>
      <c r="D1016" s="715"/>
      <c r="E1016" s="553"/>
    </row>
    <row r="1017" spans="1:5" ht="15.75" thickBot="1" x14ac:dyDescent="0.3">
      <c r="A1017" s="115" t="s">
        <v>70</v>
      </c>
      <c r="B1017" s="739" t="s">
        <v>204</v>
      </c>
      <c r="C1017" s="740"/>
      <c r="D1017" s="740"/>
      <c r="E1017" s="741"/>
    </row>
    <row r="1018" spans="1:5" x14ac:dyDescent="0.25">
      <c r="A1018" s="735"/>
      <c r="B1018" s="140">
        <v>2019</v>
      </c>
      <c r="C1018" s="140">
        <v>2020</v>
      </c>
      <c r="D1018" s="140">
        <v>2021</v>
      </c>
      <c r="E1018" s="140">
        <v>2022</v>
      </c>
    </row>
    <row r="1019" spans="1:5" ht="15.75" thickBot="1" x14ac:dyDescent="0.3">
      <c r="A1019" s="736"/>
      <c r="B1019" s="141" t="s">
        <v>46</v>
      </c>
      <c r="C1019" s="141" t="s">
        <v>46</v>
      </c>
      <c r="D1019" s="141" t="s">
        <v>46</v>
      </c>
      <c r="E1019" s="141" t="s">
        <v>46</v>
      </c>
    </row>
    <row r="1020" spans="1:5" ht="15.75" thickBot="1" x14ac:dyDescent="0.3">
      <c r="A1020" s="115" t="s">
        <v>72</v>
      </c>
      <c r="B1020" s="469">
        <v>0.3</v>
      </c>
      <c r="C1020" s="115"/>
      <c r="D1020" s="115"/>
      <c r="E1020" s="115"/>
    </row>
    <row r="1021" spans="1:5" ht="15.75" thickBot="1" x14ac:dyDescent="0.3">
      <c r="A1021" s="115" t="s">
        <v>73</v>
      </c>
      <c r="B1021" s="146">
        <v>22000</v>
      </c>
      <c r="C1021" s="146">
        <f>C1039</f>
        <v>0</v>
      </c>
      <c r="D1021" s="146">
        <f>D1039</f>
        <v>0</v>
      </c>
      <c r="E1021" s="146">
        <f>E1039</f>
        <v>0</v>
      </c>
    </row>
    <row r="1022" spans="1:5" ht="15.75" thickBot="1" x14ac:dyDescent="0.3">
      <c r="A1022" s="115" t="s">
        <v>74</v>
      </c>
      <c r="B1022" s="146">
        <f>B1021/B1020</f>
        <v>73333.333333333343</v>
      </c>
      <c r="C1022" s="146" t="e">
        <f>C1021/C1020</f>
        <v>#DIV/0!</v>
      </c>
      <c r="D1022" s="146" t="e">
        <f>D1021/D1020</f>
        <v>#DIV/0!</v>
      </c>
      <c r="E1022" s="146" t="e">
        <f>E1021/E1020</f>
        <v>#DIV/0!</v>
      </c>
    </row>
    <row r="1023" spans="1:5" ht="15.75" thickBot="1" x14ac:dyDescent="0.3">
      <c r="A1023" s="115" t="s">
        <v>75</v>
      </c>
      <c r="B1023" s="142" t="e">
        <f>B1020/A1020-1</f>
        <v>#VALUE!</v>
      </c>
      <c r="C1023" s="142">
        <f t="shared" ref="C1023:D1025" si="36">C1020/B1020-1</f>
        <v>-1</v>
      </c>
      <c r="D1023" s="142" t="e">
        <f t="shared" si="36"/>
        <v>#DIV/0!</v>
      </c>
      <c r="E1023" s="142" t="e">
        <f>E1020/D1020-1</f>
        <v>#DIV/0!</v>
      </c>
    </row>
    <row r="1024" spans="1:5" ht="15.75" thickBot="1" x14ac:dyDescent="0.3">
      <c r="A1024" s="115" t="s">
        <v>77</v>
      </c>
      <c r="B1024" s="142" t="e">
        <f>B1021/A1021-1</f>
        <v>#VALUE!</v>
      </c>
      <c r="C1024" s="142">
        <f t="shared" si="36"/>
        <v>-1</v>
      </c>
      <c r="D1024" s="142" t="e">
        <f t="shared" si="36"/>
        <v>#DIV/0!</v>
      </c>
      <c r="E1024" s="142" t="e">
        <f>E1021/D1021-1</f>
        <v>#DIV/0!</v>
      </c>
    </row>
    <row r="1025" spans="1:5" ht="15.75" thickBot="1" x14ac:dyDescent="0.3">
      <c r="A1025" s="115" t="s">
        <v>78</v>
      </c>
      <c r="B1025" s="142" t="e">
        <f>B1022/A1022-1</f>
        <v>#VALUE!</v>
      </c>
      <c r="C1025" s="142" t="e">
        <f t="shared" si="36"/>
        <v>#DIV/0!</v>
      </c>
      <c r="D1025" s="142" t="e">
        <f t="shared" si="36"/>
        <v>#DIV/0!</v>
      </c>
      <c r="E1025" s="142" t="e">
        <f>E1022/D1022-1</f>
        <v>#DIV/0!</v>
      </c>
    </row>
    <row r="1026" spans="1:5" ht="15.75" thickBot="1" x14ac:dyDescent="0.3">
      <c r="A1026" s="732" t="s">
        <v>195</v>
      </c>
      <c r="B1026" s="733"/>
      <c r="C1026" s="733"/>
      <c r="D1026" s="733"/>
      <c r="E1026" s="734"/>
    </row>
    <row r="1027" spans="1:5" x14ac:dyDescent="0.25">
      <c r="A1027" s="735"/>
      <c r="B1027" s="140">
        <v>2019</v>
      </c>
      <c r="C1027" s="140">
        <v>2020</v>
      </c>
      <c r="D1027" s="140">
        <v>2021</v>
      </c>
      <c r="E1027" s="140">
        <v>2021</v>
      </c>
    </row>
    <row r="1028" spans="1:5" ht="15.75" thickBot="1" x14ac:dyDescent="0.3">
      <c r="A1028" s="736"/>
      <c r="B1028" s="141" t="s">
        <v>46</v>
      </c>
      <c r="C1028" s="141" t="s">
        <v>46</v>
      </c>
      <c r="D1028" s="141" t="s">
        <v>46</v>
      </c>
      <c r="E1028" s="141" t="s">
        <v>46</v>
      </c>
    </row>
    <row r="1029" spans="1:5" ht="15.75" thickBot="1" x14ac:dyDescent="0.3">
      <c r="A1029" s="143" t="s">
        <v>134</v>
      </c>
      <c r="B1029" s="144">
        <f>B1030+B1031+B1032+B1033</f>
        <v>0</v>
      </c>
      <c r="C1029" s="144">
        <f>C1030+C1031+C1032+C1033</f>
        <v>0</v>
      </c>
      <c r="D1029" s="144">
        <f>D1030+D1031+D1032+D1033</f>
        <v>0</v>
      </c>
      <c r="E1029" s="144">
        <f>E1030+E1031+E1032+E1033</f>
        <v>0</v>
      </c>
    </row>
    <row r="1030" spans="1:5" ht="15.75" thickBot="1" x14ac:dyDescent="0.3">
      <c r="A1030" s="129" t="s">
        <v>81</v>
      </c>
      <c r="B1030" s="144"/>
      <c r="C1030" s="144"/>
      <c r="D1030" s="144"/>
      <c r="E1030" s="144"/>
    </row>
    <row r="1031" spans="1:5" ht="15.75" customHeight="1" thickBot="1" x14ac:dyDescent="0.3">
      <c r="A1031" s="129" t="s">
        <v>135</v>
      </c>
      <c r="B1031" s="144"/>
      <c r="C1031" s="144"/>
      <c r="D1031" s="144"/>
      <c r="E1031" s="144"/>
    </row>
    <row r="1032" spans="1:5" ht="15.75" thickBot="1" x14ac:dyDescent="0.3">
      <c r="A1032" s="129" t="s">
        <v>136</v>
      </c>
      <c r="B1032" s="144"/>
      <c r="C1032" s="144"/>
      <c r="D1032" s="144"/>
      <c r="E1032" s="144"/>
    </row>
    <row r="1033" spans="1:5" ht="15.75" thickBot="1" x14ac:dyDescent="0.3">
      <c r="A1033" s="129" t="s">
        <v>137</v>
      </c>
      <c r="B1033" s="144"/>
      <c r="C1033" s="144"/>
      <c r="D1033" s="144"/>
      <c r="E1033" s="144"/>
    </row>
    <row r="1034" spans="1:5" ht="15.75" thickBot="1" x14ac:dyDescent="0.3">
      <c r="A1034" s="143" t="s">
        <v>138</v>
      </c>
      <c r="B1034" s="133">
        <f>B1035+B1036+B1037+B1038</f>
        <v>22000</v>
      </c>
      <c r="C1034" s="133">
        <f>C1035+C1036+C1037+C1038</f>
        <v>0</v>
      </c>
      <c r="D1034" s="133">
        <f>D1035+D1036+D1037+D1038</f>
        <v>0</v>
      </c>
      <c r="E1034" s="133">
        <f>E1035+E1036+E1037+E1038</f>
        <v>0</v>
      </c>
    </row>
    <row r="1035" spans="1:5" ht="15.75" thickBot="1" x14ac:dyDescent="0.3">
      <c r="A1035" s="129" t="s">
        <v>81</v>
      </c>
      <c r="B1035" s="144">
        <v>22000</v>
      </c>
      <c r="C1035" s="144"/>
      <c r="D1035" s="144"/>
      <c r="E1035" s="144"/>
    </row>
    <row r="1036" spans="1:5" ht="15.75" thickBot="1" x14ac:dyDescent="0.3">
      <c r="A1036" s="129" t="s">
        <v>135</v>
      </c>
      <c r="B1036" s="144"/>
      <c r="C1036" s="144"/>
      <c r="D1036" s="144"/>
      <c r="E1036" s="144"/>
    </row>
    <row r="1037" spans="1:5" ht="15.75" thickBot="1" x14ac:dyDescent="0.3">
      <c r="A1037" s="129" t="s">
        <v>136</v>
      </c>
      <c r="B1037" s="144"/>
      <c r="C1037" s="144"/>
      <c r="D1037" s="144"/>
      <c r="E1037" s="144"/>
    </row>
    <row r="1038" spans="1:5" ht="15.75" thickBot="1" x14ac:dyDescent="0.3">
      <c r="A1038" s="129" t="s">
        <v>137</v>
      </c>
      <c r="B1038" s="144"/>
      <c r="C1038" s="144"/>
      <c r="D1038" s="144"/>
      <c r="E1038" s="144"/>
    </row>
    <row r="1039" spans="1:5" ht="15.75" thickBot="1" x14ac:dyDescent="0.3">
      <c r="A1039" s="132" t="s">
        <v>270</v>
      </c>
      <c r="B1039" s="133">
        <f>B1029+B1034</f>
        <v>22000</v>
      </c>
      <c r="C1039" s="133">
        <f>C1029+C1034</f>
        <v>0</v>
      </c>
      <c r="D1039" s="133">
        <f>D1029+D1034</f>
        <v>0</v>
      </c>
      <c r="E1039" s="133">
        <f>E1029+E1034</f>
        <v>0</v>
      </c>
    </row>
    <row r="1040" spans="1:5" ht="34.5" thickBot="1" x14ac:dyDescent="0.3">
      <c r="A1040" s="123" t="s">
        <v>197</v>
      </c>
      <c r="B1040" s="166" t="s">
        <v>282</v>
      </c>
      <c r="C1040" s="166" t="s">
        <v>172</v>
      </c>
      <c r="D1040" s="737" t="s">
        <v>283</v>
      </c>
      <c r="E1040" s="738"/>
    </row>
    <row r="1041" spans="1:5" ht="39.75" customHeight="1" thickBot="1" x14ac:dyDescent="0.3">
      <c r="A1041" s="115" t="s">
        <v>68</v>
      </c>
      <c r="B1041" s="714" t="s">
        <v>284</v>
      </c>
      <c r="C1041" s="715"/>
      <c r="D1041" s="715"/>
      <c r="E1041" s="553"/>
    </row>
    <row r="1042" spans="1:5" ht="15.75" thickBot="1" x14ac:dyDescent="0.3">
      <c r="A1042" s="115" t="s">
        <v>70</v>
      </c>
      <c r="B1042" s="739" t="s">
        <v>204</v>
      </c>
      <c r="C1042" s="740"/>
      <c r="D1042" s="740"/>
      <c r="E1042" s="741"/>
    </row>
    <row r="1043" spans="1:5" x14ac:dyDescent="0.25">
      <c r="A1043" s="735"/>
      <c r="B1043" s="140">
        <v>2019</v>
      </c>
      <c r="C1043" s="140">
        <v>2020</v>
      </c>
      <c r="D1043" s="140">
        <v>2021</v>
      </c>
      <c r="E1043" s="140">
        <v>2022</v>
      </c>
    </row>
    <row r="1044" spans="1:5" ht="15.75" thickBot="1" x14ac:dyDescent="0.3">
      <c r="A1044" s="736"/>
      <c r="B1044" s="141" t="s">
        <v>46</v>
      </c>
      <c r="C1044" s="141" t="s">
        <v>46</v>
      </c>
      <c r="D1044" s="141" t="s">
        <v>46</v>
      </c>
      <c r="E1044" s="141" t="s">
        <v>46</v>
      </c>
    </row>
    <row r="1045" spans="1:5" ht="15.75" thickBot="1" x14ac:dyDescent="0.3">
      <c r="A1045" s="115" t="s">
        <v>72</v>
      </c>
      <c r="B1045" s="469">
        <v>4</v>
      </c>
      <c r="C1045" s="469">
        <v>0</v>
      </c>
      <c r="D1045" s="115"/>
      <c r="E1045" s="115"/>
    </row>
    <row r="1046" spans="1:5" ht="15.75" thickBot="1" x14ac:dyDescent="0.3">
      <c r="A1046" s="115" t="s">
        <v>73</v>
      </c>
      <c r="B1046" s="146">
        <v>79812</v>
      </c>
      <c r="C1046" s="149">
        <v>0</v>
      </c>
      <c r="D1046" s="146">
        <f>D1064</f>
        <v>0</v>
      </c>
      <c r="E1046" s="146">
        <f>E1064</f>
        <v>0</v>
      </c>
    </row>
    <row r="1047" spans="1:5" ht="15.75" thickBot="1" x14ac:dyDescent="0.3">
      <c r="A1047" s="115" t="s">
        <v>74</v>
      </c>
      <c r="B1047" s="146">
        <f>B1046/B1045</f>
        <v>19953</v>
      </c>
      <c r="C1047" s="146" t="e">
        <f>C1046/C1045</f>
        <v>#DIV/0!</v>
      </c>
      <c r="D1047" s="146" t="e">
        <f>D1046/D1045</f>
        <v>#DIV/0!</v>
      </c>
      <c r="E1047" s="146" t="e">
        <f>E1046/E1045</f>
        <v>#DIV/0!</v>
      </c>
    </row>
    <row r="1048" spans="1:5" ht="15.75" thickBot="1" x14ac:dyDescent="0.3">
      <c r="A1048" s="115" t="s">
        <v>75</v>
      </c>
      <c r="B1048" s="142" t="e">
        <f>B1045/A1045-1</f>
        <v>#VALUE!</v>
      </c>
      <c r="C1048" s="142">
        <f t="shared" ref="C1048:D1050" si="37">C1045/B1045-1</f>
        <v>-1</v>
      </c>
      <c r="D1048" s="142" t="e">
        <f t="shared" si="37"/>
        <v>#DIV/0!</v>
      </c>
      <c r="E1048" s="142" t="e">
        <f>E1045/D1045-1</f>
        <v>#DIV/0!</v>
      </c>
    </row>
    <row r="1049" spans="1:5" ht="15.75" thickBot="1" x14ac:dyDescent="0.3">
      <c r="A1049" s="115" t="s">
        <v>77</v>
      </c>
      <c r="B1049" s="142" t="e">
        <f>B1046/A1046-1</f>
        <v>#VALUE!</v>
      </c>
      <c r="C1049" s="142">
        <f t="shared" si="37"/>
        <v>-1</v>
      </c>
      <c r="D1049" s="142" t="e">
        <f t="shared" si="37"/>
        <v>#DIV/0!</v>
      </c>
      <c r="E1049" s="142" t="e">
        <f>E1046/D1046-1</f>
        <v>#DIV/0!</v>
      </c>
    </row>
    <row r="1050" spans="1:5" ht="15.75" thickBot="1" x14ac:dyDescent="0.3">
      <c r="A1050" s="115" t="s">
        <v>78</v>
      </c>
      <c r="B1050" s="142" t="e">
        <f>B1047/A1047-1</f>
        <v>#VALUE!</v>
      </c>
      <c r="C1050" s="142" t="e">
        <f t="shared" si="37"/>
        <v>#DIV/0!</v>
      </c>
      <c r="D1050" s="142" t="e">
        <f t="shared" si="37"/>
        <v>#DIV/0!</v>
      </c>
      <c r="E1050" s="142" t="e">
        <f>E1047/D1047-1</f>
        <v>#DIV/0!</v>
      </c>
    </row>
    <row r="1051" spans="1:5" ht="15.75" thickBot="1" x14ac:dyDescent="0.3">
      <c r="A1051" s="732" t="s">
        <v>198</v>
      </c>
      <c r="B1051" s="733"/>
      <c r="C1051" s="733"/>
      <c r="D1051" s="733"/>
      <c r="E1051" s="734"/>
    </row>
    <row r="1052" spans="1:5" x14ac:dyDescent="0.25">
      <c r="A1052" s="735"/>
      <c r="B1052" s="140">
        <v>2019</v>
      </c>
      <c r="C1052" s="140">
        <v>2020</v>
      </c>
      <c r="D1052" s="140">
        <v>2021</v>
      </c>
      <c r="E1052" s="140">
        <v>2021</v>
      </c>
    </row>
    <row r="1053" spans="1:5" ht="15.75" thickBot="1" x14ac:dyDescent="0.3">
      <c r="A1053" s="736"/>
      <c r="B1053" s="141" t="s">
        <v>46</v>
      </c>
      <c r="C1053" s="141" t="s">
        <v>46</v>
      </c>
      <c r="D1053" s="141" t="s">
        <v>46</v>
      </c>
      <c r="E1053" s="141" t="s">
        <v>46</v>
      </c>
    </row>
    <row r="1054" spans="1:5" ht="15.75" thickBot="1" x14ac:dyDescent="0.3">
      <c r="A1054" s="143" t="s">
        <v>134</v>
      </c>
      <c r="B1054" s="144">
        <f>B1055+B1056+B1057+B1058</f>
        <v>0</v>
      </c>
      <c r="C1054" s="144">
        <f>C1055+C1056+C1057+C1058</f>
        <v>0</v>
      </c>
      <c r="D1054" s="144">
        <f>D1055+D1056+D1057+D1058</f>
        <v>0</v>
      </c>
      <c r="E1054" s="144">
        <f>E1055+E1056+E1057+E1058</f>
        <v>0</v>
      </c>
    </row>
    <row r="1055" spans="1:5" ht="15.75" thickBot="1" x14ac:dyDescent="0.3">
      <c r="A1055" s="129" t="s">
        <v>81</v>
      </c>
      <c r="B1055" s="144"/>
      <c r="C1055" s="144"/>
      <c r="D1055" s="144"/>
      <c r="E1055" s="144"/>
    </row>
    <row r="1056" spans="1:5" ht="15.75" customHeight="1" thickBot="1" x14ac:dyDescent="0.3">
      <c r="A1056" s="129" t="s">
        <v>135</v>
      </c>
      <c r="B1056" s="144"/>
      <c r="C1056" s="144"/>
      <c r="D1056" s="144"/>
      <c r="E1056" s="144"/>
    </row>
    <row r="1057" spans="1:5" ht="15.75" thickBot="1" x14ac:dyDescent="0.3">
      <c r="A1057" s="129" t="s">
        <v>136</v>
      </c>
      <c r="B1057" s="144"/>
      <c r="C1057" s="144"/>
      <c r="D1057" s="144"/>
      <c r="E1057" s="144"/>
    </row>
    <row r="1058" spans="1:5" ht="15.75" thickBot="1" x14ac:dyDescent="0.3">
      <c r="A1058" s="129" t="s">
        <v>137</v>
      </c>
      <c r="B1058" s="144"/>
      <c r="C1058" s="144"/>
      <c r="D1058" s="144"/>
      <c r="E1058" s="144"/>
    </row>
    <row r="1059" spans="1:5" ht="15.75" thickBot="1" x14ac:dyDescent="0.3">
      <c r="A1059" s="143" t="s">
        <v>138</v>
      </c>
      <c r="B1059" s="133">
        <f>B1060+B1061+B1062+B1063</f>
        <v>79812</v>
      </c>
      <c r="C1059" s="133">
        <f>C1060+C1061+C1062+C1063</f>
        <v>0</v>
      </c>
      <c r="D1059" s="133">
        <f>D1060+D1061+D1062+D1063</f>
        <v>0</v>
      </c>
      <c r="E1059" s="133">
        <f>E1060+E1061+E1062+E1063</f>
        <v>0</v>
      </c>
    </row>
    <row r="1060" spans="1:5" ht="15.75" thickBot="1" x14ac:dyDescent="0.3">
      <c r="A1060" s="129" t="s">
        <v>81</v>
      </c>
      <c r="B1060" s="144">
        <v>79812</v>
      </c>
      <c r="C1060" s="144">
        <f>+C1046</f>
        <v>0</v>
      </c>
      <c r="D1060" s="144"/>
      <c r="E1060" s="144"/>
    </row>
    <row r="1061" spans="1:5" ht="15.75" thickBot="1" x14ac:dyDescent="0.3">
      <c r="A1061" s="129" t="s">
        <v>135</v>
      </c>
      <c r="B1061" s="144"/>
      <c r="C1061" s="144"/>
      <c r="D1061" s="144"/>
      <c r="E1061" s="144"/>
    </row>
    <row r="1062" spans="1:5" ht="15.75" thickBot="1" x14ac:dyDescent="0.3">
      <c r="A1062" s="129" t="s">
        <v>136</v>
      </c>
      <c r="B1062" s="144"/>
      <c r="C1062" s="144"/>
      <c r="D1062" s="144"/>
      <c r="E1062" s="144"/>
    </row>
    <row r="1063" spans="1:5" ht="15.75" thickBot="1" x14ac:dyDescent="0.3">
      <c r="A1063" s="129" t="s">
        <v>137</v>
      </c>
      <c r="B1063" s="144"/>
      <c r="C1063" s="144"/>
      <c r="D1063" s="144"/>
      <c r="E1063" s="144"/>
    </row>
    <row r="1064" spans="1:5" ht="15.75" thickBot="1" x14ac:dyDescent="0.3">
      <c r="A1064" s="132" t="s">
        <v>270</v>
      </c>
      <c r="B1064" s="133">
        <f>B1054+B1059</f>
        <v>79812</v>
      </c>
      <c r="C1064" s="133">
        <f>C1054+C1059</f>
        <v>0</v>
      </c>
      <c r="D1064" s="133">
        <f>D1054+D1059</f>
        <v>0</v>
      </c>
      <c r="E1064" s="133">
        <f>E1054+E1059</f>
        <v>0</v>
      </c>
    </row>
    <row r="1065" spans="1:5" ht="34.5" thickBot="1" x14ac:dyDescent="0.3">
      <c r="A1065" s="123" t="s">
        <v>200</v>
      </c>
      <c r="B1065" s="166" t="s">
        <v>285</v>
      </c>
      <c r="C1065" s="166" t="s">
        <v>172</v>
      </c>
      <c r="D1065" s="737" t="s">
        <v>286</v>
      </c>
      <c r="E1065" s="738"/>
    </row>
    <row r="1066" spans="1:5" ht="31.15" customHeight="1" thickBot="1" x14ac:dyDescent="0.3">
      <c r="A1066" s="115" t="s">
        <v>68</v>
      </c>
      <c r="B1066" s="714" t="s">
        <v>287</v>
      </c>
      <c r="C1066" s="715"/>
      <c r="D1066" s="715"/>
      <c r="E1066" s="553"/>
    </row>
    <row r="1067" spans="1:5" ht="15.75" thickBot="1" x14ac:dyDescent="0.3">
      <c r="A1067" s="115" t="s">
        <v>70</v>
      </c>
      <c r="B1067" s="739" t="s">
        <v>204</v>
      </c>
      <c r="C1067" s="740"/>
      <c r="D1067" s="740"/>
      <c r="E1067" s="741"/>
    </row>
    <row r="1068" spans="1:5" x14ac:dyDescent="0.25">
      <c r="A1068" s="735"/>
      <c r="B1068" s="140">
        <v>2019</v>
      </c>
      <c r="C1068" s="140">
        <v>2020</v>
      </c>
      <c r="D1068" s="140">
        <v>2021</v>
      </c>
      <c r="E1068" s="140">
        <v>2022</v>
      </c>
    </row>
    <row r="1069" spans="1:5" ht="15.75" thickBot="1" x14ac:dyDescent="0.3">
      <c r="A1069" s="736"/>
      <c r="B1069" s="141" t="s">
        <v>46</v>
      </c>
      <c r="C1069" s="141" t="s">
        <v>46</v>
      </c>
      <c r="D1069" s="141" t="s">
        <v>46</v>
      </c>
      <c r="E1069" s="141" t="s">
        <v>46</v>
      </c>
    </row>
    <row r="1070" spans="1:5" ht="15.75" thickBot="1" x14ac:dyDescent="0.3">
      <c r="A1070" s="115" t="s">
        <v>72</v>
      </c>
      <c r="B1070" s="469">
        <v>0.8</v>
      </c>
      <c r="C1070" s="469">
        <v>0</v>
      </c>
      <c r="D1070" s="115"/>
      <c r="E1070" s="115"/>
    </row>
    <row r="1071" spans="1:5" ht="15.75" thickBot="1" x14ac:dyDescent="0.3">
      <c r="A1071" s="115" t="s">
        <v>73</v>
      </c>
      <c r="B1071" s="146">
        <v>40000</v>
      </c>
      <c r="C1071" s="149">
        <v>0</v>
      </c>
      <c r="D1071" s="146">
        <f>D1089</f>
        <v>0</v>
      </c>
      <c r="E1071" s="146">
        <f>E1089</f>
        <v>0</v>
      </c>
    </row>
    <row r="1072" spans="1:5" ht="15.75" thickBot="1" x14ac:dyDescent="0.3">
      <c r="A1072" s="115" t="s">
        <v>74</v>
      </c>
      <c r="B1072" s="146">
        <f>B1071/B1070</f>
        <v>50000</v>
      </c>
      <c r="C1072" s="146" t="e">
        <f>C1071/C1070</f>
        <v>#DIV/0!</v>
      </c>
      <c r="D1072" s="146" t="e">
        <f>D1071/D1070</f>
        <v>#DIV/0!</v>
      </c>
      <c r="E1072" s="146" t="e">
        <f>E1071/E1070</f>
        <v>#DIV/0!</v>
      </c>
    </row>
    <row r="1073" spans="1:5" ht="15.75" thickBot="1" x14ac:dyDescent="0.3">
      <c r="A1073" s="115" t="s">
        <v>75</v>
      </c>
      <c r="B1073" s="142" t="e">
        <f>B1070/A1070-1</f>
        <v>#VALUE!</v>
      </c>
      <c r="C1073" s="142">
        <f t="shared" ref="C1073:D1075" si="38">C1070/B1070-1</f>
        <v>-1</v>
      </c>
      <c r="D1073" s="142" t="e">
        <f t="shared" si="38"/>
        <v>#DIV/0!</v>
      </c>
      <c r="E1073" s="142" t="e">
        <f>E1070/D1070-1</f>
        <v>#DIV/0!</v>
      </c>
    </row>
    <row r="1074" spans="1:5" ht="15.75" thickBot="1" x14ac:dyDescent="0.3">
      <c r="A1074" s="115" t="s">
        <v>77</v>
      </c>
      <c r="B1074" s="142" t="e">
        <f>B1071/A1071-1</f>
        <v>#VALUE!</v>
      </c>
      <c r="C1074" s="142">
        <f t="shared" si="38"/>
        <v>-1</v>
      </c>
      <c r="D1074" s="142" t="e">
        <f t="shared" si="38"/>
        <v>#DIV/0!</v>
      </c>
      <c r="E1074" s="142" t="e">
        <f>E1071/D1071-1</f>
        <v>#DIV/0!</v>
      </c>
    </row>
    <row r="1075" spans="1:5" ht="15.75" thickBot="1" x14ac:dyDescent="0.3">
      <c r="A1075" s="115" t="s">
        <v>78</v>
      </c>
      <c r="B1075" s="142" t="e">
        <f>B1072/A1072-1</f>
        <v>#VALUE!</v>
      </c>
      <c r="C1075" s="142" t="e">
        <f t="shared" si="38"/>
        <v>#DIV/0!</v>
      </c>
      <c r="D1075" s="142" t="e">
        <f t="shared" si="38"/>
        <v>#DIV/0!</v>
      </c>
      <c r="E1075" s="142" t="e">
        <f>E1072/D1072-1</f>
        <v>#DIV/0!</v>
      </c>
    </row>
    <row r="1076" spans="1:5" ht="15.75" thickBot="1" x14ac:dyDescent="0.3">
      <c r="A1076" s="732" t="s">
        <v>201</v>
      </c>
      <c r="B1076" s="733"/>
      <c r="C1076" s="733"/>
      <c r="D1076" s="733"/>
      <c r="E1076" s="734"/>
    </row>
    <row r="1077" spans="1:5" x14ac:dyDescent="0.25">
      <c r="A1077" s="735"/>
      <c r="B1077" s="140">
        <v>2019</v>
      </c>
      <c r="C1077" s="140">
        <v>2020</v>
      </c>
      <c r="D1077" s="140">
        <v>2021</v>
      </c>
      <c r="E1077" s="140">
        <v>2022</v>
      </c>
    </row>
    <row r="1078" spans="1:5" ht="15.75" thickBot="1" x14ac:dyDescent="0.3">
      <c r="A1078" s="736"/>
      <c r="B1078" s="141" t="s">
        <v>46</v>
      </c>
      <c r="C1078" s="141" t="s">
        <v>46</v>
      </c>
      <c r="D1078" s="141" t="s">
        <v>46</v>
      </c>
      <c r="E1078" s="141" t="s">
        <v>46</v>
      </c>
    </row>
    <row r="1079" spans="1:5" ht="15.75" thickBot="1" x14ac:dyDescent="0.3">
      <c r="A1079" s="143" t="s">
        <v>134</v>
      </c>
      <c r="B1079" s="144">
        <f>B1080+B1081+B1082+B1083</f>
        <v>0</v>
      </c>
      <c r="C1079" s="144">
        <f>C1080+C1081+C1082+C1083</f>
        <v>0</v>
      </c>
      <c r="D1079" s="144">
        <f>D1080+D1081+D1082+D1083</f>
        <v>0</v>
      </c>
      <c r="E1079" s="144">
        <f>E1080+E1081+E1082+E1083</f>
        <v>0</v>
      </c>
    </row>
    <row r="1080" spans="1:5" ht="15.75" thickBot="1" x14ac:dyDescent="0.3">
      <c r="A1080" s="129" t="s">
        <v>81</v>
      </c>
      <c r="B1080" s="144"/>
      <c r="C1080" s="144"/>
      <c r="D1080" s="144"/>
      <c r="E1080" s="144"/>
    </row>
    <row r="1081" spans="1:5" ht="15.75" thickBot="1" x14ac:dyDescent="0.3">
      <c r="A1081" s="129" t="s">
        <v>135</v>
      </c>
      <c r="B1081" s="144"/>
      <c r="C1081" s="144"/>
      <c r="D1081" s="144"/>
      <c r="E1081" s="144"/>
    </row>
    <row r="1082" spans="1:5" ht="15.75" thickBot="1" x14ac:dyDescent="0.3">
      <c r="A1082" s="129" t="s">
        <v>136</v>
      </c>
      <c r="B1082" s="144"/>
      <c r="C1082" s="144"/>
      <c r="D1082" s="144"/>
      <c r="E1082" s="144"/>
    </row>
    <row r="1083" spans="1:5" ht="15.75" thickBot="1" x14ac:dyDescent="0.3">
      <c r="A1083" s="129" t="s">
        <v>137</v>
      </c>
      <c r="B1083" s="144"/>
      <c r="C1083" s="144"/>
      <c r="D1083" s="144"/>
      <c r="E1083" s="144"/>
    </row>
    <row r="1084" spans="1:5" ht="15.75" thickBot="1" x14ac:dyDescent="0.3">
      <c r="A1084" s="143" t="s">
        <v>138</v>
      </c>
      <c r="B1084" s="133">
        <f>B1085+B1086+B1087+B1088</f>
        <v>40000</v>
      </c>
      <c r="C1084" s="133">
        <f>C1085+C1086+C1087+C1088</f>
        <v>0</v>
      </c>
      <c r="D1084" s="133">
        <f>D1085+D1086+D1087+D1088</f>
        <v>0</v>
      </c>
      <c r="E1084" s="133">
        <f>E1085+E1086+E1087+E1088</f>
        <v>0</v>
      </c>
    </row>
    <row r="1085" spans="1:5" ht="15.75" thickBot="1" x14ac:dyDescent="0.3">
      <c r="A1085" s="129" t="s">
        <v>81</v>
      </c>
      <c r="B1085" s="144">
        <v>40000</v>
      </c>
      <c r="C1085" s="144">
        <f>+C1071</f>
        <v>0</v>
      </c>
      <c r="D1085" s="144"/>
      <c r="E1085" s="144"/>
    </row>
    <row r="1086" spans="1:5" ht="15.75" thickBot="1" x14ac:dyDescent="0.3">
      <c r="A1086" s="129" t="s">
        <v>135</v>
      </c>
      <c r="B1086" s="144"/>
      <c r="C1086" s="144"/>
      <c r="D1086" s="144"/>
      <c r="E1086" s="144"/>
    </row>
    <row r="1087" spans="1:5" ht="15.75" thickBot="1" x14ac:dyDescent="0.3">
      <c r="A1087" s="129" t="s">
        <v>136</v>
      </c>
      <c r="B1087" s="144"/>
      <c r="C1087" s="144"/>
      <c r="D1087" s="144"/>
      <c r="E1087" s="144"/>
    </row>
    <row r="1088" spans="1:5" ht="15.75" thickBot="1" x14ac:dyDescent="0.3">
      <c r="A1088" s="129" t="s">
        <v>137</v>
      </c>
      <c r="B1088" s="144"/>
      <c r="C1088" s="144"/>
      <c r="D1088" s="144"/>
      <c r="E1088" s="144"/>
    </row>
    <row r="1089" spans="1:5" ht="15.75" thickBot="1" x14ac:dyDescent="0.3">
      <c r="A1089" s="132" t="s">
        <v>270</v>
      </c>
      <c r="B1089" s="133">
        <f>B1079+B1084</f>
        <v>40000</v>
      </c>
      <c r="C1089" s="133">
        <f>C1079+C1084</f>
        <v>0</v>
      </c>
      <c r="D1089" s="133">
        <f>D1079+D1084</f>
        <v>0</v>
      </c>
      <c r="E1089" s="133">
        <f>E1079+E1084</f>
        <v>0</v>
      </c>
    </row>
    <row r="1090" spans="1:5" ht="23.25" thickBot="1" x14ac:dyDescent="0.3">
      <c r="A1090" s="123" t="s">
        <v>203</v>
      </c>
      <c r="B1090" s="166" t="s">
        <v>288</v>
      </c>
      <c r="C1090" s="166" t="s">
        <v>172</v>
      </c>
      <c r="D1090" s="737" t="s">
        <v>289</v>
      </c>
      <c r="E1090" s="738"/>
    </row>
    <row r="1091" spans="1:5" ht="24" customHeight="1" thickBot="1" x14ac:dyDescent="0.3">
      <c r="A1091" s="115" t="s">
        <v>68</v>
      </c>
      <c r="B1091" s="714" t="s">
        <v>290</v>
      </c>
      <c r="C1091" s="715"/>
      <c r="D1091" s="715"/>
      <c r="E1091" s="553"/>
    </row>
    <row r="1092" spans="1:5" ht="15.75" thickBot="1" x14ac:dyDescent="0.3">
      <c r="A1092" s="115" t="s">
        <v>70</v>
      </c>
      <c r="B1092" s="739" t="s">
        <v>204</v>
      </c>
      <c r="C1092" s="740"/>
      <c r="D1092" s="740"/>
      <c r="E1092" s="741"/>
    </row>
    <row r="1093" spans="1:5" x14ac:dyDescent="0.25">
      <c r="A1093" s="735"/>
      <c r="B1093" s="140">
        <v>2019</v>
      </c>
      <c r="C1093" s="140">
        <v>2020</v>
      </c>
      <c r="D1093" s="140">
        <v>2021</v>
      </c>
      <c r="E1093" s="140">
        <v>2022</v>
      </c>
    </row>
    <row r="1094" spans="1:5" ht="15.75" thickBot="1" x14ac:dyDescent="0.3">
      <c r="A1094" s="736"/>
      <c r="B1094" s="141" t="s">
        <v>46</v>
      </c>
      <c r="C1094" s="141" t="s">
        <v>46</v>
      </c>
      <c r="D1094" s="141" t="s">
        <v>46</v>
      </c>
      <c r="E1094" s="141" t="s">
        <v>46</v>
      </c>
    </row>
    <row r="1095" spans="1:5" ht="15.75" thickBot="1" x14ac:dyDescent="0.3">
      <c r="A1095" s="115" t="s">
        <v>72</v>
      </c>
      <c r="B1095" s="469">
        <v>3.5</v>
      </c>
      <c r="C1095" s="469">
        <v>0</v>
      </c>
      <c r="D1095" s="115"/>
      <c r="E1095" s="115"/>
    </row>
    <row r="1096" spans="1:5" ht="15.75" thickBot="1" x14ac:dyDescent="0.3">
      <c r="A1096" s="115" t="s">
        <v>73</v>
      </c>
      <c r="B1096" s="146">
        <v>21000</v>
      </c>
      <c r="C1096" s="146">
        <v>0</v>
      </c>
      <c r="D1096" s="146">
        <f>D1114</f>
        <v>0</v>
      </c>
      <c r="E1096" s="146">
        <f>E1114</f>
        <v>0</v>
      </c>
    </row>
    <row r="1097" spans="1:5" ht="15.75" thickBot="1" x14ac:dyDescent="0.3">
      <c r="A1097" s="115" t="s">
        <v>74</v>
      </c>
      <c r="B1097" s="146">
        <f>B1096/B1095</f>
        <v>6000</v>
      </c>
      <c r="C1097" s="146" t="e">
        <f>C1096/C1095</f>
        <v>#DIV/0!</v>
      </c>
      <c r="D1097" s="146" t="e">
        <f>D1096/D1095</f>
        <v>#DIV/0!</v>
      </c>
      <c r="E1097" s="146" t="e">
        <f>E1096/E1095</f>
        <v>#DIV/0!</v>
      </c>
    </row>
    <row r="1098" spans="1:5" ht="15.75" thickBot="1" x14ac:dyDescent="0.3">
      <c r="A1098" s="115" t="s">
        <v>75</v>
      </c>
      <c r="B1098" s="142" t="e">
        <f>B1095/A1095-1</f>
        <v>#VALUE!</v>
      </c>
      <c r="C1098" s="142">
        <f t="shared" ref="C1098:D1100" si="39">C1095/B1095-1</f>
        <v>-1</v>
      </c>
      <c r="D1098" s="142" t="e">
        <f t="shared" si="39"/>
        <v>#DIV/0!</v>
      </c>
      <c r="E1098" s="142" t="e">
        <f>E1095/D1095-1</f>
        <v>#DIV/0!</v>
      </c>
    </row>
    <row r="1099" spans="1:5" ht="15.75" thickBot="1" x14ac:dyDescent="0.3">
      <c r="A1099" s="115" t="s">
        <v>77</v>
      </c>
      <c r="B1099" s="142" t="e">
        <f>B1096/A1096-1</f>
        <v>#VALUE!</v>
      </c>
      <c r="C1099" s="142">
        <f t="shared" si="39"/>
        <v>-1</v>
      </c>
      <c r="D1099" s="142" t="e">
        <f t="shared" si="39"/>
        <v>#DIV/0!</v>
      </c>
      <c r="E1099" s="142" t="e">
        <f>E1096/D1096-1</f>
        <v>#DIV/0!</v>
      </c>
    </row>
    <row r="1100" spans="1:5" ht="15.75" thickBot="1" x14ac:dyDescent="0.3">
      <c r="A1100" s="115" t="s">
        <v>78</v>
      </c>
      <c r="B1100" s="142" t="e">
        <f>B1097/A1097-1</f>
        <v>#VALUE!</v>
      </c>
      <c r="C1100" s="142" t="e">
        <f t="shared" si="39"/>
        <v>#DIV/0!</v>
      </c>
      <c r="D1100" s="142" t="e">
        <f t="shared" si="39"/>
        <v>#DIV/0!</v>
      </c>
      <c r="E1100" s="142" t="e">
        <f>E1097/D1097-1</f>
        <v>#DIV/0!</v>
      </c>
    </row>
    <row r="1101" spans="1:5" ht="15.75" thickBot="1" x14ac:dyDescent="0.3">
      <c r="A1101" s="732" t="s">
        <v>205</v>
      </c>
      <c r="B1101" s="733"/>
      <c r="C1101" s="733"/>
      <c r="D1101" s="733"/>
      <c r="E1101" s="734"/>
    </row>
    <row r="1102" spans="1:5" x14ac:dyDescent="0.25">
      <c r="A1102" s="735"/>
      <c r="B1102" s="140">
        <v>2019</v>
      </c>
      <c r="C1102" s="140">
        <v>2020</v>
      </c>
      <c r="D1102" s="140">
        <v>2021</v>
      </c>
      <c r="E1102" s="140">
        <v>2022</v>
      </c>
    </row>
    <row r="1103" spans="1:5" ht="15.75" thickBot="1" x14ac:dyDescent="0.3">
      <c r="A1103" s="736"/>
      <c r="B1103" s="141" t="s">
        <v>46</v>
      </c>
      <c r="C1103" s="141" t="s">
        <v>46</v>
      </c>
      <c r="D1103" s="141" t="s">
        <v>46</v>
      </c>
      <c r="E1103" s="141" t="s">
        <v>46</v>
      </c>
    </row>
    <row r="1104" spans="1:5" ht="15.75" thickBot="1" x14ac:dyDescent="0.3">
      <c r="A1104" s="143" t="s">
        <v>134</v>
      </c>
      <c r="B1104" s="144">
        <f>B1105+B1106+B1107+B1108</f>
        <v>0</v>
      </c>
      <c r="C1104" s="144">
        <f>C1105+C1106+C1107+C1108</f>
        <v>0</v>
      </c>
      <c r="D1104" s="144">
        <f>D1105+D1106+D1107+D1108</f>
        <v>0</v>
      </c>
      <c r="E1104" s="144">
        <f>E1105+E1106+E1107+E1108</f>
        <v>0</v>
      </c>
    </row>
    <row r="1105" spans="1:5" ht="15.75" thickBot="1" x14ac:dyDescent="0.3">
      <c r="A1105" s="129" t="s">
        <v>81</v>
      </c>
      <c r="B1105" s="144"/>
      <c r="C1105" s="144"/>
      <c r="D1105" s="144"/>
      <c r="E1105" s="144"/>
    </row>
    <row r="1106" spans="1:5" ht="15.75" customHeight="1" thickBot="1" x14ac:dyDescent="0.3">
      <c r="A1106" s="129" t="s">
        <v>135</v>
      </c>
      <c r="B1106" s="144"/>
      <c r="C1106" s="144"/>
      <c r="D1106" s="144"/>
      <c r="E1106" s="144"/>
    </row>
    <row r="1107" spans="1:5" ht="15.75" thickBot="1" x14ac:dyDescent="0.3">
      <c r="A1107" s="129" t="s">
        <v>136</v>
      </c>
      <c r="B1107" s="144"/>
      <c r="C1107" s="144"/>
      <c r="D1107" s="144"/>
      <c r="E1107" s="144"/>
    </row>
    <row r="1108" spans="1:5" ht="15.75" thickBot="1" x14ac:dyDescent="0.3">
      <c r="A1108" s="129" t="s">
        <v>137</v>
      </c>
      <c r="B1108" s="144"/>
      <c r="C1108" s="144"/>
      <c r="D1108" s="144"/>
      <c r="E1108" s="144"/>
    </row>
    <row r="1109" spans="1:5" ht="15.75" thickBot="1" x14ac:dyDescent="0.3">
      <c r="A1109" s="143" t="s">
        <v>138</v>
      </c>
      <c r="B1109" s="133">
        <f>B1110+B1111+B1112+B1113</f>
        <v>21000</v>
      </c>
      <c r="C1109" s="133">
        <f>C1110+C1111+C1112+C1113</f>
        <v>0</v>
      </c>
      <c r="D1109" s="133">
        <f>D1110+D1111+D1112+D1113</f>
        <v>0</v>
      </c>
      <c r="E1109" s="133">
        <f>E1110+E1111+E1112+E1113</f>
        <v>0</v>
      </c>
    </row>
    <row r="1110" spans="1:5" ht="15.75" thickBot="1" x14ac:dyDescent="0.3">
      <c r="A1110" s="129" t="s">
        <v>81</v>
      </c>
      <c r="B1110" s="144">
        <v>21000</v>
      </c>
      <c r="C1110" s="144">
        <v>0</v>
      </c>
      <c r="D1110" s="144"/>
      <c r="E1110" s="144"/>
    </row>
    <row r="1111" spans="1:5" ht="15.75" thickBot="1" x14ac:dyDescent="0.3">
      <c r="A1111" s="129" t="s">
        <v>135</v>
      </c>
      <c r="B1111" s="144"/>
      <c r="C1111" s="144"/>
      <c r="D1111" s="144"/>
      <c r="E1111" s="144"/>
    </row>
    <row r="1112" spans="1:5" ht="15.75" thickBot="1" x14ac:dyDescent="0.3">
      <c r="A1112" s="129" t="s">
        <v>136</v>
      </c>
      <c r="B1112" s="144"/>
      <c r="C1112" s="144"/>
      <c r="D1112" s="144"/>
      <c r="E1112" s="144"/>
    </row>
    <row r="1113" spans="1:5" ht="15.75" thickBot="1" x14ac:dyDescent="0.3">
      <c r="A1113" s="129" t="s">
        <v>137</v>
      </c>
      <c r="B1113" s="144"/>
      <c r="C1113" s="144"/>
      <c r="D1113" s="144"/>
      <c r="E1113" s="144"/>
    </row>
    <row r="1114" spans="1:5" ht="15.75" thickBot="1" x14ac:dyDescent="0.3">
      <c r="A1114" s="132" t="s">
        <v>270</v>
      </c>
      <c r="B1114" s="133">
        <f>B1104+B1109</f>
        <v>21000</v>
      </c>
      <c r="C1114" s="133">
        <f>C1104+C1109</f>
        <v>0</v>
      </c>
      <c r="D1114" s="133">
        <f>D1104+D1109</f>
        <v>0</v>
      </c>
      <c r="E1114" s="133">
        <f>E1104+E1109</f>
        <v>0</v>
      </c>
    </row>
    <row r="1115" spans="1:5" ht="34.5" thickBot="1" x14ac:dyDescent="0.3">
      <c r="A1115" s="123" t="s">
        <v>207</v>
      </c>
      <c r="B1115" s="166" t="s">
        <v>291</v>
      </c>
      <c r="C1115" s="166" t="s">
        <v>172</v>
      </c>
      <c r="D1115" s="737" t="s">
        <v>292</v>
      </c>
      <c r="E1115" s="738"/>
    </row>
    <row r="1116" spans="1:5" ht="23.45" customHeight="1" thickBot="1" x14ac:dyDescent="0.3">
      <c r="A1116" s="115" t="s">
        <v>68</v>
      </c>
      <c r="B1116" s="714" t="s">
        <v>293</v>
      </c>
      <c r="C1116" s="715"/>
      <c r="D1116" s="715"/>
      <c r="E1116" s="553"/>
    </row>
    <row r="1117" spans="1:5" ht="15.75" thickBot="1" x14ac:dyDescent="0.3">
      <c r="A1117" s="115" t="s">
        <v>70</v>
      </c>
      <c r="B1117" s="739" t="s">
        <v>204</v>
      </c>
      <c r="C1117" s="740"/>
      <c r="D1117" s="740"/>
      <c r="E1117" s="741"/>
    </row>
    <row r="1118" spans="1:5" x14ac:dyDescent="0.25">
      <c r="A1118" s="735"/>
      <c r="B1118" s="140">
        <v>2019</v>
      </c>
      <c r="C1118" s="140">
        <v>2020</v>
      </c>
      <c r="D1118" s="140">
        <v>2021</v>
      </c>
      <c r="E1118" s="140">
        <v>2022</v>
      </c>
    </row>
    <row r="1119" spans="1:5" ht="15.75" thickBot="1" x14ac:dyDescent="0.3">
      <c r="A1119" s="736"/>
      <c r="B1119" s="141" t="s">
        <v>46</v>
      </c>
      <c r="C1119" s="141" t="s">
        <v>46</v>
      </c>
      <c r="D1119" s="141" t="s">
        <v>46</v>
      </c>
      <c r="E1119" s="141" t="s">
        <v>46</v>
      </c>
    </row>
    <row r="1120" spans="1:5" ht="15.75" thickBot="1" x14ac:dyDescent="0.3">
      <c r="A1120" s="115" t="s">
        <v>72</v>
      </c>
      <c r="B1120" s="469">
        <v>0.2</v>
      </c>
      <c r="C1120" s="115"/>
      <c r="D1120" s="115"/>
      <c r="E1120" s="115"/>
    </row>
    <row r="1121" spans="1:5" ht="15.75" thickBot="1" x14ac:dyDescent="0.3">
      <c r="A1121" s="115" t="s">
        <v>73</v>
      </c>
      <c r="B1121" s="146">
        <v>25000</v>
      </c>
      <c r="C1121" s="146">
        <f>C1139</f>
        <v>0</v>
      </c>
      <c r="D1121" s="146">
        <f>D1139</f>
        <v>0</v>
      </c>
      <c r="E1121" s="146">
        <f>E1139</f>
        <v>0</v>
      </c>
    </row>
    <row r="1122" spans="1:5" ht="15.75" thickBot="1" x14ac:dyDescent="0.3">
      <c r="A1122" s="115" t="s">
        <v>74</v>
      </c>
      <c r="B1122" s="146">
        <f>B1121/B1120</f>
        <v>125000</v>
      </c>
      <c r="C1122" s="146" t="e">
        <f>C1121/C1120</f>
        <v>#DIV/0!</v>
      </c>
      <c r="D1122" s="146" t="e">
        <f>D1121/D1120</f>
        <v>#DIV/0!</v>
      </c>
      <c r="E1122" s="146" t="e">
        <f>E1121/E1120</f>
        <v>#DIV/0!</v>
      </c>
    </row>
    <row r="1123" spans="1:5" ht="15.75" thickBot="1" x14ac:dyDescent="0.3">
      <c r="A1123" s="115" t="s">
        <v>75</v>
      </c>
      <c r="B1123" s="142" t="e">
        <f>B1120/A1120-1</f>
        <v>#VALUE!</v>
      </c>
      <c r="C1123" s="142">
        <f t="shared" ref="C1123:D1125" si="40">C1120/B1120-1</f>
        <v>-1</v>
      </c>
      <c r="D1123" s="142" t="e">
        <f t="shared" si="40"/>
        <v>#DIV/0!</v>
      </c>
      <c r="E1123" s="142" t="e">
        <f>E1120/D1120-1</f>
        <v>#DIV/0!</v>
      </c>
    </row>
    <row r="1124" spans="1:5" ht="15.75" thickBot="1" x14ac:dyDescent="0.3">
      <c r="A1124" s="115" t="s">
        <v>77</v>
      </c>
      <c r="B1124" s="142" t="e">
        <f>B1121/A1121-1</f>
        <v>#VALUE!</v>
      </c>
      <c r="C1124" s="142">
        <f t="shared" si="40"/>
        <v>-1</v>
      </c>
      <c r="D1124" s="142" t="e">
        <f t="shared" si="40"/>
        <v>#DIV/0!</v>
      </c>
      <c r="E1124" s="142" t="e">
        <f>E1121/D1121-1</f>
        <v>#DIV/0!</v>
      </c>
    </row>
    <row r="1125" spans="1:5" ht="15.75" thickBot="1" x14ac:dyDescent="0.3">
      <c r="A1125" s="115" t="s">
        <v>78</v>
      </c>
      <c r="B1125" s="142" t="e">
        <f>B1122/A1122-1</f>
        <v>#VALUE!</v>
      </c>
      <c r="C1125" s="142" t="e">
        <f t="shared" si="40"/>
        <v>#DIV/0!</v>
      </c>
      <c r="D1125" s="142" t="e">
        <f t="shared" si="40"/>
        <v>#DIV/0!</v>
      </c>
      <c r="E1125" s="142" t="e">
        <f>E1122/D1122-1</f>
        <v>#DIV/0!</v>
      </c>
    </row>
    <row r="1126" spans="1:5" ht="15.75" thickBot="1" x14ac:dyDescent="0.3">
      <c r="A1126" s="732" t="s">
        <v>208</v>
      </c>
      <c r="B1126" s="733"/>
      <c r="C1126" s="733"/>
      <c r="D1126" s="733"/>
      <c r="E1126" s="734"/>
    </row>
    <row r="1127" spans="1:5" x14ac:dyDescent="0.25">
      <c r="A1127" s="735"/>
      <c r="B1127" s="140">
        <v>2019</v>
      </c>
      <c r="C1127" s="140">
        <v>2020</v>
      </c>
      <c r="D1127" s="140">
        <v>2021</v>
      </c>
      <c r="E1127" s="140">
        <v>2022</v>
      </c>
    </row>
    <row r="1128" spans="1:5" ht="15.75" thickBot="1" x14ac:dyDescent="0.3">
      <c r="A1128" s="736"/>
      <c r="B1128" s="141" t="s">
        <v>46</v>
      </c>
      <c r="C1128" s="141" t="s">
        <v>46</v>
      </c>
      <c r="D1128" s="141" t="s">
        <v>46</v>
      </c>
      <c r="E1128" s="141" t="s">
        <v>46</v>
      </c>
    </row>
    <row r="1129" spans="1:5" ht="15.75" thickBot="1" x14ac:dyDescent="0.3">
      <c r="A1129" s="143" t="s">
        <v>134</v>
      </c>
      <c r="B1129" s="144">
        <f>B1130+B1131+B1132+B1133</f>
        <v>0</v>
      </c>
      <c r="C1129" s="144">
        <f>C1130+C1131+C1132+C1133</f>
        <v>0</v>
      </c>
      <c r="D1129" s="144">
        <f>D1130+D1131+D1132+D1133</f>
        <v>0</v>
      </c>
      <c r="E1129" s="144">
        <f>E1130+E1131+E1132+E1133</f>
        <v>0</v>
      </c>
    </row>
    <row r="1130" spans="1:5" ht="15.75" thickBot="1" x14ac:dyDescent="0.3">
      <c r="A1130" s="129" t="s">
        <v>81</v>
      </c>
      <c r="B1130" s="144"/>
      <c r="C1130" s="144"/>
      <c r="D1130" s="144"/>
      <c r="E1130" s="144"/>
    </row>
    <row r="1131" spans="1:5" ht="15.75" thickBot="1" x14ac:dyDescent="0.3">
      <c r="A1131" s="129" t="s">
        <v>135</v>
      </c>
      <c r="B1131" s="144"/>
      <c r="C1131" s="144"/>
      <c r="D1131" s="144"/>
      <c r="E1131" s="144"/>
    </row>
    <row r="1132" spans="1:5" ht="15.75" thickBot="1" x14ac:dyDescent="0.3">
      <c r="A1132" s="129" t="s">
        <v>136</v>
      </c>
      <c r="B1132" s="144"/>
      <c r="C1132" s="144"/>
      <c r="D1132" s="144"/>
      <c r="E1132" s="144"/>
    </row>
    <row r="1133" spans="1:5" ht="15.75" customHeight="1" thickBot="1" x14ac:dyDescent="0.3">
      <c r="A1133" s="129" t="s">
        <v>137</v>
      </c>
      <c r="B1133" s="144"/>
      <c r="C1133" s="144"/>
      <c r="D1133" s="144"/>
      <c r="E1133" s="144"/>
    </row>
    <row r="1134" spans="1:5" ht="15.75" customHeight="1" thickBot="1" x14ac:dyDescent="0.3">
      <c r="A1134" s="143" t="s">
        <v>138</v>
      </c>
      <c r="B1134" s="133">
        <f>B1135+B1136+B1137+B1138</f>
        <v>25000</v>
      </c>
      <c r="C1134" s="133">
        <f>C1135+C1136+C1137+C1138</f>
        <v>0</v>
      </c>
      <c r="D1134" s="133">
        <f>D1135+D1136+D1137+D1138</f>
        <v>0</v>
      </c>
      <c r="E1134" s="133">
        <f>E1135+E1136+E1137+E1138</f>
        <v>0</v>
      </c>
    </row>
    <row r="1135" spans="1:5" ht="15.75" thickBot="1" x14ac:dyDescent="0.3">
      <c r="A1135" s="129" t="s">
        <v>81</v>
      </c>
      <c r="B1135" s="144">
        <v>25000</v>
      </c>
      <c r="C1135" s="144"/>
      <c r="D1135" s="144"/>
      <c r="E1135" s="144"/>
    </row>
    <row r="1136" spans="1:5" ht="15.75" thickBot="1" x14ac:dyDescent="0.3">
      <c r="A1136" s="129" t="s">
        <v>135</v>
      </c>
      <c r="B1136" s="144"/>
      <c r="C1136" s="144"/>
      <c r="D1136" s="144"/>
      <c r="E1136" s="144"/>
    </row>
    <row r="1137" spans="1:7" ht="15.75" thickBot="1" x14ac:dyDescent="0.3">
      <c r="A1137" s="129" t="s">
        <v>136</v>
      </c>
      <c r="B1137" s="144"/>
      <c r="C1137" s="144"/>
      <c r="D1137" s="144"/>
      <c r="E1137" s="144"/>
    </row>
    <row r="1138" spans="1:7" ht="15.75" thickBot="1" x14ac:dyDescent="0.3">
      <c r="A1138" s="129" t="s">
        <v>137</v>
      </c>
      <c r="B1138" s="144"/>
      <c r="C1138" s="144"/>
      <c r="D1138" s="144"/>
      <c r="E1138" s="144"/>
    </row>
    <row r="1139" spans="1:7" ht="15.75" thickBot="1" x14ac:dyDescent="0.3">
      <c r="A1139" s="132" t="s">
        <v>294</v>
      </c>
      <c r="B1139" s="133">
        <f>B1129+B1134</f>
        <v>25000</v>
      </c>
      <c r="C1139" s="133">
        <f>C1129+C1134</f>
        <v>0</v>
      </c>
      <c r="D1139" s="133">
        <f>D1129+D1134</f>
        <v>0</v>
      </c>
      <c r="E1139" s="133">
        <f>E1129+E1134</f>
        <v>0</v>
      </c>
    </row>
    <row r="1140" spans="1:7" ht="26.45" customHeight="1" thickBot="1" x14ac:dyDescent="0.3">
      <c r="A1140" s="123" t="s">
        <v>209</v>
      </c>
      <c r="B1140" s="166" t="s">
        <v>295</v>
      </c>
      <c r="C1140" s="166" t="s">
        <v>172</v>
      </c>
      <c r="D1140" s="737"/>
      <c r="E1140" s="738"/>
      <c r="G1140" s="11"/>
    </row>
    <row r="1141" spans="1:7" ht="15.75" thickBot="1" x14ac:dyDescent="0.3">
      <c r="A1141" s="115" t="s">
        <v>68</v>
      </c>
      <c r="B1141" s="714" t="s">
        <v>296</v>
      </c>
      <c r="C1141" s="715"/>
      <c r="D1141" s="715"/>
      <c r="E1141" s="553"/>
      <c r="G1141" s="11"/>
    </row>
    <row r="1142" spans="1:7" ht="15.75" thickBot="1" x14ac:dyDescent="0.3">
      <c r="A1142" s="115" t="s">
        <v>70</v>
      </c>
      <c r="B1142" s="739" t="s">
        <v>204</v>
      </c>
      <c r="C1142" s="740"/>
      <c r="D1142" s="740"/>
      <c r="E1142" s="741"/>
      <c r="G1142" s="11"/>
    </row>
    <row r="1143" spans="1:7" x14ac:dyDescent="0.25">
      <c r="A1143" s="735"/>
      <c r="B1143" s="140">
        <v>2019</v>
      </c>
      <c r="C1143" s="140">
        <v>2020</v>
      </c>
      <c r="D1143" s="140">
        <v>2021</v>
      </c>
      <c r="E1143" s="140">
        <v>2022</v>
      </c>
      <c r="G1143" s="11"/>
    </row>
    <row r="1144" spans="1:7" ht="15.75" thickBot="1" x14ac:dyDescent="0.3">
      <c r="A1144" s="736"/>
      <c r="B1144" s="141" t="s">
        <v>46</v>
      </c>
      <c r="C1144" s="141" t="s">
        <v>46</v>
      </c>
      <c r="D1144" s="141" t="s">
        <v>46</v>
      </c>
      <c r="E1144" s="141" t="s">
        <v>46</v>
      </c>
      <c r="G1144" s="11"/>
    </row>
    <row r="1145" spans="1:7" ht="15.75" thickBot="1" x14ac:dyDescent="0.3">
      <c r="A1145" s="115" t="s">
        <v>72</v>
      </c>
      <c r="B1145" s="469"/>
      <c r="C1145" s="469">
        <v>0.2</v>
      </c>
      <c r="D1145" s="115"/>
      <c r="E1145" s="115"/>
      <c r="G1145" s="11"/>
    </row>
    <row r="1146" spans="1:7" ht="15.75" thickBot="1" x14ac:dyDescent="0.3">
      <c r="A1146" s="115" t="s">
        <v>73</v>
      </c>
      <c r="B1146" s="146">
        <v>0</v>
      </c>
      <c r="C1146" s="149">
        <v>49633.207619937763</v>
      </c>
      <c r="D1146" s="146">
        <f>D1164</f>
        <v>0</v>
      </c>
      <c r="E1146" s="146">
        <f>E1164</f>
        <v>0</v>
      </c>
      <c r="G1146" s="495"/>
    </row>
    <row r="1147" spans="1:7" ht="15.75" thickBot="1" x14ac:dyDescent="0.3">
      <c r="A1147" s="115" t="s">
        <v>74</v>
      </c>
      <c r="B1147" s="146" t="e">
        <f>B1146/B1145</f>
        <v>#DIV/0!</v>
      </c>
      <c r="C1147" s="146">
        <f>C1146/C1145</f>
        <v>248166.0380996888</v>
      </c>
      <c r="D1147" s="146" t="e">
        <f>D1146/D1145</f>
        <v>#DIV/0!</v>
      </c>
      <c r="E1147" s="146" t="e">
        <f>E1146/E1145</f>
        <v>#DIV/0!</v>
      </c>
      <c r="G1147" s="482"/>
    </row>
    <row r="1148" spans="1:7" ht="15.75" thickBot="1" x14ac:dyDescent="0.3">
      <c r="A1148" s="115" t="s">
        <v>75</v>
      </c>
      <c r="B1148" s="142" t="e">
        <f t="shared" ref="B1148:E1150" si="41">B1145/A1145-1</f>
        <v>#VALUE!</v>
      </c>
      <c r="C1148" s="142" t="e">
        <f t="shared" si="41"/>
        <v>#DIV/0!</v>
      </c>
      <c r="D1148" s="142">
        <f t="shared" si="41"/>
        <v>-1</v>
      </c>
      <c r="E1148" s="142" t="e">
        <f t="shared" si="41"/>
        <v>#DIV/0!</v>
      </c>
      <c r="G1148" s="11"/>
    </row>
    <row r="1149" spans="1:7" ht="15.75" thickBot="1" x14ac:dyDescent="0.3">
      <c r="A1149" s="115" t="s">
        <v>77</v>
      </c>
      <c r="B1149" s="142" t="e">
        <f t="shared" si="41"/>
        <v>#VALUE!</v>
      </c>
      <c r="C1149" s="142" t="e">
        <f t="shared" si="41"/>
        <v>#DIV/0!</v>
      </c>
      <c r="D1149" s="142">
        <f t="shared" si="41"/>
        <v>-1</v>
      </c>
      <c r="E1149" s="142" t="e">
        <f t="shared" si="41"/>
        <v>#DIV/0!</v>
      </c>
      <c r="G1149" s="11"/>
    </row>
    <row r="1150" spans="1:7" ht="15.75" thickBot="1" x14ac:dyDescent="0.3">
      <c r="A1150" s="115" t="s">
        <v>78</v>
      </c>
      <c r="B1150" s="142" t="e">
        <f t="shared" si="41"/>
        <v>#DIV/0!</v>
      </c>
      <c r="C1150" s="142" t="e">
        <f t="shared" si="41"/>
        <v>#DIV/0!</v>
      </c>
      <c r="D1150" s="142" t="e">
        <f t="shared" si="41"/>
        <v>#DIV/0!</v>
      </c>
      <c r="E1150" s="142" t="e">
        <f t="shared" si="41"/>
        <v>#DIV/0!</v>
      </c>
      <c r="G1150" s="11"/>
    </row>
    <row r="1151" spans="1:7" ht="15.75" thickBot="1" x14ac:dyDescent="0.3">
      <c r="A1151" s="732" t="s">
        <v>210</v>
      </c>
      <c r="B1151" s="733"/>
      <c r="C1151" s="733"/>
      <c r="D1151" s="733"/>
      <c r="E1151" s="734"/>
      <c r="G1151" s="11"/>
    </row>
    <row r="1152" spans="1:7" x14ac:dyDescent="0.25">
      <c r="A1152" s="735"/>
      <c r="B1152" s="140">
        <v>2019</v>
      </c>
      <c r="C1152" s="140">
        <v>2020</v>
      </c>
      <c r="D1152" s="140">
        <v>2021</v>
      </c>
      <c r="E1152" s="140">
        <v>2022</v>
      </c>
      <c r="G1152" s="11"/>
    </row>
    <row r="1153" spans="1:5" ht="15.75" thickBot="1" x14ac:dyDescent="0.3">
      <c r="A1153" s="736"/>
      <c r="B1153" s="141" t="s">
        <v>46</v>
      </c>
      <c r="C1153" s="141" t="s">
        <v>46</v>
      </c>
      <c r="D1153" s="141" t="s">
        <v>46</v>
      </c>
      <c r="E1153" s="141" t="s">
        <v>46</v>
      </c>
    </row>
    <row r="1154" spans="1:5" ht="15.75" thickBot="1" x14ac:dyDescent="0.3">
      <c r="A1154" s="143" t="s">
        <v>134</v>
      </c>
      <c r="B1154" s="144">
        <f>B1155+B1156+B1157+B1158</f>
        <v>0</v>
      </c>
      <c r="C1154" s="144">
        <f>C1155+C1156+C1157+C1158</f>
        <v>0</v>
      </c>
      <c r="D1154" s="144">
        <f>D1155+D1156+D1157+D1158</f>
        <v>0</v>
      </c>
      <c r="E1154" s="144">
        <f>E1155+E1156+E1157+E1158</f>
        <v>0</v>
      </c>
    </row>
    <row r="1155" spans="1:5" ht="15.75" thickBot="1" x14ac:dyDescent="0.3">
      <c r="A1155" s="129" t="s">
        <v>81</v>
      </c>
      <c r="B1155" s="144"/>
      <c r="C1155" s="144"/>
      <c r="D1155" s="144"/>
      <c r="E1155" s="144"/>
    </row>
    <row r="1156" spans="1:5" ht="15.75" thickBot="1" x14ac:dyDescent="0.3">
      <c r="A1156" s="129" t="s">
        <v>135</v>
      </c>
      <c r="B1156" s="144"/>
      <c r="C1156" s="144"/>
      <c r="D1156" s="144"/>
      <c r="E1156" s="144"/>
    </row>
    <row r="1157" spans="1:5" ht="15.75" thickBot="1" x14ac:dyDescent="0.3">
      <c r="A1157" s="129" t="s">
        <v>136</v>
      </c>
      <c r="B1157" s="144"/>
      <c r="C1157" s="144"/>
      <c r="D1157" s="144"/>
      <c r="E1157" s="144"/>
    </row>
    <row r="1158" spans="1:5" ht="15.75" thickBot="1" x14ac:dyDescent="0.3">
      <c r="A1158" s="129" t="s">
        <v>137</v>
      </c>
      <c r="B1158" s="144"/>
      <c r="C1158" s="144"/>
      <c r="D1158" s="144"/>
      <c r="E1158" s="144"/>
    </row>
    <row r="1159" spans="1:5" ht="15.75" thickBot="1" x14ac:dyDescent="0.3">
      <c r="A1159" s="143" t="s">
        <v>138</v>
      </c>
      <c r="B1159" s="133">
        <f>B1160+B1161+B1162+B1163</f>
        <v>0</v>
      </c>
      <c r="C1159" s="133">
        <f>C1160+C1161+C1162+C1163</f>
        <v>49633.207619937763</v>
      </c>
      <c r="D1159" s="133">
        <f>D1160+D1161+D1162+D1163</f>
        <v>0</v>
      </c>
      <c r="E1159" s="133">
        <f>E1160+E1161+E1162+E1163</f>
        <v>0</v>
      </c>
    </row>
    <row r="1160" spans="1:5" ht="15.75" thickBot="1" x14ac:dyDescent="0.3">
      <c r="A1160" s="129" t="s">
        <v>81</v>
      </c>
      <c r="B1160" s="144"/>
      <c r="C1160" s="144">
        <f>+C1146</f>
        <v>49633.207619937763</v>
      </c>
      <c r="D1160" s="144"/>
      <c r="E1160" s="144"/>
    </row>
    <row r="1161" spans="1:5" ht="15.75" thickBot="1" x14ac:dyDescent="0.3">
      <c r="A1161" s="129" t="s">
        <v>135</v>
      </c>
      <c r="B1161" s="144"/>
      <c r="C1161" s="144"/>
      <c r="D1161" s="144"/>
      <c r="E1161" s="144"/>
    </row>
    <row r="1162" spans="1:5" ht="15.75" thickBot="1" x14ac:dyDescent="0.3">
      <c r="A1162" s="129" t="s">
        <v>136</v>
      </c>
      <c r="B1162" s="144"/>
      <c r="C1162" s="144"/>
      <c r="D1162" s="144"/>
      <c r="E1162" s="144"/>
    </row>
    <row r="1163" spans="1:5" ht="15.75" thickBot="1" x14ac:dyDescent="0.3">
      <c r="A1163" s="129" t="s">
        <v>137</v>
      </c>
      <c r="B1163" s="144"/>
      <c r="C1163" s="144"/>
      <c r="D1163" s="144"/>
      <c r="E1163" s="144"/>
    </row>
    <row r="1164" spans="1:5" ht="15.75" thickBot="1" x14ac:dyDescent="0.3">
      <c r="A1164" s="132" t="s">
        <v>297</v>
      </c>
      <c r="B1164" s="133">
        <f>B1154+B1159</f>
        <v>0</v>
      </c>
      <c r="C1164" s="133">
        <f>C1154+C1159</f>
        <v>49633.207619937763</v>
      </c>
      <c r="D1164" s="133">
        <f>D1154+D1159</f>
        <v>0</v>
      </c>
      <c r="E1164" s="133">
        <f>E1154+E1159</f>
        <v>0</v>
      </c>
    </row>
    <row r="1165" spans="1:5" ht="34.5" thickBot="1" x14ac:dyDescent="0.3">
      <c r="A1165" s="123" t="s">
        <v>211</v>
      </c>
      <c r="B1165" s="166" t="s">
        <v>735</v>
      </c>
      <c r="C1165" s="166" t="s">
        <v>172</v>
      </c>
      <c r="D1165" s="737"/>
      <c r="E1165" s="738"/>
    </row>
    <row r="1166" spans="1:5" ht="27" customHeight="1" thickBot="1" x14ac:dyDescent="0.3">
      <c r="A1166" s="115" t="s">
        <v>68</v>
      </c>
      <c r="B1166" s="714" t="s">
        <v>736</v>
      </c>
      <c r="C1166" s="715"/>
      <c r="D1166" s="715"/>
      <c r="E1166" s="553"/>
    </row>
    <row r="1167" spans="1:5" ht="15.75" thickBot="1" x14ac:dyDescent="0.3">
      <c r="A1167" s="115" t="s">
        <v>70</v>
      </c>
      <c r="B1167" s="739" t="s">
        <v>204</v>
      </c>
      <c r="C1167" s="740"/>
      <c r="D1167" s="740"/>
      <c r="E1167" s="741"/>
    </row>
    <row r="1168" spans="1:5" x14ac:dyDescent="0.25">
      <c r="A1168" s="735"/>
      <c r="B1168" s="140">
        <v>2019</v>
      </c>
      <c r="C1168" s="140">
        <v>2020</v>
      </c>
      <c r="D1168" s="140">
        <v>2021</v>
      </c>
      <c r="E1168" s="140">
        <v>2022</v>
      </c>
    </row>
    <row r="1169" spans="1:5" ht="15.75" thickBot="1" x14ac:dyDescent="0.3">
      <c r="A1169" s="736"/>
      <c r="B1169" s="141" t="s">
        <v>46</v>
      </c>
      <c r="C1169" s="141" t="s">
        <v>46</v>
      </c>
      <c r="D1169" s="141" t="s">
        <v>46</v>
      </c>
      <c r="E1169" s="141" t="s">
        <v>46</v>
      </c>
    </row>
    <row r="1170" spans="1:5" ht="15.75" thickBot="1" x14ac:dyDescent="0.3">
      <c r="A1170" s="115" t="s">
        <v>72</v>
      </c>
      <c r="B1170" s="469"/>
      <c r="C1170" s="469">
        <v>0.2</v>
      </c>
      <c r="D1170" s="469">
        <v>0</v>
      </c>
      <c r="E1170" s="115"/>
    </row>
    <row r="1171" spans="1:5" ht="15.75" thickBot="1" x14ac:dyDescent="0.3">
      <c r="A1171" s="115" t="s">
        <v>73</v>
      </c>
      <c r="B1171" s="146">
        <v>0</v>
      </c>
      <c r="C1171" s="149">
        <v>120000</v>
      </c>
      <c r="D1171" s="149">
        <v>0</v>
      </c>
      <c r="E1171" s="146">
        <f>E1189</f>
        <v>0</v>
      </c>
    </row>
    <row r="1172" spans="1:5" ht="15.75" thickBot="1" x14ac:dyDescent="0.3">
      <c r="A1172" s="115" t="s">
        <v>74</v>
      </c>
      <c r="B1172" s="146" t="e">
        <f>B1171/B1170</f>
        <v>#DIV/0!</v>
      </c>
      <c r="C1172" s="146">
        <f>C1171/C1170</f>
        <v>600000</v>
      </c>
      <c r="D1172" s="146" t="e">
        <f>D1171/D1170</f>
        <v>#DIV/0!</v>
      </c>
      <c r="E1172" s="146" t="e">
        <f>E1171/E1170</f>
        <v>#DIV/0!</v>
      </c>
    </row>
    <row r="1173" spans="1:5" ht="15.75" thickBot="1" x14ac:dyDescent="0.3">
      <c r="A1173" s="115" t="s">
        <v>75</v>
      </c>
      <c r="B1173" s="142" t="e">
        <f t="shared" ref="B1173:E1175" si="42">B1170/A1170-1</f>
        <v>#VALUE!</v>
      </c>
      <c r="C1173" s="142" t="e">
        <f t="shared" si="42"/>
        <v>#DIV/0!</v>
      </c>
      <c r="D1173" s="142">
        <f t="shared" si="42"/>
        <v>-1</v>
      </c>
      <c r="E1173" s="142" t="e">
        <f t="shared" si="42"/>
        <v>#DIV/0!</v>
      </c>
    </row>
    <row r="1174" spans="1:5" ht="15.75" thickBot="1" x14ac:dyDescent="0.3">
      <c r="A1174" s="115" t="s">
        <v>77</v>
      </c>
      <c r="B1174" s="142" t="e">
        <f t="shared" si="42"/>
        <v>#VALUE!</v>
      </c>
      <c r="C1174" s="142" t="e">
        <f t="shared" si="42"/>
        <v>#DIV/0!</v>
      </c>
      <c r="D1174" s="142">
        <f t="shared" si="42"/>
        <v>-1</v>
      </c>
      <c r="E1174" s="142" t="e">
        <f t="shared" si="42"/>
        <v>#DIV/0!</v>
      </c>
    </row>
    <row r="1175" spans="1:5" ht="15.75" thickBot="1" x14ac:dyDescent="0.3">
      <c r="A1175" s="115" t="s">
        <v>78</v>
      </c>
      <c r="B1175" s="142" t="e">
        <f t="shared" si="42"/>
        <v>#DIV/0!</v>
      </c>
      <c r="C1175" s="142" t="e">
        <f t="shared" si="42"/>
        <v>#DIV/0!</v>
      </c>
      <c r="D1175" s="142" t="e">
        <f t="shared" si="42"/>
        <v>#DIV/0!</v>
      </c>
      <c r="E1175" s="142" t="e">
        <f t="shared" si="42"/>
        <v>#DIV/0!</v>
      </c>
    </row>
    <row r="1176" spans="1:5" ht="15.75" thickBot="1" x14ac:dyDescent="0.3">
      <c r="A1176" s="732" t="s">
        <v>212</v>
      </c>
      <c r="B1176" s="733"/>
      <c r="C1176" s="733"/>
      <c r="D1176" s="733"/>
      <c r="E1176" s="734"/>
    </row>
    <row r="1177" spans="1:5" x14ac:dyDescent="0.25">
      <c r="A1177" s="735"/>
      <c r="B1177" s="140">
        <v>2019</v>
      </c>
      <c r="C1177" s="140">
        <v>2020</v>
      </c>
      <c r="D1177" s="140">
        <v>2021</v>
      </c>
      <c r="E1177" s="140">
        <v>2022</v>
      </c>
    </row>
    <row r="1178" spans="1:5" ht="15.75" thickBot="1" x14ac:dyDescent="0.3">
      <c r="A1178" s="736"/>
      <c r="B1178" s="141" t="s">
        <v>46</v>
      </c>
      <c r="C1178" s="141" t="s">
        <v>46</v>
      </c>
      <c r="D1178" s="141" t="s">
        <v>46</v>
      </c>
      <c r="E1178" s="141" t="s">
        <v>46</v>
      </c>
    </row>
    <row r="1179" spans="1:5" ht="15.75" thickBot="1" x14ac:dyDescent="0.3">
      <c r="A1179" s="143" t="s">
        <v>134</v>
      </c>
      <c r="B1179" s="144">
        <f>B1180+B1181+B1182+B1183</f>
        <v>0</v>
      </c>
      <c r="C1179" s="144">
        <f>C1180+C1181+C1182+C1183</f>
        <v>0</v>
      </c>
      <c r="D1179" s="144">
        <f>D1180+D1181+D1182+D1183</f>
        <v>0</v>
      </c>
      <c r="E1179" s="144">
        <f>E1180+E1181+E1182+E1183</f>
        <v>0</v>
      </c>
    </row>
    <row r="1180" spans="1:5" ht="15.75" thickBot="1" x14ac:dyDescent="0.3">
      <c r="A1180" s="129" t="s">
        <v>81</v>
      </c>
      <c r="B1180" s="144"/>
      <c r="C1180" s="144"/>
      <c r="D1180" s="144"/>
      <c r="E1180" s="144"/>
    </row>
    <row r="1181" spans="1:5" ht="15.75" thickBot="1" x14ac:dyDescent="0.3">
      <c r="A1181" s="129" t="s">
        <v>135</v>
      </c>
      <c r="B1181" s="144"/>
      <c r="C1181" s="144"/>
      <c r="D1181" s="144"/>
      <c r="E1181" s="144"/>
    </row>
    <row r="1182" spans="1:5" ht="15.75" thickBot="1" x14ac:dyDescent="0.3">
      <c r="A1182" s="129" t="s">
        <v>136</v>
      </c>
      <c r="B1182" s="144"/>
      <c r="C1182" s="144"/>
      <c r="D1182" s="144"/>
      <c r="E1182" s="144"/>
    </row>
    <row r="1183" spans="1:5" ht="15.75" thickBot="1" x14ac:dyDescent="0.3">
      <c r="A1183" s="129" t="s">
        <v>137</v>
      </c>
      <c r="B1183" s="144"/>
      <c r="C1183" s="144"/>
      <c r="D1183" s="144"/>
      <c r="E1183" s="144"/>
    </row>
    <row r="1184" spans="1:5" ht="15.75" thickBot="1" x14ac:dyDescent="0.3">
      <c r="A1184" s="143" t="s">
        <v>138</v>
      </c>
      <c r="B1184" s="133">
        <f>B1185+B1186+B1187+B1188</f>
        <v>0</v>
      </c>
      <c r="C1184" s="133">
        <f>C1185+C1186+C1187+C1188</f>
        <v>120000</v>
      </c>
      <c r="D1184" s="133">
        <f>D1185+D1186+D1187+D1188</f>
        <v>0</v>
      </c>
      <c r="E1184" s="133">
        <f>E1185+E1186+E1187+E1188</f>
        <v>0</v>
      </c>
    </row>
    <row r="1185" spans="1:5" ht="15.75" thickBot="1" x14ac:dyDescent="0.3">
      <c r="A1185" s="129" t="s">
        <v>81</v>
      </c>
      <c r="B1185" s="144"/>
      <c r="C1185" s="144">
        <f>+C1171</f>
        <v>120000</v>
      </c>
      <c r="D1185" s="144">
        <f>+D1171</f>
        <v>0</v>
      </c>
      <c r="E1185" s="144"/>
    </row>
    <row r="1186" spans="1:5" ht="15.75" thickBot="1" x14ac:dyDescent="0.3">
      <c r="A1186" s="129" t="s">
        <v>135</v>
      </c>
      <c r="B1186" s="144"/>
      <c r="C1186" s="144"/>
      <c r="D1186" s="144"/>
      <c r="E1186" s="144"/>
    </row>
    <row r="1187" spans="1:5" ht="15.75" thickBot="1" x14ac:dyDescent="0.3">
      <c r="A1187" s="129" t="s">
        <v>136</v>
      </c>
      <c r="B1187" s="144"/>
      <c r="C1187" s="144"/>
      <c r="D1187" s="144"/>
      <c r="E1187" s="144"/>
    </row>
    <row r="1188" spans="1:5" ht="15.75" thickBot="1" x14ac:dyDescent="0.3">
      <c r="A1188" s="129" t="s">
        <v>137</v>
      </c>
      <c r="B1188" s="144"/>
      <c r="C1188" s="144"/>
      <c r="D1188" s="144"/>
      <c r="E1188" s="144"/>
    </row>
    <row r="1189" spans="1:5" ht="15.75" thickBot="1" x14ac:dyDescent="0.3">
      <c r="A1189" s="132" t="s">
        <v>298</v>
      </c>
      <c r="B1189" s="133">
        <f>B1179+B1184</f>
        <v>0</v>
      </c>
      <c r="C1189" s="133">
        <f>C1179+C1184</f>
        <v>120000</v>
      </c>
      <c r="D1189" s="133">
        <f>D1179+D1184</f>
        <v>0</v>
      </c>
      <c r="E1189" s="133">
        <f>E1179+E1184</f>
        <v>0</v>
      </c>
    </row>
    <row r="1190" spans="1:5" ht="34.5" thickBot="1" x14ac:dyDescent="0.3">
      <c r="A1190" s="123" t="s">
        <v>213</v>
      </c>
      <c r="B1190" s="166" t="s">
        <v>299</v>
      </c>
      <c r="C1190" s="166" t="s">
        <v>172</v>
      </c>
      <c r="D1190" s="737"/>
      <c r="E1190" s="738"/>
    </row>
    <row r="1191" spans="1:5" ht="30" customHeight="1" thickBot="1" x14ac:dyDescent="0.3">
      <c r="A1191" s="115" t="s">
        <v>68</v>
      </c>
      <c r="B1191" s="714" t="s">
        <v>300</v>
      </c>
      <c r="C1191" s="715"/>
      <c r="D1191" s="715"/>
      <c r="E1191" s="553"/>
    </row>
    <row r="1192" spans="1:5" ht="15.75" thickBot="1" x14ac:dyDescent="0.3">
      <c r="A1192" s="115" t="s">
        <v>70</v>
      </c>
      <c r="B1192" s="739" t="s">
        <v>204</v>
      </c>
      <c r="C1192" s="740"/>
      <c r="D1192" s="740"/>
      <c r="E1192" s="741"/>
    </row>
    <row r="1193" spans="1:5" x14ac:dyDescent="0.25">
      <c r="A1193" s="735"/>
      <c r="B1193" s="140">
        <v>2019</v>
      </c>
      <c r="C1193" s="140">
        <v>2020</v>
      </c>
      <c r="D1193" s="140">
        <v>2021</v>
      </c>
      <c r="E1193" s="140">
        <v>2022</v>
      </c>
    </row>
    <row r="1194" spans="1:5" ht="15.75" thickBot="1" x14ac:dyDescent="0.3">
      <c r="A1194" s="736"/>
      <c r="B1194" s="141" t="s">
        <v>46</v>
      </c>
      <c r="C1194" s="141" t="s">
        <v>46</v>
      </c>
      <c r="D1194" s="141" t="s">
        <v>46</v>
      </c>
      <c r="E1194" s="141" t="s">
        <v>46</v>
      </c>
    </row>
    <row r="1195" spans="1:5" ht="15.75" thickBot="1" x14ac:dyDescent="0.3">
      <c r="A1195" s="115" t="s">
        <v>72</v>
      </c>
      <c r="B1195" s="469"/>
      <c r="C1195" s="469">
        <v>0.6</v>
      </c>
      <c r="D1195" s="469">
        <v>0</v>
      </c>
      <c r="E1195" s="115"/>
    </row>
    <row r="1196" spans="1:5" ht="15.75" thickBot="1" x14ac:dyDescent="0.3">
      <c r="A1196" s="115" t="s">
        <v>73</v>
      </c>
      <c r="B1196" s="146">
        <v>0</v>
      </c>
      <c r="C1196" s="149">
        <v>62332</v>
      </c>
      <c r="D1196" s="149">
        <v>0</v>
      </c>
      <c r="E1196" s="146">
        <f>E1214</f>
        <v>0</v>
      </c>
    </row>
    <row r="1197" spans="1:5" ht="15.75" thickBot="1" x14ac:dyDescent="0.3">
      <c r="A1197" s="115" t="s">
        <v>74</v>
      </c>
      <c r="B1197" s="146" t="e">
        <f>B1196/B1195</f>
        <v>#DIV/0!</v>
      </c>
      <c r="C1197" s="146">
        <f>C1196/C1195</f>
        <v>103886.66666666667</v>
      </c>
      <c r="D1197" s="146" t="e">
        <f>D1196/D1195</f>
        <v>#DIV/0!</v>
      </c>
      <c r="E1197" s="146" t="e">
        <f>E1196/E1195</f>
        <v>#DIV/0!</v>
      </c>
    </row>
    <row r="1198" spans="1:5" ht="15.75" thickBot="1" x14ac:dyDescent="0.3">
      <c r="A1198" s="115" t="s">
        <v>75</v>
      </c>
      <c r="B1198" s="142" t="e">
        <f t="shared" ref="B1198:E1200" si="43">B1195/A1195-1</f>
        <v>#VALUE!</v>
      </c>
      <c r="C1198" s="142" t="e">
        <f t="shared" si="43"/>
        <v>#DIV/0!</v>
      </c>
      <c r="D1198" s="142">
        <f t="shared" si="43"/>
        <v>-1</v>
      </c>
      <c r="E1198" s="142" t="e">
        <f t="shared" si="43"/>
        <v>#DIV/0!</v>
      </c>
    </row>
    <row r="1199" spans="1:5" ht="15.75" thickBot="1" x14ac:dyDescent="0.3">
      <c r="A1199" s="115" t="s">
        <v>77</v>
      </c>
      <c r="B1199" s="142" t="e">
        <f t="shared" si="43"/>
        <v>#VALUE!</v>
      </c>
      <c r="C1199" s="142" t="e">
        <f t="shared" si="43"/>
        <v>#DIV/0!</v>
      </c>
      <c r="D1199" s="142">
        <f t="shared" si="43"/>
        <v>-1</v>
      </c>
      <c r="E1199" s="142" t="e">
        <f t="shared" si="43"/>
        <v>#DIV/0!</v>
      </c>
    </row>
    <row r="1200" spans="1:5" ht="15.75" thickBot="1" x14ac:dyDescent="0.3">
      <c r="A1200" s="115" t="s">
        <v>78</v>
      </c>
      <c r="B1200" s="142" t="e">
        <f t="shared" si="43"/>
        <v>#DIV/0!</v>
      </c>
      <c r="C1200" s="142" t="e">
        <f t="shared" si="43"/>
        <v>#DIV/0!</v>
      </c>
      <c r="D1200" s="142" t="e">
        <f t="shared" si="43"/>
        <v>#DIV/0!</v>
      </c>
      <c r="E1200" s="142" t="e">
        <f t="shared" si="43"/>
        <v>#DIV/0!</v>
      </c>
    </row>
    <row r="1201" spans="1:5" ht="15.75" customHeight="1" thickBot="1" x14ac:dyDescent="0.3">
      <c r="A1201" s="732" t="s">
        <v>214</v>
      </c>
      <c r="B1201" s="733"/>
      <c r="C1201" s="733"/>
      <c r="D1201" s="733"/>
      <c r="E1201" s="734"/>
    </row>
    <row r="1202" spans="1:5" x14ac:dyDescent="0.25">
      <c r="A1202" s="735"/>
      <c r="B1202" s="140">
        <v>2019</v>
      </c>
      <c r="C1202" s="140">
        <v>2020</v>
      </c>
      <c r="D1202" s="140">
        <v>2021</v>
      </c>
      <c r="E1202" s="140">
        <v>2022</v>
      </c>
    </row>
    <row r="1203" spans="1:5" ht="15.75" thickBot="1" x14ac:dyDescent="0.3">
      <c r="A1203" s="736"/>
      <c r="B1203" s="141" t="s">
        <v>46</v>
      </c>
      <c r="C1203" s="141" t="s">
        <v>46</v>
      </c>
      <c r="D1203" s="141" t="s">
        <v>46</v>
      </c>
      <c r="E1203" s="141" t="s">
        <v>46</v>
      </c>
    </row>
    <row r="1204" spans="1:5" ht="15.75" thickBot="1" x14ac:dyDescent="0.3">
      <c r="A1204" s="143" t="s">
        <v>134</v>
      </c>
      <c r="B1204" s="144">
        <f>B1205+B1206+B1207+B1208</f>
        <v>0</v>
      </c>
      <c r="C1204" s="144">
        <f>C1205+C1206+C1207+C1208</f>
        <v>0</v>
      </c>
      <c r="D1204" s="144">
        <f>D1205+D1206+D1207+D1208</f>
        <v>0</v>
      </c>
      <c r="E1204" s="144">
        <f>E1205+E1206+E1207+E1208</f>
        <v>0</v>
      </c>
    </row>
    <row r="1205" spans="1:5" ht="15.75" thickBot="1" x14ac:dyDescent="0.3">
      <c r="A1205" s="129" t="s">
        <v>81</v>
      </c>
      <c r="B1205" s="144"/>
      <c r="C1205" s="144"/>
      <c r="D1205" s="144"/>
      <c r="E1205" s="144"/>
    </row>
    <row r="1206" spans="1:5" ht="15.75" thickBot="1" x14ac:dyDescent="0.3">
      <c r="A1206" s="129" t="s">
        <v>135</v>
      </c>
      <c r="B1206" s="144"/>
      <c r="C1206" s="144"/>
      <c r="D1206" s="144"/>
      <c r="E1206" s="144"/>
    </row>
    <row r="1207" spans="1:5" ht="15.75" thickBot="1" x14ac:dyDescent="0.3">
      <c r="A1207" s="129" t="s">
        <v>136</v>
      </c>
      <c r="B1207" s="144"/>
      <c r="C1207" s="144"/>
      <c r="D1207" s="144"/>
      <c r="E1207" s="144"/>
    </row>
    <row r="1208" spans="1:5" ht="15.75" thickBot="1" x14ac:dyDescent="0.3">
      <c r="A1208" s="129" t="s">
        <v>137</v>
      </c>
      <c r="B1208" s="144"/>
      <c r="C1208" s="144"/>
      <c r="D1208" s="144"/>
      <c r="E1208" s="144"/>
    </row>
    <row r="1209" spans="1:5" ht="15.75" thickBot="1" x14ac:dyDescent="0.3">
      <c r="A1209" s="143" t="s">
        <v>138</v>
      </c>
      <c r="B1209" s="133">
        <f>B1210+B1211+B1212+B1213</f>
        <v>0</v>
      </c>
      <c r="C1209" s="133">
        <f>C1210+C1211+C1212+C1213</f>
        <v>62332</v>
      </c>
      <c r="D1209" s="133">
        <f>D1210+D1211+D1212+D1213</f>
        <v>0</v>
      </c>
      <c r="E1209" s="133">
        <f>E1210+E1211+E1212+E1213</f>
        <v>0</v>
      </c>
    </row>
    <row r="1210" spans="1:5" ht="15.75" thickBot="1" x14ac:dyDescent="0.3">
      <c r="A1210" s="129" t="s">
        <v>81</v>
      </c>
      <c r="B1210" s="144"/>
      <c r="C1210" s="144">
        <f>+C1196</f>
        <v>62332</v>
      </c>
      <c r="D1210" s="144">
        <f>+D1196</f>
        <v>0</v>
      </c>
      <c r="E1210" s="144"/>
    </row>
    <row r="1211" spans="1:5" ht="15.75" customHeight="1" thickBot="1" x14ac:dyDescent="0.3">
      <c r="A1211" s="129" t="s">
        <v>135</v>
      </c>
      <c r="B1211" s="144"/>
      <c r="C1211" s="144"/>
      <c r="D1211" s="144"/>
      <c r="E1211" s="144"/>
    </row>
    <row r="1212" spans="1:5" ht="15.75" thickBot="1" x14ac:dyDescent="0.3">
      <c r="A1212" s="129" t="s">
        <v>136</v>
      </c>
      <c r="B1212" s="144"/>
      <c r="C1212" s="144"/>
      <c r="D1212" s="144"/>
      <c r="E1212" s="144"/>
    </row>
    <row r="1213" spans="1:5" ht="15.75" thickBot="1" x14ac:dyDescent="0.3">
      <c r="A1213" s="129" t="s">
        <v>137</v>
      </c>
      <c r="B1213" s="144"/>
      <c r="C1213" s="144"/>
      <c r="D1213" s="144"/>
      <c r="E1213" s="144"/>
    </row>
    <row r="1214" spans="1:5" ht="15.75" thickBot="1" x14ac:dyDescent="0.3">
      <c r="A1214" s="132" t="s">
        <v>301</v>
      </c>
      <c r="B1214" s="133">
        <f>B1204+B1209</f>
        <v>0</v>
      </c>
      <c r="C1214" s="133">
        <f>C1204+C1209</f>
        <v>62332</v>
      </c>
      <c r="D1214" s="133">
        <f>D1204+D1209</f>
        <v>0</v>
      </c>
      <c r="E1214" s="133">
        <f>E1204+E1209</f>
        <v>0</v>
      </c>
    </row>
    <row r="1215" spans="1:5" ht="34.5" thickBot="1" x14ac:dyDescent="0.3">
      <c r="A1215" s="123" t="s">
        <v>213</v>
      </c>
      <c r="B1215" s="166" t="s">
        <v>737</v>
      </c>
      <c r="C1215" s="166" t="s">
        <v>172</v>
      </c>
      <c r="D1215" s="737"/>
      <c r="E1215" s="738"/>
    </row>
    <row r="1216" spans="1:5" ht="24" customHeight="1" thickBot="1" x14ac:dyDescent="0.3">
      <c r="A1216" s="115" t="s">
        <v>68</v>
      </c>
      <c r="B1216" s="714" t="s">
        <v>738</v>
      </c>
      <c r="C1216" s="715"/>
      <c r="D1216" s="715"/>
      <c r="E1216" s="553"/>
    </row>
    <row r="1217" spans="1:5" ht="15.75" thickBot="1" x14ac:dyDescent="0.3">
      <c r="A1217" s="115" t="s">
        <v>70</v>
      </c>
      <c r="B1217" s="739" t="s">
        <v>204</v>
      </c>
      <c r="C1217" s="740"/>
      <c r="D1217" s="740"/>
      <c r="E1217" s="741"/>
    </row>
    <row r="1218" spans="1:5" x14ac:dyDescent="0.25">
      <c r="A1218" s="735"/>
      <c r="B1218" s="140">
        <v>2019</v>
      </c>
      <c r="C1218" s="140">
        <v>2020</v>
      </c>
      <c r="D1218" s="140">
        <v>2021</v>
      </c>
      <c r="E1218" s="140">
        <v>2022</v>
      </c>
    </row>
    <row r="1219" spans="1:5" ht="15.75" thickBot="1" x14ac:dyDescent="0.3">
      <c r="A1219" s="736"/>
      <c r="B1219" s="141" t="s">
        <v>46</v>
      </c>
      <c r="C1219" s="141" t="s">
        <v>46</v>
      </c>
      <c r="D1219" s="141" t="s">
        <v>46</v>
      </c>
      <c r="E1219" s="141" t="s">
        <v>46</v>
      </c>
    </row>
    <row r="1220" spans="1:5" ht="15.75" thickBot="1" x14ac:dyDescent="0.3">
      <c r="A1220" s="115" t="s">
        <v>72</v>
      </c>
      <c r="B1220" s="469"/>
      <c r="C1220" s="469">
        <v>0.5</v>
      </c>
      <c r="D1220" s="469">
        <v>0.5</v>
      </c>
      <c r="E1220" s="115"/>
    </row>
    <row r="1221" spans="1:5" ht="15.75" thickBot="1" x14ac:dyDescent="0.3">
      <c r="A1221" s="115" t="s">
        <v>73</v>
      </c>
      <c r="B1221" s="146">
        <v>0</v>
      </c>
      <c r="C1221" s="149">
        <v>30000</v>
      </c>
      <c r="D1221" s="149">
        <v>31509.764999999999</v>
      </c>
      <c r="E1221" s="146">
        <f>E1239</f>
        <v>0</v>
      </c>
    </row>
    <row r="1222" spans="1:5" ht="15.75" thickBot="1" x14ac:dyDescent="0.3">
      <c r="A1222" s="115" t="s">
        <v>74</v>
      </c>
      <c r="B1222" s="146" t="e">
        <f>B1221/B1220</f>
        <v>#DIV/0!</v>
      </c>
      <c r="C1222" s="146">
        <f>C1221/C1220</f>
        <v>60000</v>
      </c>
      <c r="D1222" s="146">
        <f>D1221/D1220</f>
        <v>63019.53</v>
      </c>
      <c r="E1222" s="146" t="e">
        <f>E1221/E1220</f>
        <v>#DIV/0!</v>
      </c>
    </row>
    <row r="1223" spans="1:5" ht="15.75" thickBot="1" x14ac:dyDescent="0.3">
      <c r="A1223" s="115" t="s">
        <v>75</v>
      </c>
      <c r="B1223" s="142" t="e">
        <f t="shared" ref="B1223:E1225" si="44">B1220/A1220-1</f>
        <v>#VALUE!</v>
      </c>
      <c r="C1223" s="142" t="e">
        <f t="shared" si="44"/>
        <v>#DIV/0!</v>
      </c>
      <c r="D1223" s="142">
        <f t="shared" si="44"/>
        <v>0</v>
      </c>
      <c r="E1223" s="142">
        <f t="shared" si="44"/>
        <v>-1</v>
      </c>
    </row>
    <row r="1224" spans="1:5" ht="15.75" thickBot="1" x14ac:dyDescent="0.3">
      <c r="A1224" s="115" t="s">
        <v>77</v>
      </c>
      <c r="B1224" s="142" t="e">
        <f t="shared" si="44"/>
        <v>#VALUE!</v>
      </c>
      <c r="C1224" s="142" t="e">
        <f t="shared" si="44"/>
        <v>#DIV/0!</v>
      </c>
      <c r="D1224" s="142">
        <f t="shared" si="44"/>
        <v>5.0325500000000023E-2</v>
      </c>
      <c r="E1224" s="142">
        <f t="shared" si="44"/>
        <v>-1</v>
      </c>
    </row>
    <row r="1225" spans="1:5" ht="15.75" thickBot="1" x14ac:dyDescent="0.3">
      <c r="A1225" s="115" t="s">
        <v>78</v>
      </c>
      <c r="B1225" s="142" t="e">
        <f t="shared" si="44"/>
        <v>#DIV/0!</v>
      </c>
      <c r="C1225" s="142" t="e">
        <f t="shared" si="44"/>
        <v>#DIV/0!</v>
      </c>
      <c r="D1225" s="142">
        <f t="shared" si="44"/>
        <v>5.0325500000000023E-2</v>
      </c>
      <c r="E1225" s="142" t="e">
        <f t="shared" si="44"/>
        <v>#DIV/0!</v>
      </c>
    </row>
    <row r="1226" spans="1:5" ht="15.75" thickBot="1" x14ac:dyDescent="0.3">
      <c r="A1226" s="732" t="s">
        <v>214</v>
      </c>
      <c r="B1226" s="733"/>
      <c r="C1226" s="733"/>
      <c r="D1226" s="733"/>
      <c r="E1226" s="734"/>
    </row>
    <row r="1227" spans="1:5" x14ac:dyDescent="0.25">
      <c r="A1227" s="735"/>
      <c r="B1227" s="140">
        <v>2019</v>
      </c>
      <c r="C1227" s="140">
        <v>2020</v>
      </c>
      <c r="D1227" s="140">
        <v>2021</v>
      </c>
      <c r="E1227" s="140">
        <v>2022</v>
      </c>
    </row>
    <row r="1228" spans="1:5" ht="15.75" thickBot="1" x14ac:dyDescent="0.3">
      <c r="A1228" s="736"/>
      <c r="B1228" s="141" t="s">
        <v>46</v>
      </c>
      <c r="C1228" s="141" t="s">
        <v>46</v>
      </c>
      <c r="D1228" s="141" t="s">
        <v>46</v>
      </c>
      <c r="E1228" s="141" t="s">
        <v>46</v>
      </c>
    </row>
    <row r="1229" spans="1:5" ht="15.75" thickBot="1" x14ac:dyDescent="0.3">
      <c r="A1229" s="143" t="s">
        <v>134</v>
      </c>
      <c r="B1229" s="144">
        <f>B1230+B1231+B1232+B1233</f>
        <v>0</v>
      </c>
      <c r="C1229" s="144">
        <f>C1230+C1231+C1232+C1233</f>
        <v>0</v>
      </c>
      <c r="D1229" s="144">
        <f>D1230+D1231+D1232+D1233</f>
        <v>0</v>
      </c>
      <c r="E1229" s="144">
        <f>E1230+E1231+E1232+E1233</f>
        <v>0</v>
      </c>
    </row>
    <row r="1230" spans="1:5" ht="15.75" thickBot="1" x14ac:dyDescent="0.3">
      <c r="A1230" s="129" t="s">
        <v>81</v>
      </c>
      <c r="B1230" s="144"/>
      <c r="C1230" s="144"/>
      <c r="D1230" s="144"/>
      <c r="E1230" s="144"/>
    </row>
    <row r="1231" spans="1:5" ht="15.75" thickBot="1" x14ac:dyDescent="0.3">
      <c r="A1231" s="129" t="s">
        <v>135</v>
      </c>
      <c r="B1231" s="144"/>
      <c r="C1231" s="144"/>
      <c r="D1231" s="144"/>
      <c r="E1231" s="144"/>
    </row>
    <row r="1232" spans="1:5" ht="15.75" thickBot="1" x14ac:dyDescent="0.3">
      <c r="A1232" s="129" t="s">
        <v>136</v>
      </c>
      <c r="B1232" s="144"/>
      <c r="C1232" s="144"/>
      <c r="D1232" s="144"/>
      <c r="E1232" s="144"/>
    </row>
    <row r="1233" spans="1:7" ht="15.75" thickBot="1" x14ac:dyDescent="0.3">
      <c r="A1233" s="129" t="s">
        <v>137</v>
      </c>
      <c r="B1233" s="144"/>
      <c r="C1233" s="144"/>
      <c r="D1233" s="144"/>
      <c r="E1233" s="144"/>
    </row>
    <row r="1234" spans="1:7" ht="15.75" thickBot="1" x14ac:dyDescent="0.3">
      <c r="A1234" s="143" t="s">
        <v>138</v>
      </c>
      <c r="B1234" s="133">
        <f>B1235+B1236+B1237+B1238</f>
        <v>0</v>
      </c>
      <c r="C1234" s="133">
        <f>C1235+C1236+C1237+C1238</f>
        <v>30000</v>
      </c>
      <c r="D1234" s="133">
        <f>D1235+D1236+D1237+D1238</f>
        <v>31509.764999999999</v>
      </c>
      <c r="E1234" s="133">
        <f>E1235+E1236+E1237+E1238</f>
        <v>0</v>
      </c>
    </row>
    <row r="1235" spans="1:7" ht="15.75" thickBot="1" x14ac:dyDescent="0.3">
      <c r="A1235" s="129" t="s">
        <v>81</v>
      </c>
      <c r="B1235" s="144"/>
      <c r="C1235" s="144">
        <f>+C1221</f>
        <v>30000</v>
      </c>
      <c r="D1235" s="144">
        <f>+D1221</f>
        <v>31509.764999999999</v>
      </c>
      <c r="E1235" s="144"/>
    </row>
    <row r="1236" spans="1:7" ht="15.75" thickBot="1" x14ac:dyDescent="0.3">
      <c r="A1236" s="129" t="s">
        <v>135</v>
      </c>
      <c r="B1236" s="144"/>
      <c r="C1236" s="144"/>
      <c r="D1236" s="144"/>
      <c r="E1236" s="144"/>
    </row>
    <row r="1237" spans="1:7" ht="15.75" thickBot="1" x14ac:dyDescent="0.3">
      <c r="A1237" s="129" t="s">
        <v>136</v>
      </c>
      <c r="B1237" s="144"/>
      <c r="C1237" s="144"/>
      <c r="D1237" s="144"/>
      <c r="E1237" s="144"/>
    </row>
    <row r="1238" spans="1:7" ht="15.75" thickBot="1" x14ac:dyDescent="0.3">
      <c r="A1238" s="129" t="s">
        <v>137</v>
      </c>
      <c r="B1238" s="144"/>
      <c r="C1238" s="144"/>
      <c r="D1238" s="144"/>
      <c r="E1238" s="144"/>
    </row>
    <row r="1239" spans="1:7" ht="15.75" thickBot="1" x14ac:dyDescent="0.3">
      <c r="A1239" s="132" t="s">
        <v>301</v>
      </c>
      <c r="B1239" s="133">
        <f>B1229+B1234</f>
        <v>0</v>
      </c>
      <c r="C1239" s="133">
        <f>C1229+C1234</f>
        <v>30000</v>
      </c>
      <c r="D1239" s="133">
        <f>D1229+D1234</f>
        <v>31509.764999999999</v>
      </c>
      <c r="E1239" s="133">
        <f>E1229+E1234</f>
        <v>0</v>
      </c>
    </row>
    <row r="1240" spans="1:7" ht="23.25" thickBot="1" x14ac:dyDescent="0.3">
      <c r="A1240" s="123" t="s">
        <v>213</v>
      </c>
      <c r="B1240" s="166" t="s">
        <v>739</v>
      </c>
      <c r="C1240" s="166" t="s">
        <v>172</v>
      </c>
      <c r="D1240" s="737"/>
      <c r="E1240" s="738"/>
    </row>
    <row r="1241" spans="1:7" ht="15.75" thickBot="1" x14ac:dyDescent="0.3">
      <c r="A1241" s="115" t="s">
        <v>68</v>
      </c>
      <c r="B1241" s="714" t="s">
        <v>738</v>
      </c>
      <c r="C1241" s="715"/>
      <c r="D1241" s="715"/>
      <c r="E1241" s="553"/>
    </row>
    <row r="1242" spans="1:7" ht="15.75" thickBot="1" x14ac:dyDescent="0.3">
      <c r="A1242" s="115" t="s">
        <v>70</v>
      </c>
      <c r="B1242" s="739" t="s">
        <v>204</v>
      </c>
      <c r="C1242" s="740"/>
      <c r="D1242" s="740"/>
      <c r="E1242" s="741"/>
    </row>
    <row r="1243" spans="1:7" x14ac:dyDescent="0.25">
      <c r="A1243" s="735"/>
      <c r="B1243" s="140">
        <v>2019</v>
      </c>
      <c r="C1243" s="140">
        <v>2020</v>
      </c>
      <c r="D1243" s="140">
        <v>2021</v>
      </c>
      <c r="E1243" s="140">
        <v>2022</v>
      </c>
      <c r="G1243" s="11"/>
    </row>
    <row r="1244" spans="1:7" ht="15.75" thickBot="1" x14ac:dyDescent="0.3">
      <c r="A1244" s="736"/>
      <c r="B1244" s="141" t="s">
        <v>46</v>
      </c>
      <c r="C1244" s="141" t="s">
        <v>46</v>
      </c>
      <c r="D1244" s="141" t="s">
        <v>46</v>
      </c>
      <c r="E1244" s="141" t="s">
        <v>46</v>
      </c>
      <c r="G1244" s="11"/>
    </row>
    <row r="1245" spans="1:7" ht="15.75" thickBot="1" x14ac:dyDescent="0.3">
      <c r="A1245" s="115" t="s">
        <v>72</v>
      </c>
      <c r="B1245" s="469"/>
      <c r="C1245" s="469">
        <v>0.6</v>
      </c>
      <c r="D1245" s="469">
        <v>0.7</v>
      </c>
      <c r="E1245" s="115"/>
      <c r="G1245" s="11"/>
    </row>
    <row r="1246" spans="1:7" ht="15.75" thickBot="1" x14ac:dyDescent="0.3">
      <c r="A1246" s="115" t="s">
        <v>73</v>
      </c>
      <c r="B1246" s="146">
        <v>0</v>
      </c>
      <c r="C1246" s="149">
        <v>20000</v>
      </c>
      <c r="D1246" s="149">
        <v>25303.277999999998</v>
      </c>
      <c r="E1246" s="146">
        <f>E1264</f>
        <v>0</v>
      </c>
      <c r="G1246" s="11"/>
    </row>
    <row r="1247" spans="1:7" ht="15.75" thickBot="1" x14ac:dyDescent="0.3">
      <c r="A1247" s="115" t="s">
        <v>74</v>
      </c>
      <c r="B1247" s="146" t="e">
        <f>B1246/B1245</f>
        <v>#DIV/0!</v>
      </c>
      <c r="C1247" s="146">
        <f>C1246/C1245</f>
        <v>33333.333333333336</v>
      </c>
      <c r="D1247" s="146">
        <f>D1246/D1245</f>
        <v>36147.54</v>
      </c>
      <c r="E1247" s="146" t="e">
        <f>E1246/E1245</f>
        <v>#DIV/0!</v>
      </c>
      <c r="G1247" s="482"/>
    </row>
    <row r="1248" spans="1:7" ht="15.75" thickBot="1" x14ac:dyDescent="0.3">
      <c r="A1248" s="115" t="s">
        <v>75</v>
      </c>
      <c r="B1248" s="142" t="e">
        <f t="shared" ref="B1248:E1250" si="45">B1245/A1245-1</f>
        <v>#VALUE!</v>
      </c>
      <c r="C1248" s="142" t="e">
        <f t="shared" si="45"/>
        <v>#DIV/0!</v>
      </c>
      <c r="D1248" s="142">
        <f t="shared" si="45"/>
        <v>0.16666666666666674</v>
      </c>
      <c r="E1248" s="142">
        <f t="shared" si="45"/>
        <v>-1</v>
      </c>
      <c r="G1248" s="11"/>
    </row>
    <row r="1249" spans="1:7" ht="15.75" thickBot="1" x14ac:dyDescent="0.3">
      <c r="A1249" s="115" t="s">
        <v>77</v>
      </c>
      <c r="B1249" s="142" t="e">
        <f t="shared" si="45"/>
        <v>#VALUE!</v>
      </c>
      <c r="C1249" s="142" t="e">
        <f t="shared" si="45"/>
        <v>#DIV/0!</v>
      </c>
      <c r="D1249" s="142">
        <f t="shared" si="45"/>
        <v>0.2651638999999999</v>
      </c>
      <c r="E1249" s="142">
        <f t="shared" si="45"/>
        <v>-1</v>
      </c>
      <c r="G1249" s="11"/>
    </row>
    <row r="1250" spans="1:7" ht="15.75" thickBot="1" x14ac:dyDescent="0.3">
      <c r="A1250" s="115" t="s">
        <v>78</v>
      </c>
      <c r="B1250" s="142" t="e">
        <f t="shared" si="45"/>
        <v>#DIV/0!</v>
      </c>
      <c r="C1250" s="142" t="e">
        <f t="shared" si="45"/>
        <v>#DIV/0!</v>
      </c>
      <c r="D1250" s="142">
        <f t="shared" si="45"/>
        <v>8.4426200000000007E-2</v>
      </c>
      <c r="E1250" s="142" t="e">
        <f t="shared" si="45"/>
        <v>#DIV/0!</v>
      </c>
      <c r="G1250" s="11"/>
    </row>
    <row r="1251" spans="1:7" ht="15.75" thickBot="1" x14ac:dyDescent="0.3">
      <c r="A1251" s="732" t="s">
        <v>214</v>
      </c>
      <c r="B1251" s="733"/>
      <c r="C1251" s="733"/>
      <c r="D1251" s="733"/>
      <c r="E1251" s="734"/>
      <c r="G1251" s="11"/>
    </row>
    <row r="1252" spans="1:7" x14ac:dyDescent="0.25">
      <c r="A1252" s="735"/>
      <c r="B1252" s="140">
        <v>2019</v>
      </c>
      <c r="C1252" s="140">
        <v>2020</v>
      </c>
      <c r="D1252" s="140">
        <v>2021</v>
      </c>
      <c r="E1252" s="140">
        <v>2022</v>
      </c>
      <c r="G1252" s="11"/>
    </row>
    <row r="1253" spans="1:7" ht="15.75" thickBot="1" x14ac:dyDescent="0.3">
      <c r="A1253" s="736"/>
      <c r="B1253" s="141" t="s">
        <v>46</v>
      </c>
      <c r="C1253" s="141" t="s">
        <v>46</v>
      </c>
      <c r="D1253" s="141" t="s">
        <v>46</v>
      </c>
      <c r="E1253" s="141" t="s">
        <v>46</v>
      </c>
      <c r="G1253" s="11"/>
    </row>
    <row r="1254" spans="1:7" ht="15.75" thickBot="1" x14ac:dyDescent="0.3">
      <c r="A1254" s="143" t="s">
        <v>134</v>
      </c>
      <c r="B1254" s="144">
        <f>B1255+B1256+B1257+B1258</f>
        <v>0</v>
      </c>
      <c r="C1254" s="144">
        <f>C1255+C1256+C1257+C1258</f>
        <v>0</v>
      </c>
      <c r="D1254" s="144">
        <f>D1255+D1256+D1257+D1258</f>
        <v>0</v>
      </c>
      <c r="E1254" s="144">
        <f>E1255+E1256+E1257+E1258</f>
        <v>0</v>
      </c>
      <c r="G1254" s="11"/>
    </row>
    <row r="1255" spans="1:7" ht="15.75" thickBot="1" x14ac:dyDescent="0.3">
      <c r="A1255" s="129" t="s">
        <v>81</v>
      </c>
      <c r="B1255" s="144"/>
      <c r="C1255" s="144"/>
      <c r="D1255" s="144"/>
      <c r="E1255" s="144"/>
    </row>
    <row r="1256" spans="1:7" ht="15.75" thickBot="1" x14ac:dyDescent="0.3">
      <c r="A1256" s="129" t="s">
        <v>135</v>
      </c>
      <c r="B1256" s="144"/>
      <c r="C1256" s="144"/>
      <c r="D1256" s="144"/>
      <c r="E1256" s="144"/>
    </row>
    <row r="1257" spans="1:7" ht="15.75" thickBot="1" x14ac:dyDescent="0.3">
      <c r="A1257" s="129" t="s">
        <v>136</v>
      </c>
      <c r="B1257" s="144"/>
      <c r="C1257" s="144"/>
      <c r="D1257" s="144"/>
      <c r="E1257" s="144"/>
    </row>
    <row r="1258" spans="1:7" ht="15.75" thickBot="1" x14ac:dyDescent="0.3">
      <c r="A1258" s="129" t="s">
        <v>137</v>
      </c>
      <c r="B1258" s="144"/>
      <c r="C1258" s="144"/>
      <c r="D1258" s="144"/>
      <c r="E1258" s="144"/>
    </row>
    <row r="1259" spans="1:7" ht="15.75" thickBot="1" x14ac:dyDescent="0.3">
      <c r="A1259" s="143" t="s">
        <v>138</v>
      </c>
      <c r="B1259" s="133">
        <f>B1260+B1261+B1262+B1263</f>
        <v>0</v>
      </c>
      <c r="C1259" s="133">
        <f>C1260+C1261+C1262+C1263</f>
        <v>20000</v>
      </c>
      <c r="D1259" s="133">
        <f>D1260+D1261+D1262+D1263</f>
        <v>25303.277999999998</v>
      </c>
      <c r="E1259" s="133">
        <f>E1260+E1261+E1262+E1263</f>
        <v>0</v>
      </c>
    </row>
    <row r="1260" spans="1:7" ht="15.75" thickBot="1" x14ac:dyDescent="0.3">
      <c r="A1260" s="129" t="s">
        <v>81</v>
      </c>
      <c r="B1260" s="144"/>
      <c r="C1260" s="144">
        <f>+C1246</f>
        <v>20000</v>
      </c>
      <c r="D1260" s="144">
        <f>+D1246</f>
        <v>25303.277999999998</v>
      </c>
      <c r="E1260" s="144"/>
    </row>
    <row r="1261" spans="1:7" ht="15.75" thickBot="1" x14ac:dyDescent="0.3">
      <c r="A1261" s="129" t="s">
        <v>135</v>
      </c>
      <c r="B1261" s="144"/>
      <c r="C1261" s="144"/>
      <c r="D1261" s="144"/>
      <c r="E1261" s="144"/>
    </row>
    <row r="1262" spans="1:7" ht="15.75" thickBot="1" x14ac:dyDescent="0.3">
      <c r="A1262" s="129" t="s">
        <v>136</v>
      </c>
      <c r="B1262" s="144"/>
      <c r="C1262" s="144"/>
      <c r="D1262" s="144"/>
      <c r="E1262" s="144"/>
    </row>
    <row r="1263" spans="1:7" ht="15.75" thickBot="1" x14ac:dyDescent="0.3">
      <c r="A1263" s="129" t="s">
        <v>137</v>
      </c>
      <c r="B1263" s="144"/>
      <c r="C1263" s="144"/>
      <c r="D1263" s="144"/>
      <c r="E1263" s="144"/>
    </row>
    <row r="1264" spans="1:7" ht="15.75" thickBot="1" x14ac:dyDescent="0.3">
      <c r="A1264" s="132" t="s">
        <v>301</v>
      </c>
      <c r="B1264" s="133">
        <f>B1254+B1259</f>
        <v>0</v>
      </c>
      <c r="C1264" s="133">
        <f>C1254+C1259</f>
        <v>20000</v>
      </c>
      <c r="D1264" s="133">
        <f>D1254+D1259</f>
        <v>25303.277999999998</v>
      </c>
      <c r="E1264" s="133">
        <f>E1254+E1259</f>
        <v>0</v>
      </c>
    </row>
    <row r="1265" spans="1:7" ht="23.25" thickBot="1" x14ac:dyDescent="0.3">
      <c r="A1265" s="123" t="s">
        <v>213</v>
      </c>
      <c r="B1265" s="166" t="s">
        <v>740</v>
      </c>
      <c r="C1265" s="166" t="s">
        <v>172</v>
      </c>
      <c r="D1265" s="737"/>
      <c r="E1265" s="738"/>
    </row>
    <row r="1266" spans="1:7" ht="28.15" customHeight="1" thickBot="1" x14ac:dyDescent="0.3">
      <c r="A1266" s="115" t="s">
        <v>68</v>
      </c>
      <c r="B1266" s="714" t="s">
        <v>741</v>
      </c>
      <c r="C1266" s="715"/>
      <c r="D1266" s="715"/>
      <c r="E1266" s="553"/>
    </row>
    <row r="1267" spans="1:7" ht="15.75" thickBot="1" x14ac:dyDescent="0.3">
      <c r="A1267" s="115" t="s">
        <v>70</v>
      </c>
      <c r="B1267" s="739" t="s">
        <v>204</v>
      </c>
      <c r="C1267" s="740"/>
      <c r="D1267" s="740"/>
      <c r="E1267" s="741"/>
      <c r="G1267" s="11"/>
    </row>
    <row r="1268" spans="1:7" x14ac:dyDescent="0.25">
      <c r="A1268" s="735"/>
      <c r="B1268" s="140">
        <v>2019</v>
      </c>
      <c r="C1268" s="140">
        <v>2020</v>
      </c>
      <c r="D1268" s="140">
        <v>2021</v>
      </c>
      <c r="E1268" s="140">
        <v>2022</v>
      </c>
      <c r="G1268" s="11"/>
    </row>
    <row r="1269" spans="1:7" ht="15.75" thickBot="1" x14ac:dyDescent="0.3">
      <c r="A1269" s="736"/>
      <c r="B1269" s="141" t="s">
        <v>46</v>
      </c>
      <c r="C1269" s="141" t="s">
        <v>46</v>
      </c>
      <c r="D1269" s="141" t="s">
        <v>46</v>
      </c>
      <c r="E1269" s="141" t="s">
        <v>46</v>
      </c>
      <c r="G1269" s="11"/>
    </row>
    <row r="1270" spans="1:7" ht="15.75" thickBot="1" x14ac:dyDescent="0.3">
      <c r="A1270" s="115" t="s">
        <v>72</v>
      </c>
      <c r="B1270" s="469"/>
      <c r="C1270" s="469">
        <v>0.6</v>
      </c>
      <c r="D1270" s="469">
        <v>0</v>
      </c>
      <c r="E1270" s="115"/>
      <c r="G1270" s="11"/>
    </row>
    <row r="1271" spans="1:7" ht="15.75" thickBot="1" x14ac:dyDescent="0.3">
      <c r="A1271" s="115" t="s">
        <v>73</v>
      </c>
      <c r="B1271" s="146">
        <v>0</v>
      </c>
      <c r="C1271" s="149">
        <v>15122.647999999999</v>
      </c>
      <c r="D1271" s="149">
        <v>0</v>
      </c>
      <c r="E1271" s="146">
        <f>E1289</f>
        <v>0</v>
      </c>
      <c r="G1271" s="11"/>
    </row>
    <row r="1272" spans="1:7" ht="15.75" thickBot="1" x14ac:dyDescent="0.3">
      <c r="A1272" s="115" t="s">
        <v>74</v>
      </c>
      <c r="B1272" s="146" t="e">
        <f>B1271/B1270</f>
        <v>#DIV/0!</v>
      </c>
      <c r="C1272" s="146">
        <f>C1271/C1270</f>
        <v>25204.413333333334</v>
      </c>
      <c r="D1272" s="146" t="e">
        <f>D1271/D1270</f>
        <v>#DIV/0!</v>
      </c>
      <c r="E1272" s="146" t="e">
        <f>E1271/E1270</f>
        <v>#DIV/0!</v>
      </c>
      <c r="G1272" s="482"/>
    </row>
    <row r="1273" spans="1:7" ht="15.75" thickBot="1" x14ac:dyDescent="0.3">
      <c r="A1273" s="115" t="s">
        <v>75</v>
      </c>
      <c r="B1273" s="142" t="e">
        <f t="shared" ref="B1273:E1275" si="46">B1270/A1270-1</f>
        <v>#VALUE!</v>
      </c>
      <c r="C1273" s="142" t="e">
        <f t="shared" si="46"/>
        <v>#DIV/0!</v>
      </c>
      <c r="D1273" s="142">
        <f t="shared" si="46"/>
        <v>-1</v>
      </c>
      <c r="E1273" s="142" t="e">
        <f t="shared" si="46"/>
        <v>#DIV/0!</v>
      </c>
      <c r="G1273" s="11"/>
    </row>
    <row r="1274" spans="1:7" ht="15.75" thickBot="1" x14ac:dyDescent="0.3">
      <c r="A1274" s="115" t="s">
        <v>77</v>
      </c>
      <c r="B1274" s="142" t="e">
        <f t="shared" si="46"/>
        <v>#VALUE!</v>
      </c>
      <c r="C1274" s="142" t="e">
        <f t="shared" si="46"/>
        <v>#DIV/0!</v>
      </c>
      <c r="D1274" s="142">
        <f t="shared" si="46"/>
        <v>-1</v>
      </c>
      <c r="E1274" s="142" t="e">
        <f t="shared" si="46"/>
        <v>#DIV/0!</v>
      </c>
      <c r="G1274" s="11"/>
    </row>
    <row r="1275" spans="1:7" ht="15.75" thickBot="1" x14ac:dyDescent="0.3">
      <c r="A1275" s="115" t="s">
        <v>78</v>
      </c>
      <c r="B1275" s="142" t="e">
        <f t="shared" si="46"/>
        <v>#DIV/0!</v>
      </c>
      <c r="C1275" s="142" t="e">
        <f t="shared" si="46"/>
        <v>#DIV/0!</v>
      </c>
      <c r="D1275" s="142" t="e">
        <f t="shared" si="46"/>
        <v>#DIV/0!</v>
      </c>
      <c r="E1275" s="142" t="e">
        <f t="shared" si="46"/>
        <v>#DIV/0!</v>
      </c>
      <c r="G1275" s="11"/>
    </row>
    <row r="1276" spans="1:7" ht="15.75" thickBot="1" x14ac:dyDescent="0.3">
      <c r="A1276" s="732" t="s">
        <v>214</v>
      </c>
      <c r="B1276" s="733"/>
      <c r="C1276" s="733"/>
      <c r="D1276" s="733"/>
      <c r="E1276" s="734"/>
      <c r="G1276" s="11"/>
    </row>
    <row r="1277" spans="1:7" x14ac:dyDescent="0.25">
      <c r="A1277" s="735"/>
      <c r="B1277" s="140">
        <v>2019</v>
      </c>
      <c r="C1277" s="140">
        <v>2020</v>
      </c>
      <c r="D1277" s="140">
        <v>2021</v>
      </c>
      <c r="E1277" s="140">
        <v>2022</v>
      </c>
      <c r="G1277" s="11"/>
    </row>
    <row r="1278" spans="1:7" ht="15.75" thickBot="1" x14ac:dyDescent="0.3">
      <c r="A1278" s="736"/>
      <c r="B1278" s="141" t="s">
        <v>46</v>
      </c>
      <c r="C1278" s="141" t="s">
        <v>46</v>
      </c>
      <c r="D1278" s="141" t="s">
        <v>46</v>
      </c>
      <c r="E1278" s="141" t="s">
        <v>46</v>
      </c>
    </row>
    <row r="1279" spans="1:7" ht="15.75" thickBot="1" x14ac:dyDescent="0.3">
      <c r="A1279" s="143" t="s">
        <v>134</v>
      </c>
      <c r="B1279" s="144">
        <f>B1280+B1281+B1282+B1283</f>
        <v>0</v>
      </c>
      <c r="C1279" s="144">
        <f>C1280+C1281+C1282+C1283</f>
        <v>0</v>
      </c>
      <c r="D1279" s="144">
        <f>D1280+D1281+D1282+D1283</f>
        <v>0</v>
      </c>
      <c r="E1279" s="144">
        <f>E1280+E1281+E1282+E1283</f>
        <v>0</v>
      </c>
    </row>
    <row r="1280" spans="1:7" ht="15.75" thickBot="1" x14ac:dyDescent="0.3">
      <c r="A1280" s="129" t="s">
        <v>81</v>
      </c>
      <c r="B1280" s="144"/>
      <c r="C1280" s="144"/>
      <c r="D1280" s="144"/>
      <c r="E1280" s="144"/>
    </row>
    <row r="1281" spans="1:7" ht="15.75" thickBot="1" x14ac:dyDescent="0.3">
      <c r="A1281" s="129" t="s">
        <v>135</v>
      </c>
      <c r="B1281" s="144"/>
      <c r="C1281" s="144"/>
      <c r="D1281" s="144"/>
      <c r="E1281" s="144"/>
    </row>
    <row r="1282" spans="1:7" ht="15.75" thickBot="1" x14ac:dyDescent="0.3">
      <c r="A1282" s="129" t="s">
        <v>136</v>
      </c>
      <c r="B1282" s="144"/>
      <c r="C1282" s="144"/>
      <c r="D1282" s="144"/>
      <c r="E1282" s="144"/>
    </row>
    <row r="1283" spans="1:7" ht="15.75" thickBot="1" x14ac:dyDescent="0.3">
      <c r="A1283" s="129" t="s">
        <v>137</v>
      </c>
      <c r="B1283" s="144"/>
      <c r="C1283" s="144"/>
      <c r="D1283" s="144"/>
      <c r="E1283" s="144"/>
    </row>
    <row r="1284" spans="1:7" ht="15.75" thickBot="1" x14ac:dyDescent="0.3">
      <c r="A1284" s="143" t="s">
        <v>138</v>
      </c>
      <c r="B1284" s="133">
        <f>B1285+B1286+B1287+B1288</f>
        <v>0</v>
      </c>
      <c r="C1284" s="133">
        <f>C1285+C1286+C1287+C1288</f>
        <v>15122.647999999999</v>
      </c>
      <c r="D1284" s="133">
        <f>D1285+D1286+D1287+D1288</f>
        <v>0</v>
      </c>
      <c r="E1284" s="133">
        <f>E1285+E1286+E1287+E1288</f>
        <v>0</v>
      </c>
    </row>
    <row r="1285" spans="1:7" ht="15.75" thickBot="1" x14ac:dyDescent="0.3">
      <c r="A1285" s="129" t="s">
        <v>81</v>
      </c>
      <c r="B1285" s="144"/>
      <c r="C1285" s="144">
        <f>+C1271</f>
        <v>15122.647999999999</v>
      </c>
      <c r="D1285" s="144">
        <f>+D1271</f>
        <v>0</v>
      </c>
      <c r="E1285" s="144"/>
    </row>
    <row r="1286" spans="1:7" ht="15.75" thickBot="1" x14ac:dyDescent="0.3">
      <c r="A1286" s="129" t="s">
        <v>135</v>
      </c>
      <c r="B1286" s="144"/>
      <c r="C1286" s="144"/>
      <c r="D1286" s="144"/>
      <c r="E1286" s="144"/>
    </row>
    <row r="1287" spans="1:7" ht="15.75" thickBot="1" x14ac:dyDescent="0.3">
      <c r="A1287" s="129" t="s">
        <v>136</v>
      </c>
      <c r="B1287" s="144"/>
      <c r="C1287" s="144"/>
      <c r="D1287" s="144"/>
      <c r="E1287" s="144"/>
    </row>
    <row r="1288" spans="1:7" ht="15.75" thickBot="1" x14ac:dyDescent="0.3">
      <c r="A1288" s="129" t="s">
        <v>137</v>
      </c>
      <c r="B1288" s="144"/>
      <c r="C1288" s="144"/>
      <c r="D1288" s="144"/>
      <c r="E1288" s="144"/>
    </row>
    <row r="1289" spans="1:7" ht="15.75" thickBot="1" x14ac:dyDescent="0.3">
      <c r="A1289" s="132" t="s">
        <v>301</v>
      </c>
      <c r="B1289" s="133">
        <f>B1279+B1284</f>
        <v>0</v>
      </c>
      <c r="C1289" s="133">
        <f>C1279+C1284</f>
        <v>15122.647999999999</v>
      </c>
      <c r="D1289" s="133">
        <f>D1279+D1284</f>
        <v>0</v>
      </c>
      <c r="E1289" s="133">
        <f>E1279+E1284</f>
        <v>0</v>
      </c>
    </row>
    <row r="1290" spans="1:7" ht="23.25" thickBot="1" x14ac:dyDescent="0.3">
      <c r="A1290" s="123" t="s">
        <v>213</v>
      </c>
      <c r="B1290" s="166" t="s">
        <v>742</v>
      </c>
      <c r="C1290" s="166" t="s">
        <v>172</v>
      </c>
      <c r="D1290" s="737"/>
      <c r="E1290" s="738"/>
    </row>
    <row r="1291" spans="1:7" ht="31.9" customHeight="1" thickBot="1" x14ac:dyDescent="0.3">
      <c r="A1291" s="115" t="s">
        <v>68</v>
      </c>
      <c r="B1291" s="714" t="s">
        <v>743</v>
      </c>
      <c r="C1291" s="715"/>
      <c r="D1291" s="715"/>
      <c r="E1291" s="553"/>
    </row>
    <row r="1292" spans="1:7" ht="15.75" thickBot="1" x14ac:dyDescent="0.3">
      <c r="A1292" s="115" t="s">
        <v>70</v>
      </c>
      <c r="B1292" s="739" t="s">
        <v>204</v>
      </c>
      <c r="C1292" s="740"/>
      <c r="D1292" s="740"/>
      <c r="E1292" s="741"/>
    </row>
    <row r="1293" spans="1:7" x14ac:dyDescent="0.25">
      <c r="A1293" s="735"/>
      <c r="B1293" s="140">
        <v>2019</v>
      </c>
      <c r="C1293" s="140">
        <v>2020</v>
      </c>
      <c r="D1293" s="140">
        <v>2021</v>
      </c>
      <c r="E1293" s="140">
        <v>2022</v>
      </c>
    </row>
    <row r="1294" spans="1:7" ht="15.75" thickBot="1" x14ac:dyDescent="0.3">
      <c r="A1294" s="736"/>
      <c r="B1294" s="141" t="s">
        <v>46</v>
      </c>
      <c r="C1294" s="141" t="s">
        <v>46</v>
      </c>
      <c r="D1294" s="141" t="s">
        <v>46</v>
      </c>
      <c r="E1294" s="141" t="s">
        <v>46</v>
      </c>
      <c r="G1294" s="11"/>
    </row>
    <row r="1295" spans="1:7" ht="15.75" thickBot="1" x14ac:dyDescent="0.3">
      <c r="A1295" s="115" t="s">
        <v>72</v>
      </c>
      <c r="B1295" s="469"/>
      <c r="C1295" s="469">
        <v>0.8</v>
      </c>
      <c r="D1295" s="469">
        <v>0</v>
      </c>
      <c r="E1295" s="115"/>
      <c r="G1295" s="11"/>
    </row>
    <row r="1296" spans="1:7" ht="15.75" thickBot="1" x14ac:dyDescent="0.3">
      <c r="A1296" s="115" t="s">
        <v>73</v>
      </c>
      <c r="B1296" s="146">
        <v>0</v>
      </c>
      <c r="C1296" s="149">
        <v>60794.328999999998</v>
      </c>
      <c r="D1296" s="149">
        <v>0</v>
      </c>
      <c r="E1296" s="146">
        <f>E1314</f>
        <v>0</v>
      </c>
      <c r="G1296" s="494"/>
    </row>
    <row r="1297" spans="1:7" ht="15.75" thickBot="1" x14ac:dyDescent="0.3">
      <c r="A1297" s="115" t="s">
        <v>74</v>
      </c>
      <c r="B1297" s="146" t="e">
        <f>B1296/B1295</f>
        <v>#DIV/0!</v>
      </c>
      <c r="C1297" s="146">
        <f>C1296/C1295</f>
        <v>75992.91124999999</v>
      </c>
      <c r="D1297" s="146" t="e">
        <f>D1296/D1295</f>
        <v>#DIV/0!</v>
      </c>
      <c r="E1297" s="146" t="e">
        <f>E1296/E1295</f>
        <v>#DIV/0!</v>
      </c>
      <c r="G1297" s="482"/>
    </row>
    <row r="1298" spans="1:7" ht="15.75" thickBot="1" x14ac:dyDescent="0.3">
      <c r="A1298" s="115" t="s">
        <v>75</v>
      </c>
      <c r="B1298" s="142" t="e">
        <f t="shared" ref="B1298:E1300" si="47">B1295/A1295-1</f>
        <v>#VALUE!</v>
      </c>
      <c r="C1298" s="142" t="e">
        <f t="shared" si="47"/>
        <v>#DIV/0!</v>
      </c>
      <c r="D1298" s="142">
        <f t="shared" si="47"/>
        <v>-1</v>
      </c>
      <c r="E1298" s="142" t="e">
        <f t="shared" si="47"/>
        <v>#DIV/0!</v>
      </c>
      <c r="G1298" s="11"/>
    </row>
    <row r="1299" spans="1:7" ht="15.75" thickBot="1" x14ac:dyDescent="0.3">
      <c r="A1299" s="115" t="s">
        <v>77</v>
      </c>
      <c r="B1299" s="142" t="e">
        <f t="shared" si="47"/>
        <v>#VALUE!</v>
      </c>
      <c r="C1299" s="142" t="e">
        <f t="shared" si="47"/>
        <v>#DIV/0!</v>
      </c>
      <c r="D1299" s="142">
        <f t="shared" si="47"/>
        <v>-1</v>
      </c>
      <c r="E1299" s="142" t="e">
        <f t="shared" si="47"/>
        <v>#DIV/0!</v>
      </c>
      <c r="G1299" s="11"/>
    </row>
    <row r="1300" spans="1:7" ht="15.75" thickBot="1" x14ac:dyDescent="0.3">
      <c r="A1300" s="115" t="s">
        <v>78</v>
      </c>
      <c r="B1300" s="142" t="e">
        <f t="shared" si="47"/>
        <v>#DIV/0!</v>
      </c>
      <c r="C1300" s="142" t="e">
        <f t="shared" si="47"/>
        <v>#DIV/0!</v>
      </c>
      <c r="D1300" s="142" t="e">
        <f t="shared" si="47"/>
        <v>#DIV/0!</v>
      </c>
      <c r="E1300" s="142" t="e">
        <f t="shared" si="47"/>
        <v>#DIV/0!</v>
      </c>
      <c r="G1300" s="11"/>
    </row>
    <row r="1301" spans="1:7" ht="15.75" thickBot="1" x14ac:dyDescent="0.3">
      <c r="A1301" s="732" t="s">
        <v>214</v>
      </c>
      <c r="B1301" s="733"/>
      <c r="C1301" s="733"/>
      <c r="D1301" s="733"/>
      <c r="E1301" s="734"/>
      <c r="G1301" s="11"/>
    </row>
    <row r="1302" spans="1:7" x14ac:dyDescent="0.25">
      <c r="A1302" s="735"/>
      <c r="B1302" s="140">
        <v>2019</v>
      </c>
      <c r="C1302" s="140">
        <v>2020</v>
      </c>
      <c r="D1302" s="140">
        <v>2021</v>
      </c>
      <c r="E1302" s="140">
        <v>2022</v>
      </c>
      <c r="G1302" s="11"/>
    </row>
    <row r="1303" spans="1:7" ht="15.75" thickBot="1" x14ac:dyDescent="0.3">
      <c r="A1303" s="736"/>
      <c r="B1303" s="141" t="s">
        <v>46</v>
      </c>
      <c r="C1303" s="141" t="s">
        <v>46</v>
      </c>
      <c r="D1303" s="141" t="s">
        <v>46</v>
      </c>
      <c r="E1303" s="141" t="s">
        <v>46</v>
      </c>
      <c r="G1303" s="11"/>
    </row>
    <row r="1304" spans="1:7" ht="15.75" thickBot="1" x14ac:dyDescent="0.3">
      <c r="A1304" s="143" t="s">
        <v>134</v>
      </c>
      <c r="B1304" s="144">
        <f>B1305+B1306+B1307+B1308</f>
        <v>0</v>
      </c>
      <c r="C1304" s="144">
        <f>C1305+C1306+C1307+C1308</f>
        <v>0</v>
      </c>
      <c r="D1304" s="144">
        <f>D1305+D1306+D1307+D1308</f>
        <v>0</v>
      </c>
      <c r="E1304" s="144">
        <f>E1305+E1306+E1307+E1308</f>
        <v>0</v>
      </c>
      <c r="G1304" s="11"/>
    </row>
    <row r="1305" spans="1:7" ht="15.75" thickBot="1" x14ac:dyDescent="0.3">
      <c r="A1305" s="129" t="s">
        <v>81</v>
      </c>
      <c r="B1305" s="144"/>
      <c r="C1305" s="144"/>
      <c r="D1305" s="144"/>
      <c r="E1305" s="144"/>
      <c r="G1305" s="11"/>
    </row>
    <row r="1306" spans="1:7" ht="15.75" thickBot="1" x14ac:dyDescent="0.3">
      <c r="A1306" s="129" t="s">
        <v>135</v>
      </c>
      <c r="B1306" s="144"/>
      <c r="C1306" s="144"/>
      <c r="D1306" s="144"/>
      <c r="E1306" s="144"/>
      <c r="G1306" s="11"/>
    </row>
    <row r="1307" spans="1:7" ht="15.75" thickBot="1" x14ac:dyDescent="0.3">
      <c r="A1307" s="129" t="s">
        <v>136</v>
      </c>
      <c r="B1307" s="144"/>
      <c r="C1307" s="144"/>
      <c r="D1307" s="144"/>
      <c r="E1307" s="144"/>
    </row>
    <row r="1308" spans="1:7" ht="15.75" thickBot="1" x14ac:dyDescent="0.3">
      <c r="A1308" s="129" t="s">
        <v>137</v>
      </c>
      <c r="B1308" s="144"/>
      <c r="C1308" s="144"/>
      <c r="D1308" s="144"/>
      <c r="E1308" s="144"/>
    </row>
    <row r="1309" spans="1:7" ht="15.75" thickBot="1" x14ac:dyDescent="0.3">
      <c r="A1309" s="143" t="s">
        <v>138</v>
      </c>
      <c r="B1309" s="133">
        <f>B1310+B1311+B1312+B1313</f>
        <v>0</v>
      </c>
      <c r="C1309" s="133">
        <f>C1310+C1311+C1312+C1313</f>
        <v>60794.328999999998</v>
      </c>
      <c r="D1309" s="133">
        <f>D1310+D1311+D1312+D1313</f>
        <v>0</v>
      </c>
      <c r="E1309" s="133">
        <f>E1310+E1311+E1312+E1313</f>
        <v>0</v>
      </c>
    </row>
    <row r="1310" spans="1:7" ht="15.75" thickBot="1" x14ac:dyDescent="0.3">
      <c r="A1310" s="129" t="s">
        <v>81</v>
      </c>
      <c r="B1310" s="144"/>
      <c r="C1310" s="144">
        <f>+C1296</f>
        <v>60794.328999999998</v>
      </c>
      <c r="D1310" s="144">
        <f>+D1296</f>
        <v>0</v>
      </c>
      <c r="E1310" s="144"/>
    </row>
    <row r="1311" spans="1:7" ht="15.75" thickBot="1" x14ac:dyDescent="0.3">
      <c r="A1311" s="129" t="s">
        <v>135</v>
      </c>
      <c r="B1311" s="144"/>
      <c r="C1311" s="144"/>
      <c r="D1311" s="144"/>
      <c r="E1311" s="144"/>
    </row>
    <row r="1312" spans="1:7" ht="15.75" thickBot="1" x14ac:dyDescent="0.3">
      <c r="A1312" s="129" t="s">
        <v>136</v>
      </c>
      <c r="B1312" s="144"/>
      <c r="C1312" s="144"/>
      <c r="D1312" s="144"/>
      <c r="E1312" s="144"/>
    </row>
    <row r="1313" spans="1:7" ht="15.75" thickBot="1" x14ac:dyDescent="0.3">
      <c r="A1313" s="129" t="s">
        <v>137</v>
      </c>
      <c r="B1313" s="144"/>
      <c r="C1313" s="144"/>
      <c r="D1313" s="144"/>
      <c r="E1313" s="144"/>
    </row>
    <row r="1314" spans="1:7" ht="15.75" thickBot="1" x14ac:dyDescent="0.3">
      <c r="A1314" s="132" t="s">
        <v>301</v>
      </c>
      <c r="B1314" s="133">
        <f>B1304+B1309</f>
        <v>0</v>
      </c>
      <c r="C1314" s="133">
        <f>C1304+C1309</f>
        <v>60794.328999999998</v>
      </c>
      <c r="D1314" s="133">
        <f>D1304+D1309</f>
        <v>0</v>
      </c>
      <c r="E1314" s="133">
        <f>E1304+E1309</f>
        <v>0</v>
      </c>
    </row>
    <row r="1315" spans="1:7" ht="23.25" thickBot="1" x14ac:dyDescent="0.3">
      <c r="A1315" s="123" t="s">
        <v>213</v>
      </c>
      <c r="B1315" s="166" t="s">
        <v>744</v>
      </c>
      <c r="C1315" s="166" t="s">
        <v>172</v>
      </c>
      <c r="D1315" s="737"/>
      <c r="E1315" s="738"/>
    </row>
    <row r="1316" spans="1:7" ht="37.9" customHeight="1" thickBot="1" x14ac:dyDescent="0.3">
      <c r="A1316" s="115" t="s">
        <v>68</v>
      </c>
      <c r="B1316" s="714" t="s">
        <v>745</v>
      </c>
      <c r="C1316" s="715"/>
      <c r="D1316" s="715"/>
      <c r="E1316" s="553"/>
    </row>
    <row r="1317" spans="1:7" ht="15.75" thickBot="1" x14ac:dyDescent="0.3">
      <c r="A1317" s="115" t="s">
        <v>70</v>
      </c>
      <c r="B1317" s="739" t="s">
        <v>204</v>
      </c>
      <c r="C1317" s="740"/>
      <c r="D1317" s="740"/>
      <c r="E1317" s="741"/>
    </row>
    <row r="1318" spans="1:7" x14ac:dyDescent="0.25">
      <c r="A1318" s="735"/>
      <c r="B1318" s="140">
        <v>2019</v>
      </c>
      <c r="C1318" s="140">
        <v>2020</v>
      </c>
      <c r="D1318" s="140">
        <v>2021</v>
      </c>
      <c r="E1318" s="140">
        <v>2022</v>
      </c>
    </row>
    <row r="1319" spans="1:7" ht="15.75" thickBot="1" x14ac:dyDescent="0.3">
      <c r="A1319" s="736"/>
      <c r="B1319" s="141" t="s">
        <v>46</v>
      </c>
      <c r="C1319" s="141" t="s">
        <v>46</v>
      </c>
      <c r="D1319" s="141" t="s">
        <v>46</v>
      </c>
      <c r="E1319" s="141" t="s">
        <v>46</v>
      </c>
      <c r="G1319" s="11"/>
    </row>
    <row r="1320" spans="1:7" ht="15.75" thickBot="1" x14ac:dyDescent="0.3">
      <c r="A1320" s="115" t="s">
        <v>72</v>
      </c>
      <c r="B1320" s="469"/>
      <c r="C1320" s="469">
        <v>0.3</v>
      </c>
      <c r="D1320" s="469">
        <v>0</v>
      </c>
      <c r="E1320" s="115"/>
      <c r="G1320" s="11"/>
    </row>
    <row r="1321" spans="1:7" ht="15.75" thickBot="1" x14ac:dyDescent="0.3">
      <c r="A1321" s="115" t="s">
        <v>73</v>
      </c>
      <c r="B1321" s="146">
        <v>0</v>
      </c>
      <c r="C1321" s="149">
        <v>35727.311999999998</v>
      </c>
      <c r="D1321" s="149">
        <v>0</v>
      </c>
      <c r="E1321" s="146">
        <f>E1339</f>
        <v>0</v>
      </c>
      <c r="G1321" s="496"/>
    </row>
    <row r="1322" spans="1:7" ht="15.75" thickBot="1" x14ac:dyDescent="0.3">
      <c r="A1322" s="115" t="s">
        <v>74</v>
      </c>
      <c r="B1322" s="146" t="e">
        <f>B1321/B1320</f>
        <v>#DIV/0!</v>
      </c>
      <c r="C1322" s="146">
        <f>C1321/C1320</f>
        <v>119091.04</v>
      </c>
      <c r="D1322" s="146" t="e">
        <f>D1321/D1320</f>
        <v>#DIV/0!</v>
      </c>
      <c r="E1322" s="146" t="e">
        <f>E1321/E1320</f>
        <v>#DIV/0!</v>
      </c>
      <c r="G1322" s="482"/>
    </row>
    <row r="1323" spans="1:7" ht="15.75" thickBot="1" x14ac:dyDescent="0.3">
      <c r="A1323" s="115" t="s">
        <v>75</v>
      </c>
      <c r="B1323" s="142" t="e">
        <f t="shared" ref="B1323:E1325" si="48">B1320/A1320-1</f>
        <v>#VALUE!</v>
      </c>
      <c r="C1323" s="142" t="e">
        <f t="shared" si="48"/>
        <v>#DIV/0!</v>
      </c>
      <c r="D1323" s="142">
        <f t="shared" si="48"/>
        <v>-1</v>
      </c>
      <c r="E1323" s="142" t="e">
        <f t="shared" si="48"/>
        <v>#DIV/0!</v>
      </c>
      <c r="G1323" s="11"/>
    </row>
    <row r="1324" spans="1:7" ht="15.75" thickBot="1" x14ac:dyDescent="0.3">
      <c r="A1324" s="115" t="s">
        <v>77</v>
      </c>
      <c r="B1324" s="142" t="e">
        <f t="shared" si="48"/>
        <v>#VALUE!</v>
      </c>
      <c r="C1324" s="142" t="e">
        <f t="shared" si="48"/>
        <v>#DIV/0!</v>
      </c>
      <c r="D1324" s="142">
        <f t="shared" si="48"/>
        <v>-1</v>
      </c>
      <c r="E1324" s="142" t="e">
        <f t="shared" si="48"/>
        <v>#DIV/0!</v>
      </c>
      <c r="G1324" s="11"/>
    </row>
    <row r="1325" spans="1:7" ht="15.75" thickBot="1" x14ac:dyDescent="0.3">
      <c r="A1325" s="115" t="s">
        <v>78</v>
      </c>
      <c r="B1325" s="142" t="e">
        <f t="shared" si="48"/>
        <v>#DIV/0!</v>
      </c>
      <c r="C1325" s="142" t="e">
        <f t="shared" si="48"/>
        <v>#DIV/0!</v>
      </c>
      <c r="D1325" s="142" t="e">
        <f t="shared" si="48"/>
        <v>#DIV/0!</v>
      </c>
      <c r="E1325" s="142" t="e">
        <f t="shared" si="48"/>
        <v>#DIV/0!</v>
      </c>
    </row>
    <row r="1326" spans="1:7" ht="15.75" thickBot="1" x14ac:dyDescent="0.3">
      <c r="A1326" s="732" t="s">
        <v>214</v>
      </c>
      <c r="B1326" s="733"/>
      <c r="C1326" s="733"/>
      <c r="D1326" s="733"/>
      <c r="E1326" s="734"/>
    </row>
    <row r="1327" spans="1:7" x14ac:dyDescent="0.25">
      <c r="A1327" s="735"/>
      <c r="B1327" s="140">
        <v>2019</v>
      </c>
      <c r="C1327" s="140">
        <v>2020</v>
      </c>
      <c r="D1327" s="140">
        <v>2021</v>
      </c>
      <c r="E1327" s="140">
        <v>2022</v>
      </c>
    </row>
    <row r="1328" spans="1:7" ht="15.75" thickBot="1" x14ac:dyDescent="0.3">
      <c r="A1328" s="736"/>
      <c r="B1328" s="141" t="s">
        <v>46</v>
      </c>
      <c r="C1328" s="141" t="s">
        <v>46</v>
      </c>
      <c r="D1328" s="141" t="s">
        <v>46</v>
      </c>
      <c r="E1328" s="141" t="s">
        <v>46</v>
      </c>
    </row>
    <row r="1329" spans="1:5" ht="15.75" thickBot="1" x14ac:dyDescent="0.3">
      <c r="A1329" s="143" t="s">
        <v>134</v>
      </c>
      <c r="B1329" s="144">
        <f>B1330+B1331+B1332+B1333</f>
        <v>0</v>
      </c>
      <c r="C1329" s="144">
        <f>C1330+C1331+C1332+C1333</f>
        <v>0</v>
      </c>
      <c r="D1329" s="144">
        <f>D1330+D1331+D1332+D1333</f>
        <v>0</v>
      </c>
      <c r="E1329" s="144">
        <f>E1330+E1331+E1332+E1333</f>
        <v>0</v>
      </c>
    </row>
    <row r="1330" spans="1:5" ht="15.75" thickBot="1" x14ac:dyDescent="0.3">
      <c r="A1330" s="129" t="s">
        <v>81</v>
      </c>
      <c r="B1330" s="144"/>
      <c r="C1330" s="144"/>
      <c r="D1330" s="144"/>
      <c r="E1330" s="144"/>
    </row>
    <row r="1331" spans="1:5" ht="15.75" thickBot="1" x14ac:dyDescent="0.3">
      <c r="A1331" s="129" t="s">
        <v>135</v>
      </c>
      <c r="B1331" s="144"/>
      <c r="C1331" s="144"/>
      <c r="D1331" s="144"/>
      <c r="E1331" s="144"/>
    </row>
    <row r="1332" spans="1:5" ht="15.75" thickBot="1" x14ac:dyDescent="0.3">
      <c r="A1332" s="129" t="s">
        <v>136</v>
      </c>
      <c r="B1332" s="144"/>
      <c r="C1332" s="144"/>
      <c r="D1332" s="144"/>
      <c r="E1332" s="144"/>
    </row>
    <row r="1333" spans="1:5" ht="15.75" thickBot="1" x14ac:dyDescent="0.3">
      <c r="A1333" s="129" t="s">
        <v>137</v>
      </c>
      <c r="B1333" s="144"/>
      <c r="C1333" s="144"/>
      <c r="D1333" s="144"/>
      <c r="E1333" s="144"/>
    </row>
    <row r="1334" spans="1:5" ht="15.75" thickBot="1" x14ac:dyDescent="0.3">
      <c r="A1334" s="143" t="s">
        <v>138</v>
      </c>
      <c r="B1334" s="133">
        <f>B1335+B1336+B1337+B1338</f>
        <v>0</v>
      </c>
      <c r="C1334" s="133">
        <f>C1335+C1336+C1337+C1338</f>
        <v>35727.311999999998</v>
      </c>
      <c r="D1334" s="133">
        <f>D1335+D1336+D1337+D1338</f>
        <v>0</v>
      </c>
      <c r="E1334" s="133">
        <f>E1335+E1336+E1337+E1338</f>
        <v>0</v>
      </c>
    </row>
    <row r="1335" spans="1:5" ht="15.75" thickBot="1" x14ac:dyDescent="0.3">
      <c r="A1335" s="129" t="s">
        <v>81</v>
      </c>
      <c r="B1335" s="144"/>
      <c r="C1335" s="144">
        <f>+C1321</f>
        <v>35727.311999999998</v>
      </c>
      <c r="D1335" s="144">
        <f>+D1321</f>
        <v>0</v>
      </c>
      <c r="E1335" s="144"/>
    </row>
    <row r="1336" spans="1:5" ht="15.75" thickBot="1" x14ac:dyDescent="0.3">
      <c r="A1336" s="129" t="s">
        <v>135</v>
      </c>
      <c r="B1336" s="144"/>
      <c r="C1336" s="144"/>
      <c r="D1336" s="144"/>
      <c r="E1336" s="144"/>
    </row>
    <row r="1337" spans="1:5" ht="15.75" thickBot="1" x14ac:dyDescent="0.3">
      <c r="A1337" s="129" t="s">
        <v>136</v>
      </c>
      <c r="B1337" s="144"/>
      <c r="C1337" s="144"/>
      <c r="D1337" s="144"/>
      <c r="E1337" s="144"/>
    </row>
    <row r="1338" spans="1:5" ht="15.75" thickBot="1" x14ac:dyDescent="0.3">
      <c r="A1338" s="129" t="s">
        <v>137</v>
      </c>
      <c r="B1338" s="144"/>
      <c r="C1338" s="144"/>
      <c r="D1338" s="144"/>
      <c r="E1338" s="144"/>
    </row>
    <row r="1339" spans="1:5" ht="15.75" thickBot="1" x14ac:dyDescent="0.3">
      <c r="A1339" s="132" t="s">
        <v>301</v>
      </c>
      <c r="B1339" s="133">
        <f>B1329+B1334</f>
        <v>0</v>
      </c>
      <c r="C1339" s="133">
        <f>C1329+C1334</f>
        <v>35727.311999999998</v>
      </c>
      <c r="D1339" s="133">
        <f>D1329+D1334</f>
        <v>0</v>
      </c>
      <c r="E1339" s="133">
        <f>E1329+E1334</f>
        <v>0</v>
      </c>
    </row>
    <row r="1340" spans="1:5" ht="23.25" thickBot="1" x14ac:dyDescent="0.3">
      <c r="A1340" s="123" t="s">
        <v>213</v>
      </c>
      <c r="B1340" s="166" t="s">
        <v>746</v>
      </c>
      <c r="C1340" s="166" t="s">
        <v>172</v>
      </c>
      <c r="D1340" s="737"/>
      <c r="E1340" s="738"/>
    </row>
    <row r="1341" spans="1:5" ht="30.6" customHeight="1" thickBot="1" x14ac:dyDescent="0.3">
      <c r="A1341" s="115" t="s">
        <v>68</v>
      </c>
      <c r="B1341" s="714" t="s">
        <v>747</v>
      </c>
      <c r="C1341" s="715"/>
      <c r="D1341" s="715"/>
      <c r="E1341" s="553"/>
    </row>
    <row r="1342" spans="1:5" ht="15.75" thickBot="1" x14ac:dyDescent="0.3">
      <c r="A1342" s="115" t="s">
        <v>70</v>
      </c>
      <c r="B1342" s="739" t="s">
        <v>204</v>
      </c>
      <c r="C1342" s="740"/>
      <c r="D1342" s="740"/>
      <c r="E1342" s="741"/>
    </row>
    <row r="1343" spans="1:5" x14ac:dyDescent="0.25">
      <c r="A1343" s="735"/>
      <c r="B1343" s="140">
        <v>2019</v>
      </c>
      <c r="C1343" s="140">
        <v>2020</v>
      </c>
      <c r="D1343" s="140">
        <v>2021</v>
      </c>
      <c r="E1343" s="140">
        <v>2022</v>
      </c>
    </row>
    <row r="1344" spans="1:5" ht="15.75" thickBot="1" x14ac:dyDescent="0.3">
      <c r="A1344" s="736"/>
      <c r="B1344" s="141" t="s">
        <v>46</v>
      </c>
      <c r="C1344" s="141" t="s">
        <v>46</v>
      </c>
      <c r="D1344" s="141" t="s">
        <v>46</v>
      </c>
      <c r="E1344" s="141" t="s">
        <v>46</v>
      </c>
    </row>
    <row r="1345" spans="1:5" ht="15.75" thickBot="1" x14ac:dyDescent="0.3">
      <c r="A1345" s="115" t="s">
        <v>72</v>
      </c>
      <c r="B1345" s="469"/>
      <c r="C1345" s="469">
        <v>0.6</v>
      </c>
      <c r="D1345" s="469">
        <v>0</v>
      </c>
      <c r="E1345" s="115"/>
    </row>
    <row r="1346" spans="1:5" ht="15.75" thickBot="1" x14ac:dyDescent="0.3">
      <c r="A1346" s="115" t="s">
        <v>73</v>
      </c>
      <c r="B1346" s="146">
        <v>0</v>
      </c>
      <c r="C1346" s="149">
        <v>54776.053999999996</v>
      </c>
      <c r="D1346" s="149">
        <v>0</v>
      </c>
      <c r="E1346" s="146">
        <f>E1364</f>
        <v>0</v>
      </c>
    </row>
    <row r="1347" spans="1:5" ht="15.75" thickBot="1" x14ac:dyDescent="0.3">
      <c r="A1347" s="115" t="s">
        <v>74</v>
      </c>
      <c r="B1347" s="146" t="e">
        <f>B1346/B1345</f>
        <v>#DIV/0!</v>
      </c>
      <c r="C1347" s="146">
        <f>C1346/C1345</f>
        <v>91293.423333333325</v>
      </c>
      <c r="D1347" s="146" t="e">
        <f>D1346/D1345</f>
        <v>#DIV/0!</v>
      </c>
      <c r="E1347" s="146" t="e">
        <f>E1346/E1345</f>
        <v>#DIV/0!</v>
      </c>
    </row>
    <row r="1348" spans="1:5" ht="15.75" thickBot="1" x14ac:dyDescent="0.3">
      <c r="A1348" s="115" t="s">
        <v>75</v>
      </c>
      <c r="B1348" s="142" t="e">
        <f t="shared" ref="B1348:E1350" si="49">B1345/A1345-1</f>
        <v>#VALUE!</v>
      </c>
      <c r="C1348" s="142" t="e">
        <f t="shared" si="49"/>
        <v>#DIV/0!</v>
      </c>
      <c r="D1348" s="142">
        <f t="shared" si="49"/>
        <v>-1</v>
      </c>
      <c r="E1348" s="142" t="e">
        <f t="shared" si="49"/>
        <v>#DIV/0!</v>
      </c>
    </row>
    <row r="1349" spans="1:5" ht="15.75" thickBot="1" x14ac:dyDescent="0.3">
      <c r="A1349" s="115" t="s">
        <v>77</v>
      </c>
      <c r="B1349" s="142" t="e">
        <f t="shared" si="49"/>
        <v>#VALUE!</v>
      </c>
      <c r="C1349" s="142" t="e">
        <f t="shared" si="49"/>
        <v>#DIV/0!</v>
      </c>
      <c r="D1349" s="142">
        <f t="shared" si="49"/>
        <v>-1</v>
      </c>
      <c r="E1349" s="142" t="e">
        <f t="shared" si="49"/>
        <v>#DIV/0!</v>
      </c>
    </row>
    <row r="1350" spans="1:5" ht="15.75" thickBot="1" x14ac:dyDescent="0.3">
      <c r="A1350" s="115" t="s">
        <v>78</v>
      </c>
      <c r="B1350" s="142" t="e">
        <f t="shared" si="49"/>
        <v>#DIV/0!</v>
      </c>
      <c r="C1350" s="142" t="e">
        <f t="shared" si="49"/>
        <v>#DIV/0!</v>
      </c>
      <c r="D1350" s="142" t="e">
        <f t="shared" si="49"/>
        <v>#DIV/0!</v>
      </c>
      <c r="E1350" s="142" t="e">
        <f t="shared" si="49"/>
        <v>#DIV/0!</v>
      </c>
    </row>
    <row r="1351" spans="1:5" ht="15.75" thickBot="1" x14ac:dyDescent="0.3">
      <c r="A1351" s="732" t="s">
        <v>214</v>
      </c>
      <c r="B1351" s="733"/>
      <c r="C1351" s="733"/>
      <c r="D1351" s="733"/>
      <c r="E1351" s="734"/>
    </row>
    <row r="1352" spans="1:5" x14ac:dyDescent="0.25">
      <c r="A1352" s="735"/>
      <c r="B1352" s="140">
        <v>2019</v>
      </c>
      <c r="C1352" s="140">
        <v>2020</v>
      </c>
      <c r="D1352" s="140">
        <v>2021</v>
      </c>
      <c r="E1352" s="140">
        <v>2022</v>
      </c>
    </row>
    <row r="1353" spans="1:5" ht="15.75" thickBot="1" x14ac:dyDescent="0.3">
      <c r="A1353" s="736"/>
      <c r="B1353" s="141" t="s">
        <v>46</v>
      </c>
      <c r="C1353" s="141" t="s">
        <v>46</v>
      </c>
      <c r="D1353" s="141" t="s">
        <v>46</v>
      </c>
      <c r="E1353" s="141" t="s">
        <v>46</v>
      </c>
    </row>
    <row r="1354" spans="1:5" ht="15.75" thickBot="1" x14ac:dyDescent="0.3">
      <c r="A1354" s="143" t="s">
        <v>134</v>
      </c>
      <c r="B1354" s="144">
        <f>B1355+B1356+B1357+B1358</f>
        <v>0</v>
      </c>
      <c r="C1354" s="144">
        <f>C1355+C1356+C1357+C1358</f>
        <v>0</v>
      </c>
      <c r="D1354" s="144">
        <f>D1355+D1356+D1357+D1358</f>
        <v>0</v>
      </c>
      <c r="E1354" s="144">
        <f>E1355+E1356+E1357+E1358</f>
        <v>0</v>
      </c>
    </row>
    <row r="1355" spans="1:5" ht="15.75" thickBot="1" x14ac:dyDescent="0.3">
      <c r="A1355" s="129" t="s">
        <v>81</v>
      </c>
      <c r="B1355" s="144"/>
      <c r="C1355" s="144"/>
      <c r="D1355" s="144"/>
      <c r="E1355" s="144"/>
    </row>
    <row r="1356" spans="1:5" ht="15.75" thickBot="1" x14ac:dyDescent="0.3">
      <c r="A1356" s="129" t="s">
        <v>135</v>
      </c>
      <c r="B1356" s="144"/>
      <c r="C1356" s="144"/>
      <c r="D1356" s="144"/>
      <c r="E1356" s="144"/>
    </row>
    <row r="1357" spans="1:5" ht="15.75" thickBot="1" x14ac:dyDescent="0.3">
      <c r="A1357" s="129" t="s">
        <v>136</v>
      </c>
      <c r="B1357" s="144"/>
      <c r="C1357" s="144"/>
      <c r="D1357" s="144"/>
      <c r="E1357" s="144"/>
    </row>
    <row r="1358" spans="1:5" ht="15.75" thickBot="1" x14ac:dyDescent="0.3">
      <c r="A1358" s="129" t="s">
        <v>137</v>
      </c>
      <c r="B1358" s="144"/>
      <c r="C1358" s="144"/>
      <c r="D1358" s="144"/>
      <c r="E1358" s="144"/>
    </row>
    <row r="1359" spans="1:5" ht="15.75" thickBot="1" x14ac:dyDescent="0.3">
      <c r="A1359" s="143" t="s">
        <v>138</v>
      </c>
      <c r="B1359" s="133">
        <f>B1360+B1361+B1362+B1363</f>
        <v>0</v>
      </c>
      <c r="C1359" s="133">
        <f>C1360+C1361+C1362+C1363</f>
        <v>54776.053999999996</v>
      </c>
      <c r="D1359" s="133">
        <f>D1360+D1361+D1362+D1363</f>
        <v>0</v>
      </c>
      <c r="E1359" s="133">
        <f>E1360+E1361+E1362+E1363</f>
        <v>0</v>
      </c>
    </row>
    <row r="1360" spans="1:5" ht="15.75" thickBot="1" x14ac:dyDescent="0.3">
      <c r="A1360" s="129" t="s">
        <v>81</v>
      </c>
      <c r="B1360" s="144"/>
      <c r="C1360" s="144">
        <f>+C1346</f>
        <v>54776.053999999996</v>
      </c>
      <c r="D1360" s="144">
        <f>+D1346</f>
        <v>0</v>
      </c>
      <c r="E1360" s="144"/>
    </row>
    <row r="1361" spans="1:5" ht="15.75" thickBot="1" x14ac:dyDescent="0.3">
      <c r="A1361" s="129" t="s">
        <v>135</v>
      </c>
      <c r="B1361" s="144"/>
      <c r="C1361" s="144"/>
      <c r="D1361" s="144"/>
      <c r="E1361" s="144"/>
    </row>
    <row r="1362" spans="1:5" ht="15.75" thickBot="1" x14ac:dyDescent="0.3">
      <c r="A1362" s="129" t="s">
        <v>136</v>
      </c>
      <c r="B1362" s="144"/>
      <c r="C1362" s="144"/>
      <c r="D1362" s="144"/>
      <c r="E1362" s="144"/>
    </row>
    <row r="1363" spans="1:5" ht="15.75" thickBot="1" x14ac:dyDescent="0.3">
      <c r="A1363" s="129" t="s">
        <v>137</v>
      </c>
      <c r="B1363" s="144"/>
      <c r="C1363" s="144"/>
      <c r="D1363" s="144"/>
      <c r="E1363" s="144"/>
    </row>
    <row r="1364" spans="1:5" ht="15.75" thickBot="1" x14ac:dyDescent="0.3">
      <c r="A1364" s="132" t="s">
        <v>301</v>
      </c>
      <c r="B1364" s="133">
        <f>B1354+B1359</f>
        <v>0</v>
      </c>
      <c r="C1364" s="133">
        <f>C1354+C1359</f>
        <v>54776.053999999996</v>
      </c>
      <c r="D1364" s="133">
        <f>D1354+D1359</f>
        <v>0</v>
      </c>
      <c r="E1364" s="133">
        <f>E1354+E1359</f>
        <v>0</v>
      </c>
    </row>
    <row r="1365" spans="1:5" ht="45.75" thickBot="1" x14ac:dyDescent="0.3">
      <c r="A1365" s="123" t="s">
        <v>213</v>
      </c>
      <c r="B1365" s="166" t="s">
        <v>748</v>
      </c>
      <c r="C1365" s="166" t="s">
        <v>172</v>
      </c>
      <c r="D1365" s="737"/>
      <c r="E1365" s="738"/>
    </row>
    <row r="1366" spans="1:5" ht="34.15" customHeight="1" thickBot="1" x14ac:dyDescent="0.3">
      <c r="A1366" s="115" t="s">
        <v>68</v>
      </c>
      <c r="B1366" s="714" t="s">
        <v>749</v>
      </c>
      <c r="C1366" s="715"/>
      <c r="D1366" s="715"/>
      <c r="E1366" s="553"/>
    </row>
    <row r="1367" spans="1:5" ht="15.75" thickBot="1" x14ac:dyDescent="0.3">
      <c r="A1367" s="115" t="s">
        <v>70</v>
      </c>
      <c r="B1367" s="739" t="s">
        <v>204</v>
      </c>
      <c r="C1367" s="740"/>
      <c r="D1367" s="740"/>
      <c r="E1367" s="741"/>
    </row>
    <row r="1368" spans="1:5" x14ac:dyDescent="0.25">
      <c r="A1368" s="735"/>
      <c r="B1368" s="140">
        <v>2019</v>
      </c>
      <c r="C1368" s="140">
        <v>2020</v>
      </c>
      <c r="D1368" s="140">
        <v>2021</v>
      </c>
      <c r="E1368" s="140">
        <v>2022</v>
      </c>
    </row>
    <row r="1369" spans="1:5" ht="15.75" thickBot="1" x14ac:dyDescent="0.3">
      <c r="A1369" s="736"/>
      <c r="B1369" s="141" t="s">
        <v>46</v>
      </c>
      <c r="C1369" s="141" t="s">
        <v>46</v>
      </c>
      <c r="D1369" s="141" t="s">
        <v>46</v>
      </c>
      <c r="E1369" s="141" t="s">
        <v>46</v>
      </c>
    </row>
    <row r="1370" spans="1:5" ht="15.75" thickBot="1" x14ac:dyDescent="0.3">
      <c r="A1370" s="115" t="s">
        <v>72</v>
      </c>
      <c r="B1370" s="469"/>
      <c r="C1370" s="469">
        <v>0.85</v>
      </c>
      <c r="D1370" s="469">
        <v>0</v>
      </c>
      <c r="E1370" s="115"/>
    </row>
    <row r="1371" spans="1:5" ht="15.75" thickBot="1" x14ac:dyDescent="0.3">
      <c r="A1371" s="115" t="s">
        <v>73</v>
      </c>
      <c r="B1371" s="146">
        <v>0</v>
      </c>
      <c r="C1371" s="149">
        <v>52591</v>
      </c>
      <c r="D1371" s="149">
        <v>0</v>
      </c>
      <c r="E1371" s="146">
        <f>E1389</f>
        <v>0</v>
      </c>
    </row>
    <row r="1372" spans="1:5" ht="15.75" thickBot="1" x14ac:dyDescent="0.3">
      <c r="A1372" s="115" t="s">
        <v>74</v>
      </c>
      <c r="B1372" s="146" t="e">
        <f>B1371/B1370</f>
        <v>#DIV/0!</v>
      </c>
      <c r="C1372" s="146">
        <f>C1371/C1370</f>
        <v>61871.764705882357</v>
      </c>
      <c r="D1372" s="146" t="e">
        <f>D1371/D1370</f>
        <v>#DIV/0!</v>
      </c>
      <c r="E1372" s="146" t="e">
        <f>E1371/E1370</f>
        <v>#DIV/0!</v>
      </c>
    </row>
    <row r="1373" spans="1:5" ht="15.75" thickBot="1" x14ac:dyDescent="0.3">
      <c r="A1373" s="115" t="s">
        <v>75</v>
      </c>
      <c r="B1373" s="142" t="e">
        <f t="shared" ref="B1373:E1375" si="50">B1370/A1370-1</f>
        <v>#VALUE!</v>
      </c>
      <c r="C1373" s="142" t="e">
        <f t="shared" si="50"/>
        <v>#DIV/0!</v>
      </c>
      <c r="D1373" s="142">
        <f t="shared" si="50"/>
        <v>-1</v>
      </c>
      <c r="E1373" s="142" t="e">
        <f t="shared" si="50"/>
        <v>#DIV/0!</v>
      </c>
    </row>
    <row r="1374" spans="1:5" ht="15.75" thickBot="1" x14ac:dyDescent="0.3">
      <c r="A1374" s="115" t="s">
        <v>77</v>
      </c>
      <c r="B1374" s="142" t="e">
        <f t="shared" si="50"/>
        <v>#VALUE!</v>
      </c>
      <c r="C1374" s="142" t="e">
        <f t="shared" si="50"/>
        <v>#DIV/0!</v>
      </c>
      <c r="D1374" s="142">
        <f t="shared" si="50"/>
        <v>-1</v>
      </c>
      <c r="E1374" s="142" t="e">
        <f t="shared" si="50"/>
        <v>#DIV/0!</v>
      </c>
    </row>
    <row r="1375" spans="1:5" ht="15.75" thickBot="1" x14ac:dyDescent="0.3">
      <c r="A1375" s="115" t="s">
        <v>78</v>
      </c>
      <c r="B1375" s="142" t="e">
        <f t="shared" si="50"/>
        <v>#DIV/0!</v>
      </c>
      <c r="C1375" s="142" t="e">
        <f t="shared" si="50"/>
        <v>#DIV/0!</v>
      </c>
      <c r="D1375" s="142" t="e">
        <f t="shared" si="50"/>
        <v>#DIV/0!</v>
      </c>
      <c r="E1375" s="142" t="e">
        <f t="shared" si="50"/>
        <v>#DIV/0!</v>
      </c>
    </row>
    <row r="1376" spans="1:5" ht="15.75" thickBot="1" x14ac:dyDescent="0.3">
      <c r="A1376" s="732" t="s">
        <v>214</v>
      </c>
      <c r="B1376" s="733"/>
      <c r="C1376" s="733"/>
      <c r="D1376" s="733"/>
      <c r="E1376" s="734"/>
    </row>
    <row r="1377" spans="1:5" x14ac:dyDescent="0.25">
      <c r="A1377" s="735"/>
      <c r="B1377" s="140">
        <v>2019</v>
      </c>
      <c r="C1377" s="140">
        <v>2020</v>
      </c>
      <c r="D1377" s="140">
        <v>2021</v>
      </c>
      <c r="E1377" s="140">
        <v>2022</v>
      </c>
    </row>
    <row r="1378" spans="1:5" ht="15.75" thickBot="1" x14ac:dyDescent="0.3">
      <c r="A1378" s="736"/>
      <c r="B1378" s="141" t="s">
        <v>46</v>
      </c>
      <c r="C1378" s="141" t="s">
        <v>46</v>
      </c>
      <c r="D1378" s="141" t="s">
        <v>46</v>
      </c>
      <c r="E1378" s="141" t="s">
        <v>46</v>
      </c>
    </row>
    <row r="1379" spans="1:5" ht="15.75" thickBot="1" x14ac:dyDescent="0.3">
      <c r="A1379" s="143" t="s">
        <v>134</v>
      </c>
      <c r="B1379" s="144">
        <f>B1380+B1381+B1382+B1383</f>
        <v>0</v>
      </c>
      <c r="C1379" s="144">
        <f>C1380+C1381+C1382+C1383</f>
        <v>0</v>
      </c>
      <c r="D1379" s="144">
        <f>D1380+D1381+D1382+D1383</f>
        <v>0</v>
      </c>
      <c r="E1379" s="144">
        <f>E1380+E1381+E1382+E1383</f>
        <v>0</v>
      </c>
    </row>
    <row r="1380" spans="1:5" ht="15.75" thickBot="1" x14ac:dyDescent="0.3">
      <c r="A1380" s="129" t="s">
        <v>81</v>
      </c>
      <c r="B1380" s="144"/>
      <c r="C1380" s="144"/>
      <c r="D1380" s="144"/>
      <c r="E1380" s="144"/>
    </row>
    <row r="1381" spans="1:5" ht="15.75" thickBot="1" x14ac:dyDescent="0.3">
      <c r="A1381" s="129" t="s">
        <v>135</v>
      </c>
      <c r="B1381" s="144"/>
      <c r="C1381" s="144"/>
      <c r="D1381" s="144"/>
      <c r="E1381" s="144"/>
    </row>
    <row r="1382" spans="1:5" ht="15.75" thickBot="1" x14ac:dyDescent="0.3">
      <c r="A1382" s="129" t="s">
        <v>136</v>
      </c>
      <c r="B1382" s="144"/>
      <c r="C1382" s="144"/>
      <c r="D1382" s="144"/>
      <c r="E1382" s="144"/>
    </row>
    <row r="1383" spans="1:5" ht="15.75" thickBot="1" x14ac:dyDescent="0.3">
      <c r="A1383" s="129" t="s">
        <v>137</v>
      </c>
      <c r="B1383" s="144"/>
      <c r="C1383" s="144"/>
      <c r="D1383" s="144"/>
      <c r="E1383" s="144"/>
    </row>
    <row r="1384" spans="1:5" ht="15.75" thickBot="1" x14ac:dyDescent="0.3">
      <c r="A1384" s="143" t="s">
        <v>138</v>
      </c>
      <c r="B1384" s="133">
        <f>B1385+B1386+B1387+B1388</f>
        <v>0</v>
      </c>
      <c r="C1384" s="133">
        <f>C1385+C1386+C1387+C1388</f>
        <v>52591</v>
      </c>
      <c r="D1384" s="133">
        <f>D1385+D1386+D1387+D1388</f>
        <v>0</v>
      </c>
      <c r="E1384" s="133">
        <f>E1385+E1386+E1387+E1388</f>
        <v>0</v>
      </c>
    </row>
    <row r="1385" spans="1:5" ht="15.75" thickBot="1" x14ac:dyDescent="0.3">
      <c r="A1385" s="129" t="s">
        <v>81</v>
      </c>
      <c r="B1385" s="144"/>
      <c r="C1385" s="144">
        <f>+C1371</f>
        <v>52591</v>
      </c>
      <c r="D1385" s="144">
        <f>+D1371</f>
        <v>0</v>
      </c>
      <c r="E1385" s="144"/>
    </row>
    <row r="1386" spans="1:5" ht="15.75" thickBot="1" x14ac:dyDescent="0.3">
      <c r="A1386" s="129" t="s">
        <v>135</v>
      </c>
      <c r="B1386" s="144"/>
      <c r="C1386" s="144"/>
      <c r="D1386" s="144"/>
      <c r="E1386" s="144"/>
    </row>
    <row r="1387" spans="1:5" ht="15.75" thickBot="1" x14ac:dyDescent="0.3">
      <c r="A1387" s="129" t="s">
        <v>136</v>
      </c>
      <c r="B1387" s="144"/>
      <c r="C1387" s="144"/>
      <c r="D1387" s="144"/>
      <c r="E1387" s="144"/>
    </row>
    <row r="1388" spans="1:5" ht="15.75" thickBot="1" x14ac:dyDescent="0.3">
      <c r="A1388" s="129" t="s">
        <v>137</v>
      </c>
      <c r="B1388" s="144"/>
      <c r="C1388" s="144"/>
      <c r="D1388" s="144"/>
      <c r="E1388" s="144"/>
    </row>
    <row r="1389" spans="1:5" ht="15.75" thickBot="1" x14ac:dyDescent="0.3">
      <c r="A1389" s="132" t="s">
        <v>301</v>
      </c>
      <c r="B1389" s="133">
        <f>B1379+B1384</f>
        <v>0</v>
      </c>
      <c r="C1389" s="133">
        <f>C1379+C1384</f>
        <v>52591</v>
      </c>
      <c r="D1389" s="133">
        <f>D1379+D1384</f>
        <v>0</v>
      </c>
      <c r="E1389" s="133">
        <f>E1379+E1384</f>
        <v>0</v>
      </c>
    </row>
    <row r="1390" spans="1:5" ht="23.25" thickBot="1" x14ac:dyDescent="0.3">
      <c r="A1390" s="123" t="s">
        <v>213</v>
      </c>
      <c r="B1390" s="166" t="s">
        <v>750</v>
      </c>
      <c r="C1390" s="166" t="s">
        <v>172</v>
      </c>
      <c r="D1390" s="737"/>
      <c r="E1390" s="738"/>
    </row>
    <row r="1391" spans="1:5" ht="29.45" customHeight="1" thickBot="1" x14ac:dyDescent="0.3">
      <c r="A1391" s="115" t="s">
        <v>68</v>
      </c>
      <c r="B1391" s="714" t="s">
        <v>751</v>
      </c>
      <c r="C1391" s="715"/>
      <c r="D1391" s="715"/>
      <c r="E1391" s="553"/>
    </row>
    <row r="1392" spans="1:5" ht="15.75" thickBot="1" x14ac:dyDescent="0.3">
      <c r="A1392" s="115" t="s">
        <v>70</v>
      </c>
      <c r="B1392" s="739" t="s">
        <v>204</v>
      </c>
      <c r="C1392" s="740"/>
      <c r="D1392" s="740"/>
      <c r="E1392" s="741"/>
    </row>
    <row r="1393" spans="1:7" x14ac:dyDescent="0.25">
      <c r="A1393" s="735"/>
      <c r="B1393" s="140">
        <v>2019</v>
      </c>
      <c r="C1393" s="140">
        <v>2020</v>
      </c>
      <c r="D1393" s="140">
        <v>2021</v>
      </c>
      <c r="E1393" s="140">
        <v>2022</v>
      </c>
    </row>
    <row r="1394" spans="1:7" ht="15.75" thickBot="1" x14ac:dyDescent="0.3">
      <c r="A1394" s="736"/>
      <c r="B1394" s="141" t="s">
        <v>46</v>
      </c>
      <c r="C1394" s="141" t="s">
        <v>46</v>
      </c>
      <c r="D1394" s="141" t="s">
        <v>46</v>
      </c>
      <c r="E1394" s="141" t="s">
        <v>46</v>
      </c>
    </row>
    <row r="1395" spans="1:7" ht="15.75" thickBot="1" x14ac:dyDescent="0.3">
      <c r="A1395" s="115" t="s">
        <v>72</v>
      </c>
      <c r="B1395" s="469"/>
      <c r="C1395" s="469">
        <v>6</v>
      </c>
      <c r="D1395" s="469">
        <v>0</v>
      </c>
      <c r="E1395" s="115"/>
    </row>
    <row r="1396" spans="1:7" ht="15.75" thickBot="1" x14ac:dyDescent="0.3">
      <c r="A1396" s="115" t="s">
        <v>73</v>
      </c>
      <c r="B1396" s="146">
        <v>0</v>
      </c>
      <c r="C1396" s="149">
        <v>22437.813999999998</v>
      </c>
      <c r="D1396" s="149">
        <v>0</v>
      </c>
      <c r="E1396" s="146">
        <f>E1414</f>
        <v>0</v>
      </c>
      <c r="G1396" s="11"/>
    </row>
    <row r="1397" spans="1:7" ht="15.75" thickBot="1" x14ac:dyDescent="0.3">
      <c r="A1397" s="115" t="s">
        <v>74</v>
      </c>
      <c r="B1397" s="146" t="e">
        <f>B1396/B1395</f>
        <v>#DIV/0!</v>
      </c>
      <c r="C1397" s="146">
        <f>C1396/C1395</f>
        <v>3739.6356666666666</v>
      </c>
      <c r="D1397" s="146" t="e">
        <f>D1396/D1395</f>
        <v>#DIV/0!</v>
      </c>
      <c r="E1397" s="146" t="e">
        <f>E1396/E1395</f>
        <v>#DIV/0!</v>
      </c>
      <c r="G1397" s="482"/>
    </row>
    <row r="1398" spans="1:7" ht="15.75" thickBot="1" x14ac:dyDescent="0.3">
      <c r="A1398" s="115" t="s">
        <v>75</v>
      </c>
      <c r="B1398" s="142" t="e">
        <f t="shared" ref="B1398:E1400" si="51">B1395/A1395-1</f>
        <v>#VALUE!</v>
      </c>
      <c r="C1398" s="142" t="e">
        <f t="shared" si="51"/>
        <v>#DIV/0!</v>
      </c>
      <c r="D1398" s="142">
        <f t="shared" si="51"/>
        <v>-1</v>
      </c>
      <c r="E1398" s="142" t="e">
        <f t="shared" si="51"/>
        <v>#DIV/0!</v>
      </c>
      <c r="G1398" s="11"/>
    </row>
    <row r="1399" spans="1:7" ht="15.75" thickBot="1" x14ac:dyDescent="0.3">
      <c r="A1399" s="115" t="s">
        <v>77</v>
      </c>
      <c r="B1399" s="142" t="e">
        <f t="shared" si="51"/>
        <v>#VALUE!</v>
      </c>
      <c r="C1399" s="142" t="e">
        <f t="shared" si="51"/>
        <v>#DIV/0!</v>
      </c>
      <c r="D1399" s="142">
        <f t="shared" si="51"/>
        <v>-1</v>
      </c>
      <c r="E1399" s="142" t="e">
        <f t="shared" si="51"/>
        <v>#DIV/0!</v>
      </c>
    </row>
    <row r="1400" spans="1:7" ht="15.75" thickBot="1" x14ac:dyDescent="0.3">
      <c r="A1400" s="115" t="s">
        <v>78</v>
      </c>
      <c r="B1400" s="142" t="e">
        <f t="shared" si="51"/>
        <v>#DIV/0!</v>
      </c>
      <c r="C1400" s="142" t="e">
        <f t="shared" si="51"/>
        <v>#DIV/0!</v>
      </c>
      <c r="D1400" s="142" t="e">
        <f t="shared" si="51"/>
        <v>#DIV/0!</v>
      </c>
      <c r="E1400" s="142" t="e">
        <f t="shared" si="51"/>
        <v>#DIV/0!</v>
      </c>
    </row>
    <row r="1401" spans="1:7" ht="15.75" thickBot="1" x14ac:dyDescent="0.3">
      <c r="A1401" s="732" t="s">
        <v>214</v>
      </c>
      <c r="B1401" s="733"/>
      <c r="C1401" s="733"/>
      <c r="D1401" s="733"/>
      <c r="E1401" s="734"/>
    </row>
    <row r="1402" spans="1:7" x14ac:dyDescent="0.25">
      <c r="A1402" s="735"/>
      <c r="B1402" s="140">
        <v>2019</v>
      </c>
      <c r="C1402" s="140">
        <v>2020</v>
      </c>
      <c r="D1402" s="140">
        <v>2021</v>
      </c>
      <c r="E1402" s="140">
        <v>2022</v>
      </c>
    </row>
    <row r="1403" spans="1:7" ht="15.75" thickBot="1" x14ac:dyDescent="0.3">
      <c r="A1403" s="736"/>
      <c r="B1403" s="141" t="s">
        <v>46</v>
      </c>
      <c r="C1403" s="141" t="s">
        <v>46</v>
      </c>
      <c r="D1403" s="141" t="s">
        <v>46</v>
      </c>
      <c r="E1403" s="141" t="s">
        <v>46</v>
      </c>
    </row>
    <row r="1404" spans="1:7" ht="15.75" thickBot="1" x14ac:dyDescent="0.3">
      <c r="A1404" s="143" t="s">
        <v>134</v>
      </c>
      <c r="B1404" s="144">
        <f>B1405+B1406+B1407+B1408</f>
        <v>0</v>
      </c>
      <c r="C1404" s="144">
        <f>C1405+C1406+C1407+C1408</f>
        <v>0</v>
      </c>
      <c r="D1404" s="144">
        <f>D1405+D1406+D1407+D1408</f>
        <v>0</v>
      </c>
      <c r="E1404" s="144">
        <f>E1405+E1406+E1407+E1408</f>
        <v>0</v>
      </c>
    </row>
    <row r="1405" spans="1:7" ht="15.75" thickBot="1" x14ac:dyDescent="0.3">
      <c r="A1405" s="129" t="s">
        <v>81</v>
      </c>
      <c r="B1405" s="144"/>
      <c r="C1405" s="144"/>
      <c r="D1405" s="144"/>
      <c r="E1405" s="144"/>
    </row>
    <row r="1406" spans="1:7" ht="15.75" thickBot="1" x14ac:dyDescent="0.3">
      <c r="A1406" s="129" t="s">
        <v>135</v>
      </c>
      <c r="B1406" s="144"/>
      <c r="C1406" s="144"/>
      <c r="D1406" s="144"/>
      <c r="E1406" s="144"/>
    </row>
    <row r="1407" spans="1:7" ht="15.75" thickBot="1" x14ac:dyDescent="0.3">
      <c r="A1407" s="129" t="s">
        <v>136</v>
      </c>
      <c r="B1407" s="144"/>
      <c r="C1407" s="144"/>
      <c r="D1407" s="144"/>
      <c r="E1407" s="144"/>
    </row>
    <row r="1408" spans="1:7" ht="15.75" thickBot="1" x14ac:dyDescent="0.3">
      <c r="A1408" s="129" t="s">
        <v>137</v>
      </c>
      <c r="B1408" s="144"/>
      <c r="C1408" s="144"/>
      <c r="D1408" s="144"/>
      <c r="E1408" s="144"/>
    </row>
    <row r="1409" spans="1:5" ht="15.75" thickBot="1" x14ac:dyDescent="0.3">
      <c r="A1409" s="143" t="s">
        <v>138</v>
      </c>
      <c r="B1409" s="133">
        <f>B1410+B1411+B1412+B1413</f>
        <v>0</v>
      </c>
      <c r="C1409" s="133">
        <f>C1410+C1411+C1412+C1413</f>
        <v>22437.813999999998</v>
      </c>
      <c r="D1409" s="133">
        <f>D1410+D1411+D1412+D1413</f>
        <v>0</v>
      </c>
      <c r="E1409" s="133">
        <f>E1410+E1411+E1412+E1413</f>
        <v>0</v>
      </c>
    </row>
    <row r="1410" spans="1:5" ht="15.75" thickBot="1" x14ac:dyDescent="0.3">
      <c r="A1410" s="129" t="s">
        <v>81</v>
      </c>
      <c r="B1410" s="144"/>
      <c r="C1410" s="144">
        <f>+C1396</f>
        <v>22437.813999999998</v>
      </c>
      <c r="D1410" s="144">
        <f>+D1396</f>
        <v>0</v>
      </c>
      <c r="E1410" s="144"/>
    </row>
    <row r="1411" spans="1:5" ht="15.75" thickBot="1" x14ac:dyDescent="0.3">
      <c r="A1411" s="129" t="s">
        <v>135</v>
      </c>
      <c r="B1411" s="144"/>
      <c r="C1411" s="144"/>
      <c r="D1411" s="144"/>
      <c r="E1411" s="144"/>
    </row>
    <row r="1412" spans="1:5" ht="15.75" thickBot="1" x14ac:dyDescent="0.3">
      <c r="A1412" s="129" t="s">
        <v>136</v>
      </c>
      <c r="B1412" s="144"/>
      <c r="C1412" s="144"/>
      <c r="D1412" s="144"/>
      <c r="E1412" s="144"/>
    </row>
    <row r="1413" spans="1:5" ht="15.75" thickBot="1" x14ac:dyDescent="0.3">
      <c r="A1413" s="129" t="s">
        <v>137</v>
      </c>
      <c r="B1413" s="144"/>
      <c r="C1413" s="144"/>
      <c r="D1413" s="144"/>
      <c r="E1413" s="144"/>
    </row>
    <row r="1414" spans="1:5" ht="15.75" thickBot="1" x14ac:dyDescent="0.3">
      <c r="A1414" s="132" t="s">
        <v>301</v>
      </c>
      <c r="B1414" s="133">
        <f>B1404+B1409</f>
        <v>0</v>
      </c>
      <c r="C1414" s="133">
        <f>C1404+C1409</f>
        <v>22437.813999999998</v>
      </c>
      <c r="D1414" s="133">
        <f>D1404+D1409</f>
        <v>0</v>
      </c>
      <c r="E1414" s="133">
        <f>E1404+E1409</f>
        <v>0</v>
      </c>
    </row>
    <row r="1415" spans="1:5" ht="23.25" thickBot="1" x14ac:dyDescent="0.3">
      <c r="A1415" s="123" t="s">
        <v>213</v>
      </c>
      <c r="B1415" s="166" t="s">
        <v>752</v>
      </c>
      <c r="C1415" s="166" t="s">
        <v>172</v>
      </c>
      <c r="D1415" s="737"/>
      <c r="E1415" s="738"/>
    </row>
    <row r="1416" spans="1:5" ht="33" customHeight="1" thickBot="1" x14ac:dyDescent="0.3">
      <c r="A1416" s="115" t="s">
        <v>68</v>
      </c>
      <c r="B1416" s="714" t="s">
        <v>751</v>
      </c>
      <c r="C1416" s="715"/>
      <c r="D1416" s="715"/>
      <c r="E1416" s="553"/>
    </row>
    <row r="1417" spans="1:5" ht="15.75" thickBot="1" x14ac:dyDescent="0.3">
      <c r="A1417" s="115" t="s">
        <v>70</v>
      </c>
      <c r="B1417" s="739" t="s">
        <v>204</v>
      </c>
      <c r="C1417" s="740"/>
      <c r="D1417" s="740"/>
      <c r="E1417" s="741"/>
    </row>
    <row r="1418" spans="1:5" x14ac:dyDescent="0.25">
      <c r="A1418" s="735"/>
      <c r="B1418" s="140">
        <v>2019</v>
      </c>
      <c r="C1418" s="140">
        <v>2020</v>
      </c>
      <c r="D1418" s="140">
        <v>2021</v>
      </c>
      <c r="E1418" s="140">
        <v>2022</v>
      </c>
    </row>
    <row r="1419" spans="1:5" ht="15.75" thickBot="1" x14ac:dyDescent="0.3">
      <c r="A1419" s="736"/>
      <c r="B1419" s="141" t="s">
        <v>46</v>
      </c>
      <c r="C1419" s="141" t="s">
        <v>46</v>
      </c>
      <c r="D1419" s="141" t="s">
        <v>46</v>
      </c>
      <c r="E1419" s="141" t="s">
        <v>46</v>
      </c>
    </row>
    <row r="1420" spans="1:5" ht="15.75" thickBot="1" x14ac:dyDescent="0.3">
      <c r="A1420" s="115" t="s">
        <v>72</v>
      </c>
      <c r="B1420" s="469"/>
      <c r="C1420" s="469">
        <v>3</v>
      </c>
      <c r="D1420" s="469">
        <v>5.5</v>
      </c>
      <c r="E1420" s="115"/>
    </row>
    <row r="1421" spans="1:5" ht="15.75" thickBot="1" x14ac:dyDescent="0.3">
      <c r="A1421" s="115" t="s">
        <v>73</v>
      </c>
      <c r="B1421" s="146">
        <v>0</v>
      </c>
      <c r="C1421" s="149">
        <v>20000</v>
      </c>
      <c r="D1421" s="149">
        <v>37564</v>
      </c>
      <c r="E1421" s="146">
        <f>E1439</f>
        <v>0</v>
      </c>
    </row>
    <row r="1422" spans="1:5" ht="15.75" thickBot="1" x14ac:dyDescent="0.3">
      <c r="A1422" s="115" t="s">
        <v>74</v>
      </c>
      <c r="B1422" s="146" t="e">
        <f>B1421/B1420</f>
        <v>#DIV/0!</v>
      </c>
      <c r="C1422" s="146">
        <f>C1421/C1420</f>
        <v>6666.666666666667</v>
      </c>
      <c r="D1422" s="146">
        <f>D1421/D1420</f>
        <v>6829.818181818182</v>
      </c>
      <c r="E1422" s="146" t="e">
        <f>E1421/E1420</f>
        <v>#DIV/0!</v>
      </c>
    </row>
    <row r="1423" spans="1:5" ht="15.75" thickBot="1" x14ac:dyDescent="0.3">
      <c r="A1423" s="115" t="s">
        <v>75</v>
      </c>
      <c r="B1423" s="142" t="e">
        <f t="shared" ref="B1423:E1425" si="52">B1420/A1420-1</f>
        <v>#VALUE!</v>
      </c>
      <c r="C1423" s="142" t="e">
        <f t="shared" si="52"/>
        <v>#DIV/0!</v>
      </c>
      <c r="D1423" s="142">
        <f t="shared" si="52"/>
        <v>0.83333333333333326</v>
      </c>
      <c r="E1423" s="142">
        <f t="shared" si="52"/>
        <v>-1</v>
      </c>
    </row>
    <row r="1424" spans="1:5" ht="15.75" thickBot="1" x14ac:dyDescent="0.3">
      <c r="A1424" s="115" t="s">
        <v>77</v>
      </c>
      <c r="B1424" s="142" t="e">
        <f t="shared" si="52"/>
        <v>#VALUE!</v>
      </c>
      <c r="C1424" s="142" t="e">
        <f t="shared" si="52"/>
        <v>#DIV/0!</v>
      </c>
      <c r="D1424" s="142">
        <f t="shared" si="52"/>
        <v>0.87820000000000009</v>
      </c>
      <c r="E1424" s="142">
        <f t="shared" si="52"/>
        <v>-1</v>
      </c>
    </row>
    <row r="1425" spans="1:5" ht="15.75" thickBot="1" x14ac:dyDescent="0.3">
      <c r="A1425" s="115" t="s">
        <v>78</v>
      </c>
      <c r="B1425" s="142" t="e">
        <f t="shared" si="52"/>
        <v>#DIV/0!</v>
      </c>
      <c r="C1425" s="142" t="e">
        <f t="shared" si="52"/>
        <v>#DIV/0!</v>
      </c>
      <c r="D1425" s="142">
        <f t="shared" si="52"/>
        <v>2.4472727272727202E-2</v>
      </c>
      <c r="E1425" s="142" t="e">
        <f t="shared" si="52"/>
        <v>#DIV/0!</v>
      </c>
    </row>
    <row r="1426" spans="1:5" ht="15.75" thickBot="1" x14ac:dyDescent="0.3">
      <c r="A1426" s="732" t="s">
        <v>214</v>
      </c>
      <c r="B1426" s="733"/>
      <c r="C1426" s="733"/>
      <c r="D1426" s="733"/>
      <c r="E1426" s="734"/>
    </row>
    <row r="1427" spans="1:5" x14ac:dyDescent="0.25">
      <c r="A1427" s="735"/>
      <c r="B1427" s="140">
        <v>2019</v>
      </c>
      <c r="C1427" s="140">
        <v>2020</v>
      </c>
      <c r="D1427" s="140">
        <v>2021</v>
      </c>
      <c r="E1427" s="140">
        <v>2022</v>
      </c>
    </row>
    <row r="1428" spans="1:5" ht="15.75" thickBot="1" x14ac:dyDescent="0.3">
      <c r="A1428" s="736"/>
      <c r="B1428" s="141" t="s">
        <v>46</v>
      </c>
      <c r="C1428" s="141" t="s">
        <v>46</v>
      </c>
      <c r="D1428" s="141" t="s">
        <v>46</v>
      </c>
      <c r="E1428" s="141" t="s">
        <v>46</v>
      </c>
    </row>
    <row r="1429" spans="1:5" ht="15.75" thickBot="1" x14ac:dyDescent="0.3">
      <c r="A1429" s="143" t="s">
        <v>134</v>
      </c>
      <c r="B1429" s="144">
        <f>B1430+B1431+B1432+B1433</f>
        <v>0</v>
      </c>
      <c r="C1429" s="144">
        <f>C1430+C1431+C1432+C1433</f>
        <v>0</v>
      </c>
      <c r="D1429" s="144">
        <f>D1430+D1431+D1432+D1433</f>
        <v>0</v>
      </c>
      <c r="E1429" s="144">
        <f>E1430+E1431+E1432+E1433</f>
        <v>0</v>
      </c>
    </row>
    <row r="1430" spans="1:5" ht="15.75" thickBot="1" x14ac:dyDescent="0.3">
      <c r="A1430" s="129" t="s">
        <v>81</v>
      </c>
      <c r="B1430" s="144"/>
      <c r="C1430" s="144"/>
      <c r="D1430" s="144"/>
      <c r="E1430" s="144"/>
    </row>
    <row r="1431" spans="1:5" ht="15.75" thickBot="1" x14ac:dyDescent="0.3">
      <c r="A1431" s="129" t="s">
        <v>135</v>
      </c>
      <c r="B1431" s="144"/>
      <c r="C1431" s="144"/>
      <c r="D1431" s="144"/>
      <c r="E1431" s="144"/>
    </row>
    <row r="1432" spans="1:5" ht="15.75" thickBot="1" x14ac:dyDescent="0.3">
      <c r="A1432" s="129" t="s">
        <v>136</v>
      </c>
      <c r="B1432" s="144"/>
      <c r="C1432" s="144"/>
      <c r="D1432" s="144"/>
      <c r="E1432" s="144"/>
    </row>
    <row r="1433" spans="1:5" ht="15.75" thickBot="1" x14ac:dyDescent="0.3">
      <c r="A1433" s="129" t="s">
        <v>137</v>
      </c>
      <c r="B1433" s="144"/>
      <c r="C1433" s="144"/>
      <c r="D1433" s="144"/>
      <c r="E1433" s="144"/>
    </row>
    <row r="1434" spans="1:5" ht="15.75" thickBot="1" x14ac:dyDescent="0.3">
      <c r="A1434" s="143" t="s">
        <v>138</v>
      </c>
      <c r="B1434" s="133">
        <f>B1435+B1436+B1437+B1438</f>
        <v>0</v>
      </c>
      <c r="C1434" s="133">
        <f>C1435+C1436+C1437+C1438</f>
        <v>20000</v>
      </c>
      <c r="D1434" s="133">
        <f>D1435+D1436+D1437+D1438</f>
        <v>37564</v>
      </c>
      <c r="E1434" s="133">
        <f>E1435+E1436+E1437+E1438</f>
        <v>0</v>
      </c>
    </row>
    <row r="1435" spans="1:5" ht="15.75" thickBot="1" x14ac:dyDescent="0.3">
      <c r="A1435" s="129" t="s">
        <v>81</v>
      </c>
      <c r="B1435" s="144"/>
      <c r="C1435" s="144">
        <f>+C1421</f>
        <v>20000</v>
      </c>
      <c r="D1435" s="144">
        <f>+D1421</f>
        <v>37564</v>
      </c>
      <c r="E1435" s="144"/>
    </row>
    <row r="1436" spans="1:5" ht="15.75" thickBot="1" x14ac:dyDescent="0.3">
      <c r="A1436" s="129" t="s">
        <v>135</v>
      </c>
      <c r="B1436" s="144"/>
      <c r="C1436" s="144"/>
      <c r="D1436" s="144"/>
      <c r="E1436" s="144"/>
    </row>
    <row r="1437" spans="1:5" ht="15.75" thickBot="1" x14ac:dyDescent="0.3">
      <c r="A1437" s="129" t="s">
        <v>136</v>
      </c>
      <c r="B1437" s="144"/>
      <c r="C1437" s="144"/>
      <c r="D1437" s="144"/>
      <c r="E1437" s="144"/>
    </row>
    <row r="1438" spans="1:5" ht="15.75" thickBot="1" x14ac:dyDescent="0.3">
      <c r="A1438" s="129" t="s">
        <v>137</v>
      </c>
      <c r="B1438" s="144"/>
      <c r="C1438" s="144"/>
      <c r="D1438" s="144"/>
      <c r="E1438" s="144"/>
    </row>
    <row r="1439" spans="1:5" ht="15.75" thickBot="1" x14ac:dyDescent="0.3">
      <c r="A1439" s="132" t="s">
        <v>301</v>
      </c>
      <c r="B1439" s="133">
        <f>B1429+B1434</f>
        <v>0</v>
      </c>
      <c r="C1439" s="133">
        <f>C1429+C1434</f>
        <v>20000</v>
      </c>
      <c r="D1439" s="133">
        <f>D1429+D1434</f>
        <v>37564</v>
      </c>
      <c r="E1439" s="133">
        <f>E1429+E1434</f>
        <v>0</v>
      </c>
    </row>
    <row r="1440" spans="1:5" ht="23.25" thickBot="1" x14ac:dyDescent="0.3">
      <c r="A1440" s="123" t="s">
        <v>213</v>
      </c>
      <c r="B1440" s="166" t="s">
        <v>753</v>
      </c>
      <c r="C1440" s="166" t="s">
        <v>172</v>
      </c>
      <c r="D1440" s="737"/>
      <c r="E1440" s="738"/>
    </row>
    <row r="1441" spans="1:5" ht="33" customHeight="1" thickBot="1" x14ac:dyDescent="0.3">
      <c r="A1441" s="115" t="s">
        <v>68</v>
      </c>
      <c r="B1441" s="714" t="s">
        <v>754</v>
      </c>
      <c r="C1441" s="715"/>
      <c r="D1441" s="715"/>
      <c r="E1441" s="553"/>
    </row>
    <row r="1442" spans="1:5" ht="15.75" thickBot="1" x14ac:dyDescent="0.3">
      <c r="A1442" s="115" t="s">
        <v>70</v>
      </c>
      <c r="B1442" s="739" t="s">
        <v>204</v>
      </c>
      <c r="C1442" s="740"/>
      <c r="D1442" s="740"/>
      <c r="E1442" s="741"/>
    </row>
    <row r="1443" spans="1:5" x14ac:dyDescent="0.25">
      <c r="A1443" s="735"/>
      <c r="B1443" s="140">
        <v>2019</v>
      </c>
      <c r="C1443" s="140">
        <v>2020</v>
      </c>
      <c r="D1443" s="140">
        <v>2021</v>
      </c>
      <c r="E1443" s="140">
        <v>2022</v>
      </c>
    </row>
    <row r="1444" spans="1:5" ht="15.75" thickBot="1" x14ac:dyDescent="0.3">
      <c r="A1444" s="736"/>
      <c r="B1444" s="141" t="s">
        <v>46</v>
      </c>
      <c r="C1444" s="141" t="s">
        <v>46</v>
      </c>
      <c r="D1444" s="141" t="s">
        <v>46</v>
      </c>
      <c r="E1444" s="141" t="s">
        <v>46</v>
      </c>
    </row>
    <row r="1445" spans="1:5" ht="15.75" thickBot="1" x14ac:dyDescent="0.3">
      <c r="A1445" s="115" t="s">
        <v>72</v>
      </c>
      <c r="B1445" s="469"/>
      <c r="C1445" s="469">
        <v>0.4</v>
      </c>
      <c r="D1445" s="469"/>
      <c r="E1445" s="115"/>
    </row>
    <row r="1446" spans="1:5" ht="15.75" thickBot="1" x14ac:dyDescent="0.3">
      <c r="A1446" s="115" t="s">
        <v>73</v>
      </c>
      <c r="B1446" s="146">
        <v>0</v>
      </c>
      <c r="C1446" s="149">
        <v>5000</v>
      </c>
      <c r="D1446" s="149"/>
      <c r="E1446" s="146">
        <f>E1464</f>
        <v>0</v>
      </c>
    </row>
    <row r="1447" spans="1:5" ht="15.75" thickBot="1" x14ac:dyDescent="0.3">
      <c r="A1447" s="115" t="s">
        <v>74</v>
      </c>
      <c r="B1447" s="146" t="e">
        <f>B1446/B1445</f>
        <v>#DIV/0!</v>
      </c>
      <c r="C1447" s="146">
        <f>C1446/C1445</f>
        <v>12500</v>
      </c>
      <c r="D1447" s="146" t="e">
        <f>D1446/D1445</f>
        <v>#DIV/0!</v>
      </c>
      <c r="E1447" s="146" t="e">
        <f>E1446/E1445</f>
        <v>#DIV/0!</v>
      </c>
    </row>
    <row r="1448" spans="1:5" ht="15.75" thickBot="1" x14ac:dyDescent="0.3">
      <c r="A1448" s="115" t="s">
        <v>75</v>
      </c>
      <c r="B1448" s="142" t="e">
        <f t="shared" ref="B1448:E1450" si="53">B1445/A1445-1</f>
        <v>#VALUE!</v>
      </c>
      <c r="C1448" s="142" t="e">
        <f t="shared" si="53"/>
        <v>#DIV/0!</v>
      </c>
      <c r="D1448" s="142">
        <f t="shared" si="53"/>
        <v>-1</v>
      </c>
      <c r="E1448" s="142" t="e">
        <f t="shared" si="53"/>
        <v>#DIV/0!</v>
      </c>
    </row>
    <row r="1449" spans="1:5" ht="15.75" thickBot="1" x14ac:dyDescent="0.3">
      <c r="A1449" s="115" t="s">
        <v>77</v>
      </c>
      <c r="B1449" s="142" t="e">
        <f t="shared" si="53"/>
        <v>#VALUE!</v>
      </c>
      <c r="C1449" s="142" t="e">
        <f t="shared" si="53"/>
        <v>#DIV/0!</v>
      </c>
      <c r="D1449" s="142">
        <f t="shared" si="53"/>
        <v>-1</v>
      </c>
      <c r="E1449" s="142" t="e">
        <f t="shared" si="53"/>
        <v>#DIV/0!</v>
      </c>
    </row>
    <row r="1450" spans="1:5" ht="15.75" thickBot="1" x14ac:dyDescent="0.3">
      <c r="A1450" s="115" t="s">
        <v>78</v>
      </c>
      <c r="B1450" s="142" t="e">
        <f t="shared" si="53"/>
        <v>#DIV/0!</v>
      </c>
      <c r="C1450" s="142" t="e">
        <f t="shared" si="53"/>
        <v>#DIV/0!</v>
      </c>
      <c r="D1450" s="142" t="e">
        <f t="shared" si="53"/>
        <v>#DIV/0!</v>
      </c>
      <c r="E1450" s="142" t="e">
        <f t="shared" si="53"/>
        <v>#DIV/0!</v>
      </c>
    </row>
    <row r="1451" spans="1:5" ht="15.75" thickBot="1" x14ac:dyDescent="0.3">
      <c r="A1451" s="732" t="s">
        <v>214</v>
      </c>
      <c r="B1451" s="733"/>
      <c r="C1451" s="733"/>
      <c r="D1451" s="733"/>
      <c r="E1451" s="734"/>
    </row>
    <row r="1452" spans="1:5" x14ac:dyDescent="0.25">
      <c r="A1452" s="735"/>
      <c r="B1452" s="140">
        <v>2019</v>
      </c>
      <c r="C1452" s="140">
        <v>2020</v>
      </c>
      <c r="D1452" s="140">
        <v>2021</v>
      </c>
      <c r="E1452" s="140">
        <v>2022</v>
      </c>
    </row>
    <row r="1453" spans="1:5" ht="15.75" thickBot="1" x14ac:dyDescent="0.3">
      <c r="A1453" s="736"/>
      <c r="B1453" s="141" t="s">
        <v>46</v>
      </c>
      <c r="C1453" s="141" t="s">
        <v>46</v>
      </c>
      <c r="D1453" s="141" t="s">
        <v>46</v>
      </c>
      <c r="E1453" s="141" t="s">
        <v>46</v>
      </c>
    </row>
    <row r="1454" spans="1:5" ht="15.75" thickBot="1" x14ac:dyDescent="0.3">
      <c r="A1454" s="143" t="s">
        <v>134</v>
      </c>
      <c r="B1454" s="144">
        <f>B1455+B1456+B1457+B1458</f>
        <v>0</v>
      </c>
      <c r="C1454" s="144">
        <f>C1455+C1456+C1457+C1458</f>
        <v>0</v>
      </c>
      <c r="D1454" s="144">
        <f>D1455+D1456+D1457+D1458</f>
        <v>0</v>
      </c>
      <c r="E1454" s="144">
        <f>E1455+E1456+E1457+E1458</f>
        <v>0</v>
      </c>
    </row>
    <row r="1455" spans="1:5" ht="15.75" thickBot="1" x14ac:dyDescent="0.3">
      <c r="A1455" s="129" t="s">
        <v>81</v>
      </c>
      <c r="B1455" s="144"/>
      <c r="C1455" s="144"/>
      <c r="D1455" s="144"/>
      <c r="E1455" s="144"/>
    </row>
    <row r="1456" spans="1:5" ht="15.75" thickBot="1" x14ac:dyDescent="0.3">
      <c r="A1456" s="129" t="s">
        <v>135</v>
      </c>
      <c r="B1456" s="144"/>
      <c r="C1456" s="144"/>
      <c r="D1456" s="144"/>
      <c r="E1456" s="144"/>
    </row>
    <row r="1457" spans="1:8" ht="15.75" thickBot="1" x14ac:dyDescent="0.3">
      <c r="A1457" s="129" t="s">
        <v>136</v>
      </c>
      <c r="B1457" s="144"/>
      <c r="C1457" s="144"/>
      <c r="D1457" s="144"/>
      <c r="E1457" s="144"/>
    </row>
    <row r="1458" spans="1:8" ht="15.75" thickBot="1" x14ac:dyDescent="0.3">
      <c r="A1458" s="129" t="s">
        <v>137</v>
      </c>
      <c r="B1458" s="144"/>
      <c r="C1458" s="144"/>
      <c r="D1458" s="144"/>
      <c r="E1458" s="144"/>
    </row>
    <row r="1459" spans="1:8" ht="15.75" thickBot="1" x14ac:dyDescent="0.3">
      <c r="A1459" s="143" t="s">
        <v>138</v>
      </c>
      <c r="B1459" s="133">
        <f>B1460+B1461+B1462+B1463</f>
        <v>0</v>
      </c>
      <c r="C1459" s="133">
        <f>C1460+C1461+C1462+C1463</f>
        <v>5000</v>
      </c>
      <c r="D1459" s="133">
        <f>D1460+D1461+D1462+D1463</f>
        <v>0</v>
      </c>
      <c r="E1459" s="133">
        <f>E1460+E1461+E1462+E1463</f>
        <v>0</v>
      </c>
    </row>
    <row r="1460" spans="1:8" ht="15.75" thickBot="1" x14ac:dyDescent="0.3">
      <c r="A1460" s="129" t="s">
        <v>81</v>
      </c>
      <c r="B1460" s="144"/>
      <c r="C1460" s="144">
        <f>+C1446</f>
        <v>5000</v>
      </c>
      <c r="D1460" s="144">
        <f>+D1446</f>
        <v>0</v>
      </c>
      <c r="E1460" s="144"/>
    </row>
    <row r="1461" spans="1:8" ht="15.75" thickBot="1" x14ac:dyDescent="0.3">
      <c r="A1461" s="129" t="s">
        <v>135</v>
      </c>
      <c r="B1461" s="144"/>
      <c r="C1461" s="144"/>
      <c r="D1461" s="144"/>
      <c r="E1461" s="144"/>
    </row>
    <row r="1462" spans="1:8" ht="15.75" thickBot="1" x14ac:dyDescent="0.3">
      <c r="A1462" s="129" t="s">
        <v>136</v>
      </c>
      <c r="B1462" s="144"/>
      <c r="C1462" s="144"/>
      <c r="D1462" s="144"/>
      <c r="E1462" s="144"/>
    </row>
    <row r="1463" spans="1:8" ht="15.75" thickBot="1" x14ac:dyDescent="0.3">
      <c r="A1463" s="129" t="s">
        <v>137</v>
      </c>
      <c r="B1463" s="144"/>
      <c r="C1463" s="144"/>
      <c r="D1463" s="144"/>
      <c r="E1463" s="144"/>
    </row>
    <row r="1464" spans="1:8" ht="15.75" thickBot="1" x14ac:dyDescent="0.3">
      <c r="A1464" s="132" t="s">
        <v>301</v>
      </c>
      <c r="B1464" s="133">
        <f>B1454+B1459</f>
        <v>0</v>
      </c>
      <c r="C1464" s="133">
        <f>C1454+C1459</f>
        <v>5000</v>
      </c>
      <c r="D1464" s="133">
        <f>D1454+D1459</f>
        <v>0</v>
      </c>
      <c r="E1464" s="133">
        <f>E1454+E1459</f>
        <v>0</v>
      </c>
    </row>
    <row r="1465" spans="1:8" ht="34.5" thickBot="1" x14ac:dyDescent="0.3">
      <c r="A1465" s="123" t="s">
        <v>215</v>
      </c>
      <c r="B1465" s="166" t="s">
        <v>302</v>
      </c>
      <c r="C1465" s="166" t="s">
        <v>172</v>
      </c>
      <c r="D1465" s="737"/>
      <c r="E1465" s="738"/>
    </row>
    <row r="1466" spans="1:8" ht="15.75" customHeight="1" thickBot="1" x14ac:dyDescent="0.3">
      <c r="A1466" s="115" t="s">
        <v>68</v>
      </c>
      <c r="B1466" s="714" t="s">
        <v>303</v>
      </c>
      <c r="C1466" s="715"/>
      <c r="D1466" s="715"/>
      <c r="E1466" s="553"/>
    </row>
    <row r="1467" spans="1:8" ht="15.75" thickBot="1" x14ac:dyDescent="0.3">
      <c r="A1467" s="115" t="s">
        <v>70</v>
      </c>
      <c r="B1467" s="739" t="s">
        <v>204</v>
      </c>
      <c r="C1467" s="740"/>
      <c r="D1467" s="740"/>
      <c r="E1467" s="741"/>
    </row>
    <row r="1468" spans="1:8" ht="15.75" customHeight="1" x14ac:dyDescent="0.25">
      <c r="A1468" s="735"/>
      <c r="B1468" s="140">
        <v>2019</v>
      </c>
      <c r="C1468" s="140">
        <v>2020</v>
      </c>
      <c r="D1468" s="140">
        <v>2021</v>
      </c>
      <c r="E1468" s="140">
        <v>2022</v>
      </c>
      <c r="H1468" s="170"/>
    </row>
    <row r="1469" spans="1:8" ht="15.75" thickBot="1" x14ac:dyDescent="0.3">
      <c r="A1469" s="736"/>
      <c r="B1469" s="141" t="s">
        <v>46</v>
      </c>
      <c r="C1469" s="141" t="s">
        <v>46</v>
      </c>
      <c r="D1469" s="141" t="s">
        <v>46</v>
      </c>
      <c r="E1469" s="141" t="s">
        <v>46</v>
      </c>
    </row>
    <row r="1470" spans="1:8" ht="15.75" thickBot="1" x14ac:dyDescent="0.3">
      <c r="A1470" s="115" t="s">
        <v>72</v>
      </c>
      <c r="B1470" s="469">
        <v>0</v>
      </c>
      <c r="C1470" s="469">
        <v>0</v>
      </c>
      <c r="D1470" s="469">
        <v>5</v>
      </c>
      <c r="E1470" s="469">
        <v>10</v>
      </c>
    </row>
    <row r="1471" spans="1:8" ht="15.75" thickBot="1" x14ac:dyDescent="0.3">
      <c r="A1471" s="115" t="s">
        <v>73</v>
      </c>
      <c r="B1471" s="146"/>
      <c r="C1471" s="146"/>
      <c r="D1471" s="149">
        <v>118393</v>
      </c>
      <c r="E1471" s="146">
        <v>223491</v>
      </c>
      <c r="G1471" s="66"/>
    </row>
    <row r="1472" spans="1:8" ht="15.75" thickBot="1" x14ac:dyDescent="0.3">
      <c r="A1472" s="115" t="s">
        <v>74</v>
      </c>
      <c r="B1472" s="146" t="e">
        <f>B1471/B1470</f>
        <v>#DIV/0!</v>
      </c>
      <c r="C1472" s="146" t="e">
        <f>C1471/C1470</f>
        <v>#DIV/0!</v>
      </c>
      <c r="D1472" s="146">
        <f>D1471/D1470</f>
        <v>23678.6</v>
      </c>
      <c r="E1472" s="146">
        <f>E1471/E1470</f>
        <v>22349.1</v>
      </c>
    </row>
    <row r="1473" spans="1:5" ht="15.75" thickBot="1" x14ac:dyDescent="0.3">
      <c r="A1473" s="115" t="s">
        <v>75</v>
      </c>
      <c r="B1473" s="142" t="e">
        <f>B1470/A1470-1</f>
        <v>#VALUE!</v>
      </c>
      <c r="C1473" s="142" t="e">
        <f t="shared" ref="C1473:D1475" si="54">C1470/B1470-1</f>
        <v>#DIV/0!</v>
      </c>
      <c r="D1473" s="142" t="e">
        <f t="shared" si="54"/>
        <v>#DIV/0!</v>
      </c>
      <c r="E1473" s="142">
        <f>E1470/D1470-1</f>
        <v>1</v>
      </c>
    </row>
    <row r="1474" spans="1:5" ht="15.75" thickBot="1" x14ac:dyDescent="0.3">
      <c r="A1474" s="115" t="s">
        <v>77</v>
      </c>
      <c r="B1474" s="142" t="e">
        <f>B1471/A1471-1</f>
        <v>#VALUE!</v>
      </c>
      <c r="C1474" s="142" t="e">
        <f t="shared" si="54"/>
        <v>#DIV/0!</v>
      </c>
      <c r="D1474" s="142" t="e">
        <f t="shared" si="54"/>
        <v>#DIV/0!</v>
      </c>
      <c r="E1474" s="142">
        <f>E1471/D1471-1</f>
        <v>0.88770450955715297</v>
      </c>
    </row>
    <row r="1475" spans="1:5" ht="15.75" thickBot="1" x14ac:dyDescent="0.3">
      <c r="A1475" s="115" t="s">
        <v>78</v>
      </c>
      <c r="B1475" s="142" t="e">
        <f>B1472/A1472-1</f>
        <v>#DIV/0!</v>
      </c>
      <c r="C1475" s="142" t="e">
        <f t="shared" si="54"/>
        <v>#DIV/0!</v>
      </c>
      <c r="D1475" s="142" t="e">
        <f t="shared" si="54"/>
        <v>#DIV/0!</v>
      </c>
      <c r="E1475" s="142">
        <f>E1472/D1472-1</f>
        <v>-5.6147745221423517E-2</v>
      </c>
    </row>
    <row r="1476" spans="1:5" ht="15.75" thickBot="1" x14ac:dyDescent="0.3">
      <c r="A1476" s="732" t="s">
        <v>210</v>
      </c>
      <c r="B1476" s="733"/>
      <c r="C1476" s="733"/>
      <c r="D1476" s="733"/>
      <c r="E1476" s="734"/>
    </row>
    <row r="1477" spans="1:5" x14ac:dyDescent="0.25">
      <c r="A1477" s="735"/>
      <c r="B1477" s="140">
        <v>2019</v>
      </c>
      <c r="C1477" s="140">
        <v>2020</v>
      </c>
      <c r="D1477" s="140">
        <v>2021</v>
      </c>
      <c r="E1477" s="140">
        <v>2022</v>
      </c>
    </row>
    <row r="1478" spans="1:5" ht="15.75" thickBot="1" x14ac:dyDescent="0.3">
      <c r="A1478" s="736"/>
      <c r="B1478" s="141" t="s">
        <v>46</v>
      </c>
      <c r="C1478" s="141" t="s">
        <v>46</v>
      </c>
      <c r="D1478" s="141" t="s">
        <v>46</v>
      </c>
      <c r="E1478" s="141" t="s">
        <v>46</v>
      </c>
    </row>
    <row r="1479" spans="1:5" ht="15.75" thickBot="1" x14ac:dyDescent="0.3">
      <c r="A1479" s="143" t="s">
        <v>134</v>
      </c>
      <c r="B1479" s="144">
        <f>B1480+B1481+B1482+B1483</f>
        <v>0</v>
      </c>
      <c r="C1479" s="144">
        <f>C1480+C1481+C1482+C1483</f>
        <v>0</v>
      </c>
      <c r="D1479" s="144">
        <f>D1480+D1481+D1482+D1483</f>
        <v>0</v>
      </c>
      <c r="E1479" s="144">
        <f>E1480+E1481+E1482+E1483</f>
        <v>0</v>
      </c>
    </row>
    <row r="1480" spans="1:5" ht="15.75" thickBot="1" x14ac:dyDescent="0.3">
      <c r="A1480" s="129" t="s">
        <v>81</v>
      </c>
      <c r="B1480" s="144"/>
      <c r="C1480" s="144"/>
      <c r="D1480" s="144"/>
      <c r="E1480" s="144"/>
    </row>
    <row r="1481" spans="1:5" ht="15.75" thickBot="1" x14ac:dyDescent="0.3">
      <c r="A1481" s="129" t="s">
        <v>135</v>
      </c>
      <c r="B1481" s="144"/>
      <c r="C1481" s="144"/>
      <c r="D1481" s="144"/>
      <c r="E1481" s="144"/>
    </row>
    <row r="1482" spans="1:5" ht="15.75" thickBot="1" x14ac:dyDescent="0.3">
      <c r="A1482" s="129" t="s">
        <v>136</v>
      </c>
      <c r="B1482" s="144"/>
      <c r="C1482" s="144"/>
      <c r="D1482" s="144"/>
      <c r="E1482" s="144"/>
    </row>
    <row r="1483" spans="1:5" ht="15.75" thickBot="1" x14ac:dyDescent="0.3">
      <c r="A1483" s="129" t="s">
        <v>137</v>
      </c>
      <c r="B1483" s="144"/>
      <c r="C1483" s="144"/>
      <c r="D1483" s="144"/>
      <c r="E1483" s="144"/>
    </row>
    <row r="1484" spans="1:5" ht="15.75" thickBot="1" x14ac:dyDescent="0.3">
      <c r="A1484" s="143" t="s">
        <v>138</v>
      </c>
      <c r="B1484" s="133">
        <f>B1485+B1486+B1487+B1488</f>
        <v>0</v>
      </c>
      <c r="C1484" s="133">
        <f>C1485+C1486+C1487+C1488</f>
        <v>0</v>
      </c>
      <c r="D1484" s="133">
        <f>D1485+D1486+D1487+D1488</f>
        <v>118393</v>
      </c>
      <c r="E1484" s="133">
        <f>E1485+E1486+E1487+E1488</f>
        <v>223491</v>
      </c>
    </row>
    <row r="1485" spans="1:5" ht="15.75" thickBot="1" x14ac:dyDescent="0.3">
      <c r="A1485" s="129" t="s">
        <v>81</v>
      </c>
      <c r="B1485" s="133"/>
      <c r="C1485" s="133"/>
      <c r="D1485" s="133">
        <f>+D1471</f>
        <v>118393</v>
      </c>
      <c r="E1485" s="133">
        <f>+E1471</f>
        <v>223491</v>
      </c>
    </row>
    <row r="1486" spans="1:5" ht="15.75" thickBot="1" x14ac:dyDescent="0.3">
      <c r="A1486" s="129" t="s">
        <v>135</v>
      </c>
      <c r="B1486" s="144"/>
      <c r="C1486" s="144"/>
      <c r="D1486" s="144"/>
      <c r="E1486" s="144"/>
    </row>
    <row r="1487" spans="1:5" ht="15.75" thickBot="1" x14ac:dyDescent="0.3">
      <c r="A1487" s="129" t="s">
        <v>136</v>
      </c>
      <c r="B1487" s="144"/>
      <c r="C1487" s="144"/>
      <c r="D1487" s="144"/>
      <c r="E1487" s="144"/>
    </row>
    <row r="1488" spans="1:5" ht="15.75" thickBot="1" x14ac:dyDescent="0.3">
      <c r="A1488" s="129" t="s">
        <v>137</v>
      </c>
      <c r="B1488" s="144"/>
      <c r="C1488" s="144"/>
      <c r="D1488" s="144"/>
      <c r="E1488" s="144"/>
    </row>
    <row r="1489" spans="1:11" ht="15.75" thickBot="1" x14ac:dyDescent="0.3">
      <c r="A1489" s="132" t="s">
        <v>270</v>
      </c>
      <c r="B1489" s="133">
        <f>B1479+B1484</f>
        <v>0</v>
      </c>
      <c r="C1489" s="133">
        <f>C1479+C1484</f>
        <v>0</v>
      </c>
      <c r="D1489" s="133">
        <f>D1479+D1484</f>
        <v>118393</v>
      </c>
      <c r="E1489" s="133">
        <f>E1479+E1484</f>
        <v>223491</v>
      </c>
    </row>
    <row r="1490" spans="1:11" ht="15.75" thickBot="1" x14ac:dyDescent="0.3">
      <c r="A1490" s="742" t="s">
        <v>168</v>
      </c>
      <c r="B1490" s="743"/>
      <c r="C1490" s="743"/>
      <c r="D1490" s="743"/>
      <c r="E1490" s="744"/>
    </row>
    <row r="1491" spans="1:11" ht="15.75" thickBot="1" x14ac:dyDescent="0.3">
      <c r="A1491" s="742" t="s">
        <v>169</v>
      </c>
      <c r="B1491" s="743"/>
      <c r="C1491" s="743"/>
      <c r="D1491" s="743"/>
      <c r="E1491" s="744"/>
    </row>
    <row r="1492" spans="1:11" ht="15.75" thickBot="1" x14ac:dyDescent="0.3">
      <c r="A1492" s="123" t="s">
        <v>126</v>
      </c>
      <c r="B1492" s="745" t="s">
        <v>304</v>
      </c>
      <c r="C1492" s="746"/>
      <c r="D1492" s="747"/>
      <c r="E1492" s="748"/>
    </row>
    <row r="1493" spans="1:11" ht="42" customHeight="1" thickBot="1" x14ac:dyDescent="0.3">
      <c r="A1493" s="123" t="s">
        <v>127</v>
      </c>
      <c r="B1493" s="123" t="s">
        <v>305</v>
      </c>
      <c r="C1493" s="138" t="s">
        <v>172</v>
      </c>
      <c r="D1493" s="747"/>
      <c r="E1493" s="748"/>
    </row>
    <row r="1494" spans="1:11" ht="24" customHeight="1" thickBot="1" x14ac:dyDescent="0.3">
      <c r="A1494" s="115" t="s">
        <v>68</v>
      </c>
      <c r="B1494" s="714" t="s">
        <v>306</v>
      </c>
      <c r="C1494" s="715"/>
      <c r="D1494" s="715"/>
      <c r="E1494" s="553"/>
    </row>
    <row r="1495" spans="1:11" ht="15.75" thickBot="1" x14ac:dyDescent="0.3">
      <c r="A1495" s="115" t="s">
        <v>70</v>
      </c>
      <c r="B1495" s="739" t="s">
        <v>307</v>
      </c>
      <c r="C1495" s="740"/>
      <c r="D1495" s="740"/>
      <c r="E1495" s="741"/>
    </row>
    <row r="1496" spans="1:11" x14ac:dyDescent="0.25">
      <c r="A1496" s="735"/>
      <c r="B1496" s="140">
        <v>2019</v>
      </c>
      <c r="C1496" s="140">
        <v>2020</v>
      </c>
      <c r="D1496" s="140">
        <v>2021</v>
      </c>
      <c r="E1496" s="140">
        <v>2022</v>
      </c>
    </row>
    <row r="1497" spans="1:11" ht="15.75" thickBot="1" x14ac:dyDescent="0.3">
      <c r="A1497" s="736"/>
      <c r="B1497" s="141" t="s">
        <v>46</v>
      </c>
      <c r="C1497" s="141" t="s">
        <v>46</v>
      </c>
      <c r="D1497" s="141" t="s">
        <v>46</v>
      </c>
      <c r="E1497" s="141" t="s">
        <v>46</v>
      </c>
      <c r="G1497" s="497"/>
    </row>
    <row r="1498" spans="1:11" ht="15.75" thickBot="1" x14ac:dyDescent="0.3">
      <c r="A1498" s="115" t="s">
        <v>72</v>
      </c>
      <c r="B1498" s="508">
        <v>8</v>
      </c>
      <c r="C1498" s="469">
        <v>4</v>
      </c>
      <c r="D1498" s="469">
        <v>4</v>
      </c>
      <c r="E1498" s="469">
        <v>4</v>
      </c>
      <c r="G1498" s="497"/>
    </row>
    <row r="1499" spans="1:11" ht="15.75" thickBot="1" x14ac:dyDescent="0.3">
      <c r="A1499" s="115" t="s">
        <v>73</v>
      </c>
      <c r="B1499" s="146">
        <v>40000</v>
      </c>
      <c r="C1499" s="149">
        <v>44970.822</v>
      </c>
      <c r="D1499" s="149">
        <v>30000</v>
      </c>
      <c r="E1499" s="149">
        <v>30000</v>
      </c>
      <c r="G1499" s="485"/>
    </row>
    <row r="1500" spans="1:11" ht="15.75" thickBot="1" x14ac:dyDescent="0.3">
      <c r="A1500" s="115" t="s">
        <v>74</v>
      </c>
      <c r="B1500" s="146">
        <f>B1499/B1498</f>
        <v>5000</v>
      </c>
      <c r="C1500" s="146">
        <f>C1499/C1498</f>
        <v>11242.7055</v>
      </c>
      <c r="D1500" s="146">
        <f>D1499/D1498</f>
        <v>7500</v>
      </c>
      <c r="E1500" s="146">
        <f>E1499/E1498</f>
        <v>7500</v>
      </c>
      <c r="G1500" s="498"/>
    </row>
    <row r="1501" spans="1:11" ht="15.75" thickBot="1" x14ac:dyDescent="0.3">
      <c r="A1501" s="115" t="s">
        <v>75</v>
      </c>
      <c r="B1501" s="142" t="e">
        <f>B1498/A1498-1</f>
        <v>#VALUE!</v>
      </c>
      <c r="C1501" s="142">
        <f t="shared" ref="C1501:D1503" si="55">C1498/B1498-1</f>
        <v>-0.5</v>
      </c>
      <c r="D1501" s="142">
        <f t="shared" si="55"/>
        <v>0</v>
      </c>
      <c r="E1501" s="142">
        <f>E1498/D1498-1</f>
        <v>0</v>
      </c>
      <c r="G1501" s="324"/>
      <c r="H1501" s="66"/>
      <c r="I1501" s="66"/>
      <c r="J1501" s="66"/>
      <c r="K1501" s="66"/>
    </row>
    <row r="1502" spans="1:11" ht="15.75" thickBot="1" x14ac:dyDescent="0.3">
      <c r="A1502" s="115" t="s">
        <v>77</v>
      </c>
      <c r="B1502" s="142" t="e">
        <f>B1499/A1499-1</f>
        <v>#VALUE!</v>
      </c>
      <c r="C1502" s="142">
        <f t="shared" si="55"/>
        <v>0.12427055000000009</v>
      </c>
      <c r="D1502" s="142">
        <f t="shared" si="55"/>
        <v>-0.33290078620310748</v>
      </c>
      <c r="E1502" s="142">
        <f>E1499/D1499-1</f>
        <v>0</v>
      </c>
      <c r="G1502" s="13"/>
    </row>
    <row r="1503" spans="1:11" ht="15.75" thickBot="1" x14ac:dyDescent="0.3">
      <c r="A1503" s="115" t="s">
        <v>78</v>
      </c>
      <c r="B1503" s="142" t="e">
        <f>B1500/A1500-1</f>
        <v>#VALUE!</v>
      </c>
      <c r="C1503" s="142">
        <f t="shared" si="55"/>
        <v>1.2485411000000002</v>
      </c>
      <c r="D1503" s="142">
        <f t="shared" si="55"/>
        <v>-0.33290078620310748</v>
      </c>
      <c r="E1503" s="142">
        <f>E1500/D1500-1</f>
        <v>0</v>
      </c>
    </row>
    <row r="1504" spans="1:11" ht="15.75" thickBot="1" x14ac:dyDescent="0.3">
      <c r="A1504" s="732" t="s">
        <v>166</v>
      </c>
      <c r="B1504" s="733"/>
      <c r="C1504" s="733"/>
      <c r="D1504" s="733"/>
      <c r="E1504" s="734"/>
    </row>
    <row r="1505" spans="1:8" x14ac:dyDescent="0.25">
      <c r="A1505" s="735"/>
      <c r="B1505" s="140">
        <v>2019</v>
      </c>
      <c r="C1505" s="140">
        <v>2020</v>
      </c>
      <c r="D1505" s="140">
        <v>2021</v>
      </c>
      <c r="E1505" s="140">
        <v>2022</v>
      </c>
    </row>
    <row r="1506" spans="1:8" ht="15.75" thickBot="1" x14ac:dyDescent="0.3">
      <c r="A1506" s="736"/>
      <c r="B1506" s="141" t="s">
        <v>46</v>
      </c>
      <c r="C1506" s="141" t="s">
        <v>46</v>
      </c>
      <c r="D1506" s="141" t="s">
        <v>46</v>
      </c>
      <c r="E1506" s="141" t="s">
        <v>46</v>
      </c>
    </row>
    <row r="1507" spans="1:8" ht="15.75" thickBot="1" x14ac:dyDescent="0.3">
      <c r="A1507" s="143" t="s">
        <v>134</v>
      </c>
      <c r="B1507" s="144">
        <f>B1508+B1509+B1510+B1511</f>
        <v>40000</v>
      </c>
      <c r="C1507" s="144">
        <f>C1508+C1509+C1510+C1511</f>
        <v>44970.822</v>
      </c>
      <c r="D1507" s="144">
        <f>D1508+D1509+D1510+D1511</f>
        <v>30000</v>
      </c>
      <c r="E1507" s="144">
        <f>E1508+E1509+E1510+E1511</f>
        <v>30000</v>
      </c>
    </row>
    <row r="1508" spans="1:8" ht="15.75" thickBot="1" x14ac:dyDescent="0.3">
      <c r="A1508" s="129" t="s">
        <v>81</v>
      </c>
      <c r="B1508" s="144">
        <v>40000</v>
      </c>
      <c r="C1508" s="144">
        <f>+C1499</f>
        <v>44970.822</v>
      </c>
      <c r="D1508" s="144">
        <f>+D1499</f>
        <v>30000</v>
      </c>
      <c r="E1508" s="144">
        <f>+E1499</f>
        <v>30000</v>
      </c>
    </row>
    <row r="1509" spans="1:8" ht="15.75" thickBot="1" x14ac:dyDescent="0.3">
      <c r="A1509" s="129" t="s">
        <v>135</v>
      </c>
      <c r="B1509" s="144"/>
      <c r="C1509" s="144"/>
      <c r="D1509" s="144"/>
      <c r="E1509" s="144"/>
    </row>
    <row r="1510" spans="1:8" ht="15.75" thickBot="1" x14ac:dyDescent="0.3">
      <c r="A1510" s="129" t="s">
        <v>136</v>
      </c>
      <c r="B1510" s="144"/>
      <c r="C1510" s="144"/>
      <c r="D1510" s="144"/>
      <c r="E1510" s="144"/>
    </row>
    <row r="1511" spans="1:8" ht="15.75" thickBot="1" x14ac:dyDescent="0.3">
      <c r="A1511" s="129" t="s">
        <v>137</v>
      </c>
      <c r="B1511" s="144"/>
      <c r="C1511" s="144"/>
      <c r="D1511" s="144"/>
      <c r="E1511" s="144"/>
    </row>
    <row r="1512" spans="1:8" ht="15.75" thickBot="1" x14ac:dyDescent="0.3">
      <c r="A1512" s="143" t="s">
        <v>138</v>
      </c>
      <c r="B1512" s="133">
        <f>B1513+B1514+B1515+B1516</f>
        <v>0</v>
      </c>
      <c r="C1512" s="133">
        <f>C1513+C1514+C1515+C1516</f>
        <v>0</v>
      </c>
      <c r="D1512" s="133">
        <f>D1513+D1514+D1515+D1516</f>
        <v>0</v>
      </c>
      <c r="E1512" s="133">
        <f>E1513+E1514+E1515+E1516</f>
        <v>0</v>
      </c>
    </row>
    <row r="1513" spans="1:8" ht="15.75" thickBot="1" x14ac:dyDescent="0.3">
      <c r="A1513" s="129" t="s">
        <v>81</v>
      </c>
      <c r="B1513" s="133"/>
      <c r="C1513" s="133"/>
      <c r="D1513" s="133"/>
      <c r="E1513" s="133"/>
    </row>
    <row r="1514" spans="1:8" ht="15.75" thickBot="1" x14ac:dyDescent="0.3">
      <c r="A1514" s="129" t="s">
        <v>135</v>
      </c>
      <c r="B1514" s="133"/>
      <c r="C1514" s="133"/>
      <c r="D1514" s="133"/>
      <c r="E1514" s="133"/>
    </row>
    <row r="1515" spans="1:8" ht="15.75" thickBot="1" x14ac:dyDescent="0.3">
      <c r="A1515" s="129" t="s">
        <v>136</v>
      </c>
      <c r="B1515" s="133"/>
      <c r="C1515" s="133"/>
      <c r="D1515" s="133"/>
      <c r="E1515" s="133"/>
    </row>
    <row r="1516" spans="1:8" ht="15.75" thickBot="1" x14ac:dyDescent="0.3">
      <c r="A1516" s="129" t="s">
        <v>137</v>
      </c>
      <c r="B1516" s="133"/>
      <c r="C1516" s="133"/>
      <c r="D1516" s="133"/>
      <c r="E1516" s="133"/>
    </row>
    <row r="1517" spans="1:8" ht="15" customHeight="1" thickBot="1" x14ac:dyDescent="0.3">
      <c r="A1517" s="132" t="s">
        <v>270</v>
      </c>
      <c r="B1517" s="133">
        <f>B1507+B1512</f>
        <v>40000</v>
      </c>
      <c r="C1517" s="133">
        <f>C1507+C1512</f>
        <v>44970.822</v>
      </c>
      <c r="D1517" s="133">
        <f>D1507+D1512</f>
        <v>30000</v>
      </c>
      <c r="E1517" s="133">
        <f>E1507+E1512</f>
        <v>30000</v>
      </c>
    </row>
    <row r="1518" spans="1:8" ht="15.75" thickBot="1" x14ac:dyDescent="0.3">
      <c r="A1518" s="171"/>
      <c r="B1518" s="172"/>
      <c r="C1518" s="172"/>
      <c r="D1518" s="172"/>
      <c r="E1518" s="172"/>
    </row>
    <row r="1519" spans="1:8" ht="24.75" thickBot="1" x14ac:dyDescent="0.3">
      <c r="A1519" s="117" t="s">
        <v>147</v>
      </c>
      <c r="B1519" s="173">
        <f>+B1499+B1471+B1446+B1421+B1396+B1371+B1346+B1321+B1296+B1271+B1246+B1221+B1196+B1171+B1146+B1121+B1096+B1071+B1046+B1021+B996+B971+B946+B921+B896+B865+B840+B815+B790+B765+B740+B700+B663+B626+B587+B556+B531+B505+B480+B452+B424+B399+B374+B349+B324+B299+B274+B249+B224+B199+B174+B149+B124+B99+B74+B31</f>
        <v>3286374</v>
      </c>
      <c r="C1519" s="173">
        <f>+C1499+C1471+C1446+C1421+C1396+C1371+C1346+C1321+C1296+C1271+C1246+C1221+C1196+C1171+C1146+C1121+C1096+C1071+C1046+C1021+C996+C971+C946+C921+C896+C865+C840+C815+C790+C765+C740+C700+C663+C626+C587+C556+C531+C505+C480+C452+C424+C399+C374+C349+C324+C299+C274+C249+C224+C199+C174+C149+C124+C99+C74+C31</f>
        <v>3610799.9996199375</v>
      </c>
      <c r="D1519" s="173">
        <f>+D1499+D1471+D1446+D1421+D1396+D1371+D1346+D1321+D1296+D1271+D1246+D1221+D1196+D1171+D1146+D1121+D1096+D1071+D1046+D1021+D996+D971+D946+D921+D896+D865+D840+D815+D790+D765+D740+D700+D663+D626+D587+D556+D531+D505+D480+D452+D424+D399+D374+D349+D324+D299+D274+D249+D224+D199+D174+D149+D124+D99+D74+D31</f>
        <v>3126390.8450000002</v>
      </c>
      <c r="E1519" s="173">
        <f>+E1499+E1471+E1446+E1421+E1396+E1371+E1346+E1321+E1296+E1271+E1246+E1221+E1196+E1171+E1146+E1121+E1096+E1071+E1046+E1021+E996+E971+E946+E921+E896+E865+E840+E815+E790+E765+E740+E700+E663+E626+E587+E556+E531+E505+E480+E452+E424+E399+E374+E349+E324+E299+E274+E249+E224+E199+E174+E149+E124+E99+E74+E31</f>
        <v>3134291</v>
      </c>
      <c r="H1519" s="66"/>
    </row>
    <row r="1520" spans="1:8" ht="24.75" thickBot="1" x14ac:dyDescent="0.3">
      <c r="A1520" s="117" t="s">
        <v>148</v>
      </c>
      <c r="B1520" s="173">
        <f>+B1521+B1524+B1527+B1542+B1547</f>
        <v>3286374</v>
      </c>
      <c r="C1520" s="173">
        <f>+C1521+C1524+C1527+C1542+C1547</f>
        <v>3610799.999619938</v>
      </c>
      <c r="D1520" s="173">
        <f>+D1521+D1524+D1527+D1542+D1547</f>
        <v>3126390.8449999997</v>
      </c>
      <c r="E1520" s="173">
        <f>+E1521+E1524+E1527+E1542+E1547</f>
        <v>3134291</v>
      </c>
      <c r="G1520" s="66"/>
    </row>
    <row r="1521" spans="1:7" ht="15.75" customHeight="1" thickBot="1" x14ac:dyDescent="0.3">
      <c r="A1521" s="143" t="s">
        <v>80</v>
      </c>
      <c r="B1521" s="159">
        <f>B1522+B1523</f>
        <v>215900</v>
      </c>
      <c r="C1521" s="159">
        <f>C1522+C1523</f>
        <v>215900</v>
      </c>
      <c r="D1521" s="159">
        <f>D1522+D1523</f>
        <v>215900</v>
      </c>
      <c r="E1521" s="159">
        <f>E1522+E1523</f>
        <v>215900</v>
      </c>
    </row>
    <row r="1522" spans="1:7" ht="15.75" thickBot="1" x14ac:dyDescent="0.3">
      <c r="A1522" s="129" t="s">
        <v>81</v>
      </c>
      <c r="B1522" s="133">
        <f>+B634+B597+B39+B671</f>
        <v>215900</v>
      </c>
      <c r="C1522" s="133">
        <f>+C634+C597+C39+C671</f>
        <v>215900</v>
      </c>
      <c r="D1522" s="133">
        <f>+D634+D597+D39+D671</f>
        <v>215900</v>
      </c>
      <c r="E1522" s="133">
        <f>+E634+E597+E39+E671</f>
        <v>215900</v>
      </c>
    </row>
    <row r="1523" spans="1:7" ht="15.75" thickBot="1" x14ac:dyDescent="0.3">
      <c r="A1523" s="129" t="s">
        <v>149</v>
      </c>
      <c r="B1523" s="133"/>
      <c r="C1523" s="133"/>
      <c r="D1523" s="133"/>
      <c r="E1523" s="133"/>
      <c r="G1523" s="66"/>
    </row>
    <row r="1524" spans="1:7" ht="24.75" thickBot="1" x14ac:dyDescent="0.3">
      <c r="A1524" s="143" t="s">
        <v>83</v>
      </c>
      <c r="B1524" s="159">
        <f>B1525+B1526</f>
        <v>36100</v>
      </c>
      <c r="C1524" s="159">
        <f>C1525+C1526</f>
        <v>36100</v>
      </c>
      <c r="D1524" s="159">
        <f>D1525+D1526</f>
        <v>36100</v>
      </c>
      <c r="E1524" s="159">
        <f>E1525+E1526</f>
        <v>36100</v>
      </c>
      <c r="G1524" s="66"/>
    </row>
    <row r="1525" spans="1:7" ht="15.75" thickBot="1" x14ac:dyDescent="0.3">
      <c r="A1525" s="129" t="s">
        <v>81</v>
      </c>
      <c r="B1525" s="144">
        <f>+B637+B600+B42+B674</f>
        <v>36100</v>
      </c>
      <c r="C1525" s="144">
        <f>+C637+C600+C42+C674</f>
        <v>36100</v>
      </c>
      <c r="D1525" s="144">
        <f>+D637+D600+D42+D674</f>
        <v>36100</v>
      </c>
      <c r="E1525" s="144">
        <f>+E637+E600+E42+E674</f>
        <v>36100</v>
      </c>
    </row>
    <row r="1526" spans="1:7" ht="15.75" thickBot="1" x14ac:dyDescent="0.3">
      <c r="A1526" s="129" t="s">
        <v>149</v>
      </c>
      <c r="B1526" s="133"/>
      <c r="C1526" s="133"/>
      <c r="D1526" s="133"/>
      <c r="E1526" s="133"/>
      <c r="G1526" s="66"/>
    </row>
    <row r="1527" spans="1:7" ht="15.75" thickBot="1" x14ac:dyDescent="0.3">
      <c r="A1527" s="143" t="s">
        <v>84</v>
      </c>
      <c r="B1527" s="159">
        <f>B1528+B1529</f>
        <v>438000</v>
      </c>
      <c r="C1527" s="159">
        <f>C1528+C1529</f>
        <v>403000</v>
      </c>
      <c r="D1527" s="159">
        <f>D1528+D1529</f>
        <v>448000</v>
      </c>
      <c r="E1527" s="159">
        <f>E1528+E1529</f>
        <v>453000</v>
      </c>
    </row>
    <row r="1528" spans="1:7" ht="15.75" thickBot="1" x14ac:dyDescent="0.3">
      <c r="A1528" s="129" t="s">
        <v>81</v>
      </c>
      <c r="B1528" s="133">
        <f>+B640+B603+B45</f>
        <v>438000</v>
      </c>
      <c r="C1528" s="133">
        <f>+C640+C603+C45+C715</f>
        <v>403000</v>
      </c>
      <c r="D1528" s="133">
        <f>+D640+D603+D45+D715</f>
        <v>448000</v>
      </c>
      <c r="E1528" s="133">
        <f>+E640+E603+E45+E715</f>
        <v>453000</v>
      </c>
    </row>
    <row r="1529" spans="1:7" ht="15.75" thickBot="1" x14ac:dyDescent="0.3">
      <c r="A1529" s="129" t="s">
        <v>149</v>
      </c>
      <c r="B1529" s="133"/>
      <c r="C1529" s="133"/>
      <c r="D1529" s="133"/>
      <c r="E1529" s="133"/>
    </row>
    <row r="1530" spans="1:7" ht="15.75" thickBot="1" x14ac:dyDescent="0.3">
      <c r="A1530" s="143" t="s">
        <v>85</v>
      </c>
      <c r="B1530" s="159"/>
      <c r="C1530" s="159"/>
      <c r="D1530" s="159"/>
      <c r="E1530" s="159"/>
    </row>
    <row r="1531" spans="1:7" ht="15.75" thickBot="1" x14ac:dyDescent="0.3">
      <c r="A1531" s="129" t="s">
        <v>81</v>
      </c>
      <c r="B1531" s="144"/>
      <c r="C1531" s="144"/>
      <c r="D1531" s="144"/>
      <c r="E1531" s="144"/>
    </row>
    <row r="1532" spans="1:7" ht="15.75" thickBot="1" x14ac:dyDescent="0.3">
      <c r="A1532" s="129" t="s">
        <v>149</v>
      </c>
      <c r="B1532" s="133"/>
      <c r="C1532" s="133"/>
      <c r="D1532" s="133"/>
      <c r="E1532" s="133"/>
    </row>
    <row r="1533" spans="1:7" ht="15.75" thickBot="1" x14ac:dyDescent="0.3">
      <c r="A1533" s="143" t="s">
        <v>86</v>
      </c>
      <c r="B1533" s="159"/>
      <c r="C1533" s="159"/>
      <c r="D1533" s="159"/>
      <c r="E1533" s="159"/>
    </row>
    <row r="1534" spans="1:7" ht="15.75" thickBot="1" x14ac:dyDescent="0.3">
      <c r="A1534" s="129" t="s">
        <v>81</v>
      </c>
      <c r="B1534" s="144"/>
      <c r="C1534" s="144"/>
      <c r="D1534" s="144"/>
      <c r="E1534" s="144"/>
    </row>
    <row r="1535" spans="1:7" ht="15.75" thickBot="1" x14ac:dyDescent="0.3">
      <c r="A1535" s="129" t="s">
        <v>149</v>
      </c>
      <c r="B1535" s="133"/>
      <c r="C1535" s="133"/>
      <c r="D1535" s="133"/>
      <c r="E1535" s="133"/>
    </row>
    <row r="1536" spans="1:7" ht="15.75" thickBot="1" x14ac:dyDescent="0.3">
      <c r="A1536" s="143" t="s">
        <v>87</v>
      </c>
      <c r="B1536" s="159"/>
      <c r="C1536" s="159"/>
      <c r="D1536" s="159"/>
      <c r="E1536" s="159"/>
    </row>
    <row r="1537" spans="1:9" ht="15.75" thickBot="1" x14ac:dyDescent="0.3">
      <c r="A1537" s="129" t="s">
        <v>81</v>
      </c>
      <c r="B1537" s="144"/>
      <c r="C1537" s="144"/>
      <c r="D1537" s="144"/>
      <c r="E1537" s="144"/>
    </row>
    <row r="1538" spans="1:9" ht="15.75" thickBot="1" x14ac:dyDescent="0.3">
      <c r="A1538" s="129" t="s">
        <v>149</v>
      </c>
      <c r="B1538" s="133"/>
      <c r="C1538" s="133"/>
      <c r="D1538" s="133"/>
      <c r="E1538" s="133"/>
    </row>
    <row r="1539" spans="1:9" ht="15.75" thickBot="1" x14ac:dyDescent="0.3">
      <c r="A1539" s="143" t="s">
        <v>88</v>
      </c>
      <c r="B1539" s="159"/>
      <c r="C1539" s="159"/>
      <c r="D1539" s="159"/>
      <c r="E1539" s="159"/>
    </row>
    <row r="1540" spans="1:9" ht="15.75" thickBot="1" x14ac:dyDescent="0.3">
      <c r="A1540" s="129" t="s">
        <v>81</v>
      </c>
      <c r="B1540" s="144"/>
      <c r="C1540" s="144"/>
      <c r="D1540" s="144"/>
      <c r="E1540" s="144"/>
    </row>
    <row r="1541" spans="1:9" ht="15.75" thickBot="1" x14ac:dyDescent="0.3">
      <c r="A1541" s="129" t="s">
        <v>149</v>
      </c>
      <c r="B1541" s="133"/>
      <c r="C1541" s="133"/>
      <c r="D1541" s="133"/>
      <c r="E1541" s="133"/>
    </row>
    <row r="1542" spans="1:9" ht="15.75" thickBot="1" x14ac:dyDescent="0.3">
      <c r="A1542" s="143" t="s">
        <v>150</v>
      </c>
      <c r="B1542" s="159">
        <f>B1543+B1544+B1545+B1546</f>
        <v>40000</v>
      </c>
      <c r="C1542" s="159">
        <f>C1543+C1544+C1545+C1546</f>
        <v>44970.822</v>
      </c>
      <c r="D1542" s="159">
        <f>D1543+D1544+D1545+D1546</f>
        <v>30000</v>
      </c>
      <c r="E1542" s="159">
        <f>E1543+E1544+E1545+E1546</f>
        <v>30000</v>
      </c>
      <c r="G1542" s="66"/>
    </row>
    <row r="1543" spans="1:9" ht="15.75" thickBot="1" x14ac:dyDescent="0.3">
      <c r="A1543" s="129" t="s">
        <v>81</v>
      </c>
      <c r="B1543" s="144">
        <f t="shared" ref="B1543:E1546" si="56">B83+B108+B749+B874+B905+B930+B955+B1508</f>
        <v>40000</v>
      </c>
      <c r="C1543" s="144">
        <f t="shared" si="56"/>
        <v>44970.822</v>
      </c>
      <c r="D1543" s="144">
        <f t="shared" si="56"/>
        <v>30000</v>
      </c>
      <c r="E1543" s="144">
        <f t="shared" si="56"/>
        <v>30000</v>
      </c>
      <c r="G1543" s="66"/>
    </row>
    <row r="1544" spans="1:9" ht="15.75" thickBot="1" x14ac:dyDescent="0.3">
      <c r="A1544" s="129" t="s">
        <v>151</v>
      </c>
      <c r="B1544" s="144">
        <f t="shared" si="56"/>
        <v>0</v>
      </c>
      <c r="C1544" s="144">
        <f t="shared" si="56"/>
        <v>0</v>
      </c>
      <c r="D1544" s="144">
        <f t="shared" si="56"/>
        <v>0</v>
      </c>
      <c r="E1544" s="144">
        <f t="shared" si="56"/>
        <v>0</v>
      </c>
    </row>
    <row r="1545" spans="1:9" ht="15.75" thickBot="1" x14ac:dyDescent="0.3">
      <c r="A1545" s="129" t="s">
        <v>136</v>
      </c>
      <c r="B1545" s="144">
        <f t="shared" si="56"/>
        <v>0</v>
      </c>
      <c r="C1545" s="144">
        <f t="shared" si="56"/>
        <v>0</v>
      </c>
      <c r="D1545" s="144">
        <f t="shared" si="56"/>
        <v>0</v>
      </c>
      <c r="E1545" s="144">
        <f t="shared" si="56"/>
        <v>0</v>
      </c>
      <c r="G1545" s="66"/>
    </row>
    <row r="1546" spans="1:9" ht="15.75" thickBot="1" x14ac:dyDescent="0.3">
      <c r="A1546" s="129" t="s">
        <v>137</v>
      </c>
      <c r="B1546" s="144">
        <f t="shared" si="56"/>
        <v>0</v>
      </c>
      <c r="C1546" s="144">
        <f t="shared" si="56"/>
        <v>0</v>
      </c>
      <c r="D1546" s="144">
        <f t="shared" si="56"/>
        <v>0</v>
      </c>
      <c r="E1546" s="144">
        <f t="shared" si="56"/>
        <v>0</v>
      </c>
      <c r="G1546" s="66"/>
    </row>
    <row r="1547" spans="1:9" ht="15.75" thickBot="1" x14ac:dyDescent="0.3">
      <c r="A1547" s="143" t="s">
        <v>152</v>
      </c>
      <c r="B1547" s="159">
        <f>B1548+B1549+B1550+B1551</f>
        <v>2556374</v>
      </c>
      <c r="C1547" s="159">
        <f>C1548+C1549+C1550+C1551</f>
        <v>2910829.1776199378</v>
      </c>
      <c r="D1547" s="159">
        <f>D1548+D1549+D1550+D1551</f>
        <v>2396390.8449999997</v>
      </c>
      <c r="E1547" s="159">
        <f>E1548+E1549+E1550+E1551</f>
        <v>2399291</v>
      </c>
      <c r="G1547" s="66"/>
      <c r="I1547" s="66"/>
    </row>
    <row r="1548" spans="1:9" ht="15.75" thickBot="1" x14ac:dyDescent="0.3">
      <c r="A1548" s="129" t="s">
        <v>81</v>
      </c>
      <c r="B1548" s="144">
        <f>+B1485+B1460+B1435+B1410+B1385+B1360+B1335+B1310+B1285+B1260+B1235+B1210+B1185+B1160+B1135+B1110+B1085+B1060+B1035+B1010+B985+B960+B935+B910+B879+B854+B829+B804+B779+B754+B466+B438+B413+B388+B363+B338+B313+B288+B263+B238+B213+B188+B163+B138+B113+B88</f>
        <v>1589372</v>
      </c>
      <c r="C1548" s="144">
        <f>+C1485+C1460+C1435+C1410+C1385+C1360+C1335+C1310+C1285+C1260+C1235+C1210+C1185+C1160+C1135+C1110+C1085+C1060+C1035+C1010+C985+C960+C935+C910+C879+C854+C829+C804+C779+C754+C466+C438+C413+C388+C363+C338+C313+C288+C263+C238+C213+C188+C163+C138+C113+C88</f>
        <v>1995029.1776199378</v>
      </c>
      <c r="D1548" s="144">
        <f>+D1485+D1460+D1435+D1410+D1385+D1360+D1335+D1310+D1285+D1260+D1235+D1210+D1185+D1160+D1135+D1110+D1085+D1060+D1035+D1010+D985+D960+D935+D910+D879+D854+D829+D804+D779+D754+D466+D438+D413+D388+D363+D338+D313+D288+D263+D238+D213+D188+D163+D138+D113+D88</f>
        <v>1480590.845</v>
      </c>
      <c r="E1548" s="144">
        <f>+E1485+E1460+E1435+E1410+E1385+E1360+E1335+E1310+E1285+E1260+E1235+E1210+E1185+E1160+E1135+E1110+E1085+E1060+E1035+E1010+E985+E960+E935+E910+E879+E854+E829+E804+E779+E754+E466+E438+E413+E388+E363+E338+E313+E288+E263+E238+E213+E188+E163+E138+E113+E88</f>
        <v>1483491</v>
      </c>
      <c r="G1548" s="66"/>
    </row>
    <row r="1549" spans="1:9" ht="15.75" thickBot="1" x14ac:dyDescent="0.3">
      <c r="A1549" s="129" t="s">
        <v>151</v>
      </c>
      <c r="B1549" s="144">
        <f>+B495+B546</f>
        <v>755800</v>
      </c>
      <c r="C1549" s="144">
        <f>+C495+C546</f>
        <v>755800</v>
      </c>
      <c r="D1549" s="144">
        <f>+D495+D546</f>
        <v>755800</v>
      </c>
      <c r="E1549" s="144">
        <f>+E495+E546</f>
        <v>755800</v>
      </c>
    </row>
    <row r="1550" spans="1:9" ht="15.75" thickBot="1" x14ac:dyDescent="0.3">
      <c r="A1550" s="129" t="s">
        <v>136</v>
      </c>
      <c r="B1550" s="144">
        <f>B90+B115+B756+B881+B912+B937+B962+B1515+B521</f>
        <v>51202</v>
      </c>
      <c r="C1550" s="144">
        <f>C90+C115+C756+C881+C912+C937+C962+C1515+C521</f>
        <v>10000</v>
      </c>
      <c r="D1550" s="144">
        <f>D90+D115+D756+D881+D912+D937+D962+D1515+D521</f>
        <v>10000</v>
      </c>
      <c r="E1550" s="144">
        <f>E90+E115+E756+E881+E912+E937+E962+E1515+E521</f>
        <v>10000</v>
      </c>
    </row>
    <row r="1551" spans="1:9" ht="15.75" thickBot="1" x14ac:dyDescent="0.3">
      <c r="A1551" s="129" t="s">
        <v>137</v>
      </c>
      <c r="B1551" s="144">
        <f>+B522+B573</f>
        <v>160000</v>
      </c>
      <c r="C1551" s="144">
        <f>+C522+C573</f>
        <v>150000</v>
      </c>
      <c r="D1551" s="144">
        <f>+D522+D573</f>
        <v>150000</v>
      </c>
      <c r="E1551" s="144">
        <f>+E522+E573</f>
        <v>150000</v>
      </c>
      <c r="G1551" s="66"/>
    </row>
    <row r="1552" spans="1:9" ht="15.75" thickBot="1" x14ac:dyDescent="0.3">
      <c r="A1552" s="174" t="s">
        <v>90</v>
      </c>
      <c r="B1552" s="135">
        <f>+B1520-B1519</f>
        <v>0</v>
      </c>
      <c r="C1552" s="135">
        <f>+C1520-C1519</f>
        <v>0</v>
      </c>
      <c r="D1552" s="135">
        <f>+D1520-D1519</f>
        <v>0</v>
      </c>
      <c r="E1552" s="135">
        <f>+E1520-E1519</f>
        <v>0</v>
      </c>
    </row>
    <row r="1553" spans="1:5" x14ac:dyDescent="0.25">
      <c r="A1553" s="175"/>
      <c r="C1553" s="66"/>
      <c r="D1553" s="66"/>
    </row>
    <row r="1554" spans="1:5" x14ac:dyDescent="0.25">
      <c r="A1554" s="175"/>
      <c r="D1554" s="66"/>
    </row>
    <row r="1555" spans="1:5" x14ac:dyDescent="0.25">
      <c r="B1555" s="66"/>
      <c r="C1555" s="66"/>
      <c r="D1555" s="66"/>
      <c r="E1555" s="66"/>
    </row>
    <row r="1559" spans="1:5" x14ac:dyDescent="0.25">
      <c r="B1559" s="66"/>
    </row>
    <row r="1561" spans="1:5" x14ac:dyDescent="0.25">
      <c r="B1561" s="66"/>
    </row>
  </sheetData>
  <mergeCells count="377">
    <mergeCell ref="A2:E2"/>
    <mergeCell ref="A1:E1"/>
    <mergeCell ref="A10:E12"/>
    <mergeCell ref="B13:E13"/>
    <mergeCell ref="A14:A15"/>
    <mergeCell ref="B19:E19"/>
    <mergeCell ref="A20:E20"/>
    <mergeCell ref="A23:E23"/>
    <mergeCell ref="A3:E3"/>
    <mergeCell ref="B6:E6"/>
    <mergeCell ref="B7:E7"/>
    <mergeCell ref="B8:E8"/>
    <mergeCell ref="A9:E9"/>
    <mergeCell ref="A37:A38"/>
    <mergeCell ref="A62:E62"/>
    <mergeCell ref="A63:E63"/>
    <mergeCell ref="A65:E65"/>
    <mergeCell ref="A66:E66"/>
    <mergeCell ref="B67:E67"/>
    <mergeCell ref="A24:E24"/>
    <mergeCell ref="B25:E25"/>
    <mergeCell ref="B26:E26"/>
    <mergeCell ref="B27:E27"/>
    <mergeCell ref="A28:A29"/>
    <mergeCell ref="A36:E36"/>
    <mergeCell ref="D93:E93"/>
    <mergeCell ref="B94:E94"/>
    <mergeCell ref="B95:E95"/>
    <mergeCell ref="A96:A97"/>
    <mergeCell ref="A104:E104"/>
    <mergeCell ref="A105:A106"/>
    <mergeCell ref="D68:E68"/>
    <mergeCell ref="B69:E69"/>
    <mergeCell ref="B70:E70"/>
    <mergeCell ref="A71:A72"/>
    <mergeCell ref="A79:E79"/>
    <mergeCell ref="A80:A81"/>
    <mergeCell ref="A196:A197"/>
    <mergeCell ref="D143:E143"/>
    <mergeCell ref="B144:E144"/>
    <mergeCell ref="B145:E145"/>
    <mergeCell ref="A146:A147"/>
    <mergeCell ref="A154:E154"/>
    <mergeCell ref="A155:A156"/>
    <mergeCell ref="D118:E118"/>
    <mergeCell ref="B119:E119"/>
    <mergeCell ref="B120:E120"/>
    <mergeCell ref="A121:A122"/>
    <mergeCell ref="A129:E129"/>
    <mergeCell ref="A130:A131"/>
    <mergeCell ref="B195:E195"/>
    <mergeCell ref="D168:E168"/>
    <mergeCell ref="B169:E169"/>
    <mergeCell ref="B170:E170"/>
    <mergeCell ref="A171:A172"/>
    <mergeCell ref="A179:E179"/>
    <mergeCell ref="A180:A181"/>
    <mergeCell ref="D193:E193"/>
    <mergeCell ref="B194:E194"/>
    <mergeCell ref="B294:E294"/>
    <mergeCell ref="B295:E295"/>
    <mergeCell ref="A296:A297"/>
    <mergeCell ref="A204:E204"/>
    <mergeCell ref="A205:A206"/>
    <mergeCell ref="D218:E218"/>
    <mergeCell ref="B219:E219"/>
    <mergeCell ref="B220:E220"/>
    <mergeCell ref="A221:A222"/>
    <mergeCell ref="A229:E229"/>
    <mergeCell ref="A230:A231"/>
    <mergeCell ref="D243:E243"/>
    <mergeCell ref="B244:E244"/>
    <mergeCell ref="B245:E245"/>
    <mergeCell ref="A246:A247"/>
    <mergeCell ref="A254:E254"/>
    <mergeCell ref="A255:A256"/>
    <mergeCell ref="D268:E268"/>
    <mergeCell ref="B269:E269"/>
    <mergeCell ref="B270:E270"/>
    <mergeCell ref="A271:A272"/>
    <mergeCell ref="A279:E279"/>
    <mergeCell ref="A280:A281"/>
    <mergeCell ref="D293:E293"/>
    <mergeCell ref="B394:E394"/>
    <mergeCell ref="B395:E395"/>
    <mergeCell ref="A396:A397"/>
    <mergeCell ref="A304:E304"/>
    <mergeCell ref="A305:A306"/>
    <mergeCell ref="D318:E318"/>
    <mergeCell ref="B319:E319"/>
    <mergeCell ref="B320:E320"/>
    <mergeCell ref="A321:A322"/>
    <mergeCell ref="A329:E329"/>
    <mergeCell ref="A330:A331"/>
    <mergeCell ref="D343:E343"/>
    <mergeCell ref="B344:E344"/>
    <mergeCell ref="B345:E345"/>
    <mergeCell ref="A346:A347"/>
    <mergeCell ref="A354:E354"/>
    <mergeCell ref="A355:A356"/>
    <mergeCell ref="D368:E368"/>
    <mergeCell ref="B369:E369"/>
    <mergeCell ref="B370:E370"/>
    <mergeCell ref="A371:A372"/>
    <mergeCell ref="A379:E379"/>
    <mergeCell ref="A380:A381"/>
    <mergeCell ref="D393:E393"/>
    <mergeCell ref="D446:E446"/>
    <mergeCell ref="B447:E447"/>
    <mergeCell ref="B448:E448"/>
    <mergeCell ref="A404:E404"/>
    <mergeCell ref="A405:A406"/>
    <mergeCell ref="D418:E418"/>
    <mergeCell ref="B419:E419"/>
    <mergeCell ref="B420:E420"/>
    <mergeCell ref="A421:A422"/>
    <mergeCell ref="A429:E429"/>
    <mergeCell ref="A430:A431"/>
    <mergeCell ref="A443:E443"/>
    <mergeCell ref="A444:E444"/>
    <mergeCell ref="B445:E445"/>
    <mergeCell ref="B527:E527"/>
    <mergeCell ref="A528:A529"/>
    <mergeCell ref="A536:E536"/>
    <mergeCell ref="A449:A450"/>
    <mergeCell ref="A457:E457"/>
    <mergeCell ref="A458:A459"/>
    <mergeCell ref="B473:E473"/>
    <mergeCell ref="A471:E471"/>
    <mergeCell ref="A472:E472"/>
    <mergeCell ref="D474:E474"/>
    <mergeCell ref="B475:E475"/>
    <mergeCell ref="B476:E476"/>
    <mergeCell ref="A477:A478"/>
    <mergeCell ref="A485:E485"/>
    <mergeCell ref="A486:A487"/>
    <mergeCell ref="D499:E499"/>
    <mergeCell ref="B500:E500"/>
    <mergeCell ref="B501:E501"/>
    <mergeCell ref="A502:A503"/>
    <mergeCell ref="A510:E510"/>
    <mergeCell ref="A511:A512"/>
    <mergeCell ref="B524:E524"/>
    <mergeCell ref="D525:E525"/>
    <mergeCell ref="B526:E526"/>
    <mergeCell ref="B622:E622"/>
    <mergeCell ref="B620:E620"/>
    <mergeCell ref="B621:E621"/>
    <mergeCell ref="A623:A624"/>
    <mergeCell ref="A631:E631"/>
    <mergeCell ref="A632:A633"/>
    <mergeCell ref="A579:E579"/>
    <mergeCell ref="A580:E580"/>
    <mergeCell ref="B581:E581"/>
    <mergeCell ref="B582:E582"/>
    <mergeCell ref="B583:E583"/>
    <mergeCell ref="A584:A585"/>
    <mergeCell ref="A592:A593"/>
    <mergeCell ref="A594:E594"/>
    <mergeCell ref="A595:A596"/>
    <mergeCell ref="A745:E745"/>
    <mergeCell ref="A746:A747"/>
    <mergeCell ref="B657:E657"/>
    <mergeCell ref="B658:E658"/>
    <mergeCell ref="B659:E659"/>
    <mergeCell ref="A660:A661"/>
    <mergeCell ref="A668:E668"/>
    <mergeCell ref="A669:A670"/>
    <mergeCell ref="B694:E694"/>
    <mergeCell ref="B695:E695"/>
    <mergeCell ref="B696:E696"/>
    <mergeCell ref="A697:A698"/>
    <mergeCell ref="A732:E732"/>
    <mergeCell ref="A705:E705"/>
    <mergeCell ref="A706:A707"/>
    <mergeCell ref="A731:E731"/>
    <mergeCell ref="B733:E733"/>
    <mergeCell ref="D734:E734"/>
    <mergeCell ref="B735:E735"/>
    <mergeCell ref="B736:E736"/>
    <mergeCell ref="A737:A738"/>
    <mergeCell ref="A837:A838"/>
    <mergeCell ref="A845:E845"/>
    <mergeCell ref="A846:A847"/>
    <mergeCell ref="D759:E759"/>
    <mergeCell ref="B760:E760"/>
    <mergeCell ref="B761:E761"/>
    <mergeCell ref="A762:A763"/>
    <mergeCell ref="A770:E770"/>
    <mergeCell ref="A771:A772"/>
    <mergeCell ref="D784:E784"/>
    <mergeCell ref="B785:E785"/>
    <mergeCell ref="B786:E786"/>
    <mergeCell ref="A787:A788"/>
    <mergeCell ref="A795:E795"/>
    <mergeCell ref="A796:A797"/>
    <mergeCell ref="D809:E809"/>
    <mergeCell ref="B810:E810"/>
    <mergeCell ref="B811:E811"/>
    <mergeCell ref="A812:A813"/>
    <mergeCell ref="A820:E820"/>
    <mergeCell ref="A821:A822"/>
    <mergeCell ref="D834:E834"/>
    <mergeCell ref="B835:E835"/>
    <mergeCell ref="B836:E836"/>
    <mergeCell ref="A927:A928"/>
    <mergeCell ref="D940:E940"/>
    <mergeCell ref="B941:E941"/>
    <mergeCell ref="B942:E942"/>
    <mergeCell ref="A943:A944"/>
    <mergeCell ref="B860:E860"/>
    <mergeCell ref="B861:E861"/>
    <mergeCell ref="A862:A863"/>
    <mergeCell ref="A870:E870"/>
    <mergeCell ref="A871:A872"/>
    <mergeCell ref="B884:E884"/>
    <mergeCell ref="A885:E885"/>
    <mergeCell ref="A887:E887"/>
    <mergeCell ref="A888:E888"/>
    <mergeCell ref="B889:E889"/>
    <mergeCell ref="D890:E890"/>
    <mergeCell ref="B891:E891"/>
    <mergeCell ref="B892:E892"/>
    <mergeCell ref="A893:A894"/>
    <mergeCell ref="A901:E901"/>
    <mergeCell ref="A902:A903"/>
    <mergeCell ref="D915:E915"/>
    <mergeCell ref="B916:E916"/>
    <mergeCell ref="B917:E917"/>
    <mergeCell ref="B1041:E1041"/>
    <mergeCell ref="B1042:E1042"/>
    <mergeCell ref="A1043:A1044"/>
    <mergeCell ref="A951:E951"/>
    <mergeCell ref="A952:A953"/>
    <mergeCell ref="D965:E965"/>
    <mergeCell ref="B966:E966"/>
    <mergeCell ref="B967:E967"/>
    <mergeCell ref="A968:A969"/>
    <mergeCell ref="A976:E976"/>
    <mergeCell ref="A977:A978"/>
    <mergeCell ref="D990:E990"/>
    <mergeCell ref="B991:E991"/>
    <mergeCell ref="B992:E992"/>
    <mergeCell ref="A993:A994"/>
    <mergeCell ref="A1001:E1001"/>
    <mergeCell ref="A1002:A1003"/>
    <mergeCell ref="D1015:E1015"/>
    <mergeCell ref="B1016:E1016"/>
    <mergeCell ref="B1017:E1017"/>
    <mergeCell ref="A1018:A1019"/>
    <mergeCell ref="A1026:E1026"/>
    <mergeCell ref="A1027:A1028"/>
    <mergeCell ref="D1040:E1040"/>
    <mergeCell ref="B1141:E1141"/>
    <mergeCell ref="B1142:E1142"/>
    <mergeCell ref="A1143:A1144"/>
    <mergeCell ref="A1051:E1051"/>
    <mergeCell ref="A1052:A1053"/>
    <mergeCell ref="D1065:E1065"/>
    <mergeCell ref="B1066:E1066"/>
    <mergeCell ref="B1067:E1067"/>
    <mergeCell ref="A1068:A1069"/>
    <mergeCell ref="A1076:E1076"/>
    <mergeCell ref="A1077:A1078"/>
    <mergeCell ref="D1090:E1090"/>
    <mergeCell ref="B1091:E1091"/>
    <mergeCell ref="B1092:E1092"/>
    <mergeCell ref="A1093:A1094"/>
    <mergeCell ref="A1101:E1101"/>
    <mergeCell ref="A1102:A1103"/>
    <mergeCell ref="D1115:E1115"/>
    <mergeCell ref="B1116:E1116"/>
    <mergeCell ref="B1117:E1117"/>
    <mergeCell ref="A1118:A1119"/>
    <mergeCell ref="A1126:E1126"/>
    <mergeCell ref="A1127:A1128"/>
    <mergeCell ref="D1140:E1140"/>
    <mergeCell ref="A1201:E1201"/>
    <mergeCell ref="A1202:A1203"/>
    <mergeCell ref="D1215:E1215"/>
    <mergeCell ref="B1216:E1216"/>
    <mergeCell ref="B1217:E1217"/>
    <mergeCell ref="A1218:A1219"/>
    <mergeCell ref="A1226:E1226"/>
    <mergeCell ref="A1227:A1228"/>
    <mergeCell ref="D1240:E1240"/>
    <mergeCell ref="A1368:A1369"/>
    <mergeCell ref="A1318:A1319"/>
    <mergeCell ref="A1326:E1326"/>
    <mergeCell ref="A1327:A1328"/>
    <mergeCell ref="A1277:A1278"/>
    <mergeCell ref="A1252:A1253"/>
    <mergeCell ref="A1251:E1251"/>
    <mergeCell ref="D1265:E1265"/>
    <mergeCell ref="B1266:E1266"/>
    <mergeCell ref="B1267:E1267"/>
    <mergeCell ref="A1268:A1269"/>
    <mergeCell ref="A1276:E1276"/>
    <mergeCell ref="A1351:E1351"/>
    <mergeCell ref="D1340:E1340"/>
    <mergeCell ref="B1341:E1341"/>
    <mergeCell ref="B1342:E1342"/>
    <mergeCell ref="A1343:A1344"/>
    <mergeCell ref="A1352:A1353"/>
    <mergeCell ref="D1365:E1365"/>
    <mergeCell ref="B1366:E1366"/>
    <mergeCell ref="B1367:E1367"/>
    <mergeCell ref="B1316:E1316"/>
    <mergeCell ref="B1317:E1317"/>
    <mergeCell ref="B1416:E1416"/>
    <mergeCell ref="B1417:E1417"/>
    <mergeCell ref="A1418:A1419"/>
    <mergeCell ref="A1426:E1426"/>
    <mergeCell ref="A1427:A1428"/>
    <mergeCell ref="D1440:E1440"/>
    <mergeCell ref="B1441:E1441"/>
    <mergeCell ref="B1442:E1442"/>
    <mergeCell ref="A1443:A1444"/>
    <mergeCell ref="A537:A538"/>
    <mergeCell ref="D550:E550"/>
    <mergeCell ref="B551:E551"/>
    <mergeCell ref="B552:E552"/>
    <mergeCell ref="A553:A554"/>
    <mergeCell ref="A561:E561"/>
    <mergeCell ref="A562:A563"/>
    <mergeCell ref="B575:E575"/>
    <mergeCell ref="A576:E576"/>
    <mergeCell ref="A918:A919"/>
    <mergeCell ref="A926:E926"/>
    <mergeCell ref="D1290:E1290"/>
    <mergeCell ref="B1291:E1291"/>
    <mergeCell ref="B1292:E1292"/>
    <mergeCell ref="A1293:A1294"/>
    <mergeCell ref="A1301:E1301"/>
    <mergeCell ref="A1302:A1303"/>
    <mergeCell ref="D1315:E1315"/>
    <mergeCell ref="B1241:E1241"/>
    <mergeCell ref="B1242:E1242"/>
    <mergeCell ref="A1243:A1244"/>
    <mergeCell ref="A1151:E1151"/>
    <mergeCell ref="A1152:A1153"/>
    <mergeCell ref="D1165:E1165"/>
    <mergeCell ref="B1166:E1166"/>
    <mergeCell ref="B1167:E1167"/>
    <mergeCell ref="A1168:A1169"/>
    <mergeCell ref="A1176:E1176"/>
    <mergeCell ref="A1177:A1178"/>
    <mergeCell ref="D1190:E1190"/>
    <mergeCell ref="B1191:E1191"/>
    <mergeCell ref="B1192:E1192"/>
    <mergeCell ref="A1193:A1194"/>
    <mergeCell ref="A1376:E1376"/>
    <mergeCell ref="A1377:A1378"/>
    <mergeCell ref="D1390:E1390"/>
    <mergeCell ref="B1391:E1391"/>
    <mergeCell ref="B1392:E1392"/>
    <mergeCell ref="A1393:A1394"/>
    <mergeCell ref="A1401:E1401"/>
    <mergeCell ref="A1402:A1403"/>
    <mergeCell ref="D1415:E1415"/>
    <mergeCell ref="A1451:E1451"/>
    <mergeCell ref="A1452:A1453"/>
    <mergeCell ref="D1465:E1465"/>
    <mergeCell ref="B1466:E1466"/>
    <mergeCell ref="B1467:E1467"/>
    <mergeCell ref="A1468:A1469"/>
    <mergeCell ref="A1476:E1476"/>
    <mergeCell ref="A1477:A1478"/>
    <mergeCell ref="A1490:E1490"/>
    <mergeCell ref="A1491:E1491"/>
    <mergeCell ref="B1492:E1492"/>
    <mergeCell ref="D1493:E1493"/>
    <mergeCell ref="B1494:E1494"/>
    <mergeCell ref="B1495:E1495"/>
    <mergeCell ref="A1496:A1497"/>
    <mergeCell ref="A1504:E1504"/>
    <mergeCell ref="A1505:A150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M687"/>
  <sheetViews>
    <sheetView workbookViewId="0">
      <selection sqref="A1:E1"/>
    </sheetView>
  </sheetViews>
  <sheetFormatPr defaultRowHeight="15" x14ac:dyDescent="0.25"/>
  <cols>
    <col min="1" max="1" width="40.28515625" customWidth="1"/>
    <col min="2" max="3" width="13.28515625" customWidth="1"/>
    <col min="4" max="4" width="11.5703125" customWidth="1"/>
    <col min="5" max="5" width="11.7109375" customWidth="1"/>
    <col min="7" max="8" width="9.5703125" bestFit="1" customWidth="1"/>
    <col min="9" max="9" width="9.28515625" bestFit="1" customWidth="1"/>
  </cols>
  <sheetData>
    <row r="1" spans="1:6" x14ac:dyDescent="0.25">
      <c r="A1" s="585" t="s">
        <v>35</v>
      </c>
      <c r="B1" s="585"/>
      <c r="C1" s="585"/>
      <c r="D1" s="585"/>
      <c r="E1" s="585"/>
    </row>
    <row r="2" spans="1:6" x14ac:dyDescent="0.25">
      <c r="A2" s="585" t="s">
        <v>486</v>
      </c>
      <c r="B2" s="585"/>
      <c r="C2" s="585"/>
      <c r="D2" s="585"/>
      <c r="E2" s="585"/>
      <c r="F2" s="313"/>
    </row>
    <row r="3" spans="1:6" x14ac:dyDescent="0.25">
      <c r="A3" s="589" t="s">
        <v>38</v>
      </c>
      <c r="B3" s="589"/>
      <c r="C3" s="589"/>
      <c r="D3" s="589"/>
      <c r="E3" s="589"/>
      <c r="F3" s="468"/>
    </row>
    <row r="4" spans="1:6" ht="15.75" thickBot="1" x14ac:dyDescent="0.3"/>
    <row r="5" spans="1:6" ht="15.75" thickBot="1" x14ac:dyDescent="0.3">
      <c r="A5" s="14" t="s">
        <v>39</v>
      </c>
      <c r="B5" s="849" t="s">
        <v>487</v>
      </c>
      <c r="C5" s="850"/>
      <c r="D5" s="850"/>
      <c r="E5" s="851"/>
    </row>
    <row r="6" spans="1:6" ht="15.75" thickBot="1" x14ac:dyDescent="0.3">
      <c r="A6" s="14" t="s">
        <v>0</v>
      </c>
      <c r="B6" s="591" t="s">
        <v>15</v>
      </c>
      <c r="C6" s="592"/>
      <c r="D6" s="592"/>
      <c r="E6" s="593"/>
    </row>
    <row r="7" spans="1:6" ht="15.75" thickBot="1" x14ac:dyDescent="0.3">
      <c r="A7" s="14" t="s">
        <v>40</v>
      </c>
      <c r="B7" s="528" t="s">
        <v>41</v>
      </c>
      <c r="C7" s="529"/>
      <c r="D7" s="529"/>
      <c r="E7" s="530"/>
    </row>
    <row r="8" spans="1:6" ht="15.75" thickBot="1" x14ac:dyDescent="0.3">
      <c r="A8" s="586" t="s">
        <v>2</v>
      </c>
      <c r="B8" s="587"/>
      <c r="C8" s="587"/>
      <c r="D8" s="587"/>
      <c r="E8" s="588"/>
    </row>
    <row r="9" spans="1:6" x14ac:dyDescent="0.25">
      <c r="A9" s="837" t="s">
        <v>488</v>
      </c>
      <c r="B9" s="838"/>
      <c r="C9" s="838"/>
      <c r="D9" s="838"/>
      <c r="E9" s="839"/>
    </row>
    <row r="10" spans="1:6" x14ac:dyDescent="0.25">
      <c r="A10" s="840"/>
      <c r="B10" s="841"/>
      <c r="C10" s="841"/>
      <c r="D10" s="841"/>
      <c r="E10" s="842"/>
    </row>
    <row r="11" spans="1:6" ht="15.75" thickBot="1" x14ac:dyDescent="0.3">
      <c r="A11" s="843"/>
      <c r="B11" s="844"/>
      <c r="C11" s="844"/>
      <c r="D11" s="844"/>
      <c r="E11" s="845"/>
    </row>
    <row r="12" spans="1:6" ht="15.75" thickBot="1" x14ac:dyDescent="0.3">
      <c r="A12" s="20" t="s">
        <v>43</v>
      </c>
      <c r="B12" s="582" t="s">
        <v>489</v>
      </c>
      <c r="C12" s="583"/>
      <c r="D12" s="583"/>
      <c r="E12" s="584"/>
    </row>
    <row r="13" spans="1:6" x14ac:dyDescent="0.25">
      <c r="A13" s="540" t="s">
        <v>490</v>
      </c>
      <c r="B13" s="21">
        <v>2019</v>
      </c>
      <c r="C13" s="21">
        <v>2020</v>
      </c>
      <c r="D13" s="21">
        <v>2021</v>
      </c>
      <c r="E13" s="21">
        <v>2022</v>
      </c>
    </row>
    <row r="14" spans="1:6" ht="15.75" thickBot="1" x14ac:dyDescent="0.3">
      <c r="A14" s="541"/>
      <c r="B14" s="475" t="s">
        <v>1</v>
      </c>
      <c r="C14" s="475" t="s">
        <v>46</v>
      </c>
      <c r="D14" s="475" t="s">
        <v>46</v>
      </c>
      <c r="E14" s="475" t="s">
        <v>46</v>
      </c>
    </row>
    <row r="15" spans="1:6" ht="23.25" thickBot="1" x14ac:dyDescent="0.3">
      <c r="A15" s="28" t="s">
        <v>491</v>
      </c>
      <c r="B15" s="314">
        <v>488197</v>
      </c>
      <c r="C15" s="314">
        <v>502843</v>
      </c>
      <c r="D15" s="314">
        <v>517928</v>
      </c>
      <c r="E15" s="314">
        <v>533466</v>
      </c>
    </row>
    <row r="16" spans="1:6" ht="23.25" thickBot="1" x14ac:dyDescent="0.3">
      <c r="A16" s="28" t="s">
        <v>492</v>
      </c>
      <c r="B16" s="315">
        <v>36196</v>
      </c>
      <c r="C16" s="315">
        <v>38729</v>
      </c>
      <c r="D16" s="315">
        <v>41440</v>
      </c>
      <c r="E16" s="315">
        <v>44341</v>
      </c>
    </row>
    <row r="17" spans="1:5" ht="15.75" thickBot="1" x14ac:dyDescent="0.3">
      <c r="A17" s="28" t="s">
        <v>493</v>
      </c>
      <c r="B17" s="316" t="s">
        <v>494</v>
      </c>
      <c r="C17" s="316" t="s">
        <v>495</v>
      </c>
      <c r="D17" s="316" t="s">
        <v>496</v>
      </c>
      <c r="E17" s="316" t="s">
        <v>496</v>
      </c>
    </row>
    <row r="18" spans="1:5" ht="23.25" thickBot="1" x14ac:dyDescent="0.3">
      <c r="A18" s="28" t="s">
        <v>497</v>
      </c>
      <c r="B18" s="316" t="s">
        <v>498</v>
      </c>
      <c r="C18" s="316" t="s">
        <v>499</v>
      </c>
      <c r="D18" s="316" t="s">
        <v>500</v>
      </c>
      <c r="E18" s="316" t="s">
        <v>500</v>
      </c>
    </row>
    <row r="19" spans="1:5" ht="23.25" thickBot="1" x14ac:dyDescent="0.3">
      <c r="A19" s="28" t="s">
        <v>501</v>
      </c>
      <c r="B19" s="317" t="s">
        <v>502</v>
      </c>
      <c r="C19" s="317" t="s">
        <v>503</v>
      </c>
      <c r="D19" s="317" t="s">
        <v>504</v>
      </c>
      <c r="E19" s="317" t="s">
        <v>504</v>
      </c>
    </row>
    <row r="20" spans="1:5" ht="15.75" thickBot="1" x14ac:dyDescent="0.3">
      <c r="A20" s="30" t="s">
        <v>54</v>
      </c>
      <c r="B20" s="846" t="s">
        <v>505</v>
      </c>
      <c r="C20" s="847"/>
      <c r="D20" s="847"/>
      <c r="E20" s="848"/>
    </row>
    <row r="21" spans="1:5" ht="15.75" thickBot="1" x14ac:dyDescent="0.3">
      <c r="A21" s="571" t="s">
        <v>506</v>
      </c>
      <c r="B21" s="544"/>
      <c r="C21" s="544"/>
      <c r="D21" s="544"/>
      <c r="E21" s="545"/>
    </row>
    <row r="22" spans="1:5" ht="23.25" thickBot="1" x14ac:dyDescent="0.3">
      <c r="A22" s="318" t="s">
        <v>507</v>
      </c>
      <c r="B22" s="315">
        <v>1800</v>
      </c>
      <c r="C22" s="315">
        <v>2300</v>
      </c>
      <c r="D22" s="315">
        <v>2400</v>
      </c>
      <c r="E22" s="315">
        <v>2450</v>
      </c>
    </row>
    <row r="23" spans="1:5" ht="23.25" thickBot="1" x14ac:dyDescent="0.3">
      <c r="A23" s="319" t="s">
        <v>508</v>
      </c>
      <c r="B23" s="314">
        <v>270</v>
      </c>
      <c r="C23" s="315">
        <v>345</v>
      </c>
      <c r="D23" s="315">
        <v>360</v>
      </c>
      <c r="E23" s="315">
        <v>368</v>
      </c>
    </row>
    <row r="24" spans="1:5" ht="15.75" thickBot="1" x14ac:dyDescent="0.3">
      <c r="A24" s="572" t="s">
        <v>63</v>
      </c>
      <c r="B24" s="573"/>
      <c r="C24" s="573"/>
      <c r="D24" s="573"/>
      <c r="E24" s="574"/>
    </row>
    <row r="25" spans="1:5" ht="15.75" thickBot="1" x14ac:dyDescent="0.3">
      <c r="A25" s="554" t="s">
        <v>509</v>
      </c>
      <c r="B25" s="555"/>
      <c r="C25" s="555"/>
      <c r="D25" s="555"/>
      <c r="E25" s="556"/>
    </row>
    <row r="26" spans="1:5" ht="15.75" thickBot="1" x14ac:dyDescent="0.3">
      <c r="A26" s="94" t="s">
        <v>510</v>
      </c>
      <c r="B26" s="717" t="s">
        <v>511</v>
      </c>
      <c r="C26" s="718"/>
      <c r="D26" s="718"/>
      <c r="E26" s="578"/>
    </row>
    <row r="27" spans="1:5" ht="15.75" thickBot="1" x14ac:dyDescent="0.3">
      <c r="A27" s="28" t="s">
        <v>68</v>
      </c>
      <c r="B27" s="794" t="s">
        <v>512</v>
      </c>
      <c r="C27" s="795"/>
      <c r="D27" s="795"/>
      <c r="E27" s="796"/>
    </row>
    <row r="28" spans="1:5" ht="15.75" thickBot="1" x14ac:dyDescent="0.3">
      <c r="A28" s="28" t="s">
        <v>70</v>
      </c>
      <c r="B28" s="546" t="s">
        <v>513</v>
      </c>
      <c r="C28" s="547"/>
      <c r="D28" s="547"/>
      <c r="E28" s="548"/>
    </row>
    <row r="29" spans="1:5" x14ac:dyDescent="0.25">
      <c r="A29" s="540"/>
      <c r="B29" s="40">
        <v>2019</v>
      </c>
      <c r="C29" s="40">
        <v>2020</v>
      </c>
      <c r="D29" s="40">
        <v>2021</v>
      </c>
      <c r="E29" s="40">
        <v>2022</v>
      </c>
    </row>
    <row r="30" spans="1:5" ht="15.75" thickBot="1" x14ac:dyDescent="0.3">
      <c r="A30" s="541"/>
      <c r="B30" s="42" t="s">
        <v>1</v>
      </c>
      <c r="C30" s="42" t="s">
        <v>46</v>
      </c>
      <c r="D30" s="42" t="s">
        <v>46</v>
      </c>
      <c r="E30" s="42" t="s">
        <v>46</v>
      </c>
    </row>
    <row r="31" spans="1:5" ht="15.75" thickBot="1" x14ac:dyDescent="0.3">
      <c r="A31" s="28" t="s">
        <v>72</v>
      </c>
      <c r="B31" s="124">
        <v>1800</v>
      </c>
      <c r="C31" s="124">
        <v>2300</v>
      </c>
      <c r="D31" s="124">
        <v>2400</v>
      </c>
      <c r="E31" s="124">
        <v>2450</v>
      </c>
    </row>
    <row r="32" spans="1:5" ht="15.75" thickBot="1" x14ac:dyDescent="0.3">
      <c r="A32" s="320" t="s">
        <v>73</v>
      </c>
      <c r="B32" s="43">
        <f>B61</f>
        <v>765250</v>
      </c>
      <c r="C32" s="43">
        <f>C61</f>
        <v>1003000</v>
      </c>
      <c r="D32" s="43">
        <f>D61</f>
        <v>1118000</v>
      </c>
      <c r="E32" s="43">
        <f>E61</f>
        <v>1128000</v>
      </c>
    </row>
    <row r="33" spans="1:7" ht="15.75" thickBot="1" x14ac:dyDescent="0.3">
      <c r="A33" s="28" t="s">
        <v>74</v>
      </c>
      <c r="B33" s="43">
        <f>B32/B31</f>
        <v>425.13888888888891</v>
      </c>
      <c r="C33" s="43">
        <f>C32/C31</f>
        <v>436.08695652173913</v>
      </c>
      <c r="D33" s="43">
        <f>D32/D31</f>
        <v>465.83333333333331</v>
      </c>
      <c r="E33" s="43">
        <f>E32/E31</f>
        <v>460.40816326530614</v>
      </c>
      <c r="F33" s="321"/>
    </row>
    <row r="34" spans="1:7" ht="15.75" thickBot="1" x14ac:dyDescent="0.3">
      <c r="A34" s="28" t="s">
        <v>75</v>
      </c>
      <c r="B34" s="467" t="s">
        <v>76</v>
      </c>
      <c r="C34" s="45">
        <f>C31/B31-1</f>
        <v>0.27777777777777768</v>
      </c>
      <c r="D34" s="45">
        <f t="shared" ref="D34:E36" si="0">D31/C31-1</f>
        <v>4.3478260869565188E-2</v>
      </c>
      <c r="E34" s="45">
        <f t="shared" si="0"/>
        <v>2.0833333333333259E-2</v>
      </c>
    </row>
    <row r="35" spans="1:7" ht="15.75" thickBot="1" x14ac:dyDescent="0.3">
      <c r="A35" s="28" t="s">
        <v>77</v>
      </c>
      <c r="B35" s="467" t="s">
        <v>76</v>
      </c>
      <c r="C35" s="45">
        <f>C32/B32-1</f>
        <v>0.31068278340411637</v>
      </c>
      <c r="D35" s="45">
        <f t="shared" si="0"/>
        <v>0.11465603190428708</v>
      </c>
      <c r="E35" s="45">
        <f t="shared" si="0"/>
        <v>8.9445438282647061E-3</v>
      </c>
    </row>
    <row r="36" spans="1:7" ht="15.75" thickBot="1" x14ac:dyDescent="0.3">
      <c r="A36" s="28" t="s">
        <v>78</v>
      </c>
      <c r="B36" s="467" t="s">
        <v>76</v>
      </c>
      <c r="C36" s="45">
        <f>C33/B33-1</f>
        <v>2.5751743533656057E-2</v>
      </c>
      <c r="D36" s="45">
        <f t="shared" si="0"/>
        <v>6.8212030574941851E-2</v>
      </c>
      <c r="E36" s="45">
        <f t="shared" si="0"/>
        <v>-1.1646161147822243E-2</v>
      </c>
    </row>
    <row r="37" spans="1:7" ht="15.75" thickBot="1" x14ac:dyDescent="0.3">
      <c r="A37" s="537" t="s">
        <v>514</v>
      </c>
      <c r="B37" s="538"/>
      <c r="C37" s="538"/>
      <c r="D37" s="538"/>
      <c r="E37" s="539"/>
    </row>
    <row r="38" spans="1:7" x14ac:dyDescent="0.25">
      <c r="A38" s="540"/>
      <c r="B38" s="40">
        <v>2019</v>
      </c>
      <c r="C38" s="40">
        <v>2020</v>
      </c>
      <c r="D38" s="40">
        <v>2021</v>
      </c>
      <c r="E38" s="40">
        <v>2022</v>
      </c>
    </row>
    <row r="39" spans="1:7" ht="15.75" thickBot="1" x14ac:dyDescent="0.3">
      <c r="A39" s="541"/>
      <c r="B39" s="42" t="s">
        <v>1</v>
      </c>
      <c r="C39" s="42" t="s">
        <v>46</v>
      </c>
      <c r="D39" s="42" t="s">
        <v>46</v>
      </c>
      <c r="E39" s="42" t="s">
        <v>46</v>
      </c>
      <c r="G39" s="322"/>
    </row>
    <row r="40" spans="1:7" ht="15.75" thickBot="1" x14ac:dyDescent="0.3">
      <c r="A40" s="47" t="s">
        <v>80</v>
      </c>
      <c r="B40" s="68">
        <f>B41+B42</f>
        <v>119400</v>
      </c>
      <c r="C40" s="68">
        <f>C41+C42</f>
        <v>137000</v>
      </c>
      <c r="D40" s="68">
        <f>D41+D42</f>
        <v>137000</v>
      </c>
      <c r="E40" s="68">
        <f>E41+E42</f>
        <v>137000</v>
      </c>
      <c r="G40" s="499"/>
    </row>
    <row r="41" spans="1:7" ht="15.75" thickBot="1" x14ac:dyDescent="0.3">
      <c r="A41" s="48" t="s">
        <v>81</v>
      </c>
      <c r="B41" s="68">
        <v>119400</v>
      </c>
      <c r="C41" s="68">
        <v>137000</v>
      </c>
      <c r="D41" s="68">
        <v>137000</v>
      </c>
      <c r="E41" s="68">
        <v>137000</v>
      </c>
      <c r="G41" s="323"/>
    </row>
    <row r="42" spans="1:7" ht="15.75" thickBot="1" x14ac:dyDescent="0.3">
      <c r="A42" s="48" t="s">
        <v>82</v>
      </c>
      <c r="B42" s="68">
        <v>0</v>
      </c>
      <c r="C42" s="68">
        <v>0</v>
      </c>
      <c r="D42" s="68">
        <v>0</v>
      </c>
      <c r="E42" s="68">
        <v>0</v>
      </c>
      <c r="G42" s="323"/>
    </row>
    <row r="43" spans="1:7" ht="15.75" thickBot="1" x14ac:dyDescent="0.3">
      <c r="A43" s="47" t="s">
        <v>83</v>
      </c>
      <c r="B43" s="68">
        <f>B44+B45</f>
        <v>22200</v>
      </c>
      <c r="C43" s="68">
        <f>C44+C45</f>
        <v>22100</v>
      </c>
      <c r="D43" s="68">
        <f>D44+D45</f>
        <v>22100</v>
      </c>
      <c r="E43" s="68">
        <f>E44+E45</f>
        <v>22100</v>
      </c>
      <c r="G43" s="323"/>
    </row>
    <row r="44" spans="1:7" ht="15.75" thickBot="1" x14ac:dyDescent="0.3">
      <c r="A44" s="48" t="s">
        <v>81</v>
      </c>
      <c r="B44" s="68">
        <v>22200</v>
      </c>
      <c r="C44" s="68">
        <v>22100</v>
      </c>
      <c r="D44" s="68">
        <v>22100</v>
      </c>
      <c r="E44" s="68">
        <v>22100</v>
      </c>
      <c r="G44" s="324"/>
    </row>
    <row r="45" spans="1:7" ht="15.75" thickBot="1" x14ac:dyDescent="0.3">
      <c r="A45" s="48" t="s">
        <v>82</v>
      </c>
      <c r="B45" s="68">
        <v>0</v>
      </c>
      <c r="C45" s="68">
        <v>0</v>
      </c>
      <c r="D45" s="68">
        <v>0</v>
      </c>
      <c r="E45" s="68">
        <v>0</v>
      </c>
    </row>
    <row r="46" spans="1:7" ht="15.75" thickBot="1" x14ac:dyDescent="0.3">
      <c r="A46" s="47" t="s">
        <v>84</v>
      </c>
      <c r="B46" s="67">
        <f>B47+B48</f>
        <v>23650</v>
      </c>
      <c r="C46" s="67">
        <f>C47+C48</f>
        <v>100000</v>
      </c>
      <c r="D46" s="67">
        <f>D47+D48</f>
        <v>100000</v>
      </c>
      <c r="E46" s="67">
        <f>E47+E48</f>
        <v>100000</v>
      </c>
    </row>
    <row r="47" spans="1:7" ht="15.75" thickBot="1" x14ac:dyDescent="0.3">
      <c r="A47" s="48" t="s">
        <v>81</v>
      </c>
      <c r="B47" s="67">
        <v>23650</v>
      </c>
      <c r="C47" s="84">
        <v>100000</v>
      </c>
      <c r="D47" s="84">
        <v>100000</v>
      </c>
      <c r="E47" s="84">
        <v>100000</v>
      </c>
    </row>
    <row r="48" spans="1:7" ht="15.75" thickBot="1" x14ac:dyDescent="0.3">
      <c r="A48" s="48" t="s">
        <v>82</v>
      </c>
      <c r="B48" s="67">
        <v>0</v>
      </c>
      <c r="C48" s="84">
        <v>0</v>
      </c>
      <c r="D48" s="68">
        <v>0</v>
      </c>
      <c r="E48" s="68">
        <v>0</v>
      </c>
    </row>
    <row r="49" spans="1:5" ht="15.75" thickBot="1" x14ac:dyDescent="0.3">
      <c r="A49" s="47" t="s">
        <v>85</v>
      </c>
      <c r="B49" s="67">
        <f>B50+B51</f>
        <v>0</v>
      </c>
      <c r="C49" s="67">
        <f>C50+C51</f>
        <v>0</v>
      </c>
      <c r="D49" s="67">
        <f>D50+D51</f>
        <v>0</v>
      </c>
      <c r="E49" s="67">
        <f>E50+E51</f>
        <v>0</v>
      </c>
    </row>
    <row r="50" spans="1:5" ht="15.75" thickBot="1" x14ac:dyDescent="0.3">
      <c r="A50" s="48" t="s">
        <v>81</v>
      </c>
      <c r="B50" s="67">
        <v>0</v>
      </c>
      <c r="C50" s="84">
        <v>0</v>
      </c>
      <c r="D50" s="68">
        <v>0</v>
      </c>
      <c r="E50" s="68">
        <v>0</v>
      </c>
    </row>
    <row r="51" spans="1:5" ht="15.75" thickBot="1" x14ac:dyDescent="0.3">
      <c r="A51" s="48" t="s">
        <v>82</v>
      </c>
      <c r="B51" s="67">
        <v>0</v>
      </c>
      <c r="C51" s="84">
        <v>0</v>
      </c>
      <c r="D51" s="68">
        <v>0</v>
      </c>
      <c r="E51" s="68">
        <v>0</v>
      </c>
    </row>
    <row r="52" spans="1:5" ht="15.75" thickBot="1" x14ac:dyDescent="0.3">
      <c r="A52" s="47" t="s">
        <v>86</v>
      </c>
      <c r="B52" s="67">
        <f>B53+B54</f>
        <v>0</v>
      </c>
      <c r="C52" s="67">
        <f>C53+C54</f>
        <v>0</v>
      </c>
      <c r="D52" s="67">
        <f>D53+D54</f>
        <v>0</v>
      </c>
      <c r="E52" s="67">
        <f>E53+E54</f>
        <v>0</v>
      </c>
    </row>
    <row r="53" spans="1:5" ht="15.75" thickBot="1" x14ac:dyDescent="0.3">
      <c r="A53" s="48" t="s">
        <v>81</v>
      </c>
      <c r="B53" s="67">
        <v>0</v>
      </c>
      <c r="C53" s="84">
        <v>0</v>
      </c>
      <c r="D53" s="68">
        <v>0</v>
      </c>
      <c r="E53" s="68">
        <v>0</v>
      </c>
    </row>
    <row r="54" spans="1:5" ht="15.75" thickBot="1" x14ac:dyDescent="0.3">
      <c r="A54" s="48" t="s">
        <v>82</v>
      </c>
      <c r="B54" s="67">
        <v>0</v>
      </c>
      <c r="C54" s="84">
        <v>0</v>
      </c>
      <c r="D54" s="68">
        <v>0</v>
      </c>
      <c r="E54" s="68">
        <v>0</v>
      </c>
    </row>
    <row r="55" spans="1:5" ht="15.75" thickBot="1" x14ac:dyDescent="0.3">
      <c r="A55" s="47" t="s">
        <v>87</v>
      </c>
      <c r="B55" s="67">
        <f>B56+B57</f>
        <v>0</v>
      </c>
      <c r="C55" s="67">
        <f>C56+C57</f>
        <v>0</v>
      </c>
      <c r="D55" s="67">
        <f>D56+D57</f>
        <v>0</v>
      </c>
      <c r="E55" s="67">
        <f>E56+E57</f>
        <v>0</v>
      </c>
    </row>
    <row r="56" spans="1:5" ht="15.75" thickBot="1" x14ac:dyDescent="0.3">
      <c r="A56" s="48" t="s">
        <v>81</v>
      </c>
      <c r="B56" s="67">
        <v>0</v>
      </c>
      <c r="C56" s="84">
        <v>0</v>
      </c>
      <c r="D56" s="68">
        <v>0</v>
      </c>
      <c r="E56" s="68">
        <v>0</v>
      </c>
    </row>
    <row r="57" spans="1:5" ht="15.75" thickBot="1" x14ac:dyDescent="0.3">
      <c r="A57" s="48" t="s">
        <v>82</v>
      </c>
      <c r="B57" s="67">
        <v>0</v>
      </c>
      <c r="C57" s="84">
        <v>0</v>
      </c>
      <c r="D57" s="68">
        <v>0</v>
      </c>
      <c r="E57" s="68">
        <v>0</v>
      </c>
    </row>
    <row r="58" spans="1:5" ht="15.75" thickBot="1" x14ac:dyDescent="0.3">
      <c r="A58" s="47" t="s">
        <v>88</v>
      </c>
      <c r="B58" s="84">
        <f>B59+B60</f>
        <v>600000</v>
      </c>
      <c r="C58" s="84">
        <f>C59+C60</f>
        <v>743900</v>
      </c>
      <c r="D58" s="84">
        <f>D59+D60</f>
        <v>858900</v>
      </c>
      <c r="E58" s="84">
        <f>E59+E60</f>
        <v>868900</v>
      </c>
    </row>
    <row r="59" spans="1:5" ht="15.75" thickBot="1" x14ac:dyDescent="0.3">
      <c r="A59" s="48" t="s">
        <v>81</v>
      </c>
      <c r="B59" s="83">
        <v>600000</v>
      </c>
      <c r="C59" s="84">
        <v>743900</v>
      </c>
      <c r="D59" s="84">
        <v>858900</v>
      </c>
      <c r="E59" s="84">
        <v>868900</v>
      </c>
    </row>
    <row r="60" spans="1:5" ht="15.75" thickBot="1" x14ac:dyDescent="0.3">
      <c r="A60" s="48" t="s">
        <v>82</v>
      </c>
      <c r="B60" s="83">
        <v>0</v>
      </c>
      <c r="C60" s="84">
        <v>0</v>
      </c>
      <c r="D60" s="84">
        <v>0</v>
      </c>
      <c r="E60" s="84">
        <v>0</v>
      </c>
    </row>
    <row r="61" spans="1:5" ht="15.75" thickBot="1" x14ac:dyDescent="0.3">
      <c r="A61" s="325" t="s">
        <v>89</v>
      </c>
      <c r="B61" s="104">
        <f>B58+B55+B52+B49+B46+B43+B40</f>
        <v>765250</v>
      </c>
      <c r="C61" s="104">
        <f>C58+C55+C52+C49+C46+C43+C40</f>
        <v>1003000</v>
      </c>
      <c r="D61" s="104">
        <f>D58+D55+D52+D49+D46+D43+D40</f>
        <v>1118000</v>
      </c>
      <c r="E61" s="104">
        <f>E58+E55+E52+E49+E46+E43+E40</f>
        <v>1128000</v>
      </c>
    </row>
    <row r="62" spans="1:5" ht="15.75" thickBot="1" x14ac:dyDescent="0.3">
      <c r="A62" s="60" t="s">
        <v>90</v>
      </c>
      <c r="B62" s="326">
        <f>IF(B61-B32=0,0,"Error")</f>
        <v>0</v>
      </c>
      <c r="C62" s="326">
        <f>IF(C61-C32=0,0,"Error")</f>
        <v>0</v>
      </c>
      <c r="D62" s="326">
        <f>IF(D61-D32=0,0,"Error")</f>
        <v>0</v>
      </c>
      <c r="E62" s="326">
        <f>IF(E61-E32=0,0,"Error")</f>
        <v>0</v>
      </c>
    </row>
    <row r="63" spans="1:5" ht="15.75" thickBot="1" x14ac:dyDescent="0.3">
      <c r="A63" s="327" t="s">
        <v>91</v>
      </c>
      <c r="B63" s="834" t="s">
        <v>515</v>
      </c>
      <c r="C63" s="835"/>
      <c r="D63" s="835"/>
      <c r="E63" s="836"/>
    </row>
    <row r="64" spans="1:5" ht="15.75" thickBot="1" x14ac:dyDescent="0.3">
      <c r="A64" s="28" t="s">
        <v>68</v>
      </c>
      <c r="B64" s="807" t="s">
        <v>516</v>
      </c>
      <c r="C64" s="808"/>
      <c r="D64" s="808"/>
      <c r="E64" s="809"/>
    </row>
    <row r="65" spans="1:5" ht="15.75" thickBot="1" x14ac:dyDescent="0.3">
      <c r="A65" s="28" t="s">
        <v>70</v>
      </c>
      <c r="B65" s="546" t="s">
        <v>517</v>
      </c>
      <c r="C65" s="547"/>
      <c r="D65" s="547"/>
      <c r="E65" s="548"/>
    </row>
    <row r="66" spans="1:5" ht="15.75" thickBot="1" x14ac:dyDescent="0.3">
      <c r="A66" s="28" t="s">
        <v>72</v>
      </c>
      <c r="B66" s="124">
        <v>10</v>
      </c>
      <c r="C66" s="124">
        <v>10</v>
      </c>
      <c r="D66" s="124">
        <v>10</v>
      </c>
      <c r="E66" s="124">
        <v>10</v>
      </c>
    </row>
    <row r="67" spans="1:5" x14ac:dyDescent="0.25">
      <c r="A67" s="540"/>
      <c r="B67" s="40">
        <v>2019</v>
      </c>
      <c r="C67" s="40">
        <v>2020</v>
      </c>
      <c r="D67" s="40">
        <v>2021</v>
      </c>
      <c r="E67" s="40">
        <v>2022</v>
      </c>
    </row>
    <row r="68" spans="1:5" ht="15.75" thickBot="1" x14ac:dyDescent="0.3">
      <c r="A68" s="541"/>
      <c r="B68" s="42" t="s">
        <v>1</v>
      </c>
      <c r="C68" s="42" t="s">
        <v>46</v>
      </c>
      <c r="D68" s="42" t="s">
        <v>46</v>
      </c>
      <c r="E68" s="42" t="s">
        <v>46</v>
      </c>
    </row>
    <row r="69" spans="1:5" ht="15.75" thickBot="1" x14ac:dyDescent="0.3">
      <c r="A69" s="28" t="s">
        <v>73</v>
      </c>
      <c r="B69" s="43">
        <f>B77+B80+B83+B86+B89+B92+B95</f>
        <v>15000</v>
      </c>
      <c r="C69" s="43">
        <f>C77+C80+C83+C86+C89+C92+C95</f>
        <v>33000</v>
      </c>
      <c r="D69" s="43">
        <f>D77+D80+D83+D86+D89+D92+D95</f>
        <v>33000</v>
      </c>
      <c r="E69" s="43">
        <f>E77+E80+E83+E86+E89+E92+E95</f>
        <v>33000</v>
      </c>
    </row>
    <row r="70" spans="1:5" ht="15.75" thickBot="1" x14ac:dyDescent="0.3">
      <c r="A70" s="28" t="s">
        <v>74</v>
      </c>
      <c r="B70" s="43">
        <f>B69/B66</f>
        <v>1500</v>
      </c>
      <c r="C70" s="43">
        <f>C69/C66</f>
        <v>3300</v>
      </c>
      <c r="D70" s="43">
        <f>D69/D66</f>
        <v>3300</v>
      </c>
      <c r="E70" s="43">
        <f>E69/E66</f>
        <v>3300</v>
      </c>
    </row>
    <row r="71" spans="1:5" ht="15.75" thickBot="1" x14ac:dyDescent="0.3">
      <c r="A71" s="28" t="s">
        <v>75</v>
      </c>
      <c r="B71" s="467"/>
      <c r="C71" s="45">
        <v>0</v>
      </c>
      <c r="D71" s="45">
        <v>0</v>
      </c>
      <c r="E71" s="45">
        <v>0</v>
      </c>
    </row>
    <row r="72" spans="1:5" ht="15.75" thickBot="1" x14ac:dyDescent="0.3">
      <c r="A72" s="28" t="s">
        <v>77</v>
      </c>
      <c r="B72" s="467"/>
      <c r="C72" s="45">
        <v>0</v>
      </c>
      <c r="D72" s="45">
        <v>0</v>
      </c>
      <c r="E72" s="45">
        <v>0</v>
      </c>
    </row>
    <row r="73" spans="1:5" ht="15.75" thickBot="1" x14ac:dyDescent="0.3">
      <c r="A73" s="28" t="s">
        <v>78</v>
      </c>
      <c r="B73" s="467"/>
      <c r="C73" s="45">
        <v>0</v>
      </c>
      <c r="D73" s="45">
        <v>0</v>
      </c>
      <c r="E73" s="45">
        <v>0</v>
      </c>
    </row>
    <row r="74" spans="1:5" ht="15.75" thickBot="1" x14ac:dyDescent="0.3">
      <c r="A74" s="537" t="s">
        <v>518</v>
      </c>
      <c r="B74" s="538"/>
      <c r="C74" s="538"/>
      <c r="D74" s="538"/>
      <c r="E74" s="539"/>
    </row>
    <row r="75" spans="1:5" x14ac:dyDescent="0.25">
      <c r="A75" s="540"/>
      <c r="B75" s="40">
        <v>2019</v>
      </c>
      <c r="C75" s="40">
        <v>2020</v>
      </c>
      <c r="D75" s="40">
        <v>2021</v>
      </c>
      <c r="E75" s="40">
        <v>2022</v>
      </c>
    </row>
    <row r="76" spans="1:5" ht="15.75" thickBot="1" x14ac:dyDescent="0.3">
      <c r="A76" s="541"/>
      <c r="B76" s="42" t="s">
        <v>1</v>
      </c>
      <c r="C76" s="42" t="s">
        <v>46</v>
      </c>
      <c r="D76" s="42" t="s">
        <v>46</v>
      </c>
      <c r="E76" s="42" t="s">
        <v>46</v>
      </c>
    </row>
    <row r="77" spans="1:5" ht="15.75" thickBot="1" x14ac:dyDescent="0.3">
      <c r="A77" s="47" t="s">
        <v>80</v>
      </c>
      <c r="B77" s="68">
        <f>B78+B79</f>
        <v>0</v>
      </c>
      <c r="C77" s="68">
        <f>C78+C79</f>
        <v>0</v>
      </c>
      <c r="D77" s="68">
        <f>D78+D79</f>
        <v>0</v>
      </c>
      <c r="E77" s="68">
        <f>E78+E79</f>
        <v>0</v>
      </c>
    </row>
    <row r="78" spans="1:5" ht="15.75" thickBot="1" x14ac:dyDescent="0.3">
      <c r="A78" s="48" t="s">
        <v>81</v>
      </c>
      <c r="B78" s="68">
        <v>0</v>
      </c>
      <c r="C78" s="68">
        <v>0</v>
      </c>
      <c r="D78" s="68">
        <v>0</v>
      </c>
      <c r="E78" s="68">
        <v>0</v>
      </c>
    </row>
    <row r="79" spans="1:5" ht="15.75" thickBot="1" x14ac:dyDescent="0.3">
      <c r="A79" s="48" t="s">
        <v>82</v>
      </c>
      <c r="B79" s="68">
        <v>0</v>
      </c>
      <c r="C79" s="68">
        <v>0</v>
      </c>
      <c r="D79" s="68">
        <v>0</v>
      </c>
      <c r="E79" s="68">
        <v>0</v>
      </c>
    </row>
    <row r="80" spans="1:5" ht="15.75" thickBot="1" x14ac:dyDescent="0.3">
      <c r="A80" s="47" t="s">
        <v>83</v>
      </c>
      <c r="B80" s="68">
        <f>B81+B82</f>
        <v>0</v>
      </c>
      <c r="C80" s="68">
        <f>C81+C82</f>
        <v>0</v>
      </c>
      <c r="D80" s="68">
        <f>D81+D82</f>
        <v>0</v>
      </c>
      <c r="E80" s="68">
        <f>E81+E82</f>
        <v>0</v>
      </c>
    </row>
    <row r="81" spans="1:5" ht="15.75" thickBot="1" x14ac:dyDescent="0.3">
      <c r="A81" s="48" t="s">
        <v>81</v>
      </c>
      <c r="B81" s="68">
        <v>0</v>
      </c>
      <c r="C81" s="68">
        <v>0</v>
      </c>
      <c r="D81" s="68">
        <v>0</v>
      </c>
      <c r="E81" s="68">
        <v>0</v>
      </c>
    </row>
    <row r="82" spans="1:5" ht="15.75" thickBot="1" x14ac:dyDescent="0.3">
      <c r="A82" s="48" t="s">
        <v>82</v>
      </c>
      <c r="B82" s="68">
        <v>0</v>
      </c>
      <c r="C82" s="68">
        <v>0</v>
      </c>
      <c r="D82" s="68">
        <v>0</v>
      </c>
      <c r="E82" s="68">
        <v>0</v>
      </c>
    </row>
    <row r="83" spans="1:5" ht="15.75" thickBot="1" x14ac:dyDescent="0.3">
      <c r="A83" s="47" t="s">
        <v>84</v>
      </c>
      <c r="B83" s="67">
        <f>B84+B85</f>
        <v>15000</v>
      </c>
      <c r="C83" s="67">
        <f>C84+C85</f>
        <v>33000</v>
      </c>
      <c r="D83" s="67">
        <f>D84+D85</f>
        <v>33000</v>
      </c>
      <c r="E83" s="67">
        <f>E84+E85</f>
        <v>33000</v>
      </c>
    </row>
    <row r="84" spans="1:5" ht="15.75" thickBot="1" x14ac:dyDescent="0.3">
      <c r="A84" s="48" t="s">
        <v>81</v>
      </c>
      <c r="B84" s="67">
        <v>15000</v>
      </c>
      <c r="C84" s="84">
        <v>33000</v>
      </c>
      <c r="D84" s="500">
        <v>33000</v>
      </c>
      <c r="E84" s="500">
        <v>33000</v>
      </c>
    </row>
    <row r="85" spans="1:5" ht="15.75" thickBot="1" x14ac:dyDescent="0.3">
      <c r="A85" s="48" t="s">
        <v>82</v>
      </c>
      <c r="B85" s="67">
        <v>0</v>
      </c>
      <c r="C85" s="84">
        <v>0</v>
      </c>
      <c r="D85" s="68">
        <v>0</v>
      </c>
      <c r="E85" s="68">
        <v>0</v>
      </c>
    </row>
    <row r="86" spans="1:5" ht="15.75" thickBot="1" x14ac:dyDescent="0.3">
      <c r="A86" s="47" t="s">
        <v>85</v>
      </c>
      <c r="B86" s="67">
        <f>B87+B88</f>
        <v>0</v>
      </c>
      <c r="C86" s="67">
        <f>C87+C88</f>
        <v>0</v>
      </c>
      <c r="D86" s="67">
        <f>D87+D88</f>
        <v>0</v>
      </c>
      <c r="E86" s="67">
        <f>E87+E88</f>
        <v>0</v>
      </c>
    </row>
    <row r="87" spans="1:5" ht="15.75" thickBot="1" x14ac:dyDescent="0.3">
      <c r="A87" s="48" t="s">
        <v>81</v>
      </c>
      <c r="B87" s="68">
        <v>0</v>
      </c>
      <c r="C87" s="68">
        <v>0</v>
      </c>
      <c r="D87" s="68">
        <v>0</v>
      </c>
      <c r="E87" s="68">
        <v>0</v>
      </c>
    </row>
    <row r="88" spans="1:5" ht="15.75" thickBot="1" x14ac:dyDescent="0.3">
      <c r="A88" s="48" t="s">
        <v>82</v>
      </c>
      <c r="B88" s="68">
        <v>0</v>
      </c>
      <c r="C88" s="68">
        <v>0</v>
      </c>
      <c r="D88" s="68">
        <v>0</v>
      </c>
      <c r="E88" s="68">
        <v>0</v>
      </c>
    </row>
    <row r="89" spans="1:5" ht="15.75" thickBot="1" x14ac:dyDescent="0.3">
      <c r="A89" s="47" t="s">
        <v>86</v>
      </c>
      <c r="B89" s="67">
        <f>B90+B91</f>
        <v>0</v>
      </c>
      <c r="C89" s="67">
        <f>C90+C91</f>
        <v>0</v>
      </c>
      <c r="D89" s="67">
        <f>D90+D91</f>
        <v>0</v>
      </c>
      <c r="E89" s="67">
        <f>E90+E91</f>
        <v>0</v>
      </c>
    </row>
    <row r="90" spans="1:5" ht="15.75" thickBot="1" x14ac:dyDescent="0.3">
      <c r="A90" s="48" t="s">
        <v>81</v>
      </c>
      <c r="B90" s="68">
        <v>0</v>
      </c>
      <c r="C90" s="68">
        <v>0</v>
      </c>
      <c r="D90" s="68">
        <v>0</v>
      </c>
      <c r="E90" s="68">
        <v>0</v>
      </c>
    </row>
    <row r="91" spans="1:5" ht="15.75" thickBot="1" x14ac:dyDescent="0.3">
      <c r="A91" s="48" t="s">
        <v>82</v>
      </c>
      <c r="B91" s="68">
        <v>0</v>
      </c>
      <c r="C91" s="68">
        <v>0</v>
      </c>
      <c r="D91" s="68">
        <v>0</v>
      </c>
      <c r="E91" s="68">
        <v>0</v>
      </c>
    </row>
    <row r="92" spans="1:5" ht="15.75" thickBot="1" x14ac:dyDescent="0.3">
      <c r="A92" s="47" t="s">
        <v>87</v>
      </c>
      <c r="B92" s="67">
        <f>B93+B94</f>
        <v>0</v>
      </c>
      <c r="C92" s="67">
        <f>C93+C94</f>
        <v>0</v>
      </c>
      <c r="D92" s="67">
        <f>D93+D94</f>
        <v>0</v>
      </c>
      <c r="E92" s="67">
        <f>E93+E94</f>
        <v>0</v>
      </c>
    </row>
    <row r="93" spans="1:5" ht="15.75" thickBot="1" x14ac:dyDescent="0.3">
      <c r="A93" s="48" t="s">
        <v>81</v>
      </c>
      <c r="B93" s="68">
        <v>0</v>
      </c>
      <c r="C93" s="68">
        <v>0</v>
      </c>
      <c r="D93" s="68">
        <v>0</v>
      </c>
      <c r="E93" s="68">
        <v>0</v>
      </c>
    </row>
    <row r="94" spans="1:5" ht="15.75" thickBot="1" x14ac:dyDescent="0.3">
      <c r="A94" s="48" t="s">
        <v>82</v>
      </c>
      <c r="B94" s="68">
        <v>0</v>
      </c>
      <c r="C94" s="68">
        <v>0</v>
      </c>
      <c r="D94" s="68">
        <v>0</v>
      </c>
      <c r="E94" s="68">
        <v>0</v>
      </c>
    </row>
    <row r="95" spans="1:5" ht="15.75" thickBot="1" x14ac:dyDescent="0.3">
      <c r="A95" s="47" t="s">
        <v>88</v>
      </c>
      <c r="B95" s="67">
        <f>B96+B97</f>
        <v>0</v>
      </c>
      <c r="C95" s="67">
        <f>C96+C97</f>
        <v>0</v>
      </c>
      <c r="D95" s="67">
        <f>D96+D97</f>
        <v>0</v>
      </c>
      <c r="E95" s="67">
        <f>E96+E97</f>
        <v>0</v>
      </c>
    </row>
    <row r="96" spans="1:5" ht="15.75" thickBot="1" x14ac:dyDescent="0.3">
      <c r="A96" s="48" t="s">
        <v>81</v>
      </c>
      <c r="B96" s="68">
        <v>0</v>
      </c>
      <c r="C96" s="68">
        <v>0</v>
      </c>
      <c r="D96" s="68">
        <v>0</v>
      </c>
      <c r="E96" s="68">
        <v>0</v>
      </c>
    </row>
    <row r="97" spans="1:5" ht="15.75" thickBot="1" x14ac:dyDescent="0.3">
      <c r="A97" s="48" t="s">
        <v>82</v>
      </c>
      <c r="B97" s="68">
        <v>0</v>
      </c>
      <c r="C97" s="68">
        <v>0</v>
      </c>
      <c r="D97" s="68">
        <v>0</v>
      </c>
      <c r="E97" s="68">
        <v>0</v>
      </c>
    </row>
    <row r="98" spans="1:5" ht="15.75" thickBot="1" x14ac:dyDescent="0.3">
      <c r="A98" s="325" t="s">
        <v>97</v>
      </c>
      <c r="B98" s="104">
        <f>B95+B92+B89+B86+B83+B80+B77</f>
        <v>15000</v>
      </c>
      <c r="C98" s="104">
        <f>C95+C92+C89+C86+C83+C80+C77</f>
        <v>33000</v>
      </c>
      <c r="D98" s="104">
        <f>D95+D92+D89+D86+D83+D80+D77</f>
        <v>33000</v>
      </c>
      <c r="E98" s="104">
        <f>E95+E92+E89+E86+E83+E80+E77</f>
        <v>33000</v>
      </c>
    </row>
    <row r="99" spans="1:5" ht="15.75" thickBot="1" x14ac:dyDescent="0.3">
      <c r="A99" s="60" t="s">
        <v>90</v>
      </c>
      <c r="B99" s="62">
        <f>IF(B98-B69=0,0,"Error")</f>
        <v>0</v>
      </c>
      <c r="C99" s="62">
        <f>IF(C98-C69=0,0,"Error")</f>
        <v>0</v>
      </c>
      <c r="D99" s="62">
        <f>IF(D98-D69=0,0,"Error")</f>
        <v>0</v>
      </c>
      <c r="E99" s="62">
        <f>IF(E98-E69=0,0,"Error")</f>
        <v>0</v>
      </c>
    </row>
    <row r="100" spans="1:5" ht="15.75" thickBot="1" x14ac:dyDescent="0.3">
      <c r="A100" s="327" t="s">
        <v>98</v>
      </c>
      <c r="B100" s="831" t="s">
        <v>519</v>
      </c>
      <c r="C100" s="832"/>
      <c r="D100" s="832"/>
      <c r="E100" s="833"/>
    </row>
    <row r="101" spans="1:5" ht="15.75" thickBot="1" x14ac:dyDescent="0.3">
      <c r="A101" s="28" t="s">
        <v>68</v>
      </c>
      <c r="B101" s="794" t="s">
        <v>520</v>
      </c>
      <c r="C101" s="795"/>
      <c r="D101" s="795"/>
      <c r="E101" s="796"/>
    </row>
    <row r="102" spans="1:5" ht="15.75" thickBot="1" x14ac:dyDescent="0.3">
      <c r="A102" s="28" t="s">
        <v>70</v>
      </c>
      <c r="B102" s="546" t="s">
        <v>521</v>
      </c>
      <c r="C102" s="547"/>
      <c r="D102" s="547"/>
      <c r="E102" s="548"/>
    </row>
    <row r="103" spans="1:5" x14ac:dyDescent="0.25">
      <c r="A103" s="540"/>
      <c r="B103" s="40">
        <v>2019</v>
      </c>
      <c r="C103" s="40">
        <v>2020</v>
      </c>
      <c r="D103" s="40">
        <v>2021</v>
      </c>
      <c r="E103" s="40">
        <v>2022</v>
      </c>
    </row>
    <row r="104" spans="1:5" ht="15.75" thickBot="1" x14ac:dyDescent="0.3">
      <c r="A104" s="541"/>
      <c r="B104" s="42" t="s">
        <v>1</v>
      </c>
      <c r="C104" s="42" t="s">
        <v>46</v>
      </c>
      <c r="D104" s="42" t="s">
        <v>46</v>
      </c>
      <c r="E104" s="42" t="s">
        <v>46</v>
      </c>
    </row>
    <row r="105" spans="1:5" ht="15.75" thickBot="1" x14ac:dyDescent="0.3">
      <c r="A105" s="28" t="s">
        <v>72</v>
      </c>
      <c r="B105" s="124">
        <v>1200000</v>
      </c>
      <c r="C105" s="124">
        <v>1218000</v>
      </c>
      <c r="D105" s="124">
        <v>1236400</v>
      </c>
      <c r="E105" s="124">
        <v>1255480</v>
      </c>
    </row>
    <row r="106" spans="1:5" ht="15.75" thickBot="1" x14ac:dyDescent="0.3">
      <c r="A106" s="28" t="s">
        <v>73</v>
      </c>
      <c r="B106" s="43">
        <f>B114+B117+B120+B123+B126+B129+B132</f>
        <v>26580</v>
      </c>
      <c r="C106" s="43">
        <f>C114+C117+C120+C123+C126+C129+C132</f>
        <v>27020</v>
      </c>
      <c r="D106" s="43">
        <f>D114+D117+D120+D123+D126+D129+D132</f>
        <v>27020</v>
      </c>
      <c r="E106" s="43">
        <f>E114+E117+E120+E123+E126+E129+E132</f>
        <v>27020</v>
      </c>
    </row>
    <row r="107" spans="1:5" ht="15.75" thickBot="1" x14ac:dyDescent="0.3">
      <c r="A107" s="28" t="s">
        <v>74</v>
      </c>
      <c r="B107" s="328">
        <f>B106/B105</f>
        <v>2.215E-2</v>
      </c>
      <c r="C107" s="328">
        <f>C106/C105</f>
        <v>2.2183908045977013E-2</v>
      </c>
      <c r="D107" s="328">
        <f>D106/D105</f>
        <v>2.1853769006793918E-2</v>
      </c>
      <c r="E107" s="328">
        <f>E106/E105</f>
        <v>2.1521649090387739E-2</v>
      </c>
    </row>
    <row r="108" spans="1:5" ht="15.75" thickBot="1" x14ac:dyDescent="0.3">
      <c r="A108" s="28" t="s">
        <v>75</v>
      </c>
      <c r="B108" s="467"/>
      <c r="C108" s="45">
        <f>C105/B105-1</f>
        <v>1.4999999999999902E-2</v>
      </c>
      <c r="D108" s="45">
        <f>D105/C105-1</f>
        <v>1.5106732348111551E-2</v>
      </c>
      <c r="E108" s="45">
        <f>E105/D105-1</f>
        <v>1.543189906179232E-2</v>
      </c>
    </row>
    <row r="109" spans="1:5" ht="15.75" thickBot="1" x14ac:dyDescent="0.3">
      <c r="A109" s="28" t="s">
        <v>77</v>
      </c>
      <c r="B109" s="467"/>
      <c r="C109" s="45">
        <f t="shared" ref="C109:E110" si="1">C106/B106-1</f>
        <v>1.6553799849510886E-2</v>
      </c>
      <c r="D109" s="45">
        <f t="shared" si="1"/>
        <v>0</v>
      </c>
      <c r="E109" s="45">
        <f t="shared" si="1"/>
        <v>0</v>
      </c>
    </row>
    <row r="110" spans="1:5" ht="15.75" thickBot="1" x14ac:dyDescent="0.3">
      <c r="A110" s="28" t="s">
        <v>78</v>
      </c>
      <c r="B110" s="467"/>
      <c r="C110" s="45">
        <f t="shared" si="1"/>
        <v>1.530837290158571E-3</v>
      </c>
      <c r="D110" s="45">
        <f t="shared" si="1"/>
        <v>-1.4881915237787147E-2</v>
      </c>
      <c r="E110" s="45">
        <f t="shared" si="1"/>
        <v>-1.5197374709274625E-2</v>
      </c>
    </row>
    <row r="111" spans="1:5" ht="15.75" thickBot="1" x14ac:dyDescent="0.3">
      <c r="A111" s="537" t="s">
        <v>522</v>
      </c>
      <c r="B111" s="538"/>
      <c r="C111" s="538"/>
      <c r="D111" s="538"/>
      <c r="E111" s="539"/>
    </row>
    <row r="112" spans="1:5" x14ac:dyDescent="0.25">
      <c r="A112" s="540"/>
      <c r="B112" s="40">
        <v>2019</v>
      </c>
      <c r="C112" s="40">
        <v>2020</v>
      </c>
      <c r="D112" s="40">
        <v>2021</v>
      </c>
      <c r="E112" s="40">
        <v>2022</v>
      </c>
    </row>
    <row r="113" spans="1:5" ht="15.75" thickBot="1" x14ac:dyDescent="0.3">
      <c r="A113" s="541"/>
      <c r="B113" s="42" t="s">
        <v>1</v>
      </c>
      <c r="C113" s="42" t="s">
        <v>46</v>
      </c>
      <c r="D113" s="42" t="s">
        <v>46</v>
      </c>
      <c r="E113" s="42" t="s">
        <v>46</v>
      </c>
    </row>
    <row r="114" spans="1:5" ht="15.75" thickBot="1" x14ac:dyDescent="0.3">
      <c r="A114" s="47" t="s">
        <v>80</v>
      </c>
      <c r="B114" s="68">
        <v>11500</v>
      </c>
      <c r="C114" s="68">
        <f>C115+C116</f>
        <v>12000</v>
      </c>
      <c r="D114" s="68">
        <f>D115+D116</f>
        <v>12000</v>
      </c>
      <c r="E114" s="68">
        <f>E115+E116</f>
        <v>12000</v>
      </c>
    </row>
    <row r="115" spans="1:5" ht="15.75" thickBot="1" x14ac:dyDescent="0.3">
      <c r="A115" s="48" t="s">
        <v>81</v>
      </c>
      <c r="B115" s="68">
        <v>11500</v>
      </c>
      <c r="C115" s="68">
        <v>11000</v>
      </c>
      <c r="D115" s="68">
        <v>11000</v>
      </c>
      <c r="E115" s="68">
        <v>11000</v>
      </c>
    </row>
    <row r="116" spans="1:5" ht="15.75" thickBot="1" x14ac:dyDescent="0.3">
      <c r="A116" s="48" t="s">
        <v>82</v>
      </c>
      <c r="B116" s="68"/>
      <c r="C116" s="68">
        <v>1000</v>
      </c>
      <c r="D116" s="68">
        <v>1000</v>
      </c>
      <c r="E116" s="68">
        <v>1000</v>
      </c>
    </row>
    <row r="117" spans="1:5" ht="15.75" thickBot="1" x14ac:dyDescent="0.3">
      <c r="A117" s="47" t="s">
        <v>83</v>
      </c>
      <c r="B117" s="68">
        <v>2080</v>
      </c>
      <c r="C117" s="68">
        <f>C118+C119</f>
        <v>2020</v>
      </c>
      <c r="D117" s="68">
        <f>D118+D119</f>
        <v>2020</v>
      </c>
      <c r="E117" s="68">
        <f>E118+E119</f>
        <v>2020</v>
      </c>
    </row>
    <row r="118" spans="1:5" ht="15.75" thickBot="1" x14ac:dyDescent="0.3">
      <c r="A118" s="48" t="s">
        <v>81</v>
      </c>
      <c r="B118" s="68">
        <v>2080</v>
      </c>
      <c r="C118" s="68">
        <v>1850</v>
      </c>
      <c r="D118" s="501">
        <v>1850</v>
      </c>
      <c r="E118" s="501">
        <v>1850</v>
      </c>
    </row>
    <row r="119" spans="1:5" ht="15.75" thickBot="1" x14ac:dyDescent="0.3">
      <c r="A119" s="48" t="s">
        <v>82</v>
      </c>
      <c r="B119" s="68"/>
      <c r="C119" s="68">
        <v>170</v>
      </c>
      <c r="D119" s="501">
        <v>170</v>
      </c>
      <c r="E119" s="501">
        <v>170</v>
      </c>
    </row>
    <row r="120" spans="1:5" ht="15.75" thickBot="1" x14ac:dyDescent="0.3">
      <c r="A120" s="47" t="s">
        <v>84</v>
      </c>
      <c r="B120" s="67">
        <f>SUM(B121:B122)</f>
        <v>13000</v>
      </c>
      <c r="C120" s="84">
        <f>C121+C122</f>
        <v>13000</v>
      </c>
      <c r="D120" s="84">
        <f>D121+D122</f>
        <v>13000</v>
      </c>
      <c r="E120" s="84">
        <f>E121+E122</f>
        <v>13000</v>
      </c>
    </row>
    <row r="121" spans="1:5" ht="15.75" thickBot="1" x14ac:dyDescent="0.3">
      <c r="A121" s="48" t="s">
        <v>81</v>
      </c>
      <c r="B121" s="67">
        <v>13000</v>
      </c>
      <c r="C121" s="84">
        <v>13000</v>
      </c>
      <c r="D121" s="68">
        <v>13000</v>
      </c>
      <c r="E121" s="68">
        <v>13000</v>
      </c>
    </row>
    <row r="122" spans="1:5" ht="15.75" thickBot="1" x14ac:dyDescent="0.3">
      <c r="A122" s="48" t="s">
        <v>82</v>
      </c>
      <c r="B122" s="67"/>
      <c r="C122" s="84">
        <v>0</v>
      </c>
      <c r="D122" s="68">
        <v>0</v>
      </c>
      <c r="E122" s="68">
        <v>0</v>
      </c>
    </row>
    <row r="123" spans="1:5" ht="15.75" thickBot="1" x14ac:dyDescent="0.3">
      <c r="A123" s="47" t="s">
        <v>85</v>
      </c>
      <c r="B123" s="67"/>
      <c r="C123" s="68">
        <f>C124+C125</f>
        <v>0</v>
      </c>
      <c r="D123" s="68">
        <f>D124+D125</f>
        <v>0</v>
      </c>
      <c r="E123" s="68">
        <f>E124+E125</f>
        <v>0</v>
      </c>
    </row>
    <row r="124" spans="1:5" ht="15.75" thickBot="1" x14ac:dyDescent="0.3">
      <c r="A124" s="48" t="s">
        <v>81</v>
      </c>
      <c r="B124" s="67"/>
      <c r="C124" s="68">
        <v>0</v>
      </c>
      <c r="D124" s="68">
        <v>0</v>
      </c>
      <c r="E124" s="68">
        <v>0</v>
      </c>
    </row>
    <row r="125" spans="1:5" ht="15.75" thickBot="1" x14ac:dyDescent="0.3">
      <c r="A125" s="48" t="s">
        <v>82</v>
      </c>
      <c r="B125" s="67"/>
      <c r="C125" s="68">
        <v>0</v>
      </c>
      <c r="D125" s="68">
        <v>0</v>
      </c>
      <c r="E125" s="68">
        <v>0</v>
      </c>
    </row>
    <row r="126" spans="1:5" ht="15.75" thickBot="1" x14ac:dyDescent="0.3">
      <c r="A126" s="47" t="s">
        <v>86</v>
      </c>
      <c r="B126" s="67"/>
      <c r="C126" s="68">
        <f>C127+C128</f>
        <v>0</v>
      </c>
      <c r="D126" s="68">
        <f>D127+D128</f>
        <v>0</v>
      </c>
      <c r="E126" s="68">
        <f>E127+E128</f>
        <v>0</v>
      </c>
    </row>
    <row r="127" spans="1:5" ht="15.75" thickBot="1" x14ac:dyDescent="0.3">
      <c r="A127" s="48" t="s">
        <v>81</v>
      </c>
      <c r="B127" s="67"/>
      <c r="C127" s="68">
        <v>0</v>
      </c>
      <c r="D127" s="68">
        <v>0</v>
      </c>
      <c r="E127" s="68">
        <v>0</v>
      </c>
    </row>
    <row r="128" spans="1:5" ht="15.75" thickBot="1" x14ac:dyDescent="0.3">
      <c r="A128" s="48" t="s">
        <v>82</v>
      </c>
      <c r="B128" s="67"/>
      <c r="C128" s="68">
        <v>0</v>
      </c>
      <c r="D128" s="68">
        <v>0</v>
      </c>
      <c r="E128" s="68">
        <v>0</v>
      </c>
    </row>
    <row r="129" spans="1:5" ht="15.75" thickBot="1" x14ac:dyDescent="0.3">
      <c r="A129" s="47" t="s">
        <v>87</v>
      </c>
      <c r="B129" s="67"/>
      <c r="C129" s="68">
        <f>C130+C131</f>
        <v>0</v>
      </c>
      <c r="D129" s="68">
        <f>D130+D131</f>
        <v>0</v>
      </c>
      <c r="E129" s="68">
        <f>E130+E131</f>
        <v>0</v>
      </c>
    </row>
    <row r="130" spans="1:5" ht="15.75" thickBot="1" x14ac:dyDescent="0.3">
      <c r="A130" s="48" t="s">
        <v>81</v>
      </c>
      <c r="B130" s="67"/>
      <c r="C130" s="68">
        <v>0</v>
      </c>
      <c r="D130" s="68">
        <v>0</v>
      </c>
      <c r="E130" s="68">
        <v>0</v>
      </c>
    </row>
    <row r="131" spans="1:5" ht="15.75" thickBot="1" x14ac:dyDescent="0.3">
      <c r="A131" s="48" t="s">
        <v>82</v>
      </c>
      <c r="B131" s="67"/>
      <c r="C131" s="68">
        <v>0</v>
      </c>
      <c r="D131" s="68">
        <v>0</v>
      </c>
      <c r="E131" s="68">
        <v>0</v>
      </c>
    </row>
    <row r="132" spans="1:5" ht="15.75" thickBot="1" x14ac:dyDescent="0.3">
      <c r="A132" s="47" t="s">
        <v>88</v>
      </c>
      <c r="B132" s="67"/>
      <c r="C132" s="68">
        <f>C133+C134</f>
        <v>0</v>
      </c>
      <c r="D132" s="68">
        <f>D133+D134</f>
        <v>0</v>
      </c>
      <c r="E132" s="68">
        <f>E133+E134</f>
        <v>0</v>
      </c>
    </row>
    <row r="133" spans="1:5" ht="15.75" thickBot="1" x14ac:dyDescent="0.3">
      <c r="A133" s="48" t="s">
        <v>81</v>
      </c>
      <c r="B133" s="67"/>
      <c r="C133" s="68">
        <v>0</v>
      </c>
      <c r="D133" s="68">
        <v>0</v>
      </c>
      <c r="E133" s="68">
        <v>0</v>
      </c>
    </row>
    <row r="134" spans="1:5" ht="15.75" thickBot="1" x14ac:dyDescent="0.3">
      <c r="A134" s="48" t="s">
        <v>82</v>
      </c>
      <c r="B134" s="67"/>
      <c r="C134" s="68">
        <v>0</v>
      </c>
      <c r="D134" s="68">
        <v>0</v>
      </c>
      <c r="E134" s="68">
        <v>0</v>
      </c>
    </row>
    <row r="135" spans="1:5" ht="15.75" thickBot="1" x14ac:dyDescent="0.3">
      <c r="A135" s="325" t="s">
        <v>104</v>
      </c>
      <c r="B135" s="104">
        <f>B132+B129+B126+B123+B120+B117+B114</f>
        <v>26580</v>
      </c>
      <c r="C135" s="104">
        <f>C132+C129+C126+C123+C120+C117+C114</f>
        <v>27020</v>
      </c>
      <c r="D135" s="104">
        <f>D132+D129+D126+D123+D120+D117+D114</f>
        <v>27020</v>
      </c>
      <c r="E135" s="104">
        <f>E132+E129+E126+E123+E120+E117+E114</f>
        <v>27020</v>
      </c>
    </row>
    <row r="136" spans="1:5" ht="15.75" thickBot="1" x14ac:dyDescent="0.3">
      <c r="A136" s="60" t="s">
        <v>90</v>
      </c>
      <c r="B136" s="62">
        <f>IF(B135-B106=0,0,"Error")</f>
        <v>0</v>
      </c>
      <c r="C136" s="62">
        <f>IF(C135-C106=0,0,"Error")</f>
        <v>0</v>
      </c>
      <c r="D136" s="62">
        <f>IF(D135-D106=0,0,"Error")</f>
        <v>0</v>
      </c>
      <c r="E136" s="62">
        <f>IF(E135-E106=0,0,"Error")</f>
        <v>0</v>
      </c>
    </row>
    <row r="137" spans="1:5" ht="15.75" thickBot="1" x14ac:dyDescent="0.3">
      <c r="A137" s="327" t="s">
        <v>105</v>
      </c>
      <c r="B137" s="572" t="s">
        <v>523</v>
      </c>
      <c r="C137" s="573"/>
      <c r="D137" s="573"/>
      <c r="E137" s="574"/>
    </row>
    <row r="138" spans="1:5" ht="15.75" thickBot="1" x14ac:dyDescent="0.3">
      <c r="A138" s="28" t="s">
        <v>68</v>
      </c>
      <c r="B138" s="794" t="s">
        <v>524</v>
      </c>
      <c r="C138" s="795"/>
      <c r="D138" s="795"/>
      <c r="E138" s="796"/>
    </row>
    <row r="139" spans="1:5" ht="15.75" thickBot="1" x14ac:dyDescent="0.3">
      <c r="A139" s="28" t="s">
        <v>70</v>
      </c>
      <c r="B139" s="546" t="s">
        <v>525</v>
      </c>
      <c r="C139" s="547"/>
      <c r="D139" s="547"/>
      <c r="E139" s="548"/>
    </row>
    <row r="140" spans="1:5" x14ac:dyDescent="0.25">
      <c r="A140" s="540"/>
      <c r="B140" s="40">
        <v>2019</v>
      </c>
      <c r="C140" s="40">
        <v>2020</v>
      </c>
      <c r="D140" s="40">
        <v>2021</v>
      </c>
      <c r="E140" s="40">
        <v>2022</v>
      </c>
    </row>
    <row r="141" spans="1:5" ht="15.75" thickBot="1" x14ac:dyDescent="0.3">
      <c r="A141" s="541"/>
      <c r="B141" s="42" t="s">
        <v>1</v>
      </c>
      <c r="C141" s="42" t="s">
        <v>46</v>
      </c>
      <c r="D141" s="42" t="s">
        <v>46</v>
      </c>
      <c r="E141" s="42" t="s">
        <v>46</v>
      </c>
    </row>
    <row r="142" spans="1:5" ht="15.75" thickBot="1" x14ac:dyDescent="0.3">
      <c r="A142" s="28" t="s">
        <v>72</v>
      </c>
      <c r="B142" s="124">
        <v>0</v>
      </c>
      <c r="C142" s="124">
        <v>0</v>
      </c>
      <c r="D142" s="124">
        <v>0</v>
      </c>
      <c r="E142" s="124">
        <v>0</v>
      </c>
    </row>
    <row r="143" spans="1:5" ht="15.75" thickBot="1" x14ac:dyDescent="0.3">
      <c r="A143" s="28" t="s">
        <v>73</v>
      </c>
      <c r="B143" s="43">
        <f>B151+B154+B157+B160+B163+B166+B169</f>
        <v>0</v>
      </c>
      <c r="C143" s="43">
        <f>C151+C154+C157+C160+C163+C166+C169</f>
        <v>5000</v>
      </c>
      <c r="D143" s="43">
        <f>D151+D154+D157+D160+D163+D166+D169</f>
        <v>5000</v>
      </c>
      <c r="E143" s="43">
        <f>E151+E154+E157+E160+E163+E166+E169</f>
        <v>5000</v>
      </c>
    </row>
    <row r="144" spans="1:5" ht="15.75" thickBot="1" x14ac:dyDescent="0.3">
      <c r="A144" s="28" t="s">
        <v>74</v>
      </c>
      <c r="B144" s="43">
        <v>3.190661478599222</v>
      </c>
      <c r="C144" s="43">
        <v>2.9888475836431225</v>
      </c>
      <c r="D144" s="43">
        <v>2.9259896729776247</v>
      </c>
      <c r="E144" s="43">
        <v>2.870967741935484</v>
      </c>
    </row>
    <row r="145" spans="1:5" ht="15.75" thickBot="1" x14ac:dyDescent="0.3">
      <c r="A145" s="28" t="s">
        <v>75</v>
      </c>
      <c r="B145" s="467"/>
      <c r="C145" s="45">
        <v>4.6692607003891107E-2</v>
      </c>
      <c r="D145" s="45">
        <v>7.9925650557620909E-2</v>
      </c>
      <c r="E145" s="45">
        <v>6.7125645438898429E-2</v>
      </c>
    </row>
    <row r="146" spans="1:5" ht="15.75" thickBot="1" x14ac:dyDescent="0.3">
      <c r="A146" s="28" t="s">
        <v>77</v>
      </c>
      <c r="B146" s="467"/>
      <c r="C146" s="45">
        <v>-1.9512195121951237E-2</v>
      </c>
      <c r="D146" s="45">
        <v>5.7213930348258613E-2</v>
      </c>
      <c r="E146" s="45">
        <v>4.705882352941182E-2</v>
      </c>
    </row>
    <row r="147" spans="1:5" ht="15.75" thickBot="1" x14ac:dyDescent="0.3">
      <c r="A147" s="28" t="s">
        <v>78</v>
      </c>
      <c r="B147" s="467"/>
      <c r="C147" s="45">
        <v>-6.3251428053314074E-2</v>
      </c>
      <c r="D147" s="45">
        <v>-2.1030818369426552E-2</v>
      </c>
      <c r="E147" s="45">
        <v>-1.8804554079696278E-2</v>
      </c>
    </row>
    <row r="148" spans="1:5" ht="15.75" thickBot="1" x14ac:dyDescent="0.3">
      <c r="A148" s="537" t="s">
        <v>526</v>
      </c>
      <c r="B148" s="538"/>
      <c r="C148" s="538"/>
      <c r="D148" s="538"/>
      <c r="E148" s="539"/>
    </row>
    <row r="149" spans="1:5" x14ac:dyDescent="0.25">
      <c r="A149" s="540"/>
      <c r="B149" s="40">
        <v>2019</v>
      </c>
      <c r="C149" s="40">
        <v>2020</v>
      </c>
      <c r="D149" s="40">
        <v>2021</v>
      </c>
      <c r="E149" s="40">
        <v>2022</v>
      </c>
    </row>
    <row r="150" spans="1:5" ht="15.75" thickBot="1" x14ac:dyDescent="0.3">
      <c r="A150" s="541"/>
      <c r="B150" s="42" t="s">
        <v>1</v>
      </c>
      <c r="C150" s="42" t="s">
        <v>46</v>
      </c>
      <c r="D150" s="42" t="s">
        <v>46</v>
      </c>
      <c r="E150" s="42" t="s">
        <v>46</v>
      </c>
    </row>
    <row r="151" spans="1:5" ht="15.75" thickBot="1" x14ac:dyDescent="0.3">
      <c r="A151" s="47" t="s">
        <v>80</v>
      </c>
      <c r="B151" s="68">
        <f>B152+B153</f>
        <v>0</v>
      </c>
      <c r="C151" s="68">
        <f>C152+C153</f>
        <v>0</v>
      </c>
      <c r="D151" s="68">
        <f>D152+D153</f>
        <v>0</v>
      </c>
      <c r="E151" s="68">
        <f>E152+E153</f>
        <v>0</v>
      </c>
    </row>
    <row r="152" spans="1:5" ht="15.75" thickBot="1" x14ac:dyDescent="0.3">
      <c r="A152" s="48" t="s">
        <v>81</v>
      </c>
      <c r="B152" s="68">
        <v>0</v>
      </c>
      <c r="C152" s="84">
        <v>0</v>
      </c>
      <c r="D152" s="68">
        <v>0</v>
      </c>
      <c r="E152" s="68">
        <v>0</v>
      </c>
    </row>
    <row r="153" spans="1:5" ht="15.75" thickBot="1" x14ac:dyDescent="0.3">
      <c r="A153" s="48" t="s">
        <v>82</v>
      </c>
      <c r="B153" s="68">
        <v>0</v>
      </c>
      <c r="C153" s="84">
        <v>0</v>
      </c>
      <c r="D153" s="68">
        <v>0</v>
      </c>
      <c r="E153" s="68">
        <v>0</v>
      </c>
    </row>
    <row r="154" spans="1:5" ht="15.75" thickBot="1" x14ac:dyDescent="0.3">
      <c r="A154" s="47" t="s">
        <v>83</v>
      </c>
      <c r="B154" s="68">
        <f>B155+B156</f>
        <v>0</v>
      </c>
      <c r="C154" s="68">
        <f>C155+C156</f>
        <v>0</v>
      </c>
      <c r="D154" s="68">
        <f>D155+D156</f>
        <v>0</v>
      </c>
      <c r="E154" s="68">
        <f>E155+E156</f>
        <v>0</v>
      </c>
    </row>
    <row r="155" spans="1:5" ht="15.75" thickBot="1" x14ac:dyDescent="0.3">
      <c r="A155" s="48" t="s">
        <v>81</v>
      </c>
      <c r="B155" s="68">
        <v>0</v>
      </c>
      <c r="C155" s="84">
        <v>0</v>
      </c>
      <c r="D155" s="68">
        <v>0</v>
      </c>
      <c r="E155" s="68">
        <v>0</v>
      </c>
    </row>
    <row r="156" spans="1:5" ht="15.75" thickBot="1" x14ac:dyDescent="0.3">
      <c r="A156" s="48" t="s">
        <v>82</v>
      </c>
      <c r="B156" s="68">
        <v>0</v>
      </c>
      <c r="C156" s="84">
        <v>0</v>
      </c>
      <c r="D156" s="68">
        <v>0</v>
      </c>
      <c r="E156" s="68">
        <v>0</v>
      </c>
    </row>
    <row r="157" spans="1:5" ht="15.75" thickBot="1" x14ac:dyDescent="0.3">
      <c r="A157" s="47" t="s">
        <v>84</v>
      </c>
      <c r="B157" s="68">
        <f>B158+B159</f>
        <v>0</v>
      </c>
      <c r="C157" s="68">
        <f>C158+C159</f>
        <v>5000</v>
      </c>
      <c r="D157" s="68">
        <f>D158+D159</f>
        <v>5000</v>
      </c>
      <c r="E157" s="68">
        <f>E158+E159</f>
        <v>5000</v>
      </c>
    </row>
    <row r="158" spans="1:5" ht="15.75" thickBot="1" x14ac:dyDescent="0.3">
      <c r="A158" s="48" t="s">
        <v>81</v>
      </c>
      <c r="B158" s="67">
        <v>0</v>
      </c>
      <c r="C158" s="84">
        <v>5000</v>
      </c>
      <c r="D158" s="500">
        <v>5000</v>
      </c>
      <c r="E158" s="500">
        <v>5000</v>
      </c>
    </row>
    <row r="159" spans="1:5" ht="15.75" thickBot="1" x14ac:dyDescent="0.3">
      <c r="A159" s="48" t="s">
        <v>82</v>
      </c>
      <c r="B159" s="68">
        <v>0</v>
      </c>
      <c r="C159" s="84">
        <v>0</v>
      </c>
      <c r="D159" s="68">
        <v>0</v>
      </c>
      <c r="E159" s="68">
        <v>0</v>
      </c>
    </row>
    <row r="160" spans="1:5" ht="15.75" thickBot="1" x14ac:dyDescent="0.3">
      <c r="A160" s="47" t="s">
        <v>85</v>
      </c>
      <c r="B160" s="68">
        <f>B161+B162</f>
        <v>0</v>
      </c>
      <c r="C160" s="68">
        <f>C161+C162</f>
        <v>0</v>
      </c>
      <c r="D160" s="68">
        <f>D161+D162</f>
        <v>0</v>
      </c>
      <c r="E160" s="68">
        <f>E161+E162</f>
        <v>0</v>
      </c>
    </row>
    <row r="161" spans="1:5" ht="15.75" thickBot="1" x14ac:dyDescent="0.3">
      <c r="A161" s="48" t="s">
        <v>81</v>
      </c>
      <c r="B161" s="68">
        <v>0</v>
      </c>
      <c r="C161" s="84">
        <v>0</v>
      </c>
      <c r="D161" s="68">
        <v>0</v>
      </c>
      <c r="E161" s="68">
        <v>0</v>
      </c>
    </row>
    <row r="162" spans="1:5" ht="15.75" thickBot="1" x14ac:dyDescent="0.3">
      <c r="A162" s="48" t="s">
        <v>82</v>
      </c>
      <c r="B162" s="68">
        <v>0</v>
      </c>
      <c r="C162" s="84">
        <v>0</v>
      </c>
      <c r="D162" s="68">
        <v>0</v>
      </c>
      <c r="E162" s="68">
        <v>0</v>
      </c>
    </row>
    <row r="163" spans="1:5" ht="15.75" thickBot="1" x14ac:dyDescent="0.3">
      <c r="A163" s="47" t="s">
        <v>86</v>
      </c>
      <c r="B163" s="68">
        <f>B164+B165</f>
        <v>0</v>
      </c>
      <c r="C163" s="68">
        <f>C164+C165</f>
        <v>0</v>
      </c>
      <c r="D163" s="68">
        <f>D164+D165</f>
        <v>0</v>
      </c>
      <c r="E163" s="68">
        <f>E164+E165</f>
        <v>0</v>
      </c>
    </row>
    <row r="164" spans="1:5" ht="15.75" thickBot="1" x14ac:dyDescent="0.3">
      <c r="A164" s="48" t="s">
        <v>81</v>
      </c>
      <c r="B164" s="68">
        <v>0</v>
      </c>
      <c r="C164" s="84">
        <v>0</v>
      </c>
      <c r="D164" s="68">
        <v>0</v>
      </c>
      <c r="E164" s="68">
        <v>0</v>
      </c>
    </row>
    <row r="165" spans="1:5" ht="15.75" thickBot="1" x14ac:dyDescent="0.3">
      <c r="A165" s="48" t="s">
        <v>82</v>
      </c>
      <c r="B165" s="68">
        <v>0</v>
      </c>
      <c r="C165" s="84">
        <v>0</v>
      </c>
      <c r="D165" s="68">
        <v>0</v>
      </c>
      <c r="E165" s="68">
        <v>0</v>
      </c>
    </row>
    <row r="166" spans="1:5" ht="15.75" thickBot="1" x14ac:dyDescent="0.3">
      <c r="A166" s="47" t="s">
        <v>87</v>
      </c>
      <c r="B166" s="68">
        <f>B167+B168</f>
        <v>0</v>
      </c>
      <c r="C166" s="68">
        <f>C167+C168</f>
        <v>0</v>
      </c>
      <c r="D166" s="68">
        <f>D167+D168</f>
        <v>0</v>
      </c>
      <c r="E166" s="68">
        <f>E167+E168</f>
        <v>0</v>
      </c>
    </row>
    <row r="167" spans="1:5" ht="15.75" thickBot="1" x14ac:dyDescent="0.3">
      <c r="A167" s="48" t="s">
        <v>81</v>
      </c>
      <c r="B167" s="68">
        <v>0</v>
      </c>
      <c r="C167" s="84">
        <v>0</v>
      </c>
      <c r="D167" s="68">
        <v>0</v>
      </c>
      <c r="E167" s="68">
        <v>0</v>
      </c>
    </row>
    <row r="168" spans="1:5" ht="15.75" thickBot="1" x14ac:dyDescent="0.3">
      <c r="A168" s="48" t="s">
        <v>82</v>
      </c>
      <c r="B168" s="68">
        <v>0</v>
      </c>
      <c r="C168" s="84">
        <v>0</v>
      </c>
      <c r="D168" s="68">
        <v>0</v>
      </c>
      <c r="E168" s="68">
        <v>0</v>
      </c>
    </row>
    <row r="169" spans="1:5" ht="15.75" thickBot="1" x14ac:dyDescent="0.3">
      <c r="A169" s="47" t="s">
        <v>88</v>
      </c>
      <c r="B169" s="68">
        <f>B170+B171</f>
        <v>0</v>
      </c>
      <c r="C169" s="68">
        <f>C170+C171</f>
        <v>0</v>
      </c>
      <c r="D169" s="68">
        <f>D170+D171</f>
        <v>0</v>
      </c>
      <c r="E169" s="68">
        <f>E170+E171</f>
        <v>0</v>
      </c>
    </row>
    <row r="170" spans="1:5" ht="15.75" thickBot="1" x14ac:dyDescent="0.3">
      <c r="A170" s="48" t="s">
        <v>81</v>
      </c>
      <c r="B170" s="68">
        <v>0</v>
      </c>
      <c r="C170" s="84">
        <v>0</v>
      </c>
      <c r="D170" s="68">
        <v>0</v>
      </c>
      <c r="E170" s="68">
        <v>0</v>
      </c>
    </row>
    <row r="171" spans="1:5" ht="15.75" thickBot="1" x14ac:dyDescent="0.3">
      <c r="A171" s="48" t="s">
        <v>82</v>
      </c>
      <c r="B171" s="68">
        <v>0</v>
      </c>
      <c r="C171" s="84">
        <v>0</v>
      </c>
      <c r="D171" s="68">
        <v>0</v>
      </c>
      <c r="E171" s="68">
        <v>0</v>
      </c>
    </row>
    <row r="172" spans="1:5" ht="15.75" thickBot="1" x14ac:dyDescent="0.3">
      <c r="A172" s="325" t="s">
        <v>111</v>
      </c>
      <c r="B172" s="104">
        <f>B169+B166+B163+B160+B157+B154+B151</f>
        <v>0</v>
      </c>
      <c r="C172" s="104">
        <f>C169+C166+C163+C160+C157+C154+C151</f>
        <v>5000</v>
      </c>
      <c r="D172" s="104">
        <f>D169+D166+D163+D160+D157+D154+D151</f>
        <v>5000</v>
      </c>
      <c r="E172" s="104">
        <f>E169+E166+E163+E160+E157+E154+E151</f>
        <v>5000</v>
      </c>
    </row>
    <row r="173" spans="1:5" ht="15.75" thickBot="1" x14ac:dyDescent="0.3">
      <c r="A173" s="60" t="s">
        <v>90</v>
      </c>
      <c r="B173" s="62">
        <f>IF(B172-B143=0,0,"Error")</f>
        <v>0</v>
      </c>
      <c r="C173" s="62">
        <f>IF(C172-C143=0,0,"Error")</f>
        <v>0</v>
      </c>
      <c r="D173" s="62">
        <f>IF(D172-D143=0,0,"Error")</f>
        <v>0</v>
      </c>
      <c r="E173" s="62">
        <f>IF(E172-E143=0,0,"Error")</f>
        <v>0</v>
      </c>
    </row>
    <row r="174" spans="1:5" ht="15.75" thickBot="1" x14ac:dyDescent="0.3">
      <c r="A174" s="327" t="s">
        <v>187</v>
      </c>
      <c r="B174" s="829" t="s">
        <v>527</v>
      </c>
      <c r="C174" s="829"/>
      <c r="D174" s="829"/>
      <c r="E174" s="830"/>
    </row>
    <row r="175" spans="1:5" ht="15.75" thickBot="1" x14ac:dyDescent="0.3">
      <c r="A175" s="28" t="s">
        <v>68</v>
      </c>
      <c r="B175" s="807" t="s">
        <v>528</v>
      </c>
      <c r="C175" s="808"/>
      <c r="D175" s="808"/>
      <c r="E175" s="809"/>
    </row>
    <row r="176" spans="1:5" ht="15.75" thickBot="1" x14ac:dyDescent="0.3">
      <c r="A176" s="28" t="s">
        <v>70</v>
      </c>
      <c r="B176" s="571" t="s">
        <v>529</v>
      </c>
      <c r="C176" s="544"/>
      <c r="D176" s="544"/>
      <c r="E176" s="545"/>
    </row>
    <row r="177" spans="1:5" x14ac:dyDescent="0.25">
      <c r="A177" s="540"/>
      <c r="B177" s="40">
        <v>2019</v>
      </c>
      <c r="C177" s="40">
        <v>2020</v>
      </c>
      <c r="D177" s="40">
        <v>2021</v>
      </c>
      <c r="E177" s="40">
        <v>2022</v>
      </c>
    </row>
    <row r="178" spans="1:5" ht="15.75" thickBot="1" x14ac:dyDescent="0.3">
      <c r="A178" s="541"/>
      <c r="B178" s="42" t="s">
        <v>1</v>
      </c>
      <c r="C178" s="42" t="s">
        <v>46</v>
      </c>
      <c r="D178" s="42" t="s">
        <v>46</v>
      </c>
      <c r="E178" s="42" t="s">
        <v>46</v>
      </c>
    </row>
    <row r="179" spans="1:5" ht="15.75" thickBot="1" x14ac:dyDescent="0.3">
      <c r="A179" s="28" t="s">
        <v>72</v>
      </c>
      <c r="B179" s="43">
        <v>328</v>
      </c>
      <c r="C179" s="43">
        <v>328</v>
      </c>
      <c r="D179" s="43">
        <v>328</v>
      </c>
      <c r="E179" s="43">
        <v>328</v>
      </c>
    </row>
    <row r="180" spans="1:5" ht="15.75" thickBot="1" x14ac:dyDescent="0.3">
      <c r="A180" s="28" t="s">
        <v>73</v>
      </c>
      <c r="B180" s="43">
        <f>B188+B191+B194+B197+B200+B203+B206</f>
        <v>29420</v>
      </c>
      <c r="C180" s="43">
        <f>C188+C191+C194+C197+C200+C203+C206</f>
        <v>31980</v>
      </c>
      <c r="D180" s="43">
        <f>D188+D191+D194+D197+D200+D203+D206</f>
        <v>31980</v>
      </c>
      <c r="E180" s="43">
        <f>E188+E191+E194+E197+E200+E203+E206</f>
        <v>31980</v>
      </c>
    </row>
    <row r="181" spans="1:5" ht="15.75" thickBot="1" x14ac:dyDescent="0.3">
      <c r="A181" s="28" t="s">
        <v>74</v>
      </c>
      <c r="B181" s="43">
        <f>B180/B179</f>
        <v>89.695121951219505</v>
      </c>
      <c r="C181" s="43">
        <f>C180/C179</f>
        <v>97.5</v>
      </c>
      <c r="D181" s="43">
        <f>D180/D179</f>
        <v>97.5</v>
      </c>
      <c r="E181" s="43">
        <f>E180/E179</f>
        <v>97.5</v>
      </c>
    </row>
    <row r="182" spans="1:5" ht="15.75" thickBot="1" x14ac:dyDescent="0.3">
      <c r="A182" s="28" t="s">
        <v>75</v>
      </c>
      <c r="B182" s="467"/>
      <c r="C182" s="45">
        <f t="shared" ref="C182:E184" si="2">C179/B179-1</f>
        <v>0</v>
      </c>
      <c r="D182" s="45">
        <f t="shared" si="2"/>
        <v>0</v>
      </c>
      <c r="E182" s="45">
        <f t="shared" si="2"/>
        <v>0</v>
      </c>
    </row>
    <row r="183" spans="1:5" ht="15.75" thickBot="1" x14ac:dyDescent="0.3">
      <c r="A183" s="28" t="s">
        <v>77</v>
      </c>
      <c r="B183" s="467"/>
      <c r="C183" s="45">
        <f t="shared" si="2"/>
        <v>8.7015635622025744E-2</v>
      </c>
      <c r="D183" s="45">
        <f t="shared" si="2"/>
        <v>0</v>
      </c>
      <c r="E183" s="45">
        <f t="shared" si="2"/>
        <v>0</v>
      </c>
    </row>
    <row r="184" spans="1:5" ht="15.75" thickBot="1" x14ac:dyDescent="0.3">
      <c r="A184" s="28" t="s">
        <v>78</v>
      </c>
      <c r="B184" s="467"/>
      <c r="C184" s="45">
        <f t="shared" si="2"/>
        <v>8.7015635622025966E-2</v>
      </c>
      <c r="D184" s="45">
        <f t="shared" si="2"/>
        <v>0</v>
      </c>
      <c r="E184" s="45">
        <f t="shared" si="2"/>
        <v>0</v>
      </c>
    </row>
    <row r="185" spans="1:5" ht="15.75" thickBot="1" x14ac:dyDescent="0.3">
      <c r="A185" s="537" t="s">
        <v>530</v>
      </c>
      <c r="B185" s="538"/>
      <c r="C185" s="538"/>
      <c r="D185" s="538"/>
      <c r="E185" s="539"/>
    </row>
    <row r="186" spans="1:5" x14ac:dyDescent="0.25">
      <c r="A186" s="540"/>
      <c r="B186" s="40">
        <v>2019</v>
      </c>
      <c r="C186" s="40">
        <v>2020</v>
      </c>
      <c r="D186" s="40">
        <v>2021</v>
      </c>
      <c r="E186" s="40">
        <v>2022</v>
      </c>
    </row>
    <row r="187" spans="1:5" ht="15.75" thickBot="1" x14ac:dyDescent="0.3">
      <c r="A187" s="541"/>
      <c r="B187" s="42" t="s">
        <v>1</v>
      </c>
      <c r="C187" s="42" t="s">
        <v>46</v>
      </c>
      <c r="D187" s="42" t="s">
        <v>46</v>
      </c>
      <c r="E187" s="42" t="s">
        <v>46</v>
      </c>
    </row>
    <row r="188" spans="1:5" ht="15.75" thickBot="1" x14ac:dyDescent="0.3">
      <c r="A188" s="47" t="s">
        <v>80</v>
      </c>
      <c r="B188" s="68">
        <f>SUM(B189:B190)</f>
        <v>13200</v>
      </c>
      <c r="C188" s="68">
        <f>C189+C190</f>
        <v>13700</v>
      </c>
      <c r="D188" s="68">
        <f>D189+D190</f>
        <v>13700</v>
      </c>
      <c r="E188" s="68">
        <f>E189+E190</f>
        <v>13700</v>
      </c>
    </row>
    <row r="189" spans="1:5" ht="15.75" thickBot="1" x14ac:dyDescent="0.3">
      <c r="A189" s="48" t="s">
        <v>81</v>
      </c>
      <c r="B189" s="68">
        <v>13200</v>
      </c>
      <c r="C189" s="68">
        <v>7200</v>
      </c>
      <c r="D189" s="68">
        <v>7200</v>
      </c>
      <c r="E189" s="68">
        <v>7200</v>
      </c>
    </row>
    <row r="190" spans="1:5" ht="15.75" thickBot="1" x14ac:dyDescent="0.3">
      <c r="A190" s="48" t="s">
        <v>82</v>
      </c>
      <c r="B190" s="68"/>
      <c r="C190" s="68">
        <v>6500</v>
      </c>
      <c r="D190" s="68">
        <v>6500</v>
      </c>
      <c r="E190" s="68">
        <v>6500</v>
      </c>
    </row>
    <row r="191" spans="1:5" ht="15.75" thickBot="1" x14ac:dyDescent="0.3">
      <c r="A191" s="47" t="s">
        <v>83</v>
      </c>
      <c r="B191" s="68">
        <f>SUM(B192:B193)</f>
        <v>2220</v>
      </c>
      <c r="C191" s="68">
        <f>C192+C193</f>
        <v>2280</v>
      </c>
      <c r="D191" s="68">
        <f>D192+D193</f>
        <v>2280</v>
      </c>
      <c r="E191" s="68">
        <f>E192+E193</f>
        <v>2280</v>
      </c>
    </row>
    <row r="192" spans="1:5" ht="15.75" thickBot="1" x14ac:dyDescent="0.3">
      <c r="A192" s="48" t="s">
        <v>81</v>
      </c>
      <c r="B192" s="68">
        <v>2220</v>
      </c>
      <c r="C192" s="68">
        <v>1200</v>
      </c>
      <c r="D192" s="68">
        <v>1200</v>
      </c>
      <c r="E192" s="68">
        <v>1200</v>
      </c>
    </row>
    <row r="193" spans="1:5" ht="15.75" thickBot="1" x14ac:dyDescent="0.3">
      <c r="A193" s="48" t="s">
        <v>82</v>
      </c>
      <c r="B193" s="68"/>
      <c r="C193" s="68">
        <v>1080</v>
      </c>
      <c r="D193" s="68">
        <v>1080</v>
      </c>
      <c r="E193" s="68">
        <v>1080</v>
      </c>
    </row>
    <row r="194" spans="1:5" ht="15.75" thickBot="1" x14ac:dyDescent="0.3">
      <c r="A194" s="47" t="s">
        <v>84</v>
      </c>
      <c r="B194" s="84">
        <f>B195+B196</f>
        <v>14000</v>
      </c>
      <c r="C194" s="84">
        <f>C195+C196</f>
        <v>16000</v>
      </c>
      <c r="D194" s="84">
        <f>D195+D196</f>
        <v>16000</v>
      </c>
      <c r="E194" s="84">
        <f>E195+E196</f>
        <v>16000</v>
      </c>
    </row>
    <row r="195" spans="1:5" ht="15.75" thickBot="1" x14ac:dyDescent="0.3">
      <c r="A195" s="48" t="s">
        <v>81</v>
      </c>
      <c r="B195" s="68">
        <v>14000</v>
      </c>
      <c r="C195" s="84">
        <v>16000</v>
      </c>
      <c r="D195" s="68">
        <v>16000</v>
      </c>
      <c r="E195" s="68">
        <v>16000</v>
      </c>
    </row>
    <row r="196" spans="1:5" ht="15.75" thickBot="1" x14ac:dyDescent="0.3">
      <c r="A196" s="48" t="s">
        <v>82</v>
      </c>
      <c r="B196" s="68">
        <v>0</v>
      </c>
      <c r="C196" s="84">
        <v>0</v>
      </c>
      <c r="D196" s="68">
        <v>0</v>
      </c>
      <c r="E196" s="68">
        <v>0</v>
      </c>
    </row>
    <row r="197" spans="1:5" ht="15.75" thickBot="1" x14ac:dyDescent="0.3">
      <c r="A197" s="47" t="s">
        <v>85</v>
      </c>
      <c r="B197" s="67">
        <f>B198+B199</f>
        <v>0</v>
      </c>
      <c r="C197" s="67">
        <f>C198+C199</f>
        <v>0</v>
      </c>
      <c r="D197" s="67">
        <f>D198+D199</f>
        <v>0</v>
      </c>
      <c r="E197" s="67">
        <f>E198+E199</f>
        <v>0</v>
      </c>
    </row>
    <row r="198" spans="1:5" ht="15.75" thickBot="1" x14ac:dyDescent="0.3">
      <c r="A198" s="48" t="s">
        <v>81</v>
      </c>
      <c r="B198" s="67">
        <v>0</v>
      </c>
      <c r="C198" s="67">
        <v>0</v>
      </c>
      <c r="D198" s="67">
        <v>0</v>
      </c>
      <c r="E198" s="67">
        <v>0</v>
      </c>
    </row>
    <row r="199" spans="1:5" ht="15.75" thickBot="1" x14ac:dyDescent="0.3">
      <c r="A199" s="48" t="s">
        <v>82</v>
      </c>
      <c r="B199" s="67">
        <v>0</v>
      </c>
      <c r="C199" s="67">
        <v>0</v>
      </c>
      <c r="D199" s="67">
        <v>0</v>
      </c>
      <c r="E199" s="67">
        <v>0</v>
      </c>
    </row>
    <row r="200" spans="1:5" ht="15.75" thickBot="1" x14ac:dyDescent="0.3">
      <c r="A200" s="47" t="s">
        <v>86</v>
      </c>
      <c r="B200" s="67">
        <f>B201+B202</f>
        <v>0</v>
      </c>
      <c r="C200" s="67">
        <f>C201+C202</f>
        <v>0</v>
      </c>
      <c r="D200" s="67">
        <f>D201+D202</f>
        <v>0</v>
      </c>
      <c r="E200" s="67">
        <f>E201+E202</f>
        <v>0</v>
      </c>
    </row>
    <row r="201" spans="1:5" ht="15.75" thickBot="1" x14ac:dyDescent="0.3">
      <c r="A201" s="48" t="s">
        <v>81</v>
      </c>
      <c r="B201" s="67">
        <v>0</v>
      </c>
      <c r="C201" s="67">
        <v>0</v>
      </c>
      <c r="D201" s="67">
        <v>0</v>
      </c>
      <c r="E201" s="67">
        <v>0</v>
      </c>
    </row>
    <row r="202" spans="1:5" ht="15.75" thickBot="1" x14ac:dyDescent="0.3">
      <c r="A202" s="48" t="s">
        <v>82</v>
      </c>
      <c r="B202" s="67">
        <v>0</v>
      </c>
      <c r="C202" s="67">
        <v>0</v>
      </c>
      <c r="D202" s="67">
        <v>0</v>
      </c>
      <c r="E202" s="67">
        <v>0</v>
      </c>
    </row>
    <row r="203" spans="1:5" ht="15.75" thickBot="1" x14ac:dyDescent="0.3">
      <c r="A203" s="47" t="s">
        <v>87</v>
      </c>
      <c r="B203" s="67">
        <f>B204+B205</f>
        <v>0</v>
      </c>
      <c r="C203" s="67">
        <f>C204+C205</f>
        <v>0</v>
      </c>
      <c r="D203" s="67">
        <f>D204+D205</f>
        <v>0</v>
      </c>
      <c r="E203" s="67">
        <f>E204+E205</f>
        <v>0</v>
      </c>
    </row>
    <row r="204" spans="1:5" ht="15.75" thickBot="1" x14ac:dyDescent="0.3">
      <c r="A204" s="48" t="s">
        <v>81</v>
      </c>
      <c r="B204" s="67">
        <v>0</v>
      </c>
      <c r="C204" s="67">
        <v>0</v>
      </c>
      <c r="D204" s="67">
        <v>0</v>
      </c>
      <c r="E204" s="67">
        <v>0</v>
      </c>
    </row>
    <row r="205" spans="1:5" ht="15.75" thickBot="1" x14ac:dyDescent="0.3">
      <c r="A205" s="48" t="s">
        <v>82</v>
      </c>
      <c r="B205" s="67">
        <v>0</v>
      </c>
      <c r="C205" s="67">
        <v>0</v>
      </c>
      <c r="D205" s="67">
        <v>0</v>
      </c>
      <c r="E205" s="67">
        <v>0</v>
      </c>
    </row>
    <row r="206" spans="1:5" ht="15.75" thickBot="1" x14ac:dyDescent="0.3">
      <c r="A206" s="47" t="s">
        <v>88</v>
      </c>
      <c r="B206" s="67">
        <f>B207+B208</f>
        <v>0</v>
      </c>
      <c r="C206" s="67">
        <f>C207+C208</f>
        <v>0</v>
      </c>
      <c r="D206" s="67">
        <f>D207+D208</f>
        <v>0</v>
      </c>
      <c r="E206" s="67">
        <f>E207+E208</f>
        <v>0</v>
      </c>
    </row>
    <row r="207" spans="1:5" ht="15.75" thickBot="1" x14ac:dyDescent="0.3">
      <c r="A207" s="48" t="s">
        <v>81</v>
      </c>
      <c r="B207" s="67">
        <v>0</v>
      </c>
      <c r="C207" s="67">
        <v>0</v>
      </c>
      <c r="D207" s="67">
        <v>0</v>
      </c>
      <c r="E207" s="67">
        <v>0</v>
      </c>
    </row>
    <row r="208" spans="1:5" ht="15.75" thickBot="1" x14ac:dyDescent="0.3">
      <c r="A208" s="48" t="s">
        <v>82</v>
      </c>
      <c r="B208" s="67">
        <v>0</v>
      </c>
      <c r="C208" s="67">
        <v>0</v>
      </c>
      <c r="D208" s="67">
        <v>0</v>
      </c>
      <c r="E208" s="67">
        <v>0</v>
      </c>
    </row>
    <row r="209" spans="1:5" ht="15.75" thickBot="1" x14ac:dyDescent="0.3">
      <c r="A209" s="325" t="s">
        <v>342</v>
      </c>
      <c r="B209" s="104">
        <f>B206+B203+B200+B197+B194+B191+B188</f>
        <v>29420</v>
      </c>
      <c r="C209" s="104">
        <f>C206+C203+C200+C197+C194+C191+C188</f>
        <v>31980</v>
      </c>
      <c r="D209" s="104">
        <f>D206+D203+D200+D197+D194+D191+D188</f>
        <v>31980</v>
      </c>
      <c r="E209" s="104">
        <f>E206+E203+E200+E197+E194+E191+E188</f>
        <v>31980</v>
      </c>
    </row>
    <row r="210" spans="1:5" ht="15.75" thickBot="1" x14ac:dyDescent="0.3">
      <c r="A210" s="60" t="s">
        <v>90</v>
      </c>
      <c r="B210" s="329">
        <f>B209-B180</f>
        <v>0</v>
      </c>
      <c r="C210" s="329">
        <f>C209-C180</f>
        <v>0</v>
      </c>
      <c r="D210" s="329">
        <f>D209-D180</f>
        <v>0</v>
      </c>
      <c r="E210" s="329">
        <f>E209-E180</f>
        <v>0</v>
      </c>
    </row>
    <row r="211" spans="1:5" ht="15.75" thickBot="1" x14ac:dyDescent="0.3">
      <c r="A211" s="327" t="s">
        <v>194</v>
      </c>
      <c r="B211" s="826" t="s">
        <v>531</v>
      </c>
      <c r="C211" s="827"/>
      <c r="D211" s="827"/>
      <c r="E211" s="828"/>
    </row>
    <row r="212" spans="1:5" ht="15.75" thickBot="1" x14ac:dyDescent="0.3">
      <c r="A212" s="28" t="s">
        <v>68</v>
      </c>
      <c r="B212" s="794" t="s">
        <v>532</v>
      </c>
      <c r="C212" s="795"/>
      <c r="D212" s="795"/>
      <c r="E212" s="796"/>
    </row>
    <row r="213" spans="1:5" ht="15.75" thickBot="1" x14ac:dyDescent="0.3">
      <c r="A213" s="28" t="s">
        <v>70</v>
      </c>
      <c r="B213" s="571" t="s">
        <v>533</v>
      </c>
      <c r="C213" s="544"/>
      <c r="D213" s="544"/>
      <c r="E213" s="545"/>
    </row>
    <row r="214" spans="1:5" x14ac:dyDescent="0.25">
      <c r="A214" s="540"/>
      <c r="B214" s="40">
        <v>2019</v>
      </c>
      <c r="C214" s="40">
        <v>2020</v>
      </c>
      <c r="D214" s="40">
        <v>2021</v>
      </c>
      <c r="E214" s="40">
        <v>2022</v>
      </c>
    </row>
    <row r="215" spans="1:5" ht="15.75" thickBot="1" x14ac:dyDescent="0.3">
      <c r="A215" s="541"/>
      <c r="B215" s="42" t="s">
        <v>1</v>
      </c>
      <c r="C215" s="42" t="s">
        <v>46</v>
      </c>
      <c r="D215" s="42" t="s">
        <v>46</v>
      </c>
      <c r="E215" s="42" t="s">
        <v>46</v>
      </c>
    </row>
    <row r="216" spans="1:5" ht="15.75" thickBot="1" x14ac:dyDescent="0.3">
      <c r="A216" s="28" t="s">
        <v>72</v>
      </c>
      <c r="B216" s="43">
        <v>5</v>
      </c>
      <c r="C216" s="43">
        <v>5</v>
      </c>
      <c r="D216" s="43">
        <v>5</v>
      </c>
      <c r="E216" s="43">
        <v>5</v>
      </c>
    </row>
    <row r="217" spans="1:5" ht="15.75" thickBot="1" x14ac:dyDescent="0.3">
      <c r="A217" s="28" t="s">
        <v>73</v>
      </c>
      <c r="B217" s="124">
        <f>B225+B228+B231+B234+B237+B240+B243</f>
        <v>10000</v>
      </c>
      <c r="C217" s="124">
        <f>C225+C228+C231+C234+C237+C240+C243</f>
        <v>15000</v>
      </c>
      <c r="D217" s="124">
        <f>D225+D228+D231+D234+D237+D240+D243</f>
        <v>15000</v>
      </c>
      <c r="E217" s="124">
        <f>E225+E228+E231+E234+E237+E240+E243</f>
        <v>15000</v>
      </c>
    </row>
    <row r="218" spans="1:5" ht="15.75" thickBot="1" x14ac:dyDescent="0.3">
      <c r="A218" s="28" t="s">
        <v>74</v>
      </c>
      <c r="B218" s="43">
        <f>B217/B216</f>
        <v>2000</v>
      </c>
      <c r="C218" s="43">
        <f>C217/C216</f>
        <v>3000</v>
      </c>
      <c r="D218" s="43">
        <f>D217/D216</f>
        <v>3000</v>
      </c>
      <c r="E218" s="43">
        <f>E217/E216</f>
        <v>3000</v>
      </c>
    </row>
    <row r="219" spans="1:5" ht="15.75" thickBot="1" x14ac:dyDescent="0.3">
      <c r="A219" s="28" t="s">
        <v>75</v>
      </c>
      <c r="B219" s="467"/>
      <c r="C219" s="45">
        <f>C216/B216-1</f>
        <v>0</v>
      </c>
      <c r="D219" s="45">
        <f>D216/C216-1</f>
        <v>0</v>
      </c>
      <c r="E219" s="45">
        <f>E216/D216-1</f>
        <v>0</v>
      </c>
    </row>
    <row r="220" spans="1:5" ht="15.75" thickBot="1" x14ac:dyDescent="0.3">
      <c r="A220" s="28" t="s">
        <v>77</v>
      </c>
      <c r="B220" s="467"/>
      <c r="C220" s="45">
        <f t="shared" ref="C220:E221" si="3">C217/B217-1</f>
        <v>0.5</v>
      </c>
      <c r="D220" s="45">
        <f t="shared" si="3"/>
        <v>0</v>
      </c>
      <c r="E220" s="45">
        <f t="shared" si="3"/>
        <v>0</v>
      </c>
    </row>
    <row r="221" spans="1:5" ht="15.75" thickBot="1" x14ac:dyDescent="0.3">
      <c r="A221" s="28" t="s">
        <v>78</v>
      </c>
      <c r="B221" s="467"/>
      <c r="C221" s="45">
        <f t="shared" si="3"/>
        <v>0.5</v>
      </c>
      <c r="D221" s="45">
        <f t="shared" si="3"/>
        <v>0</v>
      </c>
      <c r="E221" s="45">
        <f t="shared" si="3"/>
        <v>0</v>
      </c>
    </row>
    <row r="222" spans="1:5" ht="15.75" thickBot="1" x14ac:dyDescent="0.3">
      <c r="A222" s="537" t="s">
        <v>534</v>
      </c>
      <c r="B222" s="538"/>
      <c r="C222" s="538"/>
      <c r="D222" s="538"/>
      <c r="E222" s="539"/>
    </row>
    <row r="223" spans="1:5" x14ac:dyDescent="0.25">
      <c r="A223" s="540"/>
      <c r="B223" s="40">
        <v>2019</v>
      </c>
      <c r="C223" s="40">
        <v>2020</v>
      </c>
      <c r="D223" s="40">
        <v>2021</v>
      </c>
      <c r="E223" s="40">
        <v>2022</v>
      </c>
    </row>
    <row r="224" spans="1:5" ht="15.75" thickBot="1" x14ac:dyDescent="0.3">
      <c r="A224" s="541"/>
      <c r="B224" s="42" t="s">
        <v>1</v>
      </c>
      <c r="C224" s="42" t="s">
        <v>46</v>
      </c>
      <c r="D224" s="42" t="s">
        <v>46</v>
      </c>
      <c r="E224" s="42" t="s">
        <v>46</v>
      </c>
    </row>
    <row r="225" spans="1:5" ht="15.75" thickBot="1" x14ac:dyDescent="0.3">
      <c r="A225" s="47" t="s">
        <v>80</v>
      </c>
      <c r="B225" s="68">
        <f>B226+B227</f>
        <v>0</v>
      </c>
      <c r="C225" s="68">
        <f>C226+C227</f>
        <v>0</v>
      </c>
      <c r="D225" s="68">
        <f>D226+D227</f>
        <v>0</v>
      </c>
      <c r="E225" s="68">
        <f>E226+E227</f>
        <v>0</v>
      </c>
    </row>
    <row r="226" spans="1:5" ht="15.75" thickBot="1" x14ac:dyDescent="0.3">
      <c r="A226" s="48" t="s">
        <v>81</v>
      </c>
      <c r="B226" s="68">
        <v>0</v>
      </c>
      <c r="C226" s="68">
        <v>0</v>
      </c>
      <c r="D226" s="68">
        <v>0</v>
      </c>
      <c r="E226" s="68">
        <v>0</v>
      </c>
    </row>
    <row r="227" spans="1:5" ht="15.75" thickBot="1" x14ac:dyDescent="0.3">
      <c r="A227" s="48" t="s">
        <v>82</v>
      </c>
      <c r="B227" s="68">
        <v>0</v>
      </c>
      <c r="C227" s="68">
        <v>0</v>
      </c>
      <c r="D227" s="68">
        <v>0</v>
      </c>
      <c r="E227" s="68">
        <v>0</v>
      </c>
    </row>
    <row r="228" spans="1:5" ht="15.75" thickBot="1" x14ac:dyDescent="0.3">
      <c r="A228" s="47" t="s">
        <v>83</v>
      </c>
      <c r="B228" s="68">
        <f>B229+B230</f>
        <v>0</v>
      </c>
      <c r="C228" s="68">
        <f>C229+C230</f>
        <v>0</v>
      </c>
      <c r="D228" s="68">
        <f>D229+D230</f>
        <v>0</v>
      </c>
      <c r="E228" s="68">
        <f>E229+E230</f>
        <v>0</v>
      </c>
    </row>
    <row r="229" spans="1:5" ht="15.75" thickBot="1" x14ac:dyDescent="0.3">
      <c r="A229" s="48" t="s">
        <v>81</v>
      </c>
      <c r="B229" s="68">
        <v>0</v>
      </c>
      <c r="C229" s="68">
        <v>0</v>
      </c>
      <c r="D229" s="68">
        <v>0</v>
      </c>
      <c r="E229" s="68">
        <v>0</v>
      </c>
    </row>
    <row r="230" spans="1:5" ht="15.75" thickBot="1" x14ac:dyDescent="0.3">
      <c r="A230" s="48" t="s">
        <v>82</v>
      </c>
      <c r="B230" s="68">
        <v>0</v>
      </c>
      <c r="C230" s="68">
        <v>0</v>
      </c>
      <c r="D230" s="68">
        <v>0</v>
      </c>
      <c r="E230" s="68">
        <v>0</v>
      </c>
    </row>
    <row r="231" spans="1:5" ht="15.75" thickBot="1" x14ac:dyDescent="0.3">
      <c r="A231" s="47" t="s">
        <v>84</v>
      </c>
      <c r="B231" s="68">
        <f>B232+B233</f>
        <v>10000</v>
      </c>
      <c r="C231" s="68">
        <f>C232+C233</f>
        <v>15000</v>
      </c>
      <c r="D231" s="68">
        <f>D232+D233</f>
        <v>15000</v>
      </c>
      <c r="E231" s="68">
        <f>E232+E233</f>
        <v>15000</v>
      </c>
    </row>
    <row r="232" spans="1:5" ht="15.75" thickBot="1" x14ac:dyDescent="0.3">
      <c r="A232" s="48" t="s">
        <v>81</v>
      </c>
      <c r="B232" s="68">
        <v>10000</v>
      </c>
      <c r="C232" s="84">
        <v>15000</v>
      </c>
      <c r="D232" s="68">
        <v>15000</v>
      </c>
      <c r="E232" s="68">
        <v>15000</v>
      </c>
    </row>
    <row r="233" spans="1:5" ht="15.75" thickBot="1" x14ac:dyDescent="0.3">
      <c r="A233" s="48" t="s">
        <v>82</v>
      </c>
      <c r="B233" s="68">
        <v>0</v>
      </c>
      <c r="C233" s="84">
        <v>0</v>
      </c>
      <c r="D233" s="68">
        <v>0</v>
      </c>
      <c r="E233" s="68">
        <v>0</v>
      </c>
    </row>
    <row r="234" spans="1:5" ht="15.75" thickBot="1" x14ac:dyDescent="0.3">
      <c r="A234" s="47" t="s">
        <v>85</v>
      </c>
      <c r="B234" s="67">
        <f>B235+B236</f>
        <v>0</v>
      </c>
      <c r="C234" s="67">
        <f>C235+C236</f>
        <v>0</v>
      </c>
      <c r="D234" s="67">
        <f>D235+D236</f>
        <v>0</v>
      </c>
      <c r="E234" s="67">
        <f>E235+E236</f>
        <v>0</v>
      </c>
    </row>
    <row r="235" spans="1:5" ht="15.75" thickBot="1" x14ac:dyDescent="0.3">
      <c r="A235" s="48" t="s">
        <v>81</v>
      </c>
      <c r="B235" s="67">
        <v>0</v>
      </c>
      <c r="C235" s="68">
        <v>0</v>
      </c>
      <c r="D235" s="68">
        <v>0</v>
      </c>
      <c r="E235" s="68">
        <v>0</v>
      </c>
    </row>
    <row r="236" spans="1:5" ht="15.75" thickBot="1" x14ac:dyDescent="0.3">
      <c r="A236" s="48" t="s">
        <v>82</v>
      </c>
      <c r="B236" s="67">
        <v>0</v>
      </c>
      <c r="C236" s="68">
        <v>0</v>
      </c>
      <c r="D236" s="68">
        <v>0</v>
      </c>
      <c r="E236" s="68">
        <v>0</v>
      </c>
    </row>
    <row r="237" spans="1:5" ht="15.75" thickBot="1" x14ac:dyDescent="0.3">
      <c r="A237" s="47" t="s">
        <v>86</v>
      </c>
      <c r="B237" s="67">
        <f>B238+B239</f>
        <v>0</v>
      </c>
      <c r="C237" s="67">
        <f>C238+C239</f>
        <v>0</v>
      </c>
      <c r="D237" s="67">
        <f>D238+D239</f>
        <v>0</v>
      </c>
      <c r="E237" s="67">
        <f>E238+E239</f>
        <v>0</v>
      </c>
    </row>
    <row r="238" spans="1:5" ht="15.75" thickBot="1" x14ac:dyDescent="0.3">
      <c r="A238" s="48" t="s">
        <v>81</v>
      </c>
      <c r="B238" s="67">
        <v>0</v>
      </c>
      <c r="C238" s="68">
        <v>0</v>
      </c>
      <c r="D238" s="68">
        <v>0</v>
      </c>
      <c r="E238" s="68">
        <v>0</v>
      </c>
    </row>
    <row r="239" spans="1:5" ht="15.75" thickBot="1" x14ac:dyDescent="0.3">
      <c r="A239" s="48" t="s">
        <v>82</v>
      </c>
      <c r="B239" s="67">
        <v>0</v>
      </c>
      <c r="C239" s="68">
        <v>0</v>
      </c>
      <c r="D239" s="68">
        <v>0</v>
      </c>
      <c r="E239" s="68">
        <v>0</v>
      </c>
    </row>
    <row r="240" spans="1:5" ht="15.75" thickBot="1" x14ac:dyDescent="0.3">
      <c r="A240" s="47" t="s">
        <v>87</v>
      </c>
      <c r="B240" s="67">
        <f>B241+B242</f>
        <v>0</v>
      </c>
      <c r="C240" s="67">
        <f>C241+C242</f>
        <v>0</v>
      </c>
      <c r="D240" s="67">
        <f>D241+D242</f>
        <v>0</v>
      </c>
      <c r="E240" s="67">
        <f>E241+E242</f>
        <v>0</v>
      </c>
    </row>
    <row r="241" spans="1:5" ht="15.75" thickBot="1" x14ac:dyDescent="0.3">
      <c r="A241" s="48" t="s">
        <v>81</v>
      </c>
      <c r="B241" s="67">
        <v>0</v>
      </c>
      <c r="C241" s="68">
        <v>0</v>
      </c>
      <c r="D241" s="68">
        <v>0</v>
      </c>
      <c r="E241" s="68">
        <v>0</v>
      </c>
    </row>
    <row r="242" spans="1:5" ht="15.75" thickBot="1" x14ac:dyDescent="0.3">
      <c r="A242" s="48" t="s">
        <v>82</v>
      </c>
      <c r="B242" s="67">
        <v>0</v>
      </c>
      <c r="C242" s="68">
        <v>0</v>
      </c>
      <c r="D242" s="68">
        <v>0</v>
      </c>
      <c r="E242" s="68">
        <v>0</v>
      </c>
    </row>
    <row r="243" spans="1:5" ht="15.75" thickBot="1" x14ac:dyDescent="0.3">
      <c r="A243" s="47" t="s">
        <v>88</v>
      </c>
      <c r="B243" s="67">
        <f>B244+B245</f>
        <v>0</v>
      </c>
      <c r="C243" s="67">
        <f>C244+C245</f>
        <v>0</v>
      </c>
      <c r="D243" s="67">
        <f>D244+D245</f>
        <v>0</v>
      </c>
      <c r="E243" s="67">
        <f>E244+E245</f>
        <v>0</v>
      </c>
    </row>
    <row r="244" spans="1:5" ht="15.75" thickBot="1" x14ac:dyDescent="0.3">
      <c r="A244" s="48" t="s">
        <v>81</v>
      </c>
      <c r="B244" s="67">
        <v>0</v>
      </c>
      <c r="C244" s="68">
        <v>0</v>
      </c>
      <c r="D244" s="68">
        <v>0</v>
      </c>
      <c r="E244" s="68">
        <v>0</v>
      </c>
    </row>
    <row r="245" spans="1:5" ht="15.75" thickBot="1" x14ac:dyDescent="0.3">
      <c r="A245" s="48" t="s">
        <v>82</v>
      </c>
      <c r="B245" s="67">
        <v>0</v>
      </c>
      <c r="C245" s="68">
        <v>0</v>
      </c>
      <c r="D245" s="68">
        <v>0</v>
      </c>
      <c r="E245" s="68">
        <v>0</v>
      </c>
    </row>
    <row r="246" spans="1:5" ht="15.75" thickBot="1" x14ac:dyDescent="0.3">
      <c r="A246" s="325" t="s">
        <v>370</v>
      </c>
      <c r="B246" s="104">
        <f>B243+B240+B237+B234+B231+B228+B225</f>
        <v>10000</v>
      </c>
      <c r="C246" s="104">
        <f>C243+C240+C237+C234+C231+C228+C225</f>
        <v>15000</v>
      </c>
      <c r="D246" s="104">
        <f>D243+D240+D237+D234+D231+D228+D225</f>
        <v>15000</v>
      </c>
      <c r="E246" s="104">
        <f>E243+E240+E237+E234+E231+E228+E225</f>
        <v>15000</v>
      </c>
    </row>
    <row r="247" spans="1:5" ht="15.75" thickBot="1" x14ac:dyDescent="0.3">
      <c r="A247" s="60" t="s">
        <v>90</v>
      </c>
      <c r="B247" s="329">
        <f>B246-B217</f>
        <v>0</v>
      </c>
      <c r="C247" s="329">
        <f>C246-C217</f>
        <v>0</v>
      </c>
      <c r="D247" s="329">
        <f>D246-D217</f>
        <v>0</v>
      </c>
      <c r="E247" s="329">
        <f>E246-E217</f>
        <v>0</v>
      </c>
    </row>
    <row r="248" spans="1:5" ht="15.75" thickBot="1" x14ac:dyDescent="0.3">
      <c r="A248" s="327" t="s">
        <v>197</v>
      </c>
      <c r="B248" s="697" t="s">
        <v>535</v>
      </c>
      <c r="C248" s="698"/>
      <c r="D248" s="698"/>
      <c r="E248" s="699"/>
    </row>
    <row r="249" spans="1:5" ht="15.75" thickBot="1" x14ac:dyDescent="0.3">
      <c r="A249" s="28" t="s">
        <v>68</v>
      </c>
      <c r="B249" s="794" t="s">
        <v>536</v>
      </c>
      <c r="C249" s="795"/>
      <c r="D249" s="795"/>
      <c r="E249" s="796"/>
    </row>
    <row r="250" spans="1:5" ht="15.75" thickBot="1" x14ac:dyDescent="0.3">
      <c r="A250" s="28" t="s">
        <v>70</v>
      </c>
      <c r="B250" s="546" t="s">
        <v>537</v>
      </c>
      <c r="C250" s="547"/>
      <c r="D250" s="547"/>
      <c r="E250" s="548"/>
    </row>
    <row r="251" spans="1:5" x14ac:dyDescent="0.25">
      <c r="A251" s="540"/>
      <c r="B251" s="40">
        <v>2019</v>
      </c>
      <c r="C251" s="40">
        <v>2020</v>
      </c>
      <c r="D251" s="40">
        <v>2021</v>
      </c>
      <c r="E251" s="40">
        <v>2022</v>
      </c>
    </row>
    <row r="252" spans="1:5" ht="15.75" thickBot="1" x14ac:dyDescent="0.3">
      <c r="A252" s="541"/>
      <c r="B252" s="42" t="s">
        <v>1</v>
      </c>
      <c r="C252" s="42" t="s">
        <v>46</v>
      </c>
      <c r="D252" s="42" t="s">
        <v>46</v>
      </c>
      <c r="E252" s="42" t="s">
        <v>46</v>
      </c>
    </row>
    <row r="253" spans="1:5" ht="15.75" thickBot="1" x14ac:dyDescent="0.3">
      <c r="A253" s="28" t="s">
        <v>72</v>
      </c>
      <c r="B253" s="124">
        <v>10000</v>
      </c>
      <c r="C253" s="124">
        <v>10000</v>
      </c>
      <c r="D253" s="124">
        <v>10000</v>
      </c>
      <c r="E253" s="124">
        <v>10000</v>
      </c>
    </row>
    <row r="254" spans="1:5" ht="15.75" thickBot="1" x14ac:dyDescent="0.3">
      <c r="A254" s="28" t="s">
        <v>73</v>
      </c>
      <c r="B254" s="43">
        <f>B262+B265+B268+B271+B274+B277+B280</f>
        <v>10000</v>
      </c>
      <c r="C254" s="43">
        <f>C262+C265+C268+C271+C274+C277+C280</f>
        <v>20000</v>
      </c>
      <c r="D254" s="43">
        <f>D262+D265+D268+D271+D274+D277+D280</f>
        <v>20000</v>
      </c>
      <c r="E254" s="43">
        <f>E262+E265+E268+E271+E274+E277+E280</f>
        <v>20000</v>
      </c>
    </row>
    <row r="255" spans="1:5" ht="15.75" thickBot="1" x14ac:dyDescent="0.3">
      <c r="A255" s="28" t="s">
        <v>74</v>
      </c>
      <c r="B255" s="43">
        <v>2</v>
      </c>
      <c r="C255" s="43">
        <v>2</v>
      </c>
      <c r="D255" s="43">
        <v>2</v>
      </c>
      <c r="E255" s="43">
        <v>2</v>
      </c>
    </row>
    <row r="256" spans="1:5" ht="15.75" thickBot="1" x14ac:dyDescent="0.3">
      <c r="A256" s="28" t="s">
        <v>75</v>
      </c>
      <c r="B256" s="467"/>
      <c r="C256" s="45">
        <v>0</v>
      </c>
      <c r="D256" s="45">
        <v>0</v>
      </c>
      <c r="E256" s="45">
        <v>0</v>
      </c>
    </row>
    <row r="257" spans="1:5" ht="15.75" thickBot="1" x14ac:dyDescent="0.3">
      <c r="A257" s="28" t="s">
        <v>77</v>
      </c>
      <c r="B257" s="467"/>
      <c r="C257" s="45">
        <v>0</v>
      </c>
      <c r="D257" s="45">
        <v>0</v>
      </c>
      <c r="E257" s="45">
        <v>0</v>
      </c>
    </row>
    <row r="258" spans="1:5" ht="15.75" thickBot="1" x14ac:dyDescent="0.3">
      <c r="A258" s="28" t="s">
        <v>78</v>
      </c>
      <c r="B258" s="467"/>
      <c r="C258" s="45">
        <v>0</v>
      </c>
      <c r="D258" s="45">
        <v>0</v>
      </c>
      <c r="E258" s="45">
        <v>0</v>
      </c>
    </row>
    <row r="259" spans="1:5" ht="15.75" thickBot="1" x14ac:dyDescent="0.3">
      <c r="A259" s="537" t="s">
        <v>538</v>
      </c>
      <c r="B259" s="538"/>
      <c r="C259" s="538"/>
      <c r="D259" s="538"/>
      <c r="E259" s="539"/>
    </row>
    <row r="260" spans="1:5" x14ac:dyDescent="0.25">
      <c r="A260" s="540"/>
      <c r="B260" s="40">
        <v>2019</v>
      </c>
      <c r="C260" s="40">
        <v>2020</v>
      </c>
      <c r="D260" s="40">
        <v>2021</v>
      </c>
      <c r="E260" s="40">
        <v>2022</v>
      </c>
    </row>
    <row r="261" spans="1:5" ht="15.75" thickBot="1" x14ac:dyDescent="0.3">
      <c r="A261" s="541"/>
      <c r="B261" s="42" t="s">
        <v>1</v>
      </c>
      <c r="C261" s="42" t="s">
        <v>46</v>
      </c>
      <c r="D261" s="42" t="s">
        <v>46</v>
      </c>
      <c r="E261" s="42" t="s">
        <v>46</v>
      </c>
    </row>
    <row r="262" spans="1:5" ht="15.75" thickBot="1" x14ac:dyDescent="0.3">
      <c r="A262" s="330" t="s">
        <v>80</v>
      </c>
      <c r="B262" s="68">
        <f>B263+B264</f>
        <v>0</v>
      </c>
      <c r="C262" s="68">
        <f>C263+C264</f>
        <v>0</v>
      </c>
      <c r="D262" s="68">
        <f>D263+D264</f>
        <v>0</v>
      </c>
      <c r="E262" s="68">
        <f>E263+E264</f>
        <v>0</v>
      </c>
    </row>
    <row r="263" spans="1:5" ht="15.75" thickBot="1" x14ac:dyDescent="0.3">
      <c r="A263" s="331" t="s">
        <v>81</v>
      </c>
      <c r="B263" s="68">
        <v>0</v>
      </c>
      <c r="C263" s="68">
        <v>0</v>
      </c>
      <c r="D263" s="68">
        <v>0</v>
      </c>
      <c r="E263" s="68">
        <v>0</v>
      </c>
    </row>
    <row r="264" spans="1:5" ht="15.75" thickBot="1" x14ac:dyDescent="0.3">
      <c r="A264" s="331" t="s">
        <v>82</v>
      </c>
      <c r="B264" s="68">
        <v>0</v>
      </c>
      <c r="C264" s="68">
        <v>0</v>
      </c>
      <c r="D264" s="68">
        <v>0</v>
      </c>
      <c r="E264" s="68">
        <v>0</v>
      </c>
    </row>
    <row r="265" spans="1:5" ht="15.75" thickBot="1" x14ac:dyDescent="0.3">
      <c r="A265" s="330" t="s">
        <v>83</v>
      </c>
      <c r="B265" s="68">
        <f>B266+B267</f>
        <v>0</v>
      </c>
      <c r="C265" s="68">
        <f>C266+C267</f>
        <v>0</v>
      </c>
      <c r="D265" s="68">
        <f>D266+D267</f>
        <v>0</v>
      </c>
      <c r="E265" s="68">
        <f>E266+E267</f>
        <v>0</v>
      </c>
    </row>
    <row r="266" spans="1:5" ht="15.75" thickBot="1" x14ac:dyDescent="0.3">
      <c r="A266" s="331" t="s">
        <v>81</v>
      </c>
      <c r="B266" s="68">
        <v>0</v>
      </c>
      <c r="C266" s="68">
        <v>0</v>
      </c>
      <c r="D266" s="68">
        <v>0</v>
      </c>
      <c r="E266" s="68">
        <v>0</v>
      </c>
    </row>
    <row r="267" spans="1:5" ht="15.75" thickBot="1" x14ac:dyDescent="0.3">
      <c r="A267" s="331" t="s">
        <v>82</v>
      </c>
      <c r="B267" s="68">
        <v>0</v>
      </c>
      <c r="C267" s="68">
        <v>0</v>
      </c>
      <c r="D267" s="68">
        <v>0</v>
      </c>
      <c r="E267" s="68">
        <v>0</v>
      </c>
    </row>
    <row r="268" spans="1:5" ht="15.75" thickBot="1" x14ac:dyDescent="0.3">
      <c r="A268" s="330" t="s">
        <v>84</v>
      </c>
      <c r="B268" s="67">
        <f>B269+B270</f>
        <v>10000</v>
      </c>
      <c r="C268" s="67">
        <f>C269+C270</f>
        <v>20000</v>
      </c>
      <c r="D268" s="67">
        <f>D269+D270</f>
        <v>20000</v>
      </c>
      <c r="E268" s="67">
        <f>E269+E270</f>
        <v>20000</v>
      </c>
    </row>
    <row r="269" spans="1:5" ht="15.75" thickBot="1" x14ac:dyDescent="0.3">
      <c r="A269" s="331" t="s">
        <v>81</v>
      </c>
      <c r="B269" s="67">
        <v>10000</v>
      </c>
      <c r="C269" s="84">
        <v>20000</v>
      </c>
      <c r="D269" s="68">
        <v>20000</v>
      </c>
      <c r="E269" s="68">
        <v>20000</v>
      </c>
    </row>
    <row r="270" spans="1:5" ht="15.75" thickBot="1" x14ac:dyDescent="0.3">
      <c r="A270" s="331" t="s">
        <v>82</v>
      </c>
      <c r="B270" s="67">
        <v>0</v>
      </c>
      <c r="C270" s="84">
        <v>0</v>
      </c>
      <c r="D270" s="68">
        <v>0</v>
      </c>
      <c r="E270" s="68">
        <v>0</v>
      </c>
    </row>
    <row r="271" spans="1:5" ht="15.75" thickBot="1" x14ac:dyDescent="0.3">
      <c r="A271" s="330" t="s">
        <v>85</v>
      </c>
      <c r="B271" s="67">
        <f>B272+B273</f>
        <v>0</v>
      </c>
      <c r="C271" s="67">
        <f>C272+C273</f>
        <v>0</v>
      </c>
      <c r="D271" s="67">
        <f>D272+D273</f>
        <v>0</v>
      </c>
      <c r="E271" s="67">
        <f>E272+E273</f>
        <v>0</v>
      </c>
    </row>
    <row r="272" spans="1:5" ht="15.75" thickBot="1" x14ac:dyDescent="0.3">
      <c r="A272" s="331" t="s">
        <v>81</v>
      </c>
      <c r="B272" s="68">
        <v>0</v>
      </c>
      <c r="C272" s="68">
        <v>0</v>
      </c>
      <c r="D272" s="68">
        <v>0</v>
      </c>
      <c r="E272" s="68">
        <v>0</v>
      </c>
    </row>
    <row r="273" spans="1:5" ht="15.75" thickBot="1" x14ac:dyDescent="0.3">
      <c r="A273" s="331" t="s">
        <v>82</v>
      </c>
      <c r="B273" s="68">
        <v>0</v>
      </c>
      <c r="C273" s="68">
        <v>0</v>
      </c>
      <c r="D273" s="68">
        <v>0</v>
      </c>
      <c r="E273" s="68">
        <v>0</v>
      </c>
    </row>
    <row r="274" spans="1:5" ht="15.75" thickBot="1" x14ac:dyDescent="0.3">
      <c r="A274" s="330" t="s">
        <v>86</v>
      </c>
      <c r="B274" s="67">
        <f>B275+B276</f>
        <v>0</v>
      </c>
      <c r="C274" s="67">
        <f>C275+C276</f>
        <v>0</v>
      </c>
      <c r="D274" s="67">
        <f>D275+D276</f>
        <v>0</v>
      </c>
      <c r="E274" s="67">
        <f>E275+E276</f>
        <v>0</v>
      </c>
    </row>
    <row r="275" spans="1:5" ht="15.75" thickBot="1" x14ac:dyDescent="0.3">
      <c r="A275" s="331" t="s">
        <v>81</v>
      </c>
      <c r="B275" s="68">
        <v>0</v>
      </c>
      <c r="C275" s="68">
        <v>0</v>
      </c>
      <c r="D275" s="68">
        <v>0</v>
      </c>
      <c r="E275" s="68">
        <v>0</v>
      </c>
    </row>
    <row r="276" spans="1:5" ht="15.75" thickBot="1" x14ac:dyDescent="0.3">
      <c r="A276" s="331" t="s">
        <v>82</v>
      </c>
      <c r="B276" s="68">
        <v>0</v>
      </c>
      <c r="C276" s="68">
        <v>0</v>
      </c>
      <c r="D276" s="68">
        <v>0</v>
      </c>
      <c r="E276" s="68">
        <v>0</v>
      </c>
    </row>
    <row r="277" spans="1:5" ht="15.75" thickBot="1" x14ac:dyDescent="0.3">
      <c r="A277" s="330" t="s">
        <v>87</v>
      </c>
      <c r="B277" s="67">
        <f>B278+B279</f>
        <v>0</v>
      </c>
      <c r="C277" s="67">
        <f>C278+C279</f>
        <v>0</v>
      </c>
      <c r="D277" s="67">
        <f>D278+D279</f>
        <v>0</v>
      </c>
      <c r="E277" s="67">
        <f>E278+E279</f>
        <v>0</v>
      </c>
    </row>
    <row r="278" spans="1:5" ht="15.75" thickBot="1" x14ac:dyDescent="0.3">
      <c r="A278" s="331" t="s">
        <v>81</v>
      </c>
      <c r="B278" s="68">
        <v>0</v>
      </c>
      <c r="C278" s="68">
        <v>0</v>
      </c>
      <c r="D278" s="68">
        <v>0</v>
      </c>
      <c r="E278" s="68">
        <v>0</v>
      </c>
    </row>
    <row r="279" spans="1:5" ht="15.75" thickBot="1" x14ac:dyDescent="0.3">
      <c r="A279" s="331" t="s">
        <v>82</v>
      </c>
      <c r="B279" s="68">
        <v>0</v>
      </c>
      <c r="C279" s="68">
        <v>0</v>
      </c>
      <c r="D279" s="68">
        <v>0</v>
      </c>
      <c r="E279" s="68">
        <v>0</v>
      </c>
    </row>
    <row r="280" spans="1:5" ht="15.75" thickBot="1" x14ac:dyDescent="0.3">
      <c r="A280" s="330" t="s">
        <v>88</v>
      </c>
      <c r="B280" s="67">
        <f>B281+B282</f>
        <v>0</v>
      </c>
      <c r="C280" s="67">
        <f>C281+C282</f>
        <v>0</v>
      </c>
      <c r="D280" s="67">
        <f>D281+D282</f>
        <v>0</v>
      </c>
      <c r="E280" s="67">
        <f>E281+E282</f>
        <v>0</v>
      </c>
    </row>
    <row r="281" spans="1:5" ht="15.75" thickBot="1" x14ac:dyDescent="0.3">
      <c r="A281" s="331" t="s">
        <v>81</v>
      </c>
      <c r="B281" s="68">
        <v>0</v>
      </c>
      <c r="C281" s="68">
        <v>0</v>
      </c>
      <c r="D281" s="68">
        <v>0</v>
      </c>
      <c r="E281" s="68">
        <v>0</v>
      </c>
    </row>
    <row r="282" spans="1:5" ht="15.75" thickBot="1" x14ac:dyDescent="0.3">
      <c r="A282" s="331" t="s">
        <v>82</v>
      </c>
      <c r="B282" s="68">
        <v>0</v>
      </c>
      <c r="C282" s="68">
        <v>0</v>
      </c>
      <c r="D282" s="68">
        <v>0</v>
      </c>
      <c r="E282" s="68">
        <v>0</v>
      </c>
    </row>
    <row r="283" spans="1:5" ht="15.75" thickBot="1" x14ac:dyDescent="0.3">
      <c r="A283" s="325" t="s">
        <v>374</v>
      </c>
      <c r="B283" s="104">
        <f>B280+B277+B274+B271+B268+B265+B262</f>
        <v>10000</v>
      </c>
      <c r="C283" s="104">
        <f>C280+C277+C274+C271+C268+C265+C262</f>
        <v>20000</v>
      </c>
      <c r="D283" s="104">
        <f>D280+D277+D274+D271+D268+D265+D262</f>
        <v>20000</v>
      </c>
      <c r="E283" s="104">
        <f>E280+E277+E274+E271+E268+E265+E262</f>
        <v>20000</v>
      </c>
    </row>
    <row r="284" spans="1:5" ht="15.75" thickBot="1" x14ac:dyDescent="0.3">
      <c r="A284" s="60" t="s">
        <v>90</v>
      </c>
      <c r="B284" s="62">
        <f>IF(B283-B254=0,0,"Error")</f>
        <v>0</v>
      </c>
      <c r="C284" s="62">
        <f>IF(C283-C254=0,0,"Error")</f>
        <v>0</v>
      </c>
      <c r="D284" s="62">
        <f>IF(D283-D254=0,0,"Error")</f>
        <v>0</v>
      </c>
      <c r="E284" s="62">
        <f>IF(E283-E254=0,0,"Error")</f>
        <v>0</v>
      </c>
    </row>
    <row r="285" spans="1:5" ht="15.75" thickBot="1" x14ac:dyDescent="0.3">
      <c r="A285" s="821" t="s">
        <v>168</v>
      </c>
      <c r="B285" s="822"/>
      <c r="C285" s="822"/>
      <c r="D285" s="822"/>
      <c r="E285" s="823"/>
    </row>
    <row r="286" spans="1:5" ht="15.75" thickBot="1" x14ac:dyDescent="0.3">
      <c r="A286" s="554" t="s">
        <v>125</v>
      </c>
      <c r="B286" s="555"/>
      <c r="C286" s="555"/>
      <c r="D286" s="555"/>
      <c r="E286" s="556"/>
    </row>
    <row r="287" spans="1:5" ht="15.75" thickBot="1" x14ac:dyDescent="0.3">
      <c r="A287" s="332" t="s">
        <v>126</v>
      </c>
      <c r="B287" s="557" t="s">
        <v>755</v>
      </c>
      <c r="C287" s="559"/>
      <c r="D287" s="559"/>
      <c r="E287" s="560"/>
    </row>
    <row r="288" spans="1:5" ht="15.75" thickBot="1" x14ac:dyDescent="0.3">
      <c r="A288" s="94" t="s">
        <v>65</v>
      </c>
      <c r="B288" s="537" t="s">
        <v>539</v>
      </c>
      <c r="C288" s="539"/>
      <c r="D288" s="824" t="s">
        <v>172</v>
      </c>
      <c r="E288" s="825"/>
    </row>
    <row r="289" spans="1:6" ht="15.75" thickBot="1" x14ac:dyDescent="0.3">
      <c r="A289" s="28" t="s">
        <v>68</v>
      </c>
      <c r="B289" s="794" t="s">
        <v>756</v>
      </c>
      <c r="C289" s="795"/>
      <c r="D289" s="795"/>
      <c r="E289" s="796"/>
    </row>
    <row r="290" spans="1:6" ht="15.75" thickBot="1" x14ac:dyDescent="0.3">
      <c r="A290" s="28" t="s">
        <v>70</v>
      </c>
      <c r="B290" s="546" t="s">
        <v>540</v>
      </c>
      <c r="C290" s="547"/>
      <c r="D290" s="547"/>
      <c r="E290" s="548"/>
    </row>
    <row r="291" spans="1:6" x14ac:dyDescent="0.25">
      <c r="A291" s="540"/>
      <c r="B291" s="40">
        <v>2019</v>
      </c>
      <c r="C291" s="40">
        <v>2020</v>
      </c>
      <c r="D291" s="40">
        <v>2021</v>
      </c>
      <c r="E291" s="40">
        <v>2022</v>
      </c>
    </row>
    <row r="292" spans="1:6" ht="15.75" thickBot="1" x14ac:dyDescent="0.3">
      <c r="A292" s="541"/>
      <c r="B292" s="42" t="s">
        <v>1</v>
      </c>
      <c r="C292" s="42" t="s">
        <v>46</v>
      </c>
      <c r="D292" s="42" t="s">
        <v>46</v>
      </c>
      <c r="E292" s="42" t="s">
        <v>46</v>
      </c>
    </row>
    <row r="293" spans="1:6" ht="15.75" thickBot="1" x14ac:dyDescent="0.3">
      <c r="A293" s="28" t="s">
        <v>72</v>
      </c>
      <c r="B293" s="43">
        <v>1</v>
      </c>
      <c r="C293" s="43">
        <v>1</v>
      </c>
      <c r="D293" s="43"/>
      <c r="E293" s="43">
        <v>0</v>
      </c>
    </row>
    <row r="294" spans="1:6" ht="15.75" thickBot="1" x14ac:dyDescent="0.3">
      <c r="A294" s="28" t="s">
        <v>73</v>
      </c>
      <c r="B294" s="43">
        <f>B312</f>
        <v>33540</v>
      </c>
      <c r="C294" s="43">
        <f>C312</f>
        <v>68731</v>
      </c>
      <c r="D294" s="43">
        <f>D312</f>
        <v>0</v>
      </c>
      <c r="E294" s="43">
        <f>E312</f>
        <v>0</v>
      </c>
    </row>
    <row r="295" spans="1:6" ht="15.75" thickBot="1" x14ac:dyDescent="0.3">
      <c r="A295" s="28" t="s">
        <v>74</v>
      </c>
      <c r="B295" s="43">
        <f>B294/B293</f>
        <v>33540</v>
      </c>
      <c r="C295" s="43">
        <f>C294/C293</f>
        <v>68731</v>
      </c>
      <c r="D295" s="43"/>
      <c r="E295" s="43"/>
    </row>
    <row r="296" spans="1:6" ht="15.75" thickBot="1" x14ac:dyDescent="0.3">
      <c r="A296" s="28" t="s">
        <v>75</v>
      </c>
      <c r="B296" s="467" t="s">
        <v>76</v>
      </c>
      <c r="C296" s="45">
        <f>C293/B293-1</f>
        <v>0</v>
      </c>
      <c r="D296" s="45"/>
      <c r="E296" s="45"/>
    </row>
    <row r="297" spans="1:6" ht="15.75" thickBot="1" x14ac:dyDescent="0.3">
      <c r="A297" s="28" t="s">
        <v>77</v>
      </c>
      <c r="B297" s="467" t="s">
        <v>76</v>
      </c>
      <c r="C297" s="45">
        <f>C294/B294-1</f>
        <v>1.0492248062015506</v>
      </c>
      <c r="D297" s="45"/>
      <c r="E297" s="45"/>
    </row>
    <row r="298" spans="1:6" ht="15.75" thickBot="1" x14ac:dyDescent="0.3">
      <c r="A298" s="28" t="s">
        <v>78</v>
      </c>
      <c r="B298" s="467" t="s">
        <v>76</v>
      </c>
      <c r="C298" s="45">
        <f>C295/B295-1</f>
        <v>1.0492248062015506</v>
      </c>
      <c r="D298" s="45"/>
      <c r="E298" s="45"/>
    </row>
    <row r="299" spans="1:6" ht="15.75" thickBot="1" x14ac:dyDescent="0.3">
      <c r="A299" s="537" t="s">
        <v>514</v>
      </c>
      <c r="B299" s="538"/>
      <c r="C299" s="538"/>
      <c r="D299" s="538"/>
      <c r="E299" s="539"/>
    </row>
    <row r="300" spans="1:6" x14ac:dyDescent="0.25">
      <c r="A300" s="540"/>
      <c r="B300" s="40">
        <v>2019</v>
      </c>
      <c r="C300" s="40">
        <v>2020</v>
      </c>
      <c r="D300" s="40">
        <v>2021</v>
      </c>
      <c r="E300" s="40">
        <v>2022</v>
      </c>
    </row>
    <row r="301" spans="1:6" ht="15.75" thickBot="1" x14ac:dyDescent="0.3">
      <c r="A301" s="541"/>
      <c r="B301" s="42" t="s">
        <v>1</v>
      </c>
      <c r="C301" s="42" t="s">
        <v>46</v>
      </c>
      <c r="D301" s="42" t="s">
        <v>46</v>
      </c>
      <c r="E301" s="42" t="s">
        <v>46</v>
      </c>
      <c r="F301" s="170"/>
    </row>
    <row r="302" spans="1:6" ht="15.75" thickBot="1" x14ac:dyDescent="0.3">
      <c r="A302" s="92" t="s">
        <v>134</v>
      </c>
      <c r="B302" s="84">
        <f>B303+B304+B305+B306</f>
        <v>1500</v>
      </c>
      <c r="C302" s="84">
        <f t="shared" ref="C302:E302" si="4">C303+C304+C305+C306</f>
        <v>0</v>
      </c>
      <c r="D302" s="84">
        <f t="shared" si="4"/>
        <v>0</v>
      </c>
      <c r="E302" s="84">
        <f t="shared" si="4"/>
        <v>0</v>
      </c>
    </row>
    <row r="303" spans="1:6" ht="15.75" thickBot="1" x14ac:dyDescent="0.3">
      <c r="A303" s="93" t="s">
        <v>541</v>
      </c>
      <c r="B303" s="84">
        <v>1500</v>
      </c>
      <c r="C303" s="84">
        <v>0</v>
      </c>
      <c r="D303" s="84">
        <v>0</v>
      </c>
      <c r="E303" s="84">
        <v>0</v>
      </c>
    </row>
    <row r="304" spans="1:6" ht="15.75" thickBot="1" x14ac:dyDescent="0.3">
      <c r="A304" s="93" t="s">
        <v>135</v>
      </c>
      <c r="B304" s="84">
        <v>0</v>
      </c>
      <c r="C304" s="84">
        <v>0</v>
      </c>
      <c r="D304" s="84">
        <v>0</v>
      </c>
      <c r="E304" s="84">
        <v>0</v>
      </c>
    </row>
    <row r="305" spans="1:5" ht="15.75" thickBot="1" x14ac:dyDescent="0.3">
      <c r="A305" s="93" t="s">
        <v>542</v>
      </c>
      <c r="B305" s="84">
        <v>0</v>
      </c>
      <c r="C305" s="84">
        <v>0</v>
      </c>
      <c r="D305" s="84">
        <v>0</v>
      </c>
      <c r="E305" s="84">
        <v>0</v>
      </c>
    </row>
    <row r="306" spans="1:5" ht="15.75" thickBot="1" x14ac:dyDescent="0.3">
      <c r="A306" s="93" t="s">
        <v>543</v>
      </c>
      <c r="B306" s="84">
        <v>0</v>
      </c>
      <c r="C306" s="84">
        <v>0</v>
      </c>
      <c r="D306" s="84">
        <v>0</v>
      </c>
      <c r="E306" s="84">
        <v>0</v>
      </c>
    </row>
    <row r="307" spans="1:5" ht="15.75" thickBot="1" x14ac:dyDescent="0.3">
      <c r="A307" s="92" t="s">
        <v>138</v>
      </c>
      <c r="B307" s="84">
        <f>B308+B309+B310+B311</f>
        <v>32040</v>
      </c>
      <c r="C307" s="84">
        <f>C308+C309+C310+C311</f>
        <v>68731</v>
      </c>
      <c r="D307" s="84">
        <f>D308+D309+D310+D311</f>
        <v>0</v>
      </c>
      <c r="E307" s="84">
        <f>E308+E309+E310+E311</f>
        <v>0</v>
      </c>
    </row>
    <row r="308" spans="1:5" ht="15.75" thickBot="1" x14ac:dyDescent="0.3">
      <c r="A308" s="93" t="s">
        <v>541</v>
      </c>
      <c r="B308" s="84">
        <v>32040</v>
      </c>
      <c r="C308" s="84">
        <v>68731</v>
      </c>
      <c r="D308" s="84">
        <v>0</v>
      </c>
      <c r="E308" s="84">
        <v>0</v>
      </c>
    </row>
    <row r="309" spans="1:5" ht="15.75" thickBot="1" x14ac:dyDescent="0.3">
      <c r="A309" s="93" t="s">
        <v>135</v>
      </c>
      <c r="B309" s="84">
        <v>0</v>
      </c>
      <c r="C309" s="84">
        <v>0</v>
      </c>
      <c r="D309" s="84">
        <v>0</v>
      </c>
      <c r="E309" s="84">
        <v>0</v>
      </c>
    </row>
    <row r="310" spans="1:5" ht="15.75" thickBot="1" x14ac:dyDescent="0.3">
      <c r="A310" s="93" t="s">
        <v>542</v>
      </c>
      <c r="B310" s="84">
        <v>0</v>
      </c>
      <c r="C310" s="84">
        <v>0</v>
      </c>
      <c r="D310" s="84">
        <v>0</v>
      </c>
      <c r="E310" s="84">
        <v>0</v>
      </c>
    </row>
    <row r="311" spans="1:5" ht="15.75" thickBot="1" x14ac:dyDescent="0.3">
      <c r="A311" s="93" t="s">
        <v>543</v>
      </c>
      <c r="B311" s="84">
        <v>0</v>
      </c>
      <c r="C311" s="84">
        <v>0</v>
      </c>
      <c r="D311" s="84">
        <v>0</v>
      </c>
      <c r="E311" s="84">
        <v>0</v>
      </c>
    </row>
    <row r="312" spans="1:5" ht="15.75" thickBot="1" x14ac:dyDescent="0.3">
      <c r="A312" s="325" t="s">
        <v>89</v>
      </c>
      <c r="B312" s="104">
        <f>B307+B302</f>
        <v>33540</v>
      </c>
      <c r="C312" s="104">
        <f>C307+C302</f>
        <v>68731</v>
      </c>
      <c r="D312" s="104">
        <f>D307+D302</f>
        <v>0</v>
      </c>
      <c r="E312" s="104">
        <f>E307+E302</f>
        <v>0</v>
      </c>
    </row>
    <row r="313" spans="1:5" ht="23.25" thickBot="1" x14ac:dyDescent="0.3">
      <c r="A313" s="333" t="s">
        <v>544</v>
      </c>
      <c r="B313" s="334"/>
      <c r="C313" s="335"/>
      <c r="D313" s="335"/>
      <c r="E313" s="336"/>
    </row>
    <row r="314" spans="1:5" ht="15.75" thickBot="1" x14ac:dyDescent="0.3">
      <c r="A314" s="332" t="s">
        <v>126</v>
      </c>
      <c r="B314" s="820" t="s">
        <v>547</v>
      </c>
      <c r="C314" s="798"/>
      <c r="D314" s="798"/>
      <c r="E314" s="799"/>
    </row>
    <row r="315" spans="1:5" ht="34.5" thickBot="1" x14ac:dyDescent="0.3">
      <c r="A315" s="94" t="s">
        <v>91</v>
      </c>
      <c r="B315" s="800" t="s">
        <v>757</v>
      </c>
      <c r="C315" s="801"/>
      <c r="D315" s="97" t="s">
        <v>172</v>
      </c>
      <c r="E315" s="338"/>
    </row>
    <row r="316" spans="1:5" ht="27" customHeight="1" thickBot="1" x14ac:dyDescent="0.3">
      <c r="A316" s="28" t="s">
        <v>68</v>
      </c>
      <c r="B316" s="794" t="s">
        <v>758</v>
      </c>
      <c r="C316" s="795"/>
      <c r="D316" s="795"/>
      <c r="E316" s="796"/>
    </row>
    <row r="317" spans="1:5" ht="15.75" thickBot="1" x14ac:dyDescent="0.3">
      <c r="A317" s="28" t="s">
        <v>70</v>
      </c>
      <c r="B317" s="546" t="s">
        <v>540</v>
      </c>
      <c r="C317" s="547"/>
      <c r="D317" s="547"/>
      <c r="E317" s="548"/>
    </row>
    <row r="318" spans="1:5" x14ac:dyDescent="0.25">
      <c r="A318" s="540"/>
      <c r="B318" s="40">
        <v>2019</v>
      </c>
      <c r="C318" s="40">
        <v>2020</v>
      </c>
      <c r="D318" s="40">
        <v>2021</v>
      </c>
      <c r="E318" s="40">
        <v>2022</v>
      </c>
    </row>
    <row r="319" spans="1:5" ht="15.75" thickBot="1" x14ac:dyDescent="0.3">
      <c r="A319" s="541"/>
      <c r="B319" s="42" t="s">
        <v>1</v>
      </c>
      <c r="C319" s="42" t="s">
        <v>46</v>
      </c>
      <c r="D319" s="42" t="s">
        <v>46</v>
      </c>
      <c r="E319" s="42" t="s">
        <v>46</v>
      </c>
    </row>
    <row r="320" spans="1:5" ht="15.75" thickBot="1" x14ac:dyDescent="0.3">
      <c r="A320" s="28" t="s">
        <v>72</v>
      </c>
      <c r="B320" s="43">
        <v>1</v>
      </c>
      <c r="C320" s="43">
        <v>3</v>
      </c>
      <c r="D320" s="43">
        <v>1</v>
      </c>
      <c r="E320" s="43">
        <v>1</v>
      </c>
    </row>
    <row r="321" spans="1:5" ht="15.75" thickBot="1" x14ac:dyDescent="0.3">
      <c r="A321" s="28" t="s">
        <v>73</v>
      </c>
      <c r="B321" s="43">
        <f>B335</f>
        <v>4000</v>
      </c>
      <c r="C321" s="43">
        <f>C335</f>
        <v>9800</v>
      </c>
      <c r="D321" s="43">
        <f>D335</f>
        <v>1000</v>
      </c>
      <c r="E321" s="43">
        <f>E335</f>
        <v>500</v>
      </c>
    </row>
    <row r="322" spans="1:5" ht="15.75" thickBot="1" x14ac:dyDescent="0.3">
      <c r="A322" s="28" t="s">
        <v>74</v>
      </c>
      <c r="B322" s="43">
        <f>B321/B320</f>
        <v>4000</v>
      </c>
      <c r="C322" s="43">
        <f>C321/C320</f>
        <v>3266.6666666666665</v>
      </c>
      <c r="D322" s="43">
        <f>D321/D320</f>
        <v>1000</v>
      </c>
      <c r="E322" s="43">
        <f>E321/E320</f>
        <v>500</v>
      </c>
    </row>
    <row r="323" spans="1:5" ht="15.75" thickBot="1" x14ac:dyDescent="0.3">
      <c r="A323" s="28" t="s">
        <v>75</v>
      </c>
      <c r="B323" s="467" t="s">
        <v>76</v>
      </c>
      <c r="C323" s="45">
        <f t="shared" ref="C323:E325" si="5">C320/B320-1</f>
        <v>2</v>
      </c>
      <c r="D323" s="45">
        <f t="shared" si="5"/>
        <v>-0.66666666666666674</v>
      </c>
      <c r="E323" s="45">
        <f t="shared" si="5"/>
        <v>0</v>
      </c>
    </row>
    <row r="324" spans="1:5" ht="15.75" thickBot="1" x14ac:dyDescent="0.3">
      <c r="A324" s="28" t="s">
        <v>77</v>
      </c>
      <c r="B324" s="467" t="s">
        <v>76</v>
      </c>
      <c r="C324" s="45">
        <f t="shared" si="5"/>
        <v>1.4500000000000002</v>
      </c>
      <c r="D324" s="45">
        <f t="shared" si="5"/>
        <v>-0.89795918367346939</v>
      </c>
      <c r="E324" s="45">
        <f t="shared" si="5"/>
        <v>-0.5</v>
      </c>
    </row>
    <row r="325" spans="1:5" ht="15.75" thickBot="1" x14ac:dyDescent="0.3">
      <c r="A325" s="28" t="s">
        <v>78</v>
      </c>
      <c r="B325" s="467" t="s">
        <v>76</v>
      </c>
      <c r="C325" s="45">
        <f t="shared" si="5"/>
        <v>-0.18333333333333335</v>
      </c>
      <c r="D325" s="45">
        <f t="shared" si="5"/>
        <v>-0.69387755102040816</v>
      </c>
      <c r="E325" s="45">
        <f t="shared" si="5"/>
        <v>-0.5</v>
      </c>
    </row>
    <row r="326" spans="1:5" ht="15.75" thickBot="1" x14ac:dyDescent="0.3">
      <c r="A326" s="537" t="s">
        <v>545</v>
      </c>
      <c r="B326" s="538"/>
      <c r="C326" s="538"/>
      <c r="D326" s="538"/>
      <c r="E326" s="539"/>
    </row>
    <row r="327" spans="1:5" x14ac:dyDescent="0.25">
      <c r="A327" s="540"/>
      <c r="B327" s="40">
        <v>2019</v>
      </c>
      <c r="C327" s="40">
        <v>2020</v>
      </c>
      <c r="D327" s="40">
        <v>2021</v>
      </c>
      <c r="E327" s="40">
        <v>2022</v>
      </c>
    </row>
    <row r="328" spans="1:5" ht="15.75" thickBot="1" x14ac:dyDescent="0.3">
      <c r="A328" s="541"/>
      <c r="B328" s="42" t="s">
        <v>1</v>
      </c>
      <c r="C328" s="42" t="s">
        <v>46</v>
      </c>
      <c r="D328" s="42" t="s">
        <v>46</v>
      </c>
      <c r="E328" s="42" t="s">
        <v>46</v>
      </c>
    </row>
    <row r="329" spans="1:5" ht="15.75" thickBot="1" x14ac:dyDescent="0.3">
      <c r="A329" s="47" t="s">
        <v>134</v>
      </c>
      <c r="B329" s="339">
        <v>0</v>
      </c>
      <c r="C329" s="68">
        <v>0</v>
      </c>
      <c r="D329" s="68">
        <v>0</v>
      </c>
      <c r="E329" s="68">
        <v>0</v>
      </c>
    </row>
    <row r="330" spans="1:5" ht="15.75" thickBot="1" x14ac:dyDescent="0.3">
      <c r="A330" s="47" t="s">
        <v>138</v>
      </c>
      <c r="B330" s="67">
        <f>SUM(B331:B334)</f>
        <v>4000</v>
      </c>
      <c r="C330" s="84">
        <f>SUM(C331:C334)</f>
        <v>9800</v>
      </c>
      <c r="D330" s="84">
        <f t="shared" ref="D330:E330" si="6">SUM(D331:D334)</f>
        <v>1000</v>
      </c>
      <c r="E330" s="84">
        <f t="shared" si="6"/>
        <v>500</v>
      </c>
    </row>
    <row r="331" spans="1:5" ht="15.75" thickBot="1" x14ac:dyDescent="0.3">
      <c r="A331" s="48" t="s">
        <v>81</v>
      </c>
      <c r="B331" s="67">
        <v>4000</v>
      </c>
      <c r="C331" s="84">
        <v>9800</v>
      </c>
      <c r="D331" s="68">
        <v>1000</v>
      </c>
      <c r="E331" s="68">
        <v>500</v>
      </c>
    </row>
    <row r="332" spans="1:5" ht="15.75" thickBot="1" x14ac:dyDescent="0.3">
      <c r="A332" s="48" t="s">
        <v>135</v>
      </c>
      <c r="B332" s="340"/>
      <c r="C332" s="84">
        <v>0</v>
      </c>
      <c r="D332" s="68">
        <v>0</v>
      </c>
      <c r="E332" s="68">
        <v>0</v>
      </c>
    </row>
    <row r="333" spans="1:5" ht="15.75" thickBot="1" x14ac:dyDescent="0.3">
      <c r="A333" s="48" t="s">
        <v>136</v>
      </c>
      <c r="B333" s="340"/>
      <c r="C333" s="84">
        <v>0</v>
      </c>
      <c r="D333" s="68">
        <v>0</v>
      </c>
      <c r="E333" s="68">
        <v>0</v>
      </c>
    </row>
    <row r="334" spans="1:5" ht="15.75" thickBot="1" x14ac:dyDescent="0.3">
      <c r="A334" s="48" t="s">
        <v>137</v>
      </c>
      <c r="B334" s="340"/>
      <c r="C334" s="84">
        <v>0</v>
      </c>
      <c r="D334" s="68">
        <v>0</v>
      </c>
      <c r="E334" s="68">
        <v>0</v>
      </c>
    </row>
    <row r="335" spans="1:5" ht="15.75" thickBot="1" x14ac:dyDescent="0.3">
      <c r="A335" s="325" t="s">
        <v>97</v>
      </c>
      <c r="B335" s="104">
        <f>B330+B329</f>
        <v>4000</v>
      </c>
      <c r="C335" s="104">
        <f>C330+C329</f>
        <v>9800</v>
      </c>
      <c r="D335" s="104">
        <f>D330+D329</f>
        <v>1000</v>
      </c>
      <c r="E335" s="104">
        <f>E330+E329</f>
        <v>500</v>
      </c>
    </row>
    <row r="336" spans="1:5" ht="15.75" thickBot="1" x14ac:dyDescent="0.3">
      <c r="A336" s="341" t="s">
        <v>546</v>
      </c>
      <c r="B336" s="334"/>
      <c r="C336" s="335"/>
      <c r="D336" s="335"/>
      <c r="E336" s="336"/>
    </row>
    <row r="337" spans="1:5" ht="15.75" thickBot="1" x14ac:dyDescent="0.3">
      <c r="A337" s="332" t="s">
        <v>126</v>
      </c>
      <c r="B337" s="820" t="s">
        <v>547</v>
      </c>
      <c r="C337" s="798"/>
      <c r="D337" s="798"/>
      <c r="E337" s="799"/>
    </row>
    <row r="338" spans="1:5" ht="34.5" thickBot="1" x14ac:dyDescent="0.3">
      <c r="A338" s="94" t="s">
        <v>98</v>
      </c>
      <c r="B338" s="800" t="s">
        <v>552</v>
      </c>
      <c r="C338" s="801"/>
      <c r="D338" s="97" t="s">
        <v>172</v>
      </c>
      <c r="E338" s="338"/>
    </row>
    <row r="339" spans="1:5" ht="15.75" thickBot="1" x14ac:dyDescent="0.3">
      <c r="A339" s="28" t="s">
        <v>68</v>
      </c>
      <c r="B339" s="794" t="s">
        <v>553</v>
      </c>
      <c r="C339" s="795"/>
      <c r="D339" s="795"/>
      <c r="E339" s="796"/>
    </row>
    <row r="340" spans="1:5" ht="15.75" thickBot="1" x14ac:dyDescent="0.3">
      <c r="A340" s="28" t="s">
        <v>70</v>
      </c>
      <c r="B340" s="546" t="s">
        <v>540</v>
      </c>
      <c r="C340" s="547"/>
      <c r="D340" s="547"/>
      <c r="E340" s="548"/>
    </row>
    <row r="341" spans="1:5" x14ac:dyDescent="0.25">
      <c r="A341" s="540"/>
      <c r="B341" s="40">
        <v>2019</v>
      </c>
      <c r="C341" s="40">
        <v>2020</v>
      </c>
      <c r="D341" s="40">
        <v>2021</v>
      </c>
      <c r="E341" s="40">
        <v>2022</v>
      </c>
    </row>
    <row r="342" spans="1:5" ht="15.75" thickBot="1" x14ac:dyDescent="0.3">
      <c r="A342" s="541"/>
      <c r="B342" s="42" t="s">
        <v>1</v>
      </c>
      <c r="C342" s="42" t="s">
        <v>46</v>
      </c>
      <c r="D342" s="42" t="s">
        <v>46</v>
      </c>
      <c r="E342" s="42" t="s">
        <v>46</v>
      </c>
    </row>
    <row r="343" spans="1:5" ht="15.75" thickBot="1" x14ac:dyDescent="0.3">
      <c r="A343" s="28" t="s">
        <v>72</v>
      </c>
      <c r="B343" s="43"/>
      <c r="C343" s="43">
        <v>1</v>
      </c>
      <c r="D343" s="43"/>
      <c r="E343" s="43"/>
    </row>
    <row r="344" spans="1:5" ht="15.75" thickBot="1" x14ac:dyDescent="0.3">
      <c r="A344" s="28" t="s">
        <v>73</v>
      </c>
      <c r="B344" s="43">
        <f>B358</f>
        <v>0</v>
      </c>
      <c r="C344" s="43">
        <f>C358</f>
        <v>900</v>
      </c>
      <c r="D344" s="43">
        <f>D358</f>
        <v>0</v>
      </c>
      <c r="E344" s="43">
        <f>E358</f>
        <v>0</v>
      </c>
    </row>
    <row r="345" spans="1:5" ht="15.75" thickBot="1" x14ac:dyDescent="0.3">
      <c r="A345" s="28" t="s">
        <v>74</v>
      </c>
      <c r="B345" s="43"/>
      <c r="C345" s="43">
        <f>C344/C343</f>
        <v>900</v>
      </c>
      <c r="D345" s="43"/>
      <c r="E345" s="43"/>
    </row>
    <row r="346" spans="1:5" ht="15.75" thickBot="1" x14ac:dyDescent="0.3">
      <c r="A346" s="28" t="s">
        <v>75</v>
      </c>
      <c r="B346" s="467" t="s">
        <v>76</v>
      </c>
      <c r="C346" s="45"/>
      <c r="D346" s="45"/>
      <c r="E346" s="45"/>
    </row>
    <row r="347" spans="1:5" ht="15.75" thickBot="1" x14ac:dyDescent="0.3">
      <c r="A347" s="28" t="s">
        <v>77</v>
      </c>
      <c r="B347" s="467" t="s">
        <v>76</v>
      </c>
      <c r="C347" s="45"/>
      <c r="D347" s="45"/>
      <c r="E347" s="45"/>
    </row>
    <row r="348" spans="1:5" ht="15.75" thickBot="1" x14ac:dyDescent="0.3">
      <c r="A348" s="28" t="s">
        <v>78</v>
      </c>
      <c r="B348" s="467" t="s">
        <v>76</v>
      </c>
      <c r="C348" s="45"/>
      <c r="D348" s="45"/>
      <c r="E348" s="45"/>
    </row>
    <row r="349" spans="1:5" ht="15.75" thickBot="1" x14ac:dyDescent="0.3">
      <c r="A349" s="537" t="s">
        <v>548</v>
      </c>
      <c r="B349" s="538"/>
      <c r="C349" s="538"/>
      <c r="D349" s="538"/>
      <c r="E349" s="539"/>
    </row>
    <row r="350" spans="1:5" x14ac:dyDescent="0.25">
      <c r="A350" s="540"/>
      <c r="B350" s="40">
        <v>2019</v>
      </c>
      <c r="C350" s="40">
        <v>2020</v>
      </c>
      <c r="D350" s="40">
        <v>2021</v>
      </c>
      <c r="E350" s="40">
        <v>2022</v>
      </c>
    </row>
    <row r="351" spans="1:5" ht="15.75" thickBot="1" x14ac:dyDescent="0.3">
      <c r="A351" s="541"/>
      <c r="B351" s="42" t="s">
        <v>1</v>
      </c>
      <c r="C351" s="42" t="s">
        <v>46</v>
      </c>
      <c r="D351" s="42" t="s">
        <v>46</v>
      </c>
      <c r="E351" s="42" t="s">
        <v>46</v>
      </c>
    </row>
    <row r="352" spans="1:5" ht="15.75" thickBot="1" x14ac:dyDescent="0.3">
      <c r="A352" s="47" t="s">
        <v>134</v>
      </c>
      <c r="B352" s="339">
        <v>0</v>
      </c>
      <c r="C352" s="68">
        <v>0</v>
      </c>
      <c r="D352" s="68">
        <v>0</v>
      </c>
      <c r="E352" s="68">
        <v>0</v>
      </c>
    </row>
    <row r="353" spans="1:5" ht="15.75" thickBot="1" x14ac:dyDescent="0.3">
      <c r="A353" s="47" t="s">
        <v>138</v>
      </c>
      <c r="B353" s="67">
        <f>SUM(B354:B357)</f>
        <v>0</v>
      </c>
      <c r="C353" s="84">
        <f>SUM(C354:C357)</f>
        <v>900</v>
      </c>
      <c r="D353" s="68">
        <f>SUM(D354:D357)</f>
        <v>0</v>
      </c>
      <c r="E353" s="68">
        <f>SUM(E354:E357)</f>
        <v>0</v>
      </c>
    </row>
    <row r="354" spans="1:5" ht="15.75" thickBot="1" x14ac:dyDescent="0.3">
      <c r="A354" s="48" t="s">
        <v>81</v>
      </c>
      <c r="B354" s="67">
        <v>0</v>
      </c>
      <c r="C354" s="84">
        <v>900</v>
      </c>
      <c r="D354" s="68">
        <v>0</v>
      </c>
      <c r="E354" s="68">
        <v>0</v>
      </c>
    </row>
    <row r="355" spans="1:5" ht="15.75" thickBot="1" x14ac:dyDescent="0.3">
      <c r="A355" s="48" t="s">
        <v>135</v>
      </c>
      <c r="B355" s="340"/>
      <c r="C355" s="84">
        <v>0</v>
      </c>
      <c r="D355" s="68">
        <v>0</v>
      </c>
      <c r="E355" s="68">
        <v>0</v>
      </c>
    </row>
    <row r="356" spans="1:5" ht="15.75" thickBot="1" x14ac:dyDescent="0.3">
      <c r="A356" s="48" t="s">
        <v>136</v>
      </c>
      <c r="B356" s="340"/>
      <c r="C356" s="84">
        <v>0</v>
      </c>
      <c r="D356" s="68">
        <v>0</v>
      </c>
      <c r="E356" s="68">
        <v>0</v>
      </c>
    </row>
    <row r="357" spans="1:5" ht="15.75" thickBot="1" x14ac:dyDescent="0.3">
      <c r="A357" s="48" t="s">
        <v>137</v>
      </c>
      <c r="B357" s="340"/>
      <c r="C357" s="84">
        <v>0</v>
      </c>
      <c r="D357" s="68">
        <v>0</v>
      </c>
      <c r="E357" s="68">
        <v>0</v>
      </c>
    </row>
    <row r="358" spans="1:5" ht="15.75" thickBot="1" x14ac:dyDescent="0.3">
      <c r="A358" s="325" t="s">
        <v>104</v>
      </c>
      <c r="B358" s="104">
        <f>B353+B352</f>
        <v>0</v>
      </c>
      <c r="C358" s="104">
        <f>C353+C352</f>
        <v>900</v>
      </c>
      <c r="D358" s="104">
        <f>D353+D352</f>
        <v>0</v>
      </c>
      <c r="E358" s="104">
        <f>E353+E352</f>
        <v>0</v>
      </c>
    </row>
    <row r="359" spans="1:5" ht="15.75" thickBot="1" x14ac:dyDescent="0.3">
      <c r="A359" s="342" t="s">
        <v>549</v>
      </c>
      <c r="B359" s="334"/>
      <c r="C359" s="335"/>
      <c r="D359" s="335"/>
      <c r="E359" s="336"/>
    </row>
    <row r="360" spans="1:5" ht="15.75" thickBot="1" x14ac:dyDescent="0.3">
      <c r="A360" s="332" t="s">
        <v>126</v>
      </c>
      <c r="B360" s="820" t="s">
        <v>547</v>
      </c>
      <c r="C360" s="798"/>
      <c r="D360" s="798"/>
      <c r="E360" s="799"/>
    </row>
    <row r="361" spans="1:5" ht="34.5" thickBot="1" x14ac:dyDescent="0.3">
      <c r="A361" s="94" t="s">
        <v>105</v>
      </c>
      <c r="B361" s="800" t="s">
        <v>759</v>
      </c>
      <c r="C361" s="801"/>
      <c r="D361" s="97" t="s">
        <v>172</v>
      </c>
      <c r="E361" s="338"/>
    </row>
    <row r="362" spans="1:5" ht="15.75" thickBot="1" x14ac:dyDescent="0.3">
      <c r="A362" s="28" t="s">
        <v>68</v>
      </c>
      <c r="B362" s="794" t="s">
        <v>760</v>
      </c>
      <c r="C362" s="795"/>
      <c r="D362" s="795"/>
      <c r="E362" s="796"/>
    </row>
    <row r="363" spans="1:5" ht="15.75" thickBot="1" x14ac:dyDescent="0.3">
      <c r="A363" s="28" t="s">
        <v>70</v>
      </c>
      <c r="B363" s="546" t="s">
        <v>540</v>
      </c>
      <c r="C363" s="547"/>
      <c r="D363" s="547"/>
      <c r="E363" s="548"/>
    </row>
    <row r="364" spans="1:5" x14ac:dyDescent="0.25">
      <c r="A364" s="540"/>
      <c r="B364" s="40">
        <v>2019</v>
      </c>
      <c r="C364" s="40">
        <v>2020</v>
      </c>
      <c r="D364" s="40">
        <v>2021</v>
      </c>
      <c r="E364" s="40">
        <v>2022</v>
      </c>
    </row>
    <row r="365" spans="1:5" ht="15.75" thickBot="1" x14ac:dyDescent="0.3">
      <c r="A365" s="541"/>
      <c r="B365" s="42" t="s">
        <v>1</v>
      </c>
      <c r="C365" s="42" t="s">
        <v>46</v>
      </c>
      <c r="D365" s="42" t="s">
        <v>46</v>
      </c>
      <c r="E365" s="42" t="s">
        <v>46</v>
      </c>
    </row>
    <row r="366" spans="1:5" ht="15.75" thickBot="1" x14ac:dyDescent="0.3">
      <c r="A366" s="28" t="s">
        <v>72</v>
      </c>
      <c r="B366" s="43"/>
      <c r="C366" s="43">
        <v>1</v>
      </c>
      <c r="D366" s="43"/>
      <c r="E366" s="43"/>
    </row>
    <row r="367" spans="1:5" ht="15.75" thickBot="1" x14ac:dyDescent="0.3">
      <c r="A367" s="28" t="s">
        <v>73</v>
      </c>
      <c r="B367" s="43">
        <f>B381</f>
        <v>0</v>
      </c>
      <c r="C367" s="43">
        <f>C381</f>
        <v>5770</v>
      </c>
      <c r="D367" s="43">
        <f>D381</f>
        <v>0</v>
      </c>
      <c r="E367" s="43">
        <f>E381</f>
        <v>0</v>
      </c>
    </row>
    <row r="368" spans="1:5" ht="15.75" thickBot="1" x14ac:dyDescent="0.3">
      <c r="A368" s="28" t="s">
        <v>74</v>
      </c>
      <c r="B368" s="43"/>
      <c r="C368" s="43">
        <f>C367/C366</f>
        <v>5770</v>
      </c>
      <c r="D368" s="43"/>
      <c r="E368" s="43"/>
    </row>
    <row r="369" spans="1:5" ht="15.75" thickBot="1" x14ac:dyDescent="0.3">
      <c r="A369" s="28" t="s">
        <v>75</v>
      </c>
      <c r="B369" s="467" t="s">
        <v>76</v>
      </c>
      <c r="C369" s="45"/>
      <c r="D369" s="45"/>
      <c r="E369" s="45"/>
    </row>
    <row r="370" spans="1:5" ht="15.75" thickBot="1" x14ac:dyDescent="0.3">
      <c r="A370" s="28" t="s">
        <v>77</v>
      </c>
      <c r="B370" s="467" t="s">
        <v>76</v>
      </c>
      <c r="C370" s="45"/>
      <c r="D370" s="45"/>
      <c r="E370" s="45"/>
    </row>
    <row r="371" spans="1:5" ht="15.75" thickBot="1" x14ac:dyDescent="0.3">
      <c r="A371" s="28" t="s">
        <v>78</v>
      </c>
      <c r="B371" s="467" t="s">
        <v>76</v>
      </c>
      <c r="C371" s="45"/>
      <c r="D371" s="45"/>
      <c r="E371" s="45"/>
    </row>
    <row r="372" spans="1:5" ht="15.75" thickBot="1" x14ac:dyDescent="0.3">
      <c r="A372" s="537" t="s">
        <v>550</v>
      </c>
      <c r="B372" s="538"/>
      <c r="C372" s="538"/>
      <c r="D372" s="538"/>
      <c r="E372" s="539"/>
    </row>
    <row r="373" spans="1:5" x14ac:dyDescent="0.25">
      <c r="A373" s="540"/>
      <c r="B373" s="40">
        <v>2019</v>
      </c>
      <c r="C373" s="40">
        <v>2020</v>
      </c>
      <c r="D373" s="40">
        <v>2021</v>
      </c>
      <c r="E373" s="40">
        <v>2022</v>
      </c>
    </row>
    <row r="374" spans="1:5" ht="15.75" thickBot="1" x14ac:dyDescent="0.3">
      <c r="A374" s="541"/>
      <c r="B374" s="42" t="s">
        <v>1</v>
      </c>
      <c r="C374" s="42" t="s">
        <v>46</v>
      </c>
      <c r="D374" s="42" t="s">
        <v>46</v>
      </c>
      <c r="E374" s="42" t="s">
        <v>46</v>
      </c>
    </row>
    <row r="375" spans="1:5" ht="15.75" thickBot="1" x14ac:dyDescent="0.3">
      <c r="A375" s="47" t="s">
        <v>134</v>
      </c>
      <c r="B375" s="339">
        <v>0</v>
      </c>
      <c r="C375" s="68">
        <v>0</v>
      </c>
      <c r="D375" s="68">
        <v>0</v>
      </c>
      <c r="E375" s="68">
        <v>0</v>
      </c>
    </row>
    <row r="376" spans="1:5" ht="15.75" thickBot="1" x14ac:dyDescent="0.3">
      <c r="A376" s="47" t="s">
        <v>138</v>
      </c>
      <c r="B376" s="67">
        <f>SUM(B377:B380)</f>
        <v>0</v>
      </c>
      <c r="C376" s="84">
        <f>SUM(C377:C380)</f>
        <v>5770</v>
      </c>
      <c r="D376" s="68">
        <f>SUM(D377:D380)</f>
        <v>0</v>
      </c>
      <c r="E376" s="68">
        <f>SUM(E377:E380)</f>
        <v>0</v>
      </c>
    </row>
    <row r="377" spans="1:5" ht="15.75" thickBot="1" x14ac:dyDescent="0.3">
      <c r="A377" s="48" t="s">
        <v>81</v>
      </c>
      <c r="B377" s="67"/>
      <c r="C377" s="84">
        <v>5770</v>
      </c>
      <c r="D377" s="68"/>
      <c r="E377" s="68"/>
    </row>
    <row r="378" spans="1:5" ht="15.75" thickBot="1" x14ac:dyDescent="0.3">
      <c r="A378" s="48" t="s">
        <v>135</v>
      </c>
      <c r="B378" s="340"/>
      <c r="C378" s="84">
        <v>0</v>
      </c>
      <c r="D378" s="68">
        <v>0</v>
      </c>
      <c r="E378" s="68">
        <v>0</v>
      </c>
    </row>
    <row r="379" spans="1:5" ht="15.75" thickBot="1" x14ac:dyDescent="0.3">
      <c r="A379" s="48" t="s">
        <v>136</v>
      </c>
      <c r="B379" s="340"/>
      <c r="C379" s="84">
        <v>0</v>
      </c>
      <c r="D379" s="68">
        <v>0</v>
      </c>
      <c r="E379" s="68">
        <v>0</v>
      </c>
    </row>
    <row r="380" spans="1:5" ht="15.75" thickBot="1" x14ac:dyDescent="0.3">
      <c r="A380" s="48" t="s">
        <v>137</v>
      </c>
      <c r="B380" s="340"/>
      <c r="C380" s="84">
        <v>0</v>
      </c>
      <c r="D380" s="68">
        <v>0</v>
      </c>
      <c r="E380" s="68">
        <v>0</v>
      </c>
    </row>
    <row r="381" spans="1:5" ht="15.75" thickBot="1" x14ac:dyDescent="0.3">
      <c r="A381" s="325" t="s">
        <v>111</v>
      </c>
      <c r="B381" s="104">
        <f>B376+B375</f>
        <v>0</v>
      </c>
      <c r="C381" s="104">
        <f>C376+C375</f>
        <v>5770</v>
      </c>
      <c r="D381" s="104">
        <f>D376+D375</f>
        <v>0</v>
      </c>
      <c r="E381" s="104">
        <f>E376+E375</f>
        <v>0</v>
      </c>
    </row>
    <row r="382" spans="1:5" ht="15.75" thickBot="1" x14ac:dyDescent="0.3">
      <c r="A382" s="341" t="s">
        <v>551</v>
      </c>
      <c r="B382" s="334"/>
      <c r="C382" s="335"/>
      <c r="D382" s="335"/>
      <c r="E382" s="336"/>
    </row>
    <row r="383" spans="1:5" ht="34.5" thickBot="1" x14ac:dyDescent="0.3">
      <c r="A383" s="343" t="s">
        <v>761</v>
      </c>
      <c r="B383" s="800" t="s">
        <v>762</v>
      </c>
      <c r="C383" s="801"/>
      <c r="D383" s="344" t="s">
        <v>172</v>
      </c>
      <c r="E383" s="344"/>
    </row>
    <row r="384" spans="1:5" ht="15.75" thickBot="1" x14ac:dyDescent="0.3">
      <c r="A384" s="28" t="s">
        <v>68</v>
      </c>
      <c r="B384" s="794" t="s">
        <v>763</v>
      </c>
      <c r="C384" s="795"/>
      <c r="D384" s="795"/>
      <c r="E384" s="796"/>
    </row>
    <row r="385" spans="1:5" ht="15.75" thickBot="1" x14ac:dyDescent="0.3">
      <c r="A385" s="28" t="s">
        <v>70</v>
      </c>
      <c r="B385" s="546" t="s">
        <v>540</v>
      </c>
      <c r="C385" s="547"/>
      <c r="D385" s="547"/>
      <c r="E385" s="548"/>
    </row>
    <row r="386" spans="1:5" x14ac:dyDescent="0.25">
      <c r="A386" s="540"/>
      <c r="B386" s="40">
        <v>2019</v>
      </c>
      <c r="C386" s="40">
        <v>2020</v>
      </c>
      <c r="D386" s="40">
        <v>2021</v>
      </c>
      <c r="E386" s="40">
        <v>2022</v>
      </c>
    </row>
    <row r="387" spans="1:5" ht="15.75" thickBot="1" x14ac:dyDescent="0.3">
      <c r="A387" s="541"/>
      <c r="B387" s="42" t="s">
        <v>1</v>
      </c>
      <c r="C387" s="42" t="s">
        <v>46</v>
      </c>
      <c r="D387" s="42" t="s">
        <v>46</v>
      </c>
      <c r="E387" s="42" t="s">
        <v>46</v>
      </c>
    </row>
    <row r="388" spans="1:5" ht="15.75" thickBot="1" x14ac:dyDescent="0.3">
      <c r="A388" s="28" t="s">
        <v>72</v>
      </c>
      <c r="B388" s="43">
        <v>0</v>
      </c>
      <c r="C388" s="124">
        <v>1</v>
      </c>
      <c r="D388" s="43"/>
      <c r="E388" s="43"/>
    </row>
    <row r="389" spans="1:5" ht="15.75" thickBot="1" x14ac:dyDescent="0.3">
      <c r="A389" s="28" t="s">
        <v>73</v>
      </c>
      <c r="B389" s="43">
        <v>0</v>
      </c>
      <c r="C389" s="43">
        <f>C403</f>
        <v>200</v>
      </c>
      <c r="D389" s="43">
        <f>D403</f>
        <v>0</v>
      </c>
      <c r="E389" s="43">
        <f>E403</f>
        <v>0</v>
      </c>
    </row>
    <row r="390" spans="1:5" ht="15.75" thickBot="1" x14ac:dyDescent="0.3">
      <c r="A390" s="28" t="s">
        <v>74</v>
      </c>
      <c r="B390" s="43"/>
      <c r="C390" s="43">
        <f>C389/C388</f>
        <v>200</v>
      </c>
      <c r="D390" s="43"/>
      <c r="E390" s="43"/>
    </row>
    <row r="391" spans="1:5" ht="15.75" thickBot="1" x14ac:dyDescent="0.3">
      <c r="A391" s="28" t="s">
        <v>75</v>
      </c>
      <c r="B391" s="467" t="s">
        <v>76</v>
      </c>
      <c r="C391" s="45"/>
      <c r="D391" s="45"/>
      <c r="E391" s="45"/>
    </row>
    <row r="392" spans="1:5" ht="15.75" thickBot="1" x14ac:dyDescent="0.3">
      <c r="A392" s="28" t="s">
        <v>77</v>
      </c>
      <c r="B392" s="467" t="s">
        <v>76</v>
      </c>
      <c r="C392" s="45"/>
      <c r="D392" s="45"/>
      <c r="E392" s="45"/>
    </row>
    <row r="393" spans="1:5" ht="15.75" thickBot="1" x14ac:dyDescent="0.3">
      <c r="A393" s="28" t="s">
        <v>78</v>
      </c>
      <c r="B393" s="467" t="s">
        <v>76</v>
      </c>
      <c r="C393" s="45"/>
      <c r="D393" s="45"/>
      <c r="E393" s="45"/>
    </row>
    <row r="394" spans="1:5" ht="15.75" thickBot="1" x14ac:dyDescent="0.3">
      <c r="A394" s="537" t="s">
        <v>554</v>
      </c>
      <c r="B394" s="538"/>
      <c r="C394" s="538"/>
      <c r="D394" s="538"/>
      <c r="E394" s="539"/>
    </row>
    <row r="395" spans="1:5" x14ac:dyDescent="0.25">
      <c r="A395" s="540"/>
      <c r="B395" s="40">
        <v>2019</v>
      </c>
      <c r="C395" s="40">
        <v>2020</v>
      </c>
      <c r="D395" s="40">
        <v>2021</v>
      </c>
      <c r="E395" s="40">
        <v>2022</v>
      </c>
    </row>
    <row r="396" spans="1:5" ht="15.75" thickBot="1" x14ac:dyDescent="0.3">
      <c r="A396" s="541"/>
      <c r="B396" s="42" t="s">
        <v>1</v>
      </c>
      <c r="C396" s="42" t="s">
        <v>46</v>
      </c>
      <c r="D396" s="42" t="s">
        <v>46</v>
      </c>
      <c r="E396" s="42" t="s">
        <v>46</v>
      </c>
    </row>
    <row r="397" spans="1:5" ht="15.75" thickBot="1" x14ac:dyDescent="0.3">
      <c r="A397" s="47" t="s">
        <v>134</v>
      </c>
      <c r="B397" s="68">
        <v>0</v>
      </c>
      <c r="C397" s="68">
        <v>0</v>
      </c>
      <c r="D397" s="68">
        <v>0</v>
      </c>
      <c r="E397" s="68">
        <v>0</v>
      </c>
    </row>
    <row r="398" spans="1:5" ht="15.75" thickBot="1" x14ac:dyDescent="0.3">
      <c r="A398" s="47" t="s">
        <v>138</v>
      </c>
      <c r="B398" s="84">
        <v>0</v>
      </c>
      <c r="C398" s="84">
        <f>C399+C400+C401+C402</f>
        <v>200</v>
      </c>
      <c r="D398" s="84">
        <f>D399+D400+D401+D402</f>
        <v>0</v>
      </c>
      <c r="E398" s="84">
        <f>E399+E400+E401+E402</f>
        <v>0</v>
      </c>
    </row>
    <row r="399" spans="1:5" ht="15.75" thickBot="1" x14ac:dyDescent="0.3">
      <c r="A399" s="48" t="s">
        <v>81</v>
      </c>
      <c r="B399" s="67">
        <v>0</v>
      </c>
      <c r="C399" s="84">
        <v>200</v>
      </c>
      <c r="D399" s="68">
        <v>0</v>
      </c>
      <c r="E399" s="68">
        <v>0</v>
      </c>
    </row>
    <row r="400" spans="1:5" ht="15.75" thickBot="1" x14ac:dyDescent="0.3">
      <c r="A400" s="48" t="s">
        <v>135</v>
      </c>
      <c r="B400" s="67">
        <v>0</v>
      </c>
      <c r="C400" s="84">
        <v>0</v>
      </c>
      <c r="D400" s="68">
        <v>0</v>
      </c>
      <c r="E400" s="68">
        <v>0</v>
      </c>
    </row>
    <row r="401" spans="1:5" ht="15.75" thickBot="1" x14ac:dyDescent="0.3">
      <c r="A401" s="48" t="s">
        <v>136</v>
      </c>
      <c r="B401" s="67">
        <v>0</v>
      </c>
      <c r="C401" s="84">
        <v>0</v>
      </c>
      <c r="D401" s="68">
        <v>0</v>
      </c>
      <c r="E401" s="68">
        <v>0</v>
      </c>
    </row>
    <row r="402" spans="1:5" ht="15.75" thickBot="1" x14ac:dyDescent="0.3">
      <c r="A402" s="48" t="s">
        <v>137</v>
      </c>
      <c r="B402" s="67">
        <v>0</v>
      </c>
      <c r="C402" s="84">
        <v>0</v>
      </c>
      <c r="D402" s="68">
        <v>0</v>
      </c>
      <c r="E402" s="68">
        <v>0</v>
      </c>
    </row>
    <row r="403" spans="1:5" ht="15.75" thickBot="1" x14ac:dyDescent="0.3">
      <c r="A403" s="59" t="s">
        <v>342</v>
      </c>
      <c r="B403" s="104">
        <f>B398+B397</f>
        <v>0</v>
      </c>
      <c r="C403" s="104">
        <f>C398+C397</f>
        <v>200</v>
      </c>
      <c r="D403" s="104">
        <f>D398+D397</f>
        <v>0</v>
      </c>
      <c r="E403" s="104">
        <f>E398+E397</f>
        <v>0</v>
      </c>
    </row>
    <row r="404" spans="1:5" ht="23.25" thickBot="1" x14ac:dyDescent="0.3">
      <c r="A404" s="333" t="s">
        <v>555</v>
      </c>
      <c r="B404" s="334"/>
      <c r="C404" s="335"/>
      <c r="D404" s="335"/>
      <c r="E404" s="336"/>
    </row>
    <row r="405" spans="1:5" ht="15.75" thickBot="1" x14ac:dyDescent="0.3">
      <c r="A405" s="554" t="s">
        <v>125</v>
      </c>
      <c r="B405" s="555"/>
      <c r="C405" s="555"/>
      <c r="D405" s="555"/>
      <c r="E405" s="556"/>
    </row>
    <row r="406" spans="1:5" ht="15.75" thickBot="1" x14ac:dyDescent="0.3">
      <c r="A406" s="332" t="s">
        <v>126</v>
      </c>
      <c r="B406" s="557" t="s">
        <v>560</v>
      </c>
      <c r="C406" s="559"/>
      <c r="D406" s="559"/>
      <c r="E406" s="560"/>
    </row>
    <row r="407" spans="1:5" ht="34.5" thickBot="1" x14ac:dyDescent="0.3">
      <c r="A407" s="94" t="s">
        <v>194</v>
      </c>
      <c r="B407" s="800" t="s">
        <v>764</v>
      </c>
      <c r="C407" s="801"/>
      <c r="D407" s="344" t="s">
        <v>172</v>
      </c>
      <c r="E407" s="338"/>
    </row>
    <row r="408" spans="1:5" ht="15.75" customHeight="1" thickBot="1" x14ac:dyDescent="0.3">
      <c r="A408" s="28" t="s">
        <v>68</v>
      </c>
      <c r="B408" s="794" t="s">
        <v>765</v>
      </c>
      <c r="C408" s="795"/>
      <c r="D408" s="795"/>
      <c r="E408" s="796"/>
    </row>
    <row r="409" spans="1:5" ht="15.75" thickBot="1" x14ac:dyDescent="0.3">
      <c r="A409" s="28" t="s">
        <v>70</v>
      </c>
      <c r="B409" s="693" t="s">
        <v>562</v>
      </c>
      <c r="C409" s="694"/>
      <c r="D409" s="694"/>
      <c r="E409" s="695"/>
    </row>
    <row r="410" spans="1:5" x14ac:dyDescent="0.25">
      <c r="A410" s="540"/>
      <c r="B410" s="40">
        <v>2019</v>
      </c>
      <c r="C410" s="40">
        <v>2020</v>
      </c>
      <c r="D410" s="40">
        <v>2021</v>
      </c>
      <c r="E410" s="40">
        <v>2022</v>
      </c>
    </row>
    <row r="411" spans="1:5" ht="15.75" thickBot="1" x14ac:dyDescent="0.3">
      <c r="A411" s="541"/>
      <c r="B411" s="42" t="s">
        <v>1</v>
      </c>
      <c r="C411" s="42" t="s">
        <v>46</v>
      </c>
      <c r="D411" s="42" t="s">
        <v>46</v>
      </c>
      <c r="E411" s="42" t="s">
        <v>46</v>
      </c>
    </row>
    <row r="412" spans="1:5" ht="15.75" thickBot="1" x14ac:dyDescent="0.3">
      <c r="A412" s="28" t="s">
        <v>72</v>
      </c>
      <c r="B412" s="43">
        <v>1</v>
      </c>
      <c r="C412" s="124">
        <v>1</v>
      </c>
      <c r="D412" s="43"/>
      <c r="E412" s="43"/>
    </row>
    <row r="413" spans="1:5" ht="15.75" thickBot="1" x14ac:dyDescent="0.3">
      <c r="A413" s="28" t="s">
        <v>73</v>
      </c>
      <c r="B413" s="43">
        <f>B427</f>
        <v>1500</v>
      </c>
      <c r="C413" s="43">
        <f>C427</f>
        <v>0</v>
      </c>
      <c r="D413" s="43">
        <f>D427</f>
        <v>0</v>
      </c>
      <c r="E413" s="43">
        <f>E427</f>
        <v>0</v>
      </c>
    </row>
    <row r="414" spans="1:5" ht="15.75" thickBot="1" x14ac:dyDescent="0.3">
      <c r="A414" s="28" t="s">
        <v>74</v>
      </c>
      <c r="B414" s="43">
        <f>B413/B412</f>
        <v>1500</v>
      </c>
      <c r="C414" s="43">
        <f>C413/C412</f>
        <v>0</v>
      </c>
      <c r="D414" s="43"/>
      <c r="E414" s="43"/>
    </row>
    <row r="415" spans="1:5" ht="15.75" thickBot="1" x14ac:dyDescent="0.3">
      <c r="A415" s="28" t="s">
        <v>75</v>
      </c>
      <c r="B415" s="467" t="s">
        <v>76</v>
      </c>
      <c r="C415" s="45">
        <f>C412/B412-1</f>
        <v>0</v>
      </c>
      <c r="D415" s="45"/>
      <c r="E415" s="45"/>
    </row>
    <row r="416" spans="1:5" ht="15.75" thickBot="1" x14ac:dyDescent="0.3">
      <c r="A416" s="28" t="s">
        <v>77</v>
      </c>
      <c r="B416" s="467" t="s">
        <v>76</v>
      </c>
      <c r="C416" s="45">
        <f>C413/B413-1</f>
        <v>-1</v>
      </c>
      <c r="D416" s="45"/>
      <c r="E416" s="45"/>
    </row>
    <row r="417" spans="1:5" ht="15.75" thickBot="1" x14ac:dyDescent="0.3">
      <c r="A417" s="28" t="s">
        <v>78</v>
      </c>
      <c r="B417" s="467" t="s">
        <v>76</v>
      </c>
      <c r="C417" s="45">
        <f>C414/B414-1</f>
        <v>-1</v>
      </c>
      <c r="D417" s="45"/>
      <c r="E417" s="45"/>
    </row>
    <row r="418" spans="1:5" ht="15.75" customHeight="1" thickBot="1" x14ac:dyDescent="0.3">
      <c r="A418" s="537" t="s">
        <v>556</v>
      </c>
      <c r="B418" s="538"/>
      <c r="C418" s="538"/>
      <c r="D418" s="538"/>
      <c r="E418" s="539"/>
    </row>
    <row r="419" spans="1:5" x14ac:dyDescent="0.25">
      <c r="A419" s="540"/>
      <c r="B419" s="40">
        <v>2019</v>
      </c>
      <c r="C419" s="40">
        <v>2020</v>
      </c>
      <c r="D419" s="40">
        <v>2021</v>
      </c>
      <c r="E419" s="40">
        <v>2022</v>
      </c>
    </row>
    <row r="420" spans="1:5" ht="15.75" thickBot="1" x14ac:dyDescent="0.3">
      <c r="A420" s="541"/>
      <c r="B420" s="42" t="s">
        <v>1</v>
      </c>
      <c r="C420" s="42" t="s">
        <v>46</v>
      </c>
      <c r="D420" s="42" t="s">
        <v>46</v>
      </c>
      <c r="E420" s="42" t="s">
        <v>46</v>
      </c>
    </row>
    <row r="421" spans="1:5" ht="15.75" thickBot="1" x14ac:dyDescent="0.3">
      <c r="A421" s="47" t="s">
        <v>134</v>
      </c>
      <c r="B421" s="68">
        <v>0</v>
      </c>
      <c r="C421" s="68">
        <v>0</v>
      </c>
      <c r="D421" s="68">
        <v>0</v>
      </c>
      <c r="E421" s="68">
        <v>0</v>
      </c>
    </row>
    <row r="422" spans="1:5" ht="15.75" thickBot="1" x14ac:dyDescent="0.3">
      <c r="A422" s="47" t="s">
        <v>138</v>
      </c>
      <c r="B422" s="84">
        <f>SUM(B423:B426)</f>
        <v>1500</v>
      </c>
      <c r="C422" s="84">
        <f>C423+C424+C425+C426</f>
        <v>0</v>
      </c>
      <c r="D422" s="84">
        <f>D423+D424+D425+D426</f>
        <v>0</v>
      </c>
      <c r="E422" s="84">
        <f>E423+E424+E425+E426</f>
        <v>0</v>
      </c>
    </row>
    <row r="423" spans="1:5" ht="15.75" thickBot="1" x14ac:dyDescent="0.3">
      <c r="A423" s="48" t="s">
        <v>81</v>
      </c>
      <c r="B423" s="67">
        <v>1500</v>
      </c>
      <c r="C423" s="84">
        <v>0</v>
      </c>
      <c r="D423" s="68">
        <v>0</v>
      </c>
      <c r="E423" s="84">
        <v>0</v>
      </c>
    </row>
    <row r="424" spans="1:5" ht="15.75" thickBot="1" x14ac:dyDescent="0.3">
      <c r="A424" s="48" t="s">
        <v>135</v>
      </c>
      <c r="B424" s="67">
        <v>0</v>
      </c>
      <c r="C424" s="84">
        <v>0</v>
      </c>
      <c r="D424" s="68">
        <v>0</v>
      </c>
      <c r="E424" s="84">
        <v>0</v>
      </c>
    </row>
    <row r="425" spans="1:5" ht="15.75" thickBot="1" x14ac:dyDescent="0.3">
      <c r="A425" s="48" t="s">
        <v>136</v>
      </c>
      <c r="B425" s="67">
        <v>0</v>
      </c>
      <c r="C425" s="84">
        <v>0</v>
      </c>
      <c r="D425" s="68">
        <v>0</v>
      </c>
      <c r="E425" s="84">
        <v>0</v>
      </c>
    </row>
    <row r="426" spans="1:5" ht="15.75" thickBot="1" x14ac:dyDescent="0.3">
      <c r="A426" s="48" t="s">
        <v>137</v>
      </c>
      <c r="B426" s="67">
        <v>0</v>
      </c>
      <c r="C426" s="84">
        <v>0</v>
      </c>
      <c r="D426" s="68">
        <v>0</v>
      </c>
      <c r="E426" s="84">
        <v>0</v>
      </c>
    </row>
    <row r="427" spans="1:5" ht="15.75" thickBot="1" x14ac:dyDescent="0.3">
      <c r="A427" s="59" t="s">
        <v>370</v>
      </c>
      <c r="B427" s="104">
        <f>B422+B421</f>
        <v>1500</v>
      </c>
      <c r="C427" s="104">
        <f>C422+C421</f>
        <v>0</v>
      </c>
      <c r="D427" s="104">
        <f>D422+D421</f>
        <v>0</v>
      </c>
      <c r="E427" s="104">
        <f>E422+E421</f>
        <v>0</v>
      </c>
    </row>
    <row r="428" spans="1:5" ht="23.25" thickBot="1" x14ac:dyDescent="0.3">
      <c r="A428" s="333" t="s">
        <v>557</v>
      </c>
      <c r="B428" s="334"/>
      <c r="C428" s="335"/>
      <c r="D428" s="335"/>
      <c r="E428" s="336"/>
    </row>
    <row r="429" spans="1:5" ht="15.75" thickBot="1" x14ac:dyDescent="0.3">
      <c r="A429" s="332" t="s">
        <v>126</v>
      </c>
      <c r="B429" s="557" t="s">
        <v>563</v>
      </c>
      <c r="C429" s="559"/>
      <c r="D429" s="559"/>
      <c r="E429" s="560"/>
    </row>
    <row r="430" spans="1:5" ht="34.5" thickBot="1" x14ac:dyDescent="0.3">
      <c r="A430" s="94" t="s">
        <v>197</v>
      </c>
      <c r="B430" s="800" t="s">
        <v>561</v>
      </c>
      <c r="C430" s="801"/>
      <c r="D430" s="344" t="s">
        <v>172</v>
      </c>
      <c r="E430" s="338"/>
    </row>
    <row r="431" spans="1:5" ht="15.75" thickBot="1" x14ac:dyDescent="0.3">
      <c r="A431" s="28" t="s">
        <v>68</v>
      </c>
      <c r="B431" s="794" t="s">
        <v>564</v>
      </c>
      <c r="C431" s="795"/>
      <c r="D431" s="795"/>
      <c r="E431" s="796"/>
    </row>
    <row r="432" spans="1:5" ht="15.75" thickBot="1" x14ac:dyDescent="0.3">
      <c r="A432" s="28" t="s">
        <v>70</v>
      </c>
      <c r="B432" s="693" t="s">
        <v>562</v>
      </c>
      <c r="C432" s="694"/>
      <c r="D432" s="694"/>
      <c r="E432" s="695"/>
    </row>
    <row r="433" spans="1:5" x14ac:dyDescent="0.25">
      <c r="A433" s="540"/>
      <c r="B433" s="40">
        <v>2019</v>
      </c>
      <c r="C433" s="40">
        <v>2020</v>
      </c>
      <c r="D433" s="40">
        <v>2021</v>
      </c>
      <c r="E433" s="40">
        <v>2022</v>
      </c>
    </row>
    <row r="434" spans="1:5" ht="15.75" thickBot="1" x14ac:dyDescent="0.3">
      <c r="A434" s="541"/>
      <c r="B434" s="42" t="s">
        <v>1</v>
      </c>
      <c r="C434" s="42" t="s">
        <v>46</v>
      </c>
      <c r="D434" s="42" t="s">
        <v>46</v>
      </c>
      <c r="E434" s="42" t="s">
        <v>46</v>
      </c>
    </row>
    <row r="435" spans="1:5" ht="15.75" thickBot="1" x14ac:dyDescent="0.3">
      <c r="A435" s="28" t="s">
        <v>72</v>
      </c>
      <c r="B435" s="43">
        <v>1</v>
      </c>
      <c r="C435" s="124">
        <v>1</v>
      </c>
      <c r="D435" s="43"/>
      <c r="E435" s="43"/>
    </row>
    <row r="436" spans="1:5" ht="15.75" thickBot="1" x14ac:dyDescent="0.3">
      <c r="A436" s="28" t="s">
        <v>73</v>
      </c>
      <c r="B436" s="43">
        <f>B450</f>
        <v>0</v>
      </c>
      <c r="C436" s="43">
        <f>C450</f>
        <v>4210</v>
      </c>
      <c r="D436" s="43">
        <f>D450</f>
        <v>0</v>
      </c>
      <c r="E436" s="43">
        <f>E450</f>
        <v>0</v>
      </c>
    </row>
    <row r="437" spans="1:5" ht="15.75" thickBot="1" x14ac:dyDescent="0.3">
      <c r="A437" s="28" t="s">
        <v>74</v>
      </c>
      <c r="B437" s="43">
        <f>B436/B435</f>
        <v>0</v>
      </c>
      <c r="C437" s="43">
        <f>C436/C435</f>
        <v>4210</v>
      </c>
      <c r="D437" s="43"/>
      <c r="E437" s="43"/>
    </row>
    <row r="438" spans="1:5" ht="15.75" thickBot="1" x14ac:dyDescent="0.3">
      <c r="A438" s="28" t="s">
        <v>75</v>
      </c>
      <c r="B438" s="467" t="s">
        <v>76</v>
      </c>
      <c r="C438" s="45">
        <f>C435/B435-1</f>
        <v>0</v>
      </c>
      <c r="D438" s="45"/>
      <c r="E438" s="45"/>
    </row>
    <row r="439" spans="1:5" ht="15.75" thickBot="1" x14ac:dyDescent="0.3">
      <c r="A439" s="28" t="s">
        <v>77</v>
      </c>
      <c r="B439" s="467" t="s">
        <v>76</v>
      </c>
      <c r="C439" s="45"/>
      <c r="D439" s="45"/>
      <c r="E439" s="45"/>
    </row>
    <row r="440" spans="1:5" ht="15.75" thickBot="1" x14ac:dyDescent="0.3">
      <c r="A440" s="28" t="s">
        <v>78</v>
      </c>
      <c r="B440" s="467" t="s">
        <v>76</v>
      </c>
      <c r="C440" s="45"/>
      <c r="D440" s="45"/>
      <c r="E440" s="45"/>
    </row>
    <row r="441" spans="1:5" ht="15.75" thickBot="1" x14ac:dyDescent="0.3">
      <c r="A441" s="537" t="s">
        <v>558</v>
      </c>
      <c r="B441" s="538"/>
      <c r="C441" s="538"/>
      <c r="D441" s="538"/>
      <c r="E441" s="539"/>
    </row>
    <row r="442" spans="1:5" x14ac:dyDescent="0.25">
      <c r="A442" s="540"/>
      <c r="B442" s="40">
        <v>2019</v>
      </c>
      <c r="C442" s="40">
        <v>2020</v>
      </c>
      <c r="D442" s="40">
        <v>2021</v>
      </c>
      <c r="E442" s="40">
        <v>2022</v>
      </c>
    </row>
    <row r="443" spans="1:5" ht="15.75" thickBot="1" x14ac:dyDescent="0.3">
      <c r="A443" s="541"/>
      <c r="B443" s="42" t="s">
        <v>1</v>
      </c>
      <c r="C443" s="42" t="s">
        <v>46</v>
      </c>
      <c r="D443" s="42" t="s">
        <v>46</v>
      </c>
      <c r="E443" s="42" t="s">
        <v>46</v>
      </c>
    </row>
    <row r="444" spans="1:5" ht="15.75" thickBot="1" x14ac:dyDescent="0.3">
      <c r="A444" s="47" t="s">
        <v>134</v>
      </c>
      <c r="B444" s="68">
        <v>0</v>
      </c>
      <c r="C444" s="68">
        <v>0</v>
      </c>
      <c r="D444" s="68">
        <v>0</v>
      </c>
      <c r="E444" s="68">
        <v>0</v>
      </c>
    </row>
    <row r="445" spans="1:5" ht="15.75" thickBot="1" x14ac:dyDescent="0.3">
      <c r="A445" s="47" t="s">
        <v>138</v>
      </c>
      <c r="B445" s="84">
        <f>SUM(B446:B449)</f>
        <v>0</v>
      </c>
      <c r="C445" s="84">
        <f>C446+C447+C448+C449</f>
        <v>4210</v>
      </c>
      <c r="D445" s="84">
        <f>D446+D447+D448+D449</f>
        <v>0</v>
      </c>
      <c r="E445" s="84">
        <f>E446+E447+E448+E449</f>
        <v>0</v>
      </c>
    </row>
    <row r="446" spans="1:5" ht="15.75" thickBot="1" x14ac:dyDescent="0.3">
      <c r="A446" s="48" t="s">
        <v>81</v>
      </c>
      <c r="B446" s="67">
        <v>0</v>
      </c>
      <c r="C446" s="84">
        <v>4210</v>
      </c>
      <c r="D446" s="68">
        <v>0</v>
      </c>
      <c r="E446" s="84">
        <v>0</v>
      </c>
    </row>
    <row r="447" spans="1:5" ht="15.75" thickBot="1" x14ac:dyDescent="0.3">
      <c r="A447" s="48" t="s">
        <v>135</v>
      </c>
      <c r="B447" s="67">
        <v>0</v>
      </c>
      <c r="C447" s="84">
        <v>0</v>
      </c>
      <c r="D447" s="68">
        <v>0</v>
      </c>
      <c r="E447" s="84">
        <v>0</v>
      </c>
    </row>
    <row r="448" spans="1:5" ht="15.75" thickBot="1" x14ac:dyDescent="0.3">
      <c r="A448" s="48" t="s">
        <v>136</v>
      </c>
      <c r="B448" s="67">
        <v>0</v>
      </c>
      <c r="C448" s="84">
        <v>0</v>
      </c>
      <c r="D448" s="68">
        <v>0</v>
      </c>
      <c r="E448" s="84">
        <v>0</v>
      </c>
    </row>
    <row r="449" spans="1:5" ht="15.75" thickBot="1" x14ac:dyDescent="0.3">
      <c r="A449" s="48" t="s">
        <v>137</v>
      </c>
      <c r="B449" s="67">
        <v>0</v>
      </c>
      <c r="C449" s="84">
        <v>0</v>
      </c>
      <c r="D449" s="68">
        <v>0</v>
      </c>
      <c r="E449" s="84">
        <v>0</v>
      </c>
    </row>
    <row r="450" spans="1:5" ht="15.75" thickBot="1" x14ac:dyDescent="0.3">
      <c r="A450" s="59" t="s">
        <v>374</v>
      </c>
      <c r="B450" s="104">
        <f>B445+B444</f>
        <v>0</v>
      </c>
      <c r="C450" s="104">
        <f>C445+C444</f>
        <v>4210</v>
      </c>
      <c r="D450" s="104">
        <f>D445+D444</f>
        <v>0</v>
      </c>
      <c r="E450" s="104">
        <f>E445+E444</f>
        <v>0</v>
      </c>
    </row>
    <row r="451" spans="1:5" ht="23.25" thickBot="1" x14ac:dyDescent="0.3">
      <c r="A451" s="333" t="s">
        <v>559</v>
      </c>
      <c r="B451" s="334"/>
      <c r="C451" s="335"/>
      <c r="D451" s="335"/>
      <c r="E451" s="336"/>
    </row>
    <row r="452" spans="1:5" ht="15.75" thickBot="1" x14ac:dyDescent="0.3">
      <c r="A452" s="554" t="s">
        <v>168</v>
      </c>
      <c r="B452" s="555"/>
      <c r="C452" s="555"/>
      <c r="D452" s="555"/>
      <c r="E452" s="556"/>
    </row>
    <row r="453" spans="1:5" ht="15.75" thickBot="1" x14ac:dyDescent="0.3">
      <c r="A453" s="554" t="s">
        <v>169</v>
      </c>
      <c r="B453" s="555"/>
      <c r="C453" s="555"/>
      <c r="D453" s="555"/>
      <c r="E453" s="556"/>
    </row>
    <row r="454" spans="1:5" ht="15.75" thickBot="1" x14ac:dyDescent="0.3">
      <c r="A454" s="332" t="s">
        <v>343</v>
      </c>
      <c r="B454" s="797" t="s">
        <v>565</v>
      </c>
      <c r="C454" s="798"/>
      <c r="D454" s="798"/>
      <c r="E454" s="799"/>
    </row>
    <row r="455" spans="1:5" ht="34.5" thickBot="1" x14ac:dyDescent="0.3">
      <c r="A455" s="94" t="s">
        <v>127</v>
      </c>
      <c r="B455" s="800" t="s">
        <v>566</v>
      </c>
      <c r="C455" s="801"/>
      <c r="D455" s="97" t="s">
        <v>172</v>
      </c>
      <c r="E455" s="345"/>
    </row>
    <row r="456" spans="1:5" ht="15.75" thickBot="1" x14ac:dyDescent="0.3">
      <c r="A456" s="28" t="s">
        <v>68</v>
      </c>
      <c r="B456" s="794" t="s">
        <v>567</v>
      </c>
      <c r="C456" s="795"/>
      <c r="D456" s="795"/>
      <c r="E456" s="796"/>
    </row>
    <row r="457" spans="1:5" ht="15.75" thickBot="1" x14ac:dyDescent="0.3">
      <c r="A457" s="28" t="s">
        <v>70</v>
      </c>
      <c r="B457" s="546" t="s">
        <v>568</v>
      </c>
      <c r="C457" s="547"/>
      <c r="D457" s="547"/>
      <c r="E457" s="548"/>
    </row>
    <row r="458" spans="1:5" x14ac:dyDescent="0.25">
      <c r="A458" s="540"/>
      <c r="B458" s="40">
        <v>2019</v>
      </c>
      <c r="C458" s="40">
        <v>2020</v>
      </c>
      <c r="D458" s="40">
        <v>2021</v>
      </c>
      <c r="E458" s="40">
        <v>2022</v>
      </c>
    </row>
    <row r="459" spans="1:5" ht="15.75" thickBot="1" x14ac:dyDescent="0.3">
      <c r="A459" s="541"/>
      <c r="B459" s="42" t="s">
        <v>1</v>
      </c>
      <c r="C459" s="42" t="s">
        <v>46</v>
      </c>
      <c r="D459" s="42" t="s">
        <v>46</v>
      </c>
      <c r="E459" s="42" t="s">
        <v>46</v>
      </c>
    </row>
    <row r="460" spans="1:5" ht="15.75" thickBot="1" x14ac:dyDescent="0.3">
      <c r="A460" s="28" t="s">
        <v>72</v>
      </c>
      <c r="B460" s="43">
        <v>1</v>
      </c>
      <c r="C460" s="124">
        <v>1</v>
      </c>
      <c r="D460" s="43"/>
      <c r="E460" s="43"/>
    </row>
    <row r="461" spans="1:5" ht="15.75" thickBot="1" x14ac:dyDescent="0.3">
      <c r="A461" s="28" t="s">
        <v>73</v>
      </c>
      <c r="B461" s="43">
        <f>B475</f>
        <v>372607</v>
      </c>
      <c r="C461" s="43">
        <f>C475</f>
        <v>0</v>
      </c>
      <c r="D461" s="43">
        <f>D475</f>
        <v>278515</v>
      </c>
      <c r="E461" s="43">
        <f>E475</f>
        <v>133219</v>
      </c>
    </row>
    <row r="462" spans="1:5" ht="15.75" thickBot="1" x14ac:dyDescent="0.3">
      <c r="A462" s="28" t="s">
        <v>74</v>
      </c>
      <c r="B462" s="43"/>
      <c r="C462" s="43">
        <f>C461/C460</f>
        <v>0</v>
      </c>
      <c r="D462" s="43"/>
      <c r="E462" s="43"/>
    </row>
    <row r="463" spans="1:5" ht="15.75" thickBot="1" x14ac:dyDescent="0.3">
      <c r="A463" s="28" t="s">
        <v>75</v>
      </c>
      <c r="B463" s="467" t="s">
        <v>76</v>
      </c>
      <c r="C463" s="45">
        <f>C460/B460-1</f>
        <v>0</v>
      </c>
      <c r="D463" s="45"/>
      <c r="E463" s="45"/>
    </row>
    <row r="464" spans="1:5" ht="15.75" thickBot="1" x14ac:dyDescent="0.3">
      <c r="A464" s="28" t="s">
        <v>77</v>
      </c>
      <c r="B464" s="467" t="s">
        <v>76</v>
      </c>
      <c r="C464" s="45"/>
      <c r="D464" s="45"/>
      <c r="E464" s="45"/>
    </row>
    <row r="465" spans="1:5" ht="15.75" thickBot="1" x14ac:dyDescent="0.3">
      <c r="A465" s="28" t="s">
        <v>78</v>
      </c>
      <c r="B465" s="467" t="s">
        <v>76</v>
      </c>
      <c r="C465" s="45"/>
      <c r="D465" s="45"/>
      <c r="E465" s="45"/>
    </row>
    <row r="466" spans="1:5" ht="15.75" thickBot="1" x14ac:dyDescent="0.3">
      <c r="A466" s="537" t="s">
        <v>514</v>
      </c>
      <c r="B466" s="538"/>
      <c r="C466" s="538"/>
      <c r="D466" s="538"/>
      <c r="E466" s="539"/>
    </row>
    <row r="467" spans="1:5" x14ac:dyDescent="0.25">
      <c r="A467" s="540"/>
      <c r="B467" s="40">
        <v>2019</v>
      </c>
      <c r="C467" s="40">
        <v>2020</v>
      </c>
      <c r="D467" s="40">
        <v>2021</v>
      </c>
      <c r="E467" s="40">
        <v>2022</v>
      </c>
    </row>
    <row r="468" spans="1:5" ht="15.75" thickBot="1" x14ac:dyDescent="0.3">
      <c r="A468" s="541"/>
      <c r="B468" s="42" t="s">
        <v>1</v>
      </c>
      <c r="C468" s="42" t="s">
        <v>46</v>
      </c>
      <c r="D468" s="42" t="s">
        <v>46</v>
      </c>
      <c r="E468" s="42" t="s">
        <v>46</v>
      </c>
    </row>
    <row r="469" spans="1:5" ht="15.75" thickBot="1" x14ac:dyDescent="0.3">
      <c r="A469" s="47" t="s">
        <v>134</v>
      </c>
      <c r="B469" s="68"/>
      <c r="C469" s="68">
        <v>0</v>
      </c>
      <c r="D469" s="68">
        <v>0</v>
      </c>
      <c r="E469" s="68">
        <v>0</v>
      </c>
    </row>
    <row r="470" spans="1:5" ht="15.75" thickBot="1" x14ac:dyDescent="0.3">
      <c r="A470" s="47" t="s">
        <v>138</v>
      </c>
      <c r="B470" s="67">
        <f>SUM(B471:B474)</f>
        <v>372607</v>
      </c>
      <c r="C470" s="84">
        <f>SUM(C471:C474)</f>
        <v>0</v>
      </c>
      <c r="D470" s="84">
        <f>SUM(D471:D474)</f>
        <v>278515</v>
      </c>
      <c r="E470" s="84">
        <f>SUM(E471:E474)</f>
        <v>133219</v>
      </c>
    </row>
    <row r="471" spans="1:5" ht="15.75" thickBot="1" x14ac:dyDescent="0.3">
      <c r="A471" s="48" t="s">
        <v>81</v>
      </c>
      <c r="B471" s="67"/>
      <c r="C471" s="84">
        <v>0</v>
      </c>
      <c r="D471" s="68">
        <v>0</v>
      </c>
      <c r="E471" s="68">
        <v>0</v>
      </c>
    </row>
    <row r="472" spans="1:5" ht="15.75" thickBot="1" x14ac:dyDescent="0.3">
      <c r="A472" s="48" t="s">
        <v>135</v>
      </c>
      <c r="B472" s="67"/>
      <c r="C472" s="84">
        <v>0</v>
      </c>
      <c r="D472" s="68">
        <v>0</v>
      </c>
      <c r="E472" s="68">
        <v>0</v>
      </c>
    </row>
    <row r="473" spans="1:5" ht="15.75" thickBot="1" x14ac:dyDescent="0.3">
      <c r="A473" s="48" t="s">
        <v>136</v>
      </c>
      <c r="B473" s="67">
        <v>372607</v>
      </c>
      <c r="C473" s="84">
        <v>0</v>
      </c>
      <c r="D473" s="68">
        <v>278515</v>
      </c>
      <c r="E473" s="68">
        <v>133219</v>
      </c>
    </row>
    <row r="474" spans="1:5" ht="15.75" thickBot="1" x14ac:dyDescent="0.3">
      <c r="A474" s="48" t="s">
        <v>137</v>
      </c>
      <c r="B474" s="67"/>
      <c r="C474" s="84">
        <v>0</v>
      </c>
      <c r="D474" s="68">
        <v>0</v>
      </c>
      <c r="E474" s="68">
        <v>0</v>
      </c>
    </row>
    <row r="475" spans="1:5" ht="15.75" thickBot="1" x14ac:dyDescent="0.3">
      <c r="A475" s="325" t="s">
        <v>89</v>
      </c>
      <c r="B475" s="104">
        <f>B470+B469</f>
        <v>372607</v>
      </c>
      <c r="C475" s="104">
        <f>C470+C469</f>
        <v>0</v>
      </c>
      <c r="D475" s="104">
        <f>D470+D469</f>
        <v>278515</v>
      </c>
      <c r="E475" s="104">
        <f>E470+E469</f>
        <v>133219</v>
      </c>
    </row>
    <row r="476" spans="1:5" ht="15.75" thickBot="1" x14ac:dyDescent="0.3">
      <c r="A476" s="332" t="s">
        <v>343</v>
      </c>
      <c r="B476" s="797" t="s">
        <v>766</v>
      </c>
      <c r="C476" s="798"/>
      <c r="D476" s="798"/>
      <c r="E476" s="799"/>
    </row>
    <row r="477" spans="1:5" ht="34.5" thickBot="1" x14ac:dyDescent="0.3">
      <c r="A477" s="94" t="s">
        <v>569</v>
      </c>
      <c r="B477" s="800" t="s">
        <v>570</v>
      </c>
      <c r="C477" s="801"/>
      <c r="D477" s="97" t="s">
        <v>172</v>
      </c>
      <c r="E477" s="345"/>
    </row>
    <row r="478" spans="1:5" ht="24" customHeight="1" thickBot="1" x14ac:dyDescent="0.3">
      <c r="A478" s="28" t="s">
        <v>68</v>
      </c>
      <c r="B478" s="794" t="s">
        <v>571</v>
      </c>
      <c r="C478" s="795"/>
      <c r="D478" s="795"/>
      <c r="E478" s="796"/>
    </row>
    <row r="479" spans="1:5" ht="15.75" thickBot="1" x14ac:dyDescent="0.3">
      <c r="A479" s="28" t="s">
        <v>70</v>
      </c>
      <c r="B479" s="546" t="s">
        <v>568</v>
      </c>
      <c r="C479" s="547"/>
      <c r="D479" s="547"/>
      <c r="E479" s="548"/>
    </row>
    <row r="480" spans="1:5" x14ac:dyDescent="0.25">
      <c r="A480" s="540"/>
      <c r="B480" s="40">
        <v>2019</v>
      </c>
      <c r="C480" s="40">
        <v>2020</v>
      </c>
      <c r="D480" s="40">
        <v>2021</v>
      </c>
      <c r="E480" s="40">
        <v>2022</v>
      </c>
    </row>
    <row r="481" spans="1:5" ht="15.75" thickBot="1" x14ac:dyDescent="0.3">
      <c r="A481" s="541"/>
      <c r="B481" s="42" t="s">
        <v>1</v>
      </c>
      <c r="C481" s="42" t="s">
        <v>46</v>
      </c>
      <c r="D481" s="42" t="s">
        <v>46</v>
      </c>
      <c r="E481" s="42" t="s">
        <v>46</v>
      </c>
    </row>
    <row r="482" spans="1:5" ht="15.75" thickBot="1" x14ac:dyDescent="0.3">
      <c r="A482" s="28" t="s">
        <v>72</v>
      </c>
      <c r="B482" s="43">
        <v>200</v>
      </c>
      <c r="C482" s="124"/>
      <c r="D482" s="43"/>
      <c r="E482" s="43"/>
    </row>
    <row r="483" spans="1:5" ht="15.75" thickBot="1" x14ac:dyDescent="0.3">
      <c r="A483" s="28" t="s">
        <v>73</v>
      </c>
      <c r="B483" s="43">
        <f>B497</f>
        <v>125000</v>
      </c>
      <c r="C483" s="43">
        <f>C497</f>
        <v>5000</v>
      </c>
      <c r="D483" s="43">
        <f>D497</f>
        <v>0</v>
      </c>
      <c r="E483" s="43">
        <f>E497</f>
        <v>0</v>
      </c>
    </row>
    <row r="484" spans="1:5" ht="15.75" thickBot="1" x14ac:dyDescent="0.3">
      <c r="A484" s="28" t="s">
        <v>74</v>
      </c>
      <c r="B484" s="43"/>
      <c r="C484" s="43"/>
      <c r="D484" s="43"/>
      <c r="E484" s="43"/>
    </row>
    <row r="485" spans="1:5" ht="15.75" thickBot="1" x14ac:dyDescent="0.3">
      <c r="A485" s="28" t="s">
        <v>75</v>
      </c>
      <c r="B485" s="467" t="s">
        <v>76</v>
      </c>
      <c r="C485" s="45"/>
      <c r="D485" s="45"/>
      <c r="E485" s="45"/>
    </row>
    <row r="486" spans="1:5" ht="15.75" thickBot="1" x14ac:dyDescent="0.3">
      <c r="A486" s="28" t="s">
        <v>77</v>
      </c>
      <c r="B486" s="467" t="s">
        <v>76</v>
      </c>
      <c r="C486" s="45"/>
      <c r="D486" s="45"/>
      <c r="E486" s="45"/>
    </row>
    <row r="487" spans="1:5" ht="15.75" thickBot="1" x14ac:dyDescent="0.3">
      <c r="A487" s="28" t="s">
        <v>78</v>
      </c>
      <c r="B487" s="467" t="s">
        <v>76</v>
      </c>
      <c r="C487" s="45"/>
      <c r="D487" s="45"/>
      <c r="E487" s="45"/>
    </row>
    <row r="488" spans="1:5" ht="15.75" thickBot="1" x14ac:dyDescent="0.3">
      <c r="A488" s="537" t="s">
        <v>572</v>
      </c>
      <c r="B488" s="538"/>
      <c r="C488" s="538"/>
      <c r="D488" s="538"/>
      <c r="E488" s="539"/>
    </row>
    <row r="489" spans="1:5" x14ac:dyDescent="0.25">
      <c r="A489" s="540"/>
      <c r="B489" s="40">
        <v>2019</v>
      </c>
      <c r="C489" s="40">
        <v>2020</v>
      </c>
      <c r="D489" s="40">
        <v>2021</v>
      </c>
      <c r="E489" s="40">
        <v>2022</v>
      </c>
    </row>
    <row r="490" spans="1:5" ht="15.75" thickBot="1" x14ac:dyDescent="0.3">
      <c r="A490" s="541"/>
      <c r="B490" s="42" t="s">
        <v>1</v>
      </c>
      <c r="C490" s="42" t="s">
        <v>46</v>
      </c>
      <c r="D490" s="42" t="s">
        <v>46</v>
      </c>
      <c r="E490" s="42" t="s">
        <v>46</v>
      </c>
    </row>
    <row r="491" spans="1:5" ht="15.75" thickBot="1" x14ac:dyDescent="0.3">
      <c r="A491" s="47" t="s">
        <v>134</v>
      </c>
      <c r="B491" s="68"/>
      <c r="C491" s="68">
        <v>0</v>
      </c>
      <c r="D491" s="68">
        <v>0</v>
      </c>
      <c r="E491" s="68">
        <v>0</v>
      </c>
    </row>
    <row r="492" spans="1:5" ht="15.75" thickBot="1" x14ac:dyDescent="0.3">
      <c r="A492" s="47" t="s">
        <v>138</v>
      </c>
      <c r="B492" s="67">
        <f>SUM(B493:B496)</f>
        <v>125000</v>
      </c>
      <c r="C492" s="67">
        <f>SUM(C493:C496)</f>
        <v>5000</v>
      </c>
      <c r="D492" s="84">
        <f>D493+D494+D495+D496</f>
        <v>0</v>
      </c>
      <c r="E492" s="84">
        <f>E493+E494+E495+E496</f>
        <v>0</v>
      </c>
    </row>
    <row r="493" spans="1:5" ht="15.75" thickBot="1" x14ac:dyDescent="0.3">
      <c r="A493" s="48" t="s">
        <v>81</v>
      </c>
      <c r="B493" s="67"/>
      <c r="C493" s="84">
        <v>0</v>
      </c>
      <c r="D493" s="68">
        <v>0</v>
      </c>
      <c r="E493" s="68">
        <v>0</v>
      </c>
    </row>
    <row r="494" spans="1:5" ht="15.75" thickBot="1" x14ac:dyDescent="0.3">
      <c r="A494" s="48" t="s">
        <v>135</v>
      </c>
      <c r="B494" s="67">
        <v>125000</v>
      </c>
      <c r="C494" s="84">
        <v>0</v>
      </c>
      <c r="D494" s="68">
        <v>0</v>
      </c>
      <c r="E494" s="68">
        <v>0</v>
      </c>
    </row>
    <row r="495" spans="1:5" ht="15.75" thickBot="1" x14ac:dyDescent="0.3">
      <c r="A495" s="48" t="s">
        <v>136</v>
      </c>
      <c r="B495" s="67"/>
      <c r="C495" s="84">
        <v>5000</v>
      </c>
      <c r="D495" s="68">
        <v>0</v>
      </c>
      <c r="E495" s="68">
        <v>0</v>
      </c>
    </row>
    <row r="496" spans="1:5" ht="15.75" thickBot="1" x14ac:dyDescent="0.3">
      <c r="A496" s="346" t="s">
        <v>137</v>
      </c>
      <c r="B496" s="67"/>
      <c r="C496" s="84">
        <v>0</v>
      </c>
      <c r="D496" s="68">
        <v>0</v>
      </c>
      <c r="E496" s="68">
        <v>0</v>
      </c>
    </row>
    <row r="497" spans="1:5" ht="15.75" thickBot="1" x14ac:dyDescent="0.3">
      <c r="A497" s="347" t="s">
        <v>97</v>
      </c>
      <c r="B497" s="67">
        <f>B492+B491</f>
        <v>125000</v>
      </c>
      <c r="C497" s="67">
        <f>C492+C491</f>
        <v>5000</v>
      </c>
      <c r="D497" s="67">
        <f>D492+D491</f>
        <v>0</v>
      </c>
      <c r="E497" s="67">
        <f>E492+E491</f>
        <v>0</v>
      </c>
    </row>
    <row r="498" spans="1:5" ht="15.75" thickBot="1" x14ac:dyDescent="0.3">
      <c r="A498" s="332" t="s">
        <v>343</v>
      </c>
      <c r="B498" s="797" t="s">
        <v>573</v>
      </c>
      <c r="C498" s="798"/>
      <c r="D498" s="798"/>
      <c r="E498" s="799"/>
    </row>
    <row r="499" spans="1:5" ht="34.5" thickBot="1" x14ac:dyDescent="0.3">
      <c r="A499" s="94" t="s">
        <v>98</v>
      </c>
      <c r="B499" s="800" t="s">
        <v>574</v>
      </c>
      <c r="C499" s="801"/>
      <c r="D499" s="97" t="s">
        <v>172</v>
      </c>
      <c r="E499" s="345"/>
    </row>
    <row r="500" spans="1:5" ht="27" customHeight="1" thickBot="1" x14ac:dyDescent="0.3">
      <c r="A500" s="28" t="s">
        <v>68</v>
      </c>
      <c r="B500" s="794" t="s">
        <v>575</v>
      </c>
      <c r="C500" s="795"/>
      <c r="D500" s="795"/>
      <c r="E500" s="796"/>
    </row>
    <row r="501" spans="1:5" ht="15.75" thickBot="1" x14ac:dyDescent="0.3">
      <c r="A501" s="28" t="s">
        <v>70</v>
      </c>
      <c r="B501" s="546" t="s">
        <v>568</v>
      </c>
      <c r="C501" s="547"/>
      <c r="D501" s="547"/>
      <c r="E501" s="548"/>
    </row>
    <row r="502" spans="1:5" x14ac:dyDescent="0.25">
      <c r="A502" s="540"/>
      <c r="B502" s="40">
        <v>2019</v>
      </c>
      <c r="C502" s="40">
        <v>2020</v>
      </c>
      <c r="D502" s="40">
        <v>2021</v>
      </c>
      <c r="E502" s="40">
        <v>2022</v>
      </c>
    </row>
    <row r="503" spans="1:5" ht="15.75" thickBot="1" x14ac:dyDescent="0.3">
      <c r="A503" s="541"/>
      <c r="B503" s="42" t="s">
        <v>1</v>
      </c>
      <c r="C503" s="42" t="s">
        <v>46</v>
      </c>
      <c r="D503" s="42" t="s">
        <v>46</v>
      </c>
      <c r="E503" s="42" t="s">
        <v>46</v>
      </c>
    </row>
    <row r="504" spans="1:5" ht="15.75" thickBot="1" x14ac:dyDescent="0.3">
      <c r="A504" s="28" t="s">
        <v>72</v>
      </c>
      <c r="B504" s="43">
        <v>200</v>
      </c>
      <c r="C504" s="124">
        <v>1</v>
      </c>
      <c r="D504" s="43">
        <v>1</v>
      </c>
      <c r="E504" s="43"/>
    </row>
    <row r="505" spans="1:5" ht="15.75" thickBot="1" x14ac:dyDescent="0.3">
      <c r="A505" s="28" t="s">
        <v>73</v>
      </c>
      <c r="B505" s="43">
        <f>B519</f>
        <v>0</v>
      </c>
      <c r="C505" s="43">
        <f>C519</f>
        <v>126487</v>
      </c>
      <c r="D505" s="43">
        <f>D519</f>
        <v>97681</v>
      </c>
      <c r="E505" s="43">
        <f>E519</f>
        <v>0</v>
      </c>
    </row>
    <row r="506" spans="1:5" ht="15.75" thickBot="1" x14ac:dyDescent="0.3">
      <c r="A506" s="28" t="s">
        <v>74</v>
      </c>
      <c r="B506" s="43"/>
      <c r="C506" s="43"/>
      <c r="D506" s="43"/>
      <c r="E506" s="43"/>
    </row>
    <row r="507" spans="1:5" ht="15.75" thickBot="1" x14ac:dyDescent="0.3">
      <c r="A507" s="28" t="s">
        <v>75</v>
      </c>
      <c r="B507" s="467" t="s">
        <v>76</v>
      </c>
      <c r="C507" s="45"/>
      <c r="D507" s="45"/>
      <c r="E507" s="45"/>
    </row>
    <row r="508" spans="1:5" ht="15.75" thickBot="1" x14ac:dyDescent="0.3">
      <c r="A508" s="28" t="s">
        <v>77</v>
      </c>
      <c r="B508" s="467" t="s">
        <v>76</v>
      </c>
      <c r="C508" s="45"/>
      <c r="D508" s="45"/>
      <c r="E508" s="45"/>
    </row>
    <row r="509" spans="1:5" ht="15.75" thickBot="1" x14ac:dyDescent="0.3">
      <c r="A509" s="28" t="s">
        <v>78</v>
      </c>
      <c r="B509" s="467" t="s">
        <v>76</v>
      </c>
      <c r="C509" s="45"/>
      <c r="D509" s="45"/>
      <c r="E509" s="45"/>
    </row>
    <row r="510" spans="1:5" ht="15.75" thickBot="1" x14ac:dyDescent="0.3">
      <c r="A510" s="537" t="s">
        <v>576</v>
      </c>
      <c r="B510" s="538"/>
      <c r="C510" s="538"/>
      <c r="D510" s="538"/>
      <c r="E510" s="539"/>
    </row>
    <row r="511" spans="1:5" x14ac:dyDescent="0.25">
      <c r="A511" s="540"/>
      <c r="B511" s="40">
        <v>2019</v>
      </c>
      <c r="C511" s="40">
        <v>2020</v>
      </c>
      <c r="D511" s="40">
        <v>2021</v>
      </c>
      <c r="E511" s="40">
        <v>2022</v>
      </c>
    </row>
    <row r="512" spans="1:5" ht="15.75" thickBot="1" x14ac:dyDescent="0.3">
      <c r="A512" s="541"/>
      <c r="B512" s="42" t="s">
        <v>1</v>
      </c>
      <c r="C512" s="42" t="s">
        <v>46</v>
      </c>
      <c r="D512" s="42" t="s">
        <v>46</v>
      </c>
      <c r="E512" s="42" t="s">
        <v>46</v>
      </c>
    </row>
    <row r="513" spans="1:7" ht="15.75" thickBot="1" x14ac:dyDescent="0.3">
      <c r="A513" s="47" t="s">
        <v>134</v>
      </c>
      <c r="B513" s="68"/>
      <c r="C513" s="68">
        <v>0</v>
      </c>
      <c r="D513" s="68">
        <v>0</v>
      </c>
      <c r="E513" s="68">
        <v>0</v>
      </c>
    </row>
    <row r="514" spans="1:7" ht="15.75" thickBot="1" x14ac:dyDescent="0.3">
      <c r="A514" s="47" t="s">
        <v>138</v>
      </c>
      <c r="B514" s="67">
        <f>SUM(B515:B518)</f>
        <v>0</v>
      </c>
      <c r="C514" s="67">
        <f>SUM(C515:C518)</f>
        <v>126487</v>
      </c>
      <c r="D514" s="84">
        <f>D515+D516+D517+D518</f>
        <v>97681</v>
      </c>
      <c r="E514" s="84">
        <f>E515+E516+E517+E518</f>
        <v>0</v>
      </c>
      <c r="G514" s="66"/>
    </row>
    <row r="515" spans="1:7" ht="15.75" thickBot="1" x14ac:dyDescent="0.3">
      <c r="A515" s="48" t="s">
        <v>81</v>
      </c>
      <c r="B515" s="67"/>
      <c r="C515" s="84">
        <v>0</v>
      </c>
      <c r="D515" s="68">
        <v>0</v>
      </c>
      <c r="E515" s="68">
        <v>0</v>
      </c>
    </row>
    <row r="516" spans="1:7" ht="15.75" thickBot="1" x14ac:dyDescent="0.3">
      <c r="A516" s="48" t="s">
        <v>135</v>
      </c>
      <c r="B516" s="67">
        <v>0</v>
      </c>
      <c r="C516" s="84">
        <v>123487</v>
      </c>
      <c r="D516" s="68">
        <v>97681</v>
      </c>
      <c r="E516" s="68">
        <v>0</v>
      </c>
    </row>
    <row r="517" spans="1:7" ht="15.75" thickBot="1" x14ac:dyDescent="0.3">
      <c r="A517" s="48" t="s">
        <v>136</v>
      </c>
      <c r="B517" s="67"/>
      <c r="C517" s="84">
        <v>3000</v>
      </c>
      <c r="D517" s="68">
        <v>0</v>
      </c>
      <c r="E517" s="68">
        <v>0</v>
      </c>
    </row>
    <row r="518" spans="1:7" ht="15.75" thickBot="1" x14ac:dyDescent="0.3">
      <c r="A518" s="346" t="s">
        <v>137</v>
      </c>
      <c r="B518" s="67"/>
      <c r="C518" s="84">
        <v>0</v>
      </c>
      <c r="D518" s="68">
        <v>0</v>
      </c>
      <c r="E518" s="68">
        <v>0</v>
      </c>
    </row>
    <row r="519" spans="1:7" ht="15.75" thickBot="1" x14ac:dyDescent="0.3">
      <c r="A519" s="347" t="s">
        <v>104</v>
      </c>
      <c r="B519" s="67">
        <f>B514+B513</f>
        <v>0</v>
      </c>
      <c r="C519" s="67">
        <f>C514+C513</f>
        <v>126487</v>
      </c>
      <c r="D519" s="67">
        <f>D514+D513</f>
        <v>97681</v>
      </c>
      <c r="E519" s="67">
        <f>E514+E513</f>
        <v>0</v>
      </c>
    </row>
    <row r="520" spans="1:7" ht="15.75" thickBot="1" x14ac:dyDescent="0.3">
      <c r="A520" s="332" t="s">
        <v>343</v>
      </c>
      <c r="B520" s="797" t="s">
        <v>577</v>
      </c>
      <c r="C520" s="798"/>
      <c r="D520" s="798"/>
      <c r="E520" s="799"/>
    </row>
    <row r="521" spans="1:7" ht="34.5" thickBot="1" x14ac:dyDescent="0.3">
      <c r="A521" s="94" t="s">
        <v>105</v>
      </c>
      <c r="B521" s="800" t="s">
        <v>574</v>
      </c>
      <c r="C521" s="801"/>
      <c r="D521" s="97" t="s">
        <v>172</v>
      </c>
      <c r="E521" s="345"/>
    </row>
    <row r="522" spans="1:7" ht="28.5" customHeight="1" thickBot="1" x14ac:dyDescent="0.3">
      <c r="A522" s="28" t="s">
        <v>68</v>
      </c>
      <c r="B522" s="794" t="s">
        <v>575</v>
      </c>
      <c r="C522" s="795"/>
      <c r="D522" s="795"/>
      <c r="E522" s="796"/>
    </row>
    <row r="523" spans="1:7" ht="15.75" thickBot="1" x14ac:dyDescent="0.3">
      <c r="A523" s="28" t="s">
        <v>70</v>
      </c>
      <c r="B523" s="546" t="s">
        <v>568</v>
      </c>
      <c r="C523" s="547"/>
      <c r="D523" s="547"/>
      <c r="E523" s="548"/>
    </row>
    <row r="524" spans="1:7" x14ac:dyDescent="0.25">
      <c r="A524" s="540"/>
      <c r="B524" s="40">
        <v>2019</v>
      </c>
      <c r="C524" s="40">
        <v>2020</v>
      </c>
      <c r="D524" s="40">
        <v>2021</v>
      </c>
      <c r="E524" s="40">
        <v>2022</v>
      </c>
    </row>
    <row r="525" spans="1:7" ht="15.75" thickBot="1" x14ac:dyDescent="0.3">
      <c r="A525" s="541"/>
      <c r="B525" s="42" t="s">
        <v>1</v>
      </c>
      <c r="C525" s="42" t="s">
        <v>46</v>
      </c>
      <c r="D525" s="42" t="s">
        <v>46</v>
      </c>
      <c r="E525" s="42" t="s">
        <v>46</v>
      </c>
    </row>
    <row r="526" spans="1:7" ht="15.75" thickBot="1" x14ac:dyDescent="0.3">
      <c r="A526" s="28" t="s">
        <v>72</v>
      </c>
      <c r="B526" s="43">
        <v>200</v>
      </c>
      <c r="C526" s="124"/>
      <c r="D526" s="43"/>
      <c r="E526" s="43"/>
    </row>
    <row r="527" spans="1:7" ht="15.75" thickBot="1" x14ac:dyDescent="0.3">
      <c r="A527" s="28" t="s">
        <v>73</v>
      </c>
      <c r="B527" s="43">
        <f>B541</f>
        <v>0</v>
      </c>
      <c r="C527" s="43">
        <f>C541</f>
        <v>28000</v>
      </c>
      <c r="D527" s="43">
        <f>D541</f>
        <v>54870</v>
      </c>
      <c r="E527" s="43">
        <f>E541</f>
        <v>0</v>
      </c>
    </row>
    <row r="528" spans="1:7" ht="15.75" thickBot="1" x14ac:dyDescent="0.3">
      <c r="A528" s="28" t="s">
        <v>74</v>
      </c>
      <c r="B528" s="43"/>
      <c r="C528" s="43"/>
      <c r="D528" s="43"/>
      <c r="E528" s="43"/>
    </row>
    <row r="529" spans="1:5" ht="15.75" thickBot="1" x14ac:dyDescent="0.3">
      <c r="A529" s="28" t="s">
        <v>75</v>
      </c>
      <c r="B529" s="467" t="s">
        <v>76</v>
      </c>
      <c r="C529" s="45"/>
      <c r="D529" s="45"/>
      <c r="E529" s="45"/>
    </row>
    <row r="530" spans="1:5" ht="15.75" thickBot="1" x14ac:dyDescent="0.3">
      <c r="A530" s="28" t="s">
        <v>77</v>
      </c>
      <c r="B530" s="467" t="s">
        <v>76</v>
      </c>
      <c r="C530" s="45"/>
      <c r="D530" s="45"/>
      <c r="E530" s="45"/>
    </row>
    <row r="531" spans="1:5" ht="15.75" thickBot="1" x14ac:dyDescent="0.3">
      <c r="A531" s="28" t="s">
        <v>78</v>
      </c>
      <c r="B531" s="467" t="s">
        <v>76</v>
      </c>
      <c r="C531" s="45"/>
      <c r="D531" s="45"/>
      <c r="E531" s="45"/>
    </row>
    <row r="532" spans="1:5" ht="15.75" thickBot="1" x14ac:dyDescent="0.3">
      <c r="A532" s="537" t="s">
        <v>578</v>
      </c>
      <c r="B532" s="538"/>
      <c r="C532" s="538"/>
      <c r="D532" s="538"/>
      <c r="E532" s="539"/>
    </row>
    <row r="533" spans="1:5" x14ac:dyDescent="0.25">
      <c r="A533" s="540"/>
      <c r="B533" s="40">
        <v>2019</v>
      </c>
      <c r="C533" s="40">
        <v>2020</v>
      </c>
      <c r="D533" s="40">
        <v>2021</v>
      </c>
      <c r="E533" s="40">
        <v>2022</v>
      </c>
    </row>
    <row r="534" spans="1:5" ht="15.75" thickBot="1" x14ac:dyDescent="0.3">
      <c r="A534" s="541"/>
      <c r="B534" s="42" t="s">
        <v>1</v>
      </c>
      <c r="C534" s="42" t="s">
        <v>46</v>
      </c>
      <c r="D534" s="42" t="s">
        <v>46</v>
      </c>
      <c r="E534" s="42" t="s">
        <v>46</v>
      </c>
    </row>
    <row r="535" spans="1:5" ht="15.75" thickBot="1" x14ac:dyDescent="0.3">
      <c r="A535" s="47" t="s">
        <v>134</v>
      </c>
      <c r="B535" s="68"/>
      <c r="C535" s="68">
        <v>0</v>
      </c>
      <c r="D535" s="68">
        <v>0</v>
      </c>
      <c r="E535" s="68">
        <v>0</v>
      </c>
    </row>
    <row r="536" spans="1:5" ht="15.75" thickBot="1" x14ac:dyDescent="0.3">
      <c r="A536" s="47" t="s">
        <v>138</v>
      </c>
      <c r="B536" s="67">
        <f>SUM(B537:B540)</f>
        <v>0</v>
      </c>
      <c r="C536" s="67">
        <f>SUM(C537:C540)</f>
        <v>28000</v>
      </c>
      <c r="D536" s="84">
        <f>D537+D538+D539+D540</f>
        <v>54870</v>
      </c>
      <c r="E536" s="84">
        <f>E537+E538+E539+E540</f>
        <v>0</v>
      </c>
    </row>
    <row r="537" spans="1:5" ht="15.75" thickBot="1" x14ac:dyDescent="0.3">
      <c r="A537" s="48" t="s">
        <v>81</v>
      </c>
      <c r="B537" s="67"/>
      <c r="C537" s="84">
        <v>0</v>
      </c>
      <c r="D537" s="68">
        <v>0</v>
      </c>
      <c r="E537" s="68">
        <v>0</v>
      </c>
    </row>
    <row r="538" spans="1:5" ht="15.75" thickBot="1" x14ac:dyDescent="0.3">
      <c r="A538" s="48" t="s">
        <v>135</v>
      </c>
      <c r="B538" s="67">
        <v>0</v>
      </c>
      <c r="C538" s="84">
        <v>25000</v>
      </c>
      <c r="D538" s="68">
        <v>54700</v>
      </c>
      <c r="E538" s="68">
        <v>0</v>
      </c>
    </row>
    <row r="539" spans="1:5" ht="15.75" thickBot="1" x14ac:dyDescent="0.3">
      <c r="A539" s="48" t="s">
        <v>136</v>
      </c>
      <c r="B539" s="67"/>
      <c r="C539" s="84">
        <v>3000</v>
      </c>
      <c r="D539" s="68">
        <v>0</v>
      </c>
      <c r="E539" s="68">
        <v>0</v>
      </c>
    </row>
    <row r="540" spans="1:5" ht="15.75" thickBot="1" x14ac:dyDescent="0.3">
      <c r="A540" s="346" t="s">
        <v>137</v>
      </c>
      <c r="B540" s="67"/>
      <c r="C540" s="84">
        <v>0</v>
      </c>
      <c r="D540" s="68">
        <v>170</v>
      </c>
      <c r="E540" s="68">
        <v>0</v>
      </c>
    </row>
    <row r="541" spans="1:5" ht="15.75" thickBot="1" x14ac:dyDescent="0.3">
      <c r="A541" s="347" t="s">
        <v>111</v>
      </c>
      <c r="B541" s="67">
        <f>B536+B535</f>
        <v>0</v>
      </c>
      <c r="C541" s="67">
        <f>C536+C535</f>
        <v>28000</v>
      </c>
      <c r="D541" s="67">
        <f>D536+D535</f>
        <v>54870</v>
      </c>
      <c r="E541" s="67">
        <f>E536+E535</f>
        <v>0</v>
      </c>
    </row>
    <row r="542" spans="1:5" ht="15.75" thickBot="1" x14ac:dyDescent="0.3">
      <c r="A542" s="348" t="s">
        <v>343</v>
      </c>
      <c r="B542" s="559" t="s">
        <v>579</v>
      </c>
      <c r="C542" s="559"/>
      <c r="D542" s="559"/>
      <c r="E542" s="560"/>
    </row>
    <row r="543" spans="1:5" ht="34.5" thickBot="1" x14ac:dyDescent="0.3">
      <c r="A543" s="94" t="s">
        <v>187</v>
      </c>
      <c r="B543" s="800" t="s">
        <v>580</v>
      </c>
      <c r="C543" s="801"/>
      <c r="D543" s="97" t="s">
        <v>172</v>
      </c>
      <c r="E543" s="345"/>
    </row>
    <row r="544" spans="1:5" ht="53.25" customHeight="1" thickBot="1" x14ac:dyDescent="0.3">
      <c r="A544" s="28" t="s">
        <v>68</v>
      </c>
      <c r="B544" s="794" t="s">
        <v>581</v>
      </c>
      <c r="C544" s="795"/>
      <c r="D544" s="795"/>
      <c r="E544" s="796"/>
    </row>
    <row r="545" spans="1:5" ht="15.75" thickBot="1" x14ac:dyDescent="0.3">
      <c r="A545" s="28" t="s">
        <v>70</v>
      </c>
      <c r="B545" s="546" t="s">
        <v>582</v>
      </c>
      <c r="C545" s="547"/>
      <c r="D545" s="547"/>
      <c r="E545" s="548"/>
    </row>
    <row r="546" spans="1:5" x14ac:dyDescent="0.25">
      <c r="A546" s="540"/>
      <c r="B546" s="40">
        <v>2019</v>
      </c>
      <c r="C546" s="40">
        <v>2020</v>
      </c>
      <c r="D546" s="40">
        <v>2021</v>
      </c>
      <c r="E546" s="40">
        <v>2022</v>
      </c>
    </row>
    <row r="547" spans="1:5" ht="15.75" thickBot="1" x14ac:dyDescent="0.3">
      <c r="A547" s="541"/>
      <c r="B547" s="42" t="s">
        <v>1</v>
      </c>
      <c r="C547" s="42" t="s">
        <v>46</v>
      </c>
      <c r="D547" s="42" t="s">
        <v>46</v>
      </c>
      <c r="E547" s="42" t="s">
        <v>46</v>
      </c>
    </row>
    <row r="548" spans="1:5" ht="15.75" thickBot="1" x14ac:dyDescent="0.3">
      <c r="A548" s="28" t="s">
        <v>72</v>
      </c>
      <c r="B548" s="43">
        <v>3</v>
      </c>
      <c r="C548" s="43">
        <v>3</v>
      </c>
      <c r="D548" s="43"/>
      <c r="E548" s="43"/>
    </row>
    <row r="549" spans="1:5" ht="15.75" thickBot="1" x14ac:dyDescent="0.3">
      <c r="A549" s="28" t="s">
        <v>73</v>
      </c>
      <c r="B549" s="43">
        <f>B563</f>
        <v>21654</v>
      </c>
      <c r="C549" s="43">
        <f>C563</f>
        <v>44035</v>
      </c>
      <c r="D549" s="43">
        <f>D563</f>
        <v>0</v>
      </c>
      <c r="E549" s="43">
        <f>E563</f>
        <v>0</v>
      </c>
    </row>
    <row r="550" spans="1:5" ht="15.75" thickBot="1" x14ac:dyDescent="0.3">
      <c r="A550" s="28" t="s">
        <v>74</v>
      </c>
      <c r="B550" s="43">
        <f>B549/B548</f>
        <v>7218</v>
      </c>
      <c r="C550" s="43">
        <f>C549/C548</f>
        <v>14678.333333333334</v>
      </c>
      <c r="D550" s="43"/>
      <c r="E550" s="43"/>
    </row>
    <row r="551" spans="1:5" ht="15.75" thickBot="1" x14ac:dyDescent="0.3">
      <c r="A551" s="28" t="s">
        <v>75</v>
      </c>
      <c r="B551" s="467" t="s">
        <v>76</v>
      </c>
      <c r="C551" s="45">
        <f>C548/B548-1</f>
        <v>0</v>
      </c>
      <c r="D551" s="45"/>
      <c r="E551" s="45"/>
    </row>
    <row r="552" spans="1:5" ht="15.75" thickBot="1" x14ac:dyDescent="0.3">
      <c r="A552" s="28" t="s">
        <v>77</v>
      </c>
      <c r="B552" s="467" t="s">
        <v>76</v>
      </c>
      <c r="C552" s="45">
        <f>C549/B549-1</f>
        <v>1.0335734737230995</v>
      </c>
      <c r="D552" s="45"/>
      <c r="E552" s="45"/>
    </row>
    <row r="553" spans="1:5" ht="15.75" thickBot="1" x14ac:dyDescent="0.3">
      <c r="A553" s="28" t="s">
        <v>78</v>
      </c>
      <c r="B553" s="467" t="s">
        <v>76</v>
      </c>
      <c r="C553" s="45">
        <f>C550/B550-1</f>
        <v>1.0335734737230999</v>
      </c>
      <c r="D553" s="45"/>
      <c r="E553" s="45"/>
    </row>
    <row r="554" spans="1:5" ht="15.75" thickBot="1" x14ac:dyDescent="0.3">
      <c r="A554" s="537" t="s">
        <v>554</v>
      </c>
      <c r="B554" s="538"/>
      <c r="C554" s="538"/>
      <c r="D554" s="538"/>
      <c r="E554" s="539"/>
    </row>
    <row r="555" spans="1:5" x14ac:dyDescent="0.25">
      <c r="A555" s="540"/>
      <c r="B555" s="40">
        <v>2019</v>
      </c>
      <c r="C555" s="40">
        <v>2020</v>
      </c>
      <c r="D555" s="40">
        <v>2021</v>
      </c>
      <c r="E555" s="40">
        <v>2022</v>
      </c>
    </row>
    <row r="556" spans="1:5" ht="15.75" thickBot="1" x14ac:dyDescent="0.3">
      <c r="A556" s="541"/>
      <c r="B556" s="42" t="s">
        <v>1</v>
      </c>
      <c r="C556" s="42" t="s">
        <v>46</v>
      </c>
      <c r="D556" s="42" t="s">
        <v>46</v>
      </c>
      <c r="E556" s="42" t="s">
        <v>46</v>
      </c>
    </row>
    <row r="557" spans="1:5" ht="15.75" thickBot="1" x14ac:dyDescent="0.3">
      <c r="A557" s="47" t="s">
        <v>134</v>
      </c>
      <c r="B557" s="68">
        <v>0</v>
      </c>
      <c r="C557" s="68">
        <v>0</v>
      </c>
      <c r="D557" s="68">
        <v>0</v>
      </c>
      <c r="E557" s="68">
        <v>0</v>
      </c>
    </row>
    <row r="558" spans="1:5" ht="15.75" thickBot="1" x14ac:dyDescent="0.3">
      <c r="A558" s="47" t="s">
        <v>138</v>
      </c>
      <c r="B558" s="67">
        <f>SUM(B559:B562)</f>
        <v>21654</v>
      </c>
      <c r="C558" s="84">
        <f>C559+C560+C561+C562</f>
        <v>44035</v>
      </c>
      <c r="D558" s="84">
        <f>D559+D560+D561+D562</f>
        <v>0</v>
      </c>
      <c r="E558" s="84">
        <f>E559+E560+E561+E562</f>
        <v>0</v>
      </c>
    </row>
    <row r="559" spans="1:5" ht="15.75" thickBot="1" x14ac:dyDescent="0.3">
      <c r="A559" s="48" t="s">
        <v>81</v>
      </c>
      <c r="B559" s="67"/>
      <c r="C559" s="84">
        <v>0</v>
      </c>
      <c r="D559" s="68">
        <v>0</v>
      </c>
      <c r="E559" s="68">
        <v>0</v>
      </c>
    </row>
    <row r="560" spans="1:5" ht="15.75" thickBot="1" x14ac:dyDescent="0.3">
      <c r="A560" s="48" t="s">
        <v>135</v>
      </c>
      <c r="B560" s="67">
        <v>18084</v>
      </c>
      <c r="C560" s="84">
        <v>36685</v>
      </c>
      <c r="D560" s="68"/>
      <c r="E560" s="68">
        <v>0</v>
      </c>
    </row>
    <row r="561" spans="1:5" ht="15.75" thickBot="1" x14ac:dyDescent="0.3">
      <c r="A561" s="48" t="s">
        <v>136</v>
      </c>
      <c r="B561" s="67">
        <v>3570</v>
      </c>
      <c r="C561" s="84">
        <v>0</v>
      </c>
      <c r="D561" s="68"/>
      <c r="E561" s="68">
        <v>0</v>
      </c>
    </row>
    <row r="562" spans="1:5" ht="15.75" thickBot="1" x14ac:dyDescent="0.3">
      <c r="A562" s="48" t="s">
        <v>137</v>
      </c>
      <c r="B562" s="67">
        <v>0</v>
      </c>
      <c r="C562" s="84">
        <v>7350</v>
      </c>
      <c r="D562" s="68"/>
      <c r="E562" s="68">
        <v>0</v>
      </c>
    </row>
    <row r="563" spans="1:5" ht="15.75" thickBot="1" x14ac:dyDescent="0.3">
      <c r="A563" s="349" t="s">
        <v>342</v>
      </c>
      <c r="B563" s="350">
        <f>B558+B557</f>
        <v>21654</v>
      </c>
      <c r="C563" s="350">
        <f>C558+C557</f>
        <v>44035</v>
      </c>
      <c r="D563" s="350">
        <f>D558+D557</f>
        <v>0</v>
      </c>
      <c r="E563" s="350">
        <f>E558+E557</f>
        <v>0</v>
      </c>
    </row>
    <row r="564" spans="1:5" s="13" customFormat="1" ht="15.75" thickBot="1" x14ac:dyDescent="0.3">
      <c r="A564" s="96" t="s">
        <v>343</v>
      </c>
      <c r="B564" s="802" t="s">
        <v>583</v>
      </c>
      <c r="C564" s="803"/>
      <c r="D564" s="803"/>
      <c r="E564" s="804"/>
    </row>
    <row r="565" spans="1:5" s="13" customFormat="1" ht="15.75" thickBot="1" x14ac:dyDescent="0.3">
      <c r="A565" s="97" t="s">
        <v>194</v>
      </c>
      <c r="B565" s="805" t="s">
        <v>584</v>
      </c>
      <c r="C565" s="806"/>
      <c r="D565" s="561" t="s">
        <v>172</v>
      </c>
      <c r="E565" s="562"/>
    </row>
    <row r="566" spans="1:5" s="13" customFormat="1" ht="29.25" customHeight="1" thickBot="1" x14ac:dyDescent="0.3">
      <c r="A566" s="96" t="s">
        <v>68</v>
      </c>
      <c r="B566" s="807" t="s">
        <v>585</v>
      </c>
      <c r="C566" s="808"/>
      <c r="D566" s="808"/>
      <c r="E566" s="809"/>
    </row>
    <row r="567" spans="1:5" s="13" customFormat="1" ht="15.75" thickBot="1" x14ac:dyDescent="0.3">
      <c r="A567" s="96" t="s">
        <v>70</v>
      </c>
      <c r="B567" s="693" t="s">
        <v>513</v>
      </c>
      <c r="C567" s="694"/>
      <c r="D567" s="694"/>
      <c r="E567" s="695"/>
    </row>
    <row r="568" spans="1:5" s="13" customFormat="1" x14ac:dyDescent="0.25">
      <c r="A568" s="810"/>
      <c r="B568" s="351">
        <v>2019</v>
      </c>
      <c r="C568" s="351">
        <v>2020</v>
      </c>
      <c r="D568" s="351">
        <v>2021</v>
      </c>
      <c r="E568" s="351">
        <v>2022</v>
      </c>
    </row>
    <row r="569" spans="1:5" s="13" customFormat="1" ht="15.75" thickBot="1" x14ac:dyDescent="0.3">
      <c r="A569" s="811"/>
      <c r="B569" s="352" t="s">
        <v>1</v>
      </c>
      <c r="C569" s="352" t="s">
        <v>46</v>
      </c>
      <c r="D569" s="352" t="s">
        <v>46</v>
      </c>
      <c r="E569" s="352" t="s">
        <v>46</v>
      </c>
    </row>
    <row r="570" spans="1:5" s="13" customFormat="1" ht="15.75" thickBot="1" x14ac:dyDescent="0.3">
      <c r="A570" s="96" t="s">
        <v>72</v>
      </c>
      <c r="B570" s="124">
        <v>20</v>
      </c>
      <c r="C570" s="124">
        <v>15</v>
      </c>
      <c r="D570" s="124"/>
      <c r="E570" s="124"/>
    </row>
    <row r="571" spans="1:5" s="13" customFormat="1" ht="15.75" thickBot="1" x14ac:dyDescent="0.3">
      <c r="A571" s="96" t="s">
        <v>73</v>
      </c>
      <c r="B571" s="124">
        <f>B585</f>
        <v>221000</v>
      </c>
      <c r="C571" s="124">
        <f>C585</f>
        <v>89967</v>
      </c>
      <c r="D571" s="124">
        <f>D585</f>
        <v>0</v>
      </c>
      <c r="E571" s="124">
        <f>E585</f>
        <v>0</v>
      </c>
    </row>
    <row r="572" spans="1:5" s="13" customFormat="1" ht="15.75" thickBot="1" x14ac:dyDescent="0.3">
      <c r="A572" s="96" t="s">
        <v>74</v>
      </c>
      <c r="B572" s="124"/>
      <c r="C572" s="124">
        <f>C571/C570</f>
        <v>5997.8</v>
      </c>
      <c r="D572" s="124"/>
      <c r="E572" s="124"/>
    </row>
    <row r="573" spans="1:5" s="13" customFormat="1" ht="15.75" thickBot="1" x14ac:dyDescent="0.3">
      <c r="A573" s="96" t="s">
        <v>75</v>
      </c>
      <c r="B573" s="472" t="s">
        <v>76</v>
      </c>
      <c r="C573" s="353">
        <f>C570/B570-1</f>
        <v>-0.25</v>
      </c>
      <c r="D573" s="353"/>
      <c r="E573" s="353"/>
    </row>
    <row r="574" spans="1:5" s="13" customFormat="1" ht="15.75" thickBot="1" x14ac:dyDescent="0.3">
      <c r="A574" s="96" t="s">
        <v>77</v>
      </c>
      <c r="B574" s="472" t="s">
        <v>76</v>
      </c>
      <c r="C574" s="353">
        <f>C571/B571-1</f>
        <v>-0.59290950226244343</v>
      </c>
      <c r="D574" s="353"/>
      <c r="E574" s="353"/>
    </row>
    <row r="575" spans="1:5" s="13" customFormat="1" ht="15.75" thickBot="1" x14ac:dyDescent="0.3">
      <c r="A575" s="96" t="s">
        <v>78</v>
      </c>
      <c r="B575" s="472" t="s">
        <v>76</v>
      </c>
      <c r="C575" s="353"/>
      <c r="D575" s="353"/>
      <c r="E575" s="353"/>
    </row>
    <row r="576" spans="1:5" s="13" customFormat="1" ht="15.75" thickBot="1" x14ac:dyDescent="0.3">
      <c r="A576" s="812" t="s">
        <v>556</v>
      </c>
      <c r="B576" s="813"/>
      <c r="C576" s="813"/>
      <c r="D576" s="813"/>
      <c r="E576" s="814"/>
    </row>
    <row r="577" spans="1:5" s="13" customFormat="1" x14ac:dyDescent="0.25">
      <c r="A577" s="810"/>
      <c r="B577" s="351">
        <v>2019</v>
      </c>
      <c r="C577" s="351">
        <v>2020</v>
      </c>
      <c r="D577" s="351">
        <v>2021</v>
      </c>
      <c r="E577" s="351">
        <v>2022</v>
      </c>
    </row>
    <row r="578" spans="1:5" s="13" customFormat="1" ht="15.75" thickBot="1" x14ac:dyDescent="0.3">
      <c r="A578" s="811"/>
      <c r="B578" s="352" t="s">
        <v>1</v>
      </c>
      <c r="C578" s="352" t="s">
        <v>46</v>
      </c>
      <c r="D578" s="352" t="s">
        <v>46</v>
      </c>
      <c r="E578" s="352" t="s">
        <v>46</v>
      </c>
    </row>
    <row r="579" spans="1:5" s="13" customFormat="1" ht="15.75" thickBot="1" x14ac:dyDescent="0.3">
      <c r="A579" s="92" t="s">
        <v>134</v>
      </c>
      <c r="B579" s="84">
        <v>0</v>
      </c>
      <c r="C579" s="84">
        <v>0</v>
      </c>
      <c r="D579" s="84">
        <v>0</v>
      </c>
      <c r="E579" s="84">
        <v>0</v>
      </c>
    </row>
    <row r="580" spans="1:5" s="13" customFormat="1" ht="15.75" thickBot="1" x14ac:dyDescent="0.3">
      <c r="A580" s="92" t="s">
        <v>138</v>
      </c>
      <c r="B580" s="83">
        <f>SUM(B581:B584)</f>
        <v>221000</v>
      </c>
      <c r="C580" s="84">
        <f>C581+C582+C583+C584</f>
        <v>89967</v>
      </c>
      <c r="D580" s="84">
        <f>D581+D582+D583+D584</f>
        <v>0</v>
      </c>
      <c r="E580" s="84">
        <f>E581+E582+E583+E584</f>
        <v>0</v>
      </c>
    </row>
    <row r="581" spans="1:5" s="13" customFormat="1" ht="15.75" thickBot="1" x14ac:dyDescent="0.3">
      <c r="A581" s="48" t="s">
        <v>81</v>
      </c>
      <c r="B581" s="83"/>
      <c r="C581" s="84">
        <v>0</v>
      </c>
      <c r="D581" s="84">
        <v>0</v>
      </c>
      <c r="E581" s="84">
        <v>0</v>
      </c>
    </row>
    <row r="582" spans="1:5" s="13" customFormat="1" ht="15.75" thickBot="1" x14ac:dyDescent="0.3">
      <c r="A582" s="48" t="s">
        <v>135</v>
      </c>
      <c r="B582" s="83">
        <v>221000</v>
      </c>
      <c r="C582" s="84">
        <v>89967</v>
      </c>
      <c r="D582" s="84">
        <v>0</v>
      </c>
      <c r="E582" s="84">
        <v>0</v>
      </c>
    </row>
    <row r="583" spans="1:5" s="13" customFormat="1" ht="15.75" thickBot="1" x14ac:dyDescent="0.3">
      <c r="A583" s="48" t="s">
        <v>136</v>
      </c>
      <c r="B583" s="83"/>
      <c r="C583" s="84">
        <v>0</v>
      </c>
      <c r="D583" s="84">
        <v>0</v>
      </c>
      <c r="E583" s="84">
        <v>0</v>
      </c>
    </row>
    <row r="584" spans="1:5" s="13" customFormat="1" ht="15.75" thickBot="1" x14ac:dyDescent="0.3">
      <c r="A584" s="48" t="s">
        <v>137</v>
      </c>
      <c r="B584" s="83"/>
      <c r="C584" s="84">
        <v>0</v>
      </c>
      <c r="D584" s="84">
        <v>0</v>
      </c>
      <c r="E584" s="84">
        <v>0</v>
      </c>
    </row>
    <row r="585" spans="1:5" s="13" customFormat="1" ht="15.75" thickBot="1" x14ac:dyDescent="0.3">
      <c r="A585" s="354" t="s">
        <v>370</v>
      </c>
      <c r="B585" s="355">
        <f>B580+B579</f>
        <v>221000</v>
      </c>
      <c r="C585" s="355">
        <f>C580+C579</f>
        <v>89967</v>
      </c>
      <c r="D585" s="355">
        <f>D580+D579</f>
        <v>0</v>
      </c>
      <c r="E585" s="355">
        <f>E580+E579</f>
        <v>0</v>
      </c>
    </row>
    <row r="586" spans="1:5" s="8" customFormat="1" ht="15.75" thickBot="1" x14ac:dyDescent="0.3">
      <c r="A586" s="356" t="s">
        <v>343</v>
      </c>
      <c r="B586" s="815" t="s">
        <v>586</v>
      </c>
      <c r="C586" s="816"/>
      <c r="D586" s="816"/>
      <c r="E586" s="817"/>
    </row>
    <row r="587" spans="1:5" ht="34.5" thickBot="1" x14ac:dyDescent="0.3">
      <c r="A587" s="357" t="s">
        <v>197</v>
      </c>
      <c r="B587" s="818" t="s">
        <v>587</v>
      </c>
      <c r="C587" s="819"/>
      <c r="D587" s="358" t="s">
        <v>172</v>
      </c>
      <c r="E587" s="359"/>
    </row>
    <row r="588" spans="1:5" ht="36.75" customHeight="1" thickBot="1" x14ac:dyDescent="0.3">
      <c r="A588" s="28" t="s">
        <v>68</v>
      </c>
      <c r="B588" s="794" t="s">
        <v>588</v>
      </c>
      <c r="C588" s="795"/>
      <c r="D588" s="795"/>
      <c r="E588" s="796"/>
    </row>
    <row r="589" spans="1:5" ht="15.75" thickBot="1" x14ac:dyDescent="0.3">
      <c r="A589" s="28" t="s">
        <v>70</v>
      </c>
      <c r="B589" s="546" t="s">
        <v>513</v>
      </c>
      <c r="C589" s="547"/>
      <c r="D589" s="547"/>
      <c r="E589" s="548"/>
    </row>
    <row r="590" spans="1:5" ht="15.75" thickBot="1" x14ac:dyDescent="0.3">
      <c r="A590" s="467"/>
      <c r="B590" s="42" t="s">
        <v>1</v>
      </c>
      <c r="C590" s="42" t="s">
        <v>46</v>
      </c>
      <c r="D590" s="42" t="s">
        <v>46</v>
      </c>
      <c r="E590" s="42" t="s">
        <v>46</v>
      </c>
    </row>
    <row r="591" spans="1:5" ht="15.75" thickBot="1" x14ac:dyDescent="0.3">
      <c r="A591" s="28" t="s">
        <v>72</v>
      </c>
      <c r="B591" s="43">
        <v>317</v>
      </c>
      <c r="C591" s="43">
        <v>320</v>
      </c>
      <c r="D591" s="43">
        <v>320</v>
      </c>
      <c r="E591" s="43">
        <v>320</v>
      </c>
    </row>
    <row r="592" spans="1:5" ht="15.75" thickBot="1" x14ac:dyDescent="0.3">
      <c r="A592" s="28" t="s">
        <v>73</v>
      </c>
      <c r="B592" s="43">
        <f>B606</f>
        <v>2002131</v>
      </c>
      <c r="C592" s="43">
        <f>C606</f>
        <v>1965343</v>
      </c>
      <c r="D592" s="43">
        <f>D606</f>
        <v>1915188</v>
      </c>
      <c r="E592" s="43">
        <f>E606</f>
        <v>2471360</v>
      </c>
    </row>
    <row r="593" spans="1:7" ht="15.75" thickBot="1" x14ac:dyDescent="0.3">
      <c r="A593" s="28" t="s">
        <v>74</v>
      </c>
      <c r="B593" s="43">
        <f>B592/B591</f>
        <v>6315.8706624605675</v>
      </c>
      <c r="C593" s="43">
        <f>C592/C591</f>
        <v>6141.6968749999996</v>
      </c>
      <c r="D593" s="43">
        <f>D592/D591</f>
        <v>5984.9624999999996</v>
      </c>
      <c r="E593" s="43">
        <f>E592/E591</f>
        <v>7723</v>
      </c>
    </row>
    <row r="594" spans="1:7" ht="15.75" thickBot="1" x14ac:dyDescent="0.3">
      <c r="A594" s="28" t="s">
        <v>75</v>
      </c>
      <c r="B594" s="467" t="s">
        <v>76</v>
      </c>
      <c r="C594" s="45">
        <f>C591/B591-1</f>
        <v>9.4637223974762819E-3</v>
      </c>
      <c r="D594" s="45">
        <f t="shared" ref="D594:E596" si="7">D591/C591-1</f>
        <v>0</v>
      </c>
      <c r="E594" s="45">
        <f t="shared" si="7"/>
        <v>0</v>
      </c>
    </row>
    <row r="595" spans="1:7" ht="15.75" thickBot="1" x14ac:dyDescent="0.3">
      <c r="A595" s="28" t="s">
        <v>77</v>
      </c>
      <c r="B595" s="467" t="s">
        <v>76</v>
      </c>
      <c r="C595" s="45">
        <f>C592/B592-1</f>
        <v>-1.8374422053302197E-2</v>
      </c>
      <c r="D595" s="45">
        <f t="shared" si="7"/>
        <v>-2.5519718441004979E-2</v>
      </c>
      <c r="E595" s="45">
        <f t="shared" si="7"/>
        <v>0.29040073350501361</v>
      </c>
    </row>
    <row r="596" spans="1:7" ht="15.75" thickBot="1" x14ac:dyDescent="0.3">
      <c r="A596" s="28" t="s">
        <v>78</v>
      </c>
      <c r="B596" s="467" t="s">
        <v>76</v>
      </c>
      <c r="C596" s="45">
        <f>C593/B593-1</f>
        <v>-2.7577161846552456E-2</v>
      </c>
      <c r="D596" s="45">
        <f t="shared" si="7"/>
        <v>-2.5519718441004979E-2</v>
      </c>
      <c r="E596" s="45">
        <f t="shared" si="7"/>
        <v>0.29040073350501361</v>
      </c>
    </row>
    <row r="597" spans="1:7" ht="15.75" thickBot="1" x14ac:dyDescent="0.3">
      <c r="A597" s="537" t="s">
        <v>589</v>
      </c>
      <c r="B597" s="538"/>
      <c r="C597" s="538"/>
      <c r="D597" s="538"/>
      <c r="E597" s="539"/>
    </row>
    <row r="598" spans="1:7" x14ac:dyDescent="0.25">
      <c r="A598" s="540"/>
      <c r="B598" s="40">
        <v>2019</v>
      </c>
      <c r="C598" s="40">
        <v>2020</v>
      </c>
      <c r="D598" s="40">
        <v>2021</v>
      </c>
      <c r="E598" s="40">
        <v>2022</v>
      </c>
    </row>
    <row r="599" spans="1:7" ht="15.75" thickBot="1" x14ac:dyDescent="0.3">
      <c r="A599" s="541"/>
      <c r="B599" s="42" t="s">
        <v>1</v>
      </c>
      <c r="C599" s="42" t="s">
        <v>46</v>
      </c>
      <c r="D599" s="42" t="s">
        <v>46</v>
      </c>
      <c r="E599" s="42" t="s">
        <v>46</v>
      </c>
    </row>
    <row r="600" spans="1:7" ht="15.75" thickBot="1" x14ac:dyDescent="0.3">
      <c r="A600" s="47" t="s">
        <v>134</v>
      </c>
      <c r="B600" s="47">
        <v>0</v>
      </c>
      <c r="C600" s="68">
        <v>0</v>
      </c>
      <c r="D600" s="68">
        <v>0</v>
      </c>
      <c r="E600" s="68">
        <v>0</v>
      </c>
    </row>
    <row r="601" spans="1:7" ht="15.75" thickBot="1" x14ac:dyDescent="0.3">
      <c r="A601" s="47" t="s">
        <v>138</v>
      </c>
      <c r="B601" s="67">
        <f>SUM(B602:B605)</f>
        <v>2002131</v>
      </c>
      <c r="C601" s="84">
        <f>C602+C603+C604+C605</f>
        <v>1965343</v>
      </c>
      <c r="D601" s="84">
        <f>D602+D603+D604+D605</f>
        <v>1915188</v>
      </c>
      <c r="E601" s="84">
        <f>E602+E603+E604+E605</f>
        <v>2471360</v>
      </c>
    </row>
    <row r="602" spans="1:7" ht="15.75" thickBot="1" x14ac:dyDescent="0.3">
      <c r="A602" s="48" t="s">
        <v>81</v>
      </c>
      <c r="B602" s="67"/>
      <c r="C602" s="84">
        <v>0</v>
      </c>
      <c r="D602" s="84">
        <v>0</v>
      </c>
      <c r="E602" s="84">
        <v>0</v>
      </c>
    </row>
    <row r="603" spans="1:7" ht="15.75" thickBot="1" x14ac:dyDescent="0.3">
      <c r="A603" s="48" t="s">
        <v>135</v>
      </c>
      <c r="B603" s="49">
        <v>1501598</v>
      </c>
      <c r="C603" s="25">
        <v>1472543</v>
      </c>
      <c r="D603" s="25">
        <v>1374573</v>
      </c>
      <c r="E603" s="25">
        <v>1766079</v>
      </c>
      <c r="G603" s="66"/>
    </row>
    <row r="604" spans="1:7" ht="15.75" thickBot="1" x14ac:dyDescent="0.3">
      <c r="A604" s="48" t="s">
        <v>136</v>
      </c>
      <c r="B604" s="49">
        <v>500533</v>
      </c>
      <c r="C604" s="25">
        <v>476818</v>
      </c>
      <c r="D604" s="25">
        <v>530444</v>
      </c>
      <c r="E604" s="25">
        <v>695110</v>
      </c>
    </row>
    <row r="605" spans="1:7" ht="15.75" thickBot="1" x14ac:dyDescent="0.3">
      <c r="A605" s="48" t="s">
        <v>137</v>
      </c>
      <c r="B605" s="49"/>
      <c r="C605" s="25">
        <v>15982</v>
      </c>
      <c r="D605" s="25">
        <v>10171</v>
      </c>
      <c r="E605" s="25">
        <v>10171</v>
      </c>
    </row>
    <row r="606" spans="1:7" ht="15.75" thickBot="1" x14ac:dyDescent="0.3">
      <c r="A606" s="347" t="s">
        <v>374</v>
      </c>
      <c r="B606" s="360">
        <f>B601+B600</f>
        <v>2002131</v>
      </c>
      <c r="C606" s="360">
        <f>C601+C600</f>
        <v>1965343</v>
      </c>
      <c r="D606" s="360">
        <f>D601+D600</f>
        <v>1915188</v>
      </c>
      <c r="E606" s="360">
        <f>E601+E600</f>
        <v>2471360</v>
      </c>
    </row>
    <row r="607" spans="1:7" ht="15.75" thickBot="1" x14ac:dyDescent="0.3">
      <c r="A607" s="356" t="s">
        <v>343</v>
      </c>
      <c r="B607" s="815" t="s">
        <v>590</v>
      </c>
      <c r="C607" s="816"/>
      <c r="D607" s="816"/>
      <c r="E607" s="817"/>
    </row>
    <row r="608" spans="1:7" ht="34.5" thickBot="1" x14ac:dyDescent="0.3">
      <c r="A608" s="357" t="s">
        <v>200</v>
      </c>
      <c r="B608" s="818" t="s">
        <v>591</v>
      </c>
      <c r="C608" s="819"/>
      <c r="D608" s="358" t="s">
        <v>172</v>
      </c>
      <c r="E608" s="359"/>
    </row>
    <row r="609" spans="1:5" ht="33" customHeight="1" thickBot="1" x14ac:dyDescent="0.3">
      <c r="A609" s="28" t="s">
        <v>68</v>
      </c>
      <c r="B609" s="794" t="s">
        <v>592</v>
      </c>
      <c r="C609" s="795"/>
      <c r="D609" s="795"/>
      <c r="E609" s="796"/>
    </row>
    <row r="610" spans="1:5" ht="15.75" thickBot="1" x14ac:dyDescent="0.3">
      <c r="A610" s="28" t="s">
        <v>70</v>
      </c>
      <c r="B610" s="546" t="s">
        <v>513</v>
      </c>
      <c r="C610" s="547"/>
      <c r="D610" s="547"/>
      <c r="E610" s="548"/>
    </row>
    <row r="611" spans="1:5" ht="15.75" thickBot="1" x14ac:dyDescent="0.3">
      <c r="A611" s="467"/>
      <c r="B611" s="42" t="s">
        <v>1</v>
      </c>
      <c r="C611" s="42" t="s">
        <v>46</v>
      </c>
      <c r="D611" s="42" t="s">
        <v>46</v>
      </c>
      <c r="E611" s="42" t="s">
        <v>46</v>
      </c>
    </row>
    <row r="612" spans="1:5" ht="15.75" thickBot="1" x14ac:dyDescent="0.3">
      <c r="A612" s="28" t="s">
        <v>72</v>
      </c>
      <c r="B612" s="43">
        <v>0</v>
      </c>
      <c r="C612" s="43">
        <v>450</v>
      </c>
      <c r="D612" s="43">
        <v>520</v>
      </c>
      <c r="E612" s="43"/>
    </row>
    <row r="613" spans="1:5" ht="15.75" thickBot="1" x14ac:dyDescent="0.3">
      <c r="A613" s="28" t="s">
        <v>73</v>
      </c>
      <c r="B613" s="43">
        <f>B627</f>
        <v>0</v>
      </c>
      <c r="C613" s="43">
        <f>C627</f>
        <v>127500</v>
      </c>
      <c r="D613" s="43">
        <f>D627</f>
        <v>3700</v>
      </c>
      <c r="E613" s="43">
        <f>E627</f>
        <v>0</v>
      </c>
    </row>
    <row r="614" spans="1:5" ht="15.75" thickBot="1" x14ac:dyDescent="0.3">
      <c r="A614" s="28" t="s">
        <v>74</v>
      </c>
      <c r="B614" s="43"/>
      <c r="C614" s="43">
        <f>C613/C612</f>
        <v>283.33333333333331</v>
      </c>
      <c r="D614" s="43">
        <f>D613/D612</f>
        <v>7.115384615384615</v>
      </c>
      <c r="E614" s="43"/>
    </row>
    <row r="615" spans="1:5" ht="15.75" thickBot="1" x14ac:dyDescent="0.3">
      <c r="A615" s="28" t="s">
        <v>75</v>
      </c>
      <c r="B615" s="467" t="s">
        <v>76</v>
      </c>
      <c r="C615" s="45"/>
      <c r="D615" s="45">
        <f t="shared" ref="D615:E617" si="8">D612/C612-1</f>
        <v>0.15555555555555545</v>
      </c>
      <c r="E615" s="45">
        <f t="shared" si="8"/>
        <v>-1</v>
      </c>
    </row>
    <row r="616" spans="1:5" ht="15.75" thickBot="1" x14ac:dyDescent="0.3">
      <c r="A616" s="28" t="s">
        <v>77</v>
      </c>
      <c r="B616" s="467" t="s">
        <v>76</v>
      </c>
      <c r="C616" s="45"/>
      <c r="D616" s="45">
        <f t="shared" si="8"/>
        <v>-0.97098039215686271</v>
      </c>
      <c r="E616" s="45">
        <f t="shared" si="8"/>
        <v>-1</v>
      </c>
    </row>
    <row r="617" spans="1:5" ht="15.75" thickBot="1" x14ac:dyDescent="0.3">
      <c r="A617" s="28" t="s">
        <v>78</v>
      </c>
      <c r="B617" s="467" t="s">
        <v>76</v>
      </c>
      <c r="C617" s="45"/>
      <c r="D617" s="45">
        <f t="shared" si="8"/>
        <v>-0.97488687782805428</v>
      </c>
      <c r="E617" s="45">
        <f t="shared" si="8"/>
        <v>-1</v>
      </c>
    </row>
    <row r="618" spans="1:5" ht="15.75" thickBot="1" x14ac:dyDescent="0.3">
      <c r="A618" s="537" t="s">
        <v>593</v>
      </c>
      <c r="B618" s="538"/>
      <c r="C618" s="538"/>
      <c r="D618" s="538"/>
      <c r="E618" s="539"/>
    </row>
    <row r="619" spans="1:5" x14ac:dyDescent="0.25">
      <c r="A619" s="540"/>
      <c r="B619" s="40">
        <v>2019</v>
      </c>
      <c r="C619" s="40">
        <v>2020</v>
      </c>
      <c r="D619" s="40">
        <v>2021</v>
      </c>
      <c r="E619" s="40">
        <v>2022</v>
      </c>
    </row>
    <row r="620" spans="1:5" ht="15.75" thickBot="1" x14ac:dyDescent="0.3">
      <c r="A620" s="541"/>
      <c r="B620" s="42" t="s">
        <v>1</v>
      </c>
      <c r="C620" s="42" t="s">
        <v>46</v>
      </c>
      <c r="D620" s="42" t="s">
        <v>46</v>
      </c>
      <c r="E620" s="42" t="s">
        <v>46</v>
      </c>
    </row>
    <row r="621" spans="1:5" ht="15.75" thickBot="1" x14ac:dyDescent="0.3">
      <c r="A621" s="47" t="s">
        <v>134</v>
      </c>
      <c r="B621" s="47">
        <v>0</v>
      </c>
      <c r="C621" s="68">
        <v>0</v>
      </c>
      <c r="D621" s="68">
        <v>0</v>
      </c>
      <c r="E621" s="68">
        <v>0</v>
      </c>
    </row>
    <row r="622" spans="1:5" ht="15.75" thickBot="1" x14ac:dyDescent="0.3">
      <c r="A622" s="47" t="s">
        <v>138</v>
      </c>
      <c r="B622" s="67">
        <f>SUM(B623:B626)</f>
        <v>0</v>
      </c>
      <c r="C622" s="84">
        <f>C623+C624+C625+C626</f>
        <v>127500</v>
      </c>
      <c r="D622" s="84">
        <f>D623+D624+D625+D626</f>
        <v>3700</v>
      </c>
      <c r="E622" s="84">
        <f>E623+E624+E625+E626</f>
        <v>0</v>
      </c>
    </row>
    <row r="623" spans="1:5" ht="15.75" thickBot="1" x14ac:dyDescent="0.3">
      <c r="A623" s="48" t="s">
        <v>81</v>
      </c>
      <c r="B623" s="67"/>
      <c r="C623" s="84">
        <v>0</v>
      </c>
      <c r="D623" s="84">
        <v>0</v>
      </c>
      <c r="E623" s="84">
        <v>0</v>
      </c>
    </row>
    <row r="624" spans="1:5" ht="15.75" thickBot="1" x14ac:dyDescent="0.3">
      <c r="A624" s="48" t="s">
        <v>135</v>
      </c>
      <c r="B624" s="49"/>
      <c r="C624" s="25">
        <v>123500</v>
      </c>
      <c r="D624" s="25"/>
      <c r="E624" s="25"/>
    </row>
    <row r="625" spans="1:5" ht="15.75" thickBot="1" x14ac:dyDescent="0.3">
      <c r="A625" s="48" t="s">
        <v>136</v>
      </c>
      <c r="B625" s="49"/>
      <c r="C625" s="25">
        <v>4000</v>
      </c>
      <c r="D625" s="25">
        <v>3700</v>
      </c>
      <c r="E625" s="25"/>
    </row>
    <row r="626" spans="1:5" ht="15.75" thickBot="1" x14ac:dyDescent="0.3">
      <c r="A626" s="48" t="s">
        <v>137</v>
      </c>
      <c r="B626" s="49"/>
      <c r="C626" s="25"/>
      <c r="D626" s="25"/>
      <c r="E626" s="25"/>
    </row>
    <row r="627" spans="1:5" ht="15.75" thickBot="1" x14ac:dyDescent="0.3">
      <c r="A627" s="347" t="s">
        <v>380</v>
      </c>
      <c r="B627" s="360">
        <f>B622+B621</f>
        <v>0</v>
      </c>
      <c r="C627" s="360">
        <f>C622+C621</f>
        <v>127500</v>
      </c>
      <c r="D627" s="360">
        <f>D622+D621</f>
        <v>3700</v>
      </c>
      <c r="E627" s="360">
        <f>E622+E621</f>
        <v>0</v>
      </c>
    </row>
    <row r="628" spans="1:5" ht="15.75" thickBot="1" x14ac:dyDescent="0.3">
      <c r="A628" s="356" t="s">
        <v>343</v>
      </c>
      <c r="B628" s="815" t="s">
        <v>594</v>
      </c>
      <c r="C628" s="816"/>
      <c r="D628" s="816"/>
      <c r="E628" s="817"/>
    </row>
    <row r="629" spans="1:5" ht="34.5" thickBot="1" x14ac:dyDescent="0.3">
      <c r="A629" s="357" t="s">
        <v>203</v>
      </c>
      <c r="B629" s="818" t="s">
        <v>591</v>
      </c>
      <c r="C629" s="819"/>
      <c r="D629" s="358" t="s">
        <v>172</v>
      </c>
      <c r="E629" s="359"/>
    </row>
    <row r="630" spans="1:5" ht="36.75" customHeight="1" thickBot="1" x14ac:dyDescent="0.3">
      <c r="A630" s="28" t="s">
        <v>68</v>
      </c>
      <c r="B630" s="794" t="s">
        <v>595</v>
      </c>
      <c r="C630" s="795"/>
      <c r="D630" s="795"/>
      <c r="E630" s="796"/>
    </row>
    <row r="631" spans="1:5" ht="15.75" thickBot="1" x14ac:dyDescent="0.3">
      <c r="A631" s="28" t="s">
        <v>70</v>
      </c>
      <c r="B631" s="546" t="s">
        <v>513</v>
      </c>
      <c r="C631" s="547"/>
      <c r="D631" s="547"/>
      <c r="E631" s="548"/>
    </row>
    <row r="632" spans="1:5" ht="15.75" thickBot="1" x14ac:dyDescent="0.3">
      <c r="A632" s="467"/>
      <c r="B632" s="42" t="s">
        <v>1</v>
      </c>
      <c r="C632" s="42" t="s">
        <v>46</v>
      </c>
      <c r="D632" s="42" t="s">
        <v>46</v>
      </c>
      <c r="E632" s="42" t="s">
        <v>46</v>
      </c>
    </row>
    <row r="633" spans="1:5" ht="15.75" thickBot="1" x14ac:dyDescent="0.3">
      <c r="A633" s="28" t="s">
        <v>72</v>
      </c>
      <c r="B633" s="43">
        <v>0</v>
      </c>
      <c r="C633" s="43">
        <v>2</v>
      </c>
      <c r="D633" s="43">
        <v>2</v>
      </c>
      <c r="E633" s="43"/>
    </row>
    <row r="634" spans="1:5" ht="15.75" thickBot="1" x14ac:dyDescent="0.3">
      <c r="A634" s="28" t="s">
        <v>73</v>
      </c>
      <c r="B634" s="43">
        <f>B648</f>
        <v>0</v>
      </c>
      <c r="C634" s="43">
        <f>C648</f>
        <v>64500</v>
      </c>
      <c r="D634" s="43">
        <f>D648</f>
        <v>126674</v>
      </c>
      <c r="E634" s="43">
        <f>E648</f>
        <v>172549</v>
      </c>
    </row>
    <row r="635" spans="1:5" ht="15.75" thickBot="1" x14ac:dyDescent="0.3">
      <c r="A635" s="28" t="s">
        <v>74</v>
      </c>
      <c r="B635" s="43"/>
      <c r="C635" s="43">
        <f>C634/C633</f>
        <v>32250</v>
      </c>
      <c r="D635" s="43">
        <f>D634/D633</f>
        <v>63337</v>
      </c>
      <c r="E635" s="43"/>
    </row>
    <row r="636" spans="1:5" ht="15.75" thickBot="1" x14ac:dyDescent="0.3">
      <c r="A636" s="28" t="s">
        <v>75</v>
      </c>
      <c r="B636" s="467" t="s">
        <v>76</v>
      </c>
      <c r="C636" s="45"/>
      <c r="D636" s="45">
        <f t="shared" ref="D636:E638" si="9">D633/C633-1</f>
        <v>0</v>
      </c>
      <c r="E636" s="45">
        <f t="shared" si="9"/>
        <v>-1</v>
      </c>
    </row>
    <row r="637" spans="1:5" ht="15.75" thickBot="1" x14ac:dyDescent="0.3">
      <c r="A637" s="28" t="s">
        <v>77</v>
      </c>
      <c r="B637" s="467" t="s">
        <v>76</v>
      </c>
      <c r="C637" s="45"/>
      <c r="D637" s="45">
        <f t="shared" si="9"/>
        <v>0.963937984496124</v>
      </c>
      <c r="E637" s="45">
        <f t="shared" si="9"/>
        <v>0.36215008604764987</v>
      </c>
    </row>
    <row r="638" spans="1:5" ht="15.75" thickBot="1" x14ac:dyDescent="0.3">
      <c r="A638" s="28" t="s">
        <v>78</v>
      </c>
      <c r="B638" s="467" t="s">
        <v>76</v>
      </c>
      <c r="C638" s="45"/>
      <c r="D638" s="45">
        <f t="shared" si="9"/>
        <v>0.963937984496124</v>
      </c>
      <c r="E638" s="45">
        <f t="shared" si="9"/>
        <v>-1</v>
      </c>
    </row>
    <row r="639" spans="1:5" ht="15.75" thickBot="1" x14ac:dyDescent="0.3">
      <c r="A639" s="537" t="s">
        <v>596</v>
      </c>
      <c r="B639" s="538"/>
      <c r="C639" s="538"/>
      <c r="D639" s="538"/>
      <c r="E639" s="539"/>
    </row>
    <row r="640" spans="1:5" x14ac:dyDescent="0.25">
      <c r="A640" s="540"/>
      <c r="B640" s="40">
        <v>2019</v>
      </c>
      <c r="C640" s="40">
        <v>2020</v>
      </c>
      <c r="D640" s="40">
        <v>2021</v>
      </c>
      <c r="E640" s="40">
        <v>2022</v>
      </c>
    </row>
    <row r="641" spans="1:9" ht="15.75" thickBot="1" x14ac:dyDescent="0.3">
      <c r="A641" s="541"/>
      <c r="B641" s="42" t="s">
        <v>1</v>
      </c>
      <c r="C641" s="42" t="s">
        <v>46</v>
      </c>
      <c r="D641" s="42" t="s">
        <v>46</v>
      </c>
      <c r="E641" s="42" t="s">
        <v>46</v>
      </c>
    </row>
    <row r="642" spans="1:9" ht="15.75" thickBot="1" x14ac:dyDescent="0.3">
      <c r="A642" s="47" t="s">
        <v>134</v>
      </c>
      <c r="B642" s="47">
        <v>0</v>
      </c>
      <c r="C642" s="68">
        <v>0</v>
      </c>
      <c r="D642" s="68">
        <v>0</v>
      </c>
      <c r="E642" s="68">
        <v>0</v>
      </c>
    </row>
    <row r="643" spans="1:9" ht="15.75" thickBot="1" x14ac:dyDescent="0.3">
      <c r="A643" s="47" t="s">
        <v>138</v>
      </c>
      <c r="B643" s="67">
        <f>SUM(B644:B647)</f>
        <v>0</v>
      </c>
      <c r="C643" s="84">
        <f>C644+C645+C646+C647</f>
        <v>64500</v>
      </c>
      <c r="D643" s="84">
        <f>D644+D645+D646+D647</f>
        <v>126674</v>
      </c>
      <c r="E643" s="84">
        <f>E644+E645+E646+E647</f>
        <v>172549</v>
      </c>
    </row>
    <row r="644" spans="1:9" ht="15.75" thickBot="1" x14ac:dyDescent="0.3">
      <c r="A644" s="48" t="s">
        <v>81</v>
      </c>
      <c r="B644" s="67"/>
      <c r="C644" s="84">
        <v>0</v>
      </c>
      <c r="D644" s="84">
        <v>0</v>
      </c>
      <c r="E644" s="84">
        <v>0</v>
      </c>
    </row>
    <row r="645" spans="1:9" ht="15.75" thickBot="1" x14ac:dyDescent="0.3">
      <c r="A645" s="48" t="s">
        <v>135</v>
      </c>
      <c r="B645" s="49"/>
      <c r="C645" s="25">
        <v>24500</v>
      </c>
      <c r="D645" s="25">
        <v>71674</v>
      </c>
      <c r="E645" s="25">
        <v>132549</v>
      </c>
    </row>
    <row r="646" spans="1:9" ht="15.75" thickBot="1" x14ac:dyDescent="0.3">
      <c r="A646" s="48" t="s">
        <v>136</v>
      </c>
      <c r="B646" s="49"/>
      <c r="C646" s="25">
        <v>40000</v>
      </c>
      <c r="D646" s="25">
        <v>55000</v>
      </c>
      <c r="E646" s="25">
        <v>40000</v>
      </c>
    </row>
    <row r="647" spans="1:9" ht="15.75" thickBot="1" x14ac:dyDescent="0.3">
      <c r="A647" s="48" t="s">
        <v>137</v>
      </c>
      <c r="B647" s="49"/>
      <c r="C647" s="25"/>
      <c r="D647" s="25"/>
      <c r="E647" s="25"/>
    </row>
    <row r="648" spans="1:9" ht="15.75" thickBot="1" x14ac:dyDescent="0.3">
      <c r="A648" s="347" t="s">
        <v>384</v>
      </c>
      <c r="B648" s="360">
        <f>B643+B642</f>
        <v>0</v>
      </c>
      <c r="C648" s="360">
        <f>C643+C642</f>
        <v>64500</v>
      </c>
      <c r="D648" s="360">
        <f>D643+D642</f>
        <v>126674</v>
      </c>
      <c r="E648" s="360">
        <f>E643+E642</f>
        <v>172549</v>
      </c>
    </row>
    <row r="649" spans="1:9" ht="15.75" thickBot="1" x14ac:dyDescent="0.3">
      <c r="A649" s="101"/>
      <c r="B649" s="102"/>
      <c r="C649" s="102"/>
      <c r="D649" s="102"/>
      <c r="E649" s="102"/>
    </row>
    <row r="650" spans="1:9" ht="24.75" thickBot="1" x14ac:dyDescent="0.3">
      <c r="A650" s="30" t="s">
        <v>147</v>
      </c>
      <c r="B650" s="103">
        <f>B653+B656+B659+B671+B674+B679</f>
        <v>3637682</v>
      </c>
      <c r="C650" s="103">
        <f>C653+C656+C659+C671+C674+C679</f>
        <v>3675443</v>
      </c>
      <c r="D650" s="103">
        <f>D653+D656+D659+D671+D674+D679</f>
        <v>3727628</v>
      </c>
      <c r="E650" s="103">
        <f>E653+E656+E659+E671+E674+E679</f>
        <v>4037628</v>
      </c>
      <c r="G650" s="66"/>
    </row>
    <row r="651" spans="1:9" ht="24.75" thickBot="1" x14ac:dyDescent="0.3">
      <c r="A651" s="30" t="s">
        <v>148</v>
      </c>
      <c r="B651" s="103">
        <f>B653+B656+B659+B671+B674+B679</f>
        <v>3637682</v>
      </c>
      <c r="C651" s="103">
        <f>C653+C656+C659+C671+C674+C679</f>
        <v>3675443</v>
      </c>
      <c r="D651" s="103">
        <f>D653+D656+D659+D671+D674+D679</f>
        <v>3727628</v>
      </c>
      <c r="E651" s="103">
        <f>E653+E656+E659+E671+E674+E679</f>
        <v>4037628</v>
      </c>
      <c r="H651" s="66"/>
    </row>
    <row r="652" spans="1:9" ht="24.75" thickBot="1" x14ac:dyDescent="0.3">
      <c r="A652" s="361" t="s">
        <v>597</v>
      </c>
      <c r="B652" s="362"/>
      <c r="C652" s="363">
        <f>C651/B651-1</f>
        <v>1.0380511545539095E-2</v>
      </c>
      <c r="D652" s="363">
        <f>D651/C651-1</f>
        <v>1.419828847842286E-2</v>
      </c>
      <c r="E652" s="363">
        <f>E651/D651-1</f>
        <v>8.316280487215999E-2</v>
      </c>
    </row>
    <row r="653" spans="1:9" ht="15.75" thickBot="1" x14ac:dyDescent="0.3">
      <c r="A653" s="47" t="s">
        <v>80</v>
      </c>
      <c r="B653" s="68">
        <f>SUM(B654:B655)</f>
        <v>144100</v>
      </c>
      <c r="C653" s="68">
        <f>SUM(C654:C655)</f>
        <v>162700</v>
      </c>
      <c r="D653" s="68">
        <f>SUM(D654:D655)</f>
        <v>162700</v>
      </c>
      <c r="E653" s="68">
        <f>SUM(E654:E655)</f>
        <v>162700</v>
      </c>
      <c r="F653" s="364"/>
      <c r="G653" s="66"/>
      <c r="H653" s="66"/>
      <c r="I653" s="66"/>
    </row>
    <row r="654" spans="1:9" ht="15.75" thickBot="1" x14ac:dyDescent="0.3">
      <c r="A654" s="48" t="s">
        <v>81</v>
      </c>
      <c r="B654" s="68">
        <f t="shared" ref="B654:E655" si="10">B41+B78+B115+B152+B189+B226+B263</f>
        <v>144100</v>
      </c>
      <c r="C654" s="68">
        <f t="shared" si="10"/>
        <v>155200</v>
      </c>
      <c r="D654" s="68">
        <f t="shared" si="10"/>
        <v>155200</v>
      </c>
      <c r="E654" s="68">
        <f t="shared" si="10"/>
        <v>155200</v>
      </c>
      <c r="F654" s="364"/>
      <c r="G654" s="66"/>
    </row>
    <row r="655" spans="1:9" ht="15.75" thickBot="1" x14ac:dyDescent="0.3">
      <c r="A655" s="48" t="s">
        <v>149</v>
      </c>
      <c r="B655" s="68">
        <f t="shared" si="10"/>
        <v>0</v>
      </c>
      <c r="C655" s="68">
        <f t="shared" si="10"/>
        <v>7500</v>
      </c>
      <c r="D655" s="68">
        <f t="shared" si="10"/>
        <v>7500</v>
      </c>
      <c r="E655" s="68">
        <f t="shared" si="10"/>
        <v>7500</v>
      </c>
      <c r="F655" s="364"/>
    </row>
    <row r="656" spans="1:9" ht="15.75" thickBot="1" x14ac:dyDescent="0.3">
      <c r="A656" s="47" t="s">
        <v>83</v>
      </c>
      <c r="B656" s="68">
        <f>SUM(B657:B658)</f>
        <v>26500</v>
      </c>
      <c r="C656" s="68">
        <f>SUM(C657:C658)</f>
        <v>26400</v>
      </c>
      <c r="D656" s="68">
        <f>SUM(D657:D658)</f>
        <v>26400</v>
      </c>
      <c r="E656" s="68">
        <f>SUM(E657:E658)</f>
        <v>26400</v>
      </c>
      <c r="F656" s="365"/>
    </row>
    <row r="657" spans="1:6" ht="15.75" thickBot="1" x14ac:dyDescent="0.3">
      <c r="A657" s="48" t="s">
        <v>81</v>
      </c>
      <c r="B657" s="68">
        <f>B44+B81+B118+B155+B192+B229+B266</f>
        <v>26500</v>
      </c>
      <c r="C657" s="68">
        <f>C44+C81+C118+C155+C192+C229+C266</f>
        <v>25150</v>
      </c>
      <c r="D657" s="68">
        <f>D44+D81+D118+D155+D192+D229+D266</f>
        <v>25150</v>
      </c>
      <c r="E657" s="68">
        <f>E44+E81+E118+E155+E192+E229+E266</f>
        <v>25150</v>
      </c>
      <c r="F657" s="365"/>
    </row>
    <row r="658" spans="1:6" ht="15.75" thickBot="1" x14ac:dyDescent="0.3">
      <c r="A658" s="48" t="s">
        <v>149</v>
      </c>
      <c r="B658" s="67">
        <f>B45+B82+B119+B156+B193+B230+B270</f>
        <v>0</v>
      </c>
      <c r="C658" s="67">
        <f>C45+C82+C119+C156+C193+C230+C270</f>
        <v>1250</v>
      </c>
      <c r="D658" s="67">
        <f>D45+D82+D119+D156+D193+D230+D270</f>
        <v>1250</v>
      </c>
      <c r="E658" s="67">
        <f>E45+E82+E119+E156+E193+E230+E270</f>
        <v>1250</v>
      </c>
    </row>
    <row r="659" spans="1:6" ht="15.75" thickBot="1" x14ac:dyDescent="0.3">
      <c r="A659" s="47" t="s">
        <v>84</v>
      </c>
      <c r="B659" s="68">
        <f>SUM(B660:B661)</f>
        <v>85650</v>
      </c>
      <c r="C659" s="68">
        <f>SUM(C660:C661)</f>
        <v>202000</v>
      </c>
      <c r="D659" s="68">
        <f>SUM(D660:D661)</f>
        <v>202000</v>
      </c>
      <c r="E659" s="68">
        <f>SUM(E660:E661)</f>
        <v>202000</v>
      </c>
    </row>
    <row r="660" spans="1:6" ht="15.75" thickBot="1" x14ac:dyDescent="0.3">
      <c r="A660" s="48" t="s">
        <v>81</v>
      </c>
      <c r="B660" s="84">
        <f t="shared" ref="B660:E661" si="11">B47+B84+B121+B158+B195+B232+B269</f>
        <v>85650</v>
      </c>
      <c r="C660" s="84">
        <f t="shared" si="11"/>
        <v>202000</v>
      </c>
      <c r="D660" s="84">
        <f t="shared" si="11"/>
        <v>202000</v>
      </c>
      <c r="E660" s="84">
        <f t="shared" si="11"/>
        <v>202000</v>
      </c>
    </row>
    <row r="661" spans="1:6" ht="15.75" thickBot="1" x14ac:dyDescent="0.3">
      <c r="A661" s="48" t="s">
        <v>149</v>
      </c>
      <c r="B661" s="84">
        <f t="shared" si="11"/>
        <v>0</v>
      </c>
      <c r="C661" s="84">
        <f t="shared" si="11"/>
        <v>0</v>
      </c>
      <c r="D661" s="84">
        <f t="shared" si="11"/>
        <v>0</v>
      </c>
      <c r="E661" s="84">
        <f t="shared" si="11"/>
        <v>0</v>
      </c>
    </row>
    <row r="662" spans="1:6" ht="15.75" thickBot="1" x14ac:dyDescent="0.3">
      <c r="A662" s="47" t="s">
        <v>85</v>
      </c>
      <c r="B662" s="68">
        <v>0</v>
      </c>
      <c r="C662" s="68">
        <v>0</v>
      </c>
      <c r="D662" s="68">
        <v>0</v>
      </c>
      <c r="E662" s="68">
        <v>0</v>
      </c>
    </row>
    <row r="663" spans="1:6" ht="15.75" thickBot="1" x14ac:dyDescent="0.3">
      <c r="A663" s="48" t="s">
        <v>81</v>
      </c>
      <c r="B663" s="68">
        <v>0</v>
      </c>
      <c r="C663" s="68">
        <v>0</v>
      </c>
      <c r="D663" s="68">
        <v>0</v>
      </c>
      <c r="E663" s="68">
        <v>0</v>
      </c>
    </row>
    <row r="664" spans="1:6" ht="15.75" thickBot="1" x14ac:dyDescent="0.3">
      <c r="A664" s="48" t="s">
        <v>149</v>
      </c>
      <c r="B664" s="67">
        <v>0</v>
      </c>
      <c r="C664" s="67">
        <v>0</v>
      </c>
      <c r="D664" s="67">
        <v>0</v>
      </c>
      <c r="E664" s="67">
        <v>0</v>
      </c>
    </row>
    <row r="665" spans="1:6" ht="15.75" thickBot="1" x14ac:dyDescent="0.3">
      <c r="A665" s="47" t="s">
        <v>86</v>
      </c>
      <c r="B665" s="68">
        <v>0</v>
      </c>
      <c r="C665" s="68">
        <v>0</v>
      </c>
      <c r="D665" s="68">
        <v>0</v>
      </c>
      <c r="E665" s="68">
        <v>0</v>
      </c>
    </row>
    <row r="666" spans="1:6" ht="15.75" thickBot="1" x14ac:dyDescent="0.3">
      <c r="A666" s="48" t="s">
        <v>81</v>
      </c>
      <c r="B666" s="68">
        <v>0</v>
      </c>
      <c r="C666" s="68">
        <v>0</v>
      </c>
      <c r="D666" s="68">
        <v>0</v>
      </c>
      <c r="E666" s="68">
        <v>0</v>
      </c>
    </row>
    <row r="667" spans="1:6" ht="15.75" thickBot="1" x14ac:dyDescent="0.3">
      <c r="A667" s="48" t="s">
        <v>149</v>
      </c>
      <c r="B667" s="67">
        <v>0</v>
      </c>
      <c r="C667" s="67">
        <v>0</v>
      </c>
      <c r="D667" s="67">
        <v>0</v>
      </c>
      <c r="E667" s="67">
        <v>0</v>
      </c>
    </row>
    <row r="668" spans="1:6" ht="15.75" thickBot="1" x14ac:dyDescent="0.3">
      <c r="A668" s="47" t="s">
        <v>87</v>
      </c>
      <c r="B668" s="68">
        <v>0</v>
      </c>
      <c r="C668" s="68">
        <v>0</v>
      </c>
      <c r="D668" s="68">
        <v>0</v>
      </c>
      <c r="E668" s="68">
        <v>0</v>
      </c>
    </row>
    <row r="669" spans="1:6" ht="15.75" thickBot="1" x14ac:dyDescent="0.3">
      <c r="A669" s="48" t="s">
        <v>81</v>
      </c>
      <c r="B669" s="68">
        <v>0</v>
      </c>
      <c r="C669" s="68">
        <v>0</v>
      </c>
      <c r="D669" s="68">
        <v>0</v>
      </c>
      <c r="E669" s="68">
        <v>0</v>
      </c>
    </row>
    <row r="670" spans="1:6" ht="15.75" thickBot="1" x14ac:dyDescent="0.3">
      <c r="A670" s="48" t="s">
        <v>149</v>
      </c>
      <c r="B670" s="67">
        <v>0</v>
      </c>
      <c r="C670" s="67">
        <v>0</v>
      </c>
      <c r="D670" s="67">
        <v>0</v>
      </c>
      <c r="E670" s="67">
        <v>0</v>
      </c>
    </row>
    <row r="671" spans="1:6" ht="15.75" thickBot="1" x14ac:dyDescent="0.3">
      <c r="A671" s="47" t="s">
        <v>88</v>
      </c>
      <c r="B671" s="68">
        <f>SUM(B672:B673)</f>
        <v>600000</v>
      </c>
      <c r="C671" s="68">
        <f>SUM(C672:C673)</f>
        <v>743900</v>
      </c>
      <c r="D671" s="68">
        <f>SUM(D672:D673)</f>
        <v>858900</v>
      </c>
      <c r="E671" s="68">
        <f>SUM(E672:E673)</f>
        <v>868900</v>
      </c>
    </row>
    <row r="672" spans="1:6" ht="15.75" thickBot="1" x14ac:dyDescent="0.3">
      <c r="A672" s="48" t="s">
        <v>81</v>
      </c>
      <c r="B672" s="68">
        <f>B59+B96+B133+B170+B207+B244+B281</f>
        <v>600000</v>
      </c>
      <c r="C672" s="68">
        <f>C59+C96+C133+C170+C207+C244+C281</f>
        <v>743900</v>
      </c>
      <c r="D672" s="68">
        <f>D59+D96+D133+D170+D207+D244+D281</f>
        <v>858900</v>
      </c>
      <c r="E672" s="68">
        <f>E59+E96+E133+E170+E207+E244+E281</f>
        <v>868900</v>
      </c>
    </row>
    <row r="673" spans="1:13" ht="15.75" thickBot="1" x14ac:dyDescent="0.3">
      <c r="A673" s="48" t="s">
        <v>149</v>
      </c>
      <c r="B673" s="67">
        <v>0</v>
      </c>
      <c r="C673" s="67">
        <v>0</v>
      </c>
      <c r="D673" s="67">
        <v>0</v>
      </c>
      <c r="E673" s="67">
        <v>0</v>
      </c>
    </row>
    <row r="674" spans="1:13" ht="15.75" thickBot="1" x14ac:dyDescent="0.3">
      <c r="A674" s="47" t="s">
        <v>150</v>
      </c>
      <c r="B674" s="68">
        <f>B302</f>
        <v>1500</v>
      </c>
      <c r="C674" s="68">
        <v>0</v>
      </c>
      <c r="D674" s="68">
        <v>0</v>
      </c>
      <c r="E674" s="68">
        <v>0</v>
      </c>
    </row>
    <row r="675" spans="1:13" ht="15.75" thickBot="1" x14ac:dyDescent="0.3">
      <c r="A675" s="48" t="s">
        <v>81</v>
      </c>
      <c r="B675" s="68"/>
      <c r="C675" s="68">
        <v>0</v>
      </c>
      <c r="D675" s="68">
        <v>0</v>
      </c>
      <c r="E675" s="68">
        <v>0</v>
      </c>
    </row>
    <row r="676" spans="1:13" ht="15.75" thickBot="1" x14ac:dyDescent="0.3">
      <c r="A676" s="48" t="s">
        <v>135</v>
      </c>
      <c r="B676" s="68"/>
      <c r="C676" s="68">
        <v>0</v>
      </c>
      <c r="D676" s="68">
        <v>0</v>
      </c>
      <c r="E676" s="68">
        <v>0</v>
      </c>
    </row>
    <row r="677" spans="1:13" ht="15.75" thickBot="1" x14ac:dyDescent="0.3">
      <c r="A677" s="48" t="s">
        <v>136</v>
      </c>
      <c r="B677" s="68"/>
      <c r="C677" s="68">
        <v>0</v>
      </c>
      <c r="D677" s="68">
        <v>0</v>
      </c>
      <c r="E677" s="68">
        <v>0</v>
      </c>
    </row>
    <row r="678" spans="1:13" ht="15.75" thickBot="1" x14ac:dyDescent="0.3">
      <c r="A678" s="48" t="s">
        <v>137</v>
      </c>
      <c r="B678" s="67"/>
      <c r="C678" s="68">
        <v>0</v>
      </c>
      <c r="D678" s="68">
        <v>0</v>
      </c>
      <c r="E678" s="68">
        <v>0</v>
      </c>
    </row>
    <row r="679" spans="1:13" ht="15.75" thickBot="1" x14ac:dyDescent="0.3">
      <c r="A679" s="47" t="s">
        <v>152</v>
      </c>
      <c r="B679" s="68">
        <f>SUM(B680:B683)</f>
        <v>2779932</v>
      </c>
      <c r="C679" s="68">
        <f>SUM(C680:C683)</f>
        <v>2540443</v>
      </c>
      <c r="D679" s="68">
        <f>SUM(D680:D683)</f>
        <v>2477628</v>
      </c>
      <c r="E679" s="68">
        <f>SUM(E680:E683)</f>
        <v>2777628</v>
      </c>
      <c r="G679" s="66"/>
      <c r="H679" s="66"/>
      <c r="I679" s="66"/>
      <c r="J679" s="66"/>
      <c r="K679" s="66"/>
      <c r="L679" s="66"/>
      <c r="M679" s="66"/>
    </row>
    <row r="680" spans="1:13" ht="15.75" thickBot="1" x14ac:dyDescent="0.3">
      <c r="A680" s="48" t="s">
        <v>81</v>
      </c>
      <c r="B680" s="68">
        <f t="shared" ref="B680:E683" si="12">B644+B623+B602+B581+B559+B537+B515+B493+B471+B446+B423+B399+B377+B354+B331+B308</f>
        <v>37540</v>
      </c>
      <c r="C680" s="68">
        <f t="shared" si="12"/>
        <v>89611</v>
      </c>
      <c r="D680" s="68">
        <f t="shared" si="12"/>
        <v>1000</v>
      </c>
      <c r="E680" s="68">
        <f t="shared" si="12"/>
        <v>500</v>
      </c>
      <c r="H680" s="66"/>
      <c r="J680" s="66"/>
      <c r="K680" s="66"/>
      <c r="L680" s="66"/>
      <c r="M680" s="66"/>
    </row>
    <row r="681" spans="1:13" ht="15.75" thickBot="1" x14ac:dyDescent="0.3">
      <c r="A681" s="48" t="s">
        <v>135</v>
      </c>
      <c r="B681" s="68">
        <f t="shared" si="12"/>
        <v>1865682</v>
      </c>
      <c r="C681" s="68">
        <f t="shared" si="12"/>
        <v>1895682</v>
      </c>
      <c r="D681" s="68">
        <f t="shared" si="12"/>
        <v>1598628</v>
      </c>
      <c r="E681" s="68">
        <f t="shared" si="12"/>
        <v>1898628</v>
      </c>
      <c r="G681" s="66"/>
      <c r="H681" s="66"/>
      <c r="I681" s="66"/>
      <c r="J681" s="66"/>
      <c r="K681" s="66"/>
      <c r="L681" s="66"/>
      <c r="M681" s="66"/>
    </row>
    <row r="682" spans="1:13" ht="15.75" thickBot="1" x14ac:dyDescent="0.3">
      <c r="A682" s="48" t="s">
        <v>136</v>
      </c>
      <c r="B682" s="68">
        <f t="shared" si="12"/>
        <v>876710</v>
      </c>
      <c r="C682" s="68">
        <f t="shared" si="12"/>
        <v>531818</v>
      </c>
      <c r="D682" s="68">
        <f t="shared" si="12"/>
        <v>867659</v>
      </c>
      <c r="E682" s="68">
        <f t="shared" si="12"/>
        <v>868329</v>
      </c>
      <c r="J682" s="66"/>
      <c r="K682" s="66"/>
      <c r="L682" s="66"/>
      <c r="M682" s="66"/>
    </row>
    <row r="683" spans="1:13" ht="15.75" thickBot="1" x14ac:dyDescent="0.3">
      <c r="A683" s="48" t="s">
        <v>137</v>
      </c>
      <c r="B683" s="68">
        <f t="shared" si="12"/>
        <v>0</v>
      </c>
      <c r="C683" s="68">
        <f t="shared" si="12"/>
        <v>23332</v>
      </c>
      <c r="D683" s="68">
        <f t="shared" si="12"/>
        <v>10341</v>
      </c>
      <c r="E683" s="68">
        <f t="shared" si="12"/>
        <v>10171</v>
      </c>
      <c r="J683" s="66"/>
      <c r="K683" s="66"/>
      <c r="L683" s="66"/>
      <c r="M683" s="66"/>
    </row>
    <row r="684" spans="1:13" ht="15.75" thickBot="1" x14ac:dyDescent="0.3">
      <c r="A684" s="60" t="s">
        <v>90</v>
      </c>
      <c r="B684" s="62">
        <f>IF(B651-B650=0,0,"Error")</f>
        <v>0</v>
      </c>
      <c r="C684" s="62">
        <f>IF(C651-C650=0,0,"Error")</f>
        <v>0</v>
      </c>
      <c r="D684" s="62">
        <f>D650-D651</f>
        <v>0</v>
      </c>
      <c r="E684" s="62">
        <f>E650-E651</f>
        <v>0</v>
      </c>
    </row>
    <row r="685" spans="1:13" x14ac:dyDescent="0.25">
      <c r="A685" s="106"/>
      <c r="B685" s="107"/>
      <c r="C685" s="108"/>
      <c r="D685" s="106"/>
      <c r="E685" s="106"/>
    </row>
    <row r="686" spans="1:13" x14ac:dyDescent="0.25">
      <c r="A686" s="106"/>
      <c r="B686" s="107"/>
      <c r="C686" s="108"/>
      <c r="D686" s="106"/>
      <c r="E686" s="106"/>
    </row>
    <row r="687" spans="1:13" x14ac:dyDescent="0.25">
      <c r="A687" s="106"/>
      <c r="B687" s="107"/>
      <c r="C687" s="108"/>
      <c r="D687" s="106"/>
      <c r="E687" s="106"/>
    </row>
  </sheetData>
  <mergeCells count="171">
    <mergeCell ref="A1:E1"/>
    <mergeCell ref="A2:E2"/>
    <mergeCell ref="A3:E3"/>
    <mergeCell ref="B5:E5"/>
    <mergeCell ref="B6:E6"/>
    <mergeCell ref="B7:E7"/>
    <mergeCell ref="A8:E8"/>
    <mergeCell ref="A25:E25"/>
    <mergeCell ref="B26:E26"/>
    <mergeCell ref="B27:E27"/>
    <mergeCell ref="B28:E28"/>
    <mergeCell ref="A29:A30"/>
    <mergeCell ref="A37:E37"/>
    <mergeCell ref="A9:E11"/>
    <mergeCell ref="B12:E12"/>
    <mergeCell ref="A13:A14"/>
    <mergeCell ref="B20:E20"/>
    <mergeCell ref="A21:E21"/>
    <mergeCell ref="A24:E24"/>
    <mergeCell ref="A75:A76"/>
    <mergeCell ref="B100:E100"/>
    <mergeCell ref="B101:E101"/>
    <mergeCell ref="B102:E102"/>
    <mergeCell ref="A103:A104"/>
    <mergeCell ref="A111:E111"/>
    <mergeCell ref="A38:A39"/>
    <mergeCell ref="B63:E63"/>
    <mergeCell ref="B64:E64"/>
    <mergeCell ref="B65:E65"/>
    <mergeCell ref="A67:A68"/>
    <mergeCell ref="A74:E74"/>
    <mergeCell ref="A149:A150"/>
    <mergeCell ref="B174:E174"/>
    <mergeCell ref="B175:E175"/>
    <mergeCell ref="B176:E176"/>
    <mergeCell ref="A177:A178"/>
    <mergeCell ref="A185:E185"/>
    <mergeCell ref="A112:A113"/>
    <mergeCell ref="B137:E137"/>
    <mergeCell ref="B138:E138"/>
    <mergeCell ref="B139:E139"/>
    <mergeCell ref="A140:A141"/>
    <mergeCell ref="A148:E148"/>
    <mergeCell ref="A223:A224"/>
    <mergeCell ref="B248:E248"/>
    <mergeCell ref="B249:E249"/>
    <mergeCell ref="B250:E250"/>
    <mergeCell ref="A251:A252"/>
    <mergeCell ref="A259:E259"/>
    <mergeCell ref="A186:A187"/>
    <mergeCell ref="B211:E211"/>
    <mergeCell ref="B212:E212"/>
    <mergeCell ref="B213:E213"/>
    <mergeCell ref="A214:A215"/>
    <mergeCell ref="A222:E222"/>
    <mergeCell ref="B289:E289"/>
    <mergeCell ref="B290:E290"/>
    <mergeCell ref="A291:A292"/>
    <mergeCell ref="A299:E299"/>
    <mergeCell ref="A300:A301"/>
    <mergeCell ref="B314:E314"/>
    <mergeCell ref="A260:A261"/>
    <mergeCell ref="A285:E285"/>
    <mergeCell ref="A286:E286"/>
    <mergeCell ref="B287:E287"/>
    <mergeCell ref="B288:C288"/>
    <mergeCell ref="D288:E288"/>
    <mergeCell ref="B361:C361"/>
    <mergeCell ref="B362:E362"/>
    <mergeCell ref="B363:E363"/>
    <mergeCell ref="A364:A365"/>
    <mergeCell ref="B315:C315"/>
    <mergeCell ref="B316:E316"/>
    <mergeCell ref="B317:E317"/>
    <mergeCell ref="A318:A319"/>
    <mergeCell ref="A326:E326"/>
    <mergeCell ref="A327:A328"/>
    <mergeCell ref="B337:E337"/>
    <mergeCell ref="B338:C338"/>
    <mergeCell ref="B339:E339"/>
    <mergeCell ref="B340:E340"/>
    <mergeCell ref="A341:A342"/>
    <mergeCell ref="A349:E349"/>
    <mergeCell ref="A350:A351"/>
    <mergeCell ref="B360:E360"/>
    <mergeCell ref="A441:E441"/>
    <mergeCell ref="A442:A443"/>
    <mergeCell ref="A452:E452"/>
    <mergeCell ref="A453:E453"/>
    <mergeCell ref="B454:E454"/>
    <mergeCell ref="B455:C455"/>
    <mergeCell ref="A372:E372"/>
    <mergeCell ref="A373:A374"/>
    <mergeCell ref="B383:C383"/>
    <mergeCell ref="B384:E384"/>
    <mergeCell ref="B385:E385"/>
    <mergeCell ref="A386:A387"/>
    <mergeCell ref="A394:E394"/>
    <mergeCell ref="A395:A396"/>
    <mergeCell ref="A405:E405"/>
    <mergeCell ref="B406:E406"/>
    <mergeCell ref="B407:C407"/>
    <mergeCell ref="B408:E408"/>
    <mergeCell ref="B409:E409"/>
    <mergeCell ref="A410:A411"/>
    <mergeCell ref="A418:E418"/>
    <mergeCell ref="A419:A420"/>
    <mergeCell ref="B429:E429"/>
    <mergeCell ref="B430:C430"/>
    <mergeCell ref="B520:E520"/>
    <mergeCell ref="B521:C521"/>
    <mergeCell ref="B522:E522"/>
    <mergeCell ref="B523:E523"/>
    <mergeCell ref="A524:A525"/>
    <mergeCell ref="B479:E479"/>
    <mergeCell ref="B456:E456"/>
    <mergeCell ref="B457:E457"/>
    <mergeCell ref="A458:A459"/>
    <mergeCell ref="A466:E466"/>
    <mergeCell ref="A467:A468"/>
    <mergeCell ref="B476:E476"/>
    <mergeCell ref="B477:C477"/>
    <mergeCell ref="B478:E478"/>
    <mergeCell ref="A480:A481"/>
    <mergeCell ref="B628:E628"/>
    <mergeCell ref="B629:C629"/>
    <mergeCell ref="A532:E532"/>
    <mergeCell ref="A533:A534"/>
    <mergeCell ref="B542:E542"/>
    <mergeCell ref="B543:C543"/>
    <mergeCell ref="B544:E544"/>
    <mergeCell ref="B545:E545"/>
    <mergeCell ref="A546:A547"/>
    <mergeCell ref="A554:E554"/>
    <mergeCell ref="A555:A556"/>
    <mergeCell ref="B630:E630"/>
    <mergeCell ref="B631:E631"/>
    <mergeCell ref="B564:E564"/>
    <mergeCell ref="B565:C565"/>
    <mergeCell ref="D565:E565"/>
    <mergeCell ref="B566:E566"/>
    <mergeCell ref="B567:E567"/>
    <mergeCell ref="A568:A569"/>
    <mergeCell ref="A576:E576"/>
    <mergeCell ref="A577:A578"/>
    <mergeCell ref="B586:E586"/>
    <mergeCell ref="B587:C587"/>
    <mergeCell ref="B588:E588"/>
    <mergeCell ref="B589:E589"/>
    <mergeCell ref="A598:A599"/>
    <mergeCell ref="B607:E607"/>
    <mergeCell ref="B608:C608"/>
    <mergeCell ref="B609:E609"/>
    <mergeCell ref="B610:E610"/>
    <mergeCell ref="A618:E618"/>
    <mergeCell ref="A619:A620"/>
    <mergeCell ref="A639:E639"/>
    <mergeCell ref="A640:A641"/>
    <mergeCell ref="A597:E597"/>
    <mergeCell ref="B431:E431"/>
    <mergeCell ref="B432:E432"/>
    <mergeCell ref="A433:A434"/>
    <mergeCell ref="A488:E488"/>
    <mergeCell ref="A489:A490"/>
    <mergeCell ref="B498:E498"/>
    <mergeCell ref="B499:C499"/>
    <mergeCell ref="B500:E500"/>
    <mergeCell ref="B501:E501"/>
    <mergeCell ref="A502:A503"/>
    <mergeCell ref="A510:E510"/>
    <mergeCell ref="A511:A512"/>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82"/>
  <sheetViews>
    <sheetView workbookViewId="0">
      <selection sqref="A1:E1"/>
    </sheetView>
  </sheetViews>
  <sheetFormatPr defaultRowHeight="15" x14ac:dyDescent="0.25"/>
  <cols>
    <col min="1" max="1" width="20.7109375" customWidth="1"/>
    <col min="2" max="2" width="16.85546875" customWidth="1"/>
    <col min="3" max="3" width="25.85546875" customWidth="1"/>
    <col min="4" max="4" width="25.85546875" style="11" customWidth="1"/>
    <col min="5" max="5" width="25.85546875" customWidth="1"/>
    <col min="6" max="6" width="11.42578125" customWidth="1"/>
    <col min="7" max="7" width="11.5703125" customWidth="1"/>
    <col min="9" max="9" width="11.140625" customWidth="1"/>
    <col min="255" max="255" width="11.7109375" customWidth="1"/>
    <col min="256" max="256" width="12.7109375" customWidth="1"/>
    <col min="257" max="257" width="15.7109375" customWidth="1"/>
    <col min="258" max="258" width="12.85546875" customWidth="1"/>
    <col min="259" max="259" width="13.5703125" customWidth="1"/>
    <col min="260" max="260" width="17.140625" customWidth="1"/>
    <col min="261" max="261" width="26.85546875" customWidth="1"/>
    <col min="262" max="262" width="11.42578125" customWidth="1"/>
    <col min="263" max="263" width="11.5703125" customWidth="1"/>
    <col min="265" max="265" width="11.140625" customWidth="1"/>
    <col min="511" max="511" width="11.7109375" customWidth="1"/>
    <col min="512" max="512" width="12.7109375" customWidth="1"/>
    <col min="513" max="513" width="15.7109375" customWidth="1"/>
    <col min="514" max="514" width="12.85546875" customWidth="1"/>
    <col min="515" max="515" width="13.5703125" customWidth="1"/>
    <col min="516" max="516" width="17.140625" customWidth="1"/>
    <col min="517" max="517" width="26.85546875" customWidth="1"/>
    <col min="518" max="518" width="11.42578125" customWidth="1"/>
    <col min="519" max="519" width="11.5703125" customWidth="1"/>
    <col min="521" max="521" width="11.140625" customWidth="1"/>
    <col min="767" max="767" width="11.7109375" customWidth="1"/>
    <col min="768" max="768" width="12.7109375" customWidth="1"/>
    <col min="769" max="769" width="15.7109375" customWidth="1"/>
    <col min="770" max="770" width="12.85546875" customWidth="1"/>
    <col min="771" max="771" width="13.5703125" customWidth="1"/>
    <col min="772" max="772" width="17.140625" customWidth="1"/>
    <col min="773" max="773" width="26.85546875" customWidth="1"/>
    <col min="774" max="774" width="11.42578125" customWidth="1"/>
    <col min="775" max="775" width="11.5703125" customWidth="1"/>
    <col min="777" max="777" width="11.140625" customWidth="1"/>
    <col min="1023" max="1023" width="11.7109375" customWidth="1"/>
    <col min="1024" max="1024" width="12.7109375" customWidth="1"/>
    <col min="1025" max="1025" width="15.7109375" customWidth="1"/>
    <col min="1026" max="1026" width="12.85546875" customWidth="1"/>
    <col min="1027" max="1027" width="13.5703125" customWidth="1"/>
    <col min="1028" max="1028" width="17.140625" customWidth="1"/>
    <col min="1029" max="1029" width="26.85546875" customWidth="1"/>
    <col min="1030" max="1030" width="11.42578125" customWidth="1"/>
    <col min="1031" max="1031" width="11.5703125" customWidth="1"/>
    <col min="1033" max="1033" width="11.140625" customWidth="1"/>
    <col min="1279" max="1279" width="11.7109375" customWidth="1"/>
    <col min="1280" max="1280" width="12.7109375" customWidth="1"/>
    <col min="1281" max="1281" width="15.7109375" customWidth="1"/>
    <col min="1282" max="1282" width="12.85546875" customWidth="1"/>
    <col min="1283" max="1283" width="13.5703125" customWidth="1"/>
    <col min="1284" max="1284" width="17.140625" customWidth="1"/>
    <col min="1285" max="1285" width="26.85546875" customWidth="1"/>
    <col min="1286" max="1286" width="11.42578125" customWidth="1"/>
    <col min="1287" max="1287" width="11.5703125" customWidth="1"/>
    <col min="1289" max="1289" width="11.140625" customWidth="1"/>
    <col min="1535" max="1535" width="11.7109375" customWidth="1"/>
    <col min="1536" max="1536" width="12.7109375" customWidth="1"/>
    <col min="1537" max="1537" width="15.7109375" customWidth="1"/>
    <col min="1538" max="1538" width="12.85546875" customWidth="1"/>
    <col min="1539" max="1539" width="13.5703125" customWidth="1"/>
    <col min="1540" max="1540" width="17.140625" customWidth="1"/>
    <col min="1541" max="1541" width="26.85546875" customWidth="1"/>
    <col min="1542" max="1542" width="11.42578125" customWidth="1"/>
    <col min="1543" max="1543" width="11.5703125" customWidth="1"/>
    <col min="1545" max="1545" width="11.140625" customWidth="1"/>
    <col min="1791" max="1791" width="11.7109375" customWidth="1"/>
    <col min="1792" max="1792" width="12.7109375" customWidth="1"/>
    <col min="1793" max="1793" width="15.7109375" customWidth="1"/>
    <col min="1794" max="1794" width="12.85546875" customWidth="1"/>
    <col min="1795" max="1795" width="13.5703125" customWidth="1"/>
    <col min="1796" max="1796" width="17.140625" customWidth="1"/>
    <col min="1797" max="1797" width="26.85546875" customWidth="1"/>
    <col min="1798" max="1798" width="11.42578125" customWidth="1"/>
    <col min="1799" max="1799" width="11.5703125" customWidth="1"/>
    <col min="1801" max="1801" width="11.140625" customWidth="1"/>
    <col min="2047" max="2047" width="11.7109375" customWidth="1"/>
    <col min="2048" max="2048" width="12.7109375" customWidth="1"/>
    <col min="2049" max="2049" width="15.7109375" customWidth="1"/>
    <col min="2050" max="2050" width="12.85546875" customWidth="1"/>
    <col min="2051" max="2051" width="13.5703125" customWidth="1"/>
    <col min="2052" max="2052" width="17.140625" customWidth="1"/>
    <col min="2053" max="2053" width="26.85546875" customWidth="1"/>
    <col min="2054" max="2054" width="11.42578125" customWidth="1"/>
    <col min="2055" max="2055" width="11.5703125" customWidth="1"/>
    <col min="2057" max="2057" width="11.140625" customWidth="1"/>
    <col min="2303" max="2303" width="11.7109375" customWidth="1"/>
    <col min="2304" max="2304" width="12.7109375" customWidth="1"/>
    <col min="2305" max="2305" width="15.7109375" customWidth="1"/>
    <col min="2306" max="2306" width="12.85546875" customWidth="1"/>
    <col min="2307" max="2307" width="13.5703125" customWidth="1"/>
    <col min="2308" max="2308" width="17.140625" customWidth="1"/>
    <col min="2309" max="2309" width="26.85546875" customWidth="1"/>
    <col min="2310" max="2310" width="11.42578125" customWidth="1"/>
    <col min="2311" max="2311" width="11.5703125" customWidth="1"/>
    <col min="2313" max="2313" width="11.140625" customWidth="1"/>
    <col min="2559" max="2559" width="11.7109375" customWidth="1"/>
    <col min="2560" max="2560" width="12.7109375" customWidth="1"/>
    <col min="2561" max="2561" width="15.7109375" customWidth="1"/>
    <col min="2562" max="2562" width="12.85546875" customWidth="1"/>
    <col min="2563" max="2563" width="13.5703125" customWidth="1"/>
    <col min="2564" max="2564" width="17.140625" customWidth="1"/>
    <col min="2565" max="2565" width="26.85546875" customWidth="1"/>
    <col min="2566" max="2566" width="11.42578125" customWidth="1"/>
    <col min="2567" max="2567" width="11.5703125" customWidth="1"/>
    <col min="2569" max="2569" width="11.140625" customWidth="1"/>
    <col min="2815" max="2815" width="11.7109375" customWidth="1"/>
    <col min="2816" max="2816" width="12.7109375" customWidth="1"/>
    <col min="2817" max="2817" width="15.7109375" customWidth="1"/>
    <col min="2818" max="2818" width="12.85546875" customWidth="1"/>
    <col min="2819" max="2819" width="13.5703125" customWidth="1"/>
    <col min="2820" max="2820" width="17.140625" customWidth="1"/>
    <col min="2821" max="2821" width="26.85546875" customWidth="1"/>
    <col min="2822" max="2822" width="11.42578125" customWidth="1"/>
    <col min="2823" max="2823" width="11.5703125" customWidth="1"/>
    <col min="2825" max="2825" width="11.140625" customWidth="1"/>
    <col min="3071" max="3071" width="11.7109375" customWidth="1"/>
    <col min="3072" max="3072" width="12.7109375" customWidth="1"/>
    <col min="3073" max="3073" width="15.7109375" customWidth="1"/>
    <col min="3074" max="3074" width="12.85546875" customWidth="1"/>
    <col min="3075" max="3075" width="13.5703125" customWidth="1"/>
    <col min="3076" max="3076" width="17.140625" customWidth="1"/>
    <col min="3077" max="3077" width="26.85546875" customWidth="1"/>
    <col min="3078" max="3078" width="11.42578125" customWidth="1"/>
    <col min="3079" max="3079" width="11.5703125" customWidth="1"/>
    <col min="3081" max="3081" width="11.140625" customWidth="1"/>
    <col min="3327" max="3327" width="11.7109375" customWidth="1"/>
    <col min="3328" max="3328" width="12.7109375" customWidth="1"/>
    <col min="3329" max="3329" width="15.7109375" customWidth="1"/>
    <col min="3330" max="3330" width="12.85546875" customWidth="1"/>
    <col min="3331" max="3331" width="13.5703125" customWidth="1"/>
    <col min="3332" max="3332" width="17.140625" customWidth="1"/>
    <col min="3333" max="3333" width="26.85546875" customWidth="1"/>
    <col min="3334" max="3334" width="11.42578125" customWidth="1"/>
    <col min="3335" max="3335" width="11.5703125" customWidth="1"/>
    <col min="3337" max="3337" width="11.140625" customWidth="1"/>
    <col min="3583" max="3583" width="11.7109375" customWidth="1"/>
    <col min="3584" max="3584" width="12.7109375" customWidth="1"/>
    <col min="3585" max="3585" width="15.7109375" customWidth="1"/>
    <col min="3586" max="3586" width="12.85546875" customWidth="1"/>
    <col min="3587" max="3587" width="13.5703125" customWidth="1"/>
    <col min="3588" max="3588" width="17.140625" customWidth="1"/>
    <col min="3589" max="3589" width="26.85546875" customWidth="1"/>
    <col min="3590" max="3590" width="11.42578125" customWidth="1"/>
    <col min="3591" max="3591" width="11.5703125" customWidth="1"/>
    <col min="3593" max="3593" width="11.140625" customWidth="1"/>
    <col min="3839" max="3839" width="11.7109375" customWidth="1"/>
    <col min="3840" max="3840" width="12.7109375" customWidth="1"/>
    <col min="3841" max="3841" width="15.7109375" customWidth="1"/>
    <col min="3842" max="3842" width="12.85546875" customWidth="1"/>
    <col min="3843" max="3843" width="13.5703125" customWidth="1"/>
    <col min="3844" max="3844" width="17.140625" customWidth="1"/>
    <col min="3845" max="3845" width="26.85546875" customWidth="1"/>
    <col min="3846" max="3846" width="11.42578125" customWidth="1"/>
    <col min="3847" max="3847" width="11.5703125" customWidth="1"/>
    <col min="3849" max="3849" width="11.140625" customWidth="1"/>
    <col min="4095" max="4095" width="11.7109375" customWidth="1"/>
    <col min="4096" max="4096" width="12.7109375" customWidth="1"/>
    <col min="4097" max="4097" width="15.7109375" customWidth="1"/>
    <col min="4098" max="4098" width="12.85546875" customWidth="1"/>
    <col min="4099" max="4099" width="13.5703125" customWidth="1"/>
    <col min="4100" max="4100" width="17.140625" customWidth="1"/>
    <col min="4101" max="4101" width="26.85546875" customWidth="1"/>
    <col min="4102" max="4102" width="11.42578125" customWidth="1"/>
    <col min="4103" max="4103" width="11.5703125" customWidth="1"/>
    <col min="4105" max="4105" width="11.140625" customWidth="1"/>
    <col min="4351" max="4351" width="11.7109375" customWidth="1"/>
    <col min="4352" max="4352" width="12.7109375" customWidth="1"/>
    <col min="4353" max="4353" width="15.7109375" customWidth="1"/>
    <col min="4354" max="4354" width="12.85546875" customWidth="1"/>
    <col min="4355" max="4355" width="13.5703125" customWidth="1"/>
    <col min="4356" max="4356" width="17.140625" customWidth="1"/>
    <col min="4357" max="4357" width="26.85546875" customWidth="1"/>
    <col min="4358" max="4358" width="11.42578125" customWidth="1"/>
    <col min="4359" max="4359" width="11.5703125" customWidth="1"/>
    <col min="4361" max="4361" width="11.140625" customWidth="1"/>
    <col min="4607" max="4607" width="11.7109375" customWidth="1"/>
    <col min="4608" max="4608" width="12.7109375" customWidth="1"/>
    <col min="4609" max="4609" width="15.7109375" customWidth="1"/>
    <col min="4610" max="4610" width="12.85546875" customWidth="1"/>
    <col min="4611" max="4611" width="13.5703125" customWidth="1"/>
    <col min="4612" max="4612" width="17.140625" customWidth="1"/>
    <col min="4613" max="4613" width="26.85546875" customWidth="1"/>
    <col min="4614" max="4614" width="11.42578125" customWidth="1"/>
    <col min="4615" max="4615" width="11.5703125" customWidth="1"/>
    <col min="4617" max="4617" width="11.140625" customWidth="1"/>
    <col min="4863" max="4863" width="11.7109375" customWidth="1"/>
    <col min="4864" max="4864" width="12.7109375" customWidth="1"/>
    <col min="4865" max="4865" width="15.7109375" customWidth="1"/>
    <col min="4866" max="4866" width="12.85546875" customWidth="1"/>
    <col min="4867" max="4867" width="13.5703125" customWidth="1"/>
    <col min="4868" max="4868" width="17.140625" customWidth="1"/>
    <col min="4869" max="4869" width="26.85546875" customWidth="1"/>
    <col min="4870" max="4870" width="11.42578125" customWidth="1"/>
    <col min="4871" max="4871" width="11.5703125" customWidth="1"/>
    <col min="4873" max="4873" width="11.140625" customWidth="1"/>
    <col min="5119" max="5119" width="11.7109375" customWidth="1"/>
    <col min="5120" max="5120" width="12.7109375" customWidth="1"/>
    <col min="5121" max="5121" width="15.7109375" customWidth="1"/>
    <col min="5122" max="5122" width="12.85546875" customWidth="1"/>
    <col min="5123" max="5123" width="13.5703125" customWidth="1"/>
    <col min="5124" max="5124" width="17.140625" customWidth="1"/>
    <col min="5125" max="5125" width="26.85546875" customWidth="1"/>
    <col min="5126" max="5126" width="11.42578125" customWidth="1"/>
    <col min="5127" max="5127" width="11.5703125" customWidth="1"/>
    <col min="5129" max="5129" width="11.140625" customWidth="1"/>
    <col min="5375" max="5375" width="11.7109375" customWidth="1"/>
    <col min="5376" max="5376" width="12.7109375" customWidth="1"/>
    <col min="5377" max="5377" width="15.7109375" customWidth="1"/>
    <col min="5378" max="5378" width="12.85546875" customWidth="1"/>
    <col min="5379" max="5379" width="13.5703125" customWidth="1"/>
    <col min="5380" max="5380" width="17.140625" customWidth="1"/>
    <col min="5381" max="5381" width="26.85546875" customWidth="1"/>
    <col min="5382" max="5382" width="11.42578125" customWidth="1"/>
    <col min="5383" max="5383" width="11.5703125" customWidth="1"/>
    <col min="5385" max="5385" width="11.140625" customWidth="1"/>
    <col min="5631" max="5631" width="11.7109375" customWidth="1"/>
    <col min="5632" max="5632" width="12.7109375" customWidth="1"/>
    <col min="5633" max="5633" width="15.7109375" customWidth="1"/>
    <col min="5634" max="5634" width="12.85546875" customWidth="1"/>
    <col min="5635" max="5635" width="13.5703125" customWidth="1"/>
    <col min="5636" max="5636" width="17.140625" customWidth="1"/>
    <col min="5637" max="5637" width="26.85546875" customWidth="1"/>
    <col min="5638" max="5638" width="11.42578125" customWidth="1"/>
    <col min="5639" max="5639" width="11.5703125" customWidth="1"/>
    <col min="5641" max="5641" width="11.140625" customWidth="1"/>
    <col min="5887" max="5887" width="11.7109375" customWidth="1"/>
    <col min="5888" max="5888" width="12.7109375" customWidth="1"/>
    <col min="5889" max="5889" width="15.7109375" customWidth="1"/>
    <col min="5890" max="5890" width="12.85546875" customWidth="1"/>
    <col min="5891" max="5891" width="13.5703125" customWidth="1"/>
    <col min="5892" max="5892" width="17.140625" customWidth="1"/>
    <col min="5893" max="5893" width="26.85546875" customWidth="1"/>
    <col min="5894" max="5894" width="11.42578125" customWidth="1"/>
    <col min="5895" max="5895" width="11.5703125" customWidth="1"/>
    <col min="5897" max="5897" width="11.140625" customWidth="1"/>
    <col min="6143" max="6143" width="11.7109375" customWidth="1"/>
    <col min="6144" max="6144" width="12.7109375" customWidth="1"/>
    <col min="6145" max="6145" width="15.7109375" customWidth="1"/>
    <col min="6146" max="6146" width="12.85546875" customWidth="1"/>
    <col min="6147" max="6147" width="13.5703125" customWidth="1"/>
    <col min="6148" max="6148" width="17.140625" customWidth="1"/>
    <col min="6149" max="6149" width="26.85546875" customWidth="1"/>
    <col min="6150" max="6150" width="11.42578125" customWidth="1"/>
    <col min="6151" max="6151" width="11.5703125" customWidth="1"/>
    <col min="6153" max="6153" width="11.140625" customWidth="1"/>
    <col min="6399" max="6399" width="11.7109375" customWidth="1"/>
    <col min="6400" max="6400" width="12.7109375" customWidth="1"/>
    <col min="6401" max="6401" width="15.7109375" customWidth="1"/>
    <col min="6402" max="6402" width="12.85546875" customWidth="1"/>
    <col min="6403" max="6403" width="13.5703125" customWidth="1"/>
    <col min="6404" max="6404" width="17.140625" customWidth="1"/>
    <col min="6405" max="6405" width="26.85546875" customWidth="1"/>
    <col min="6406" max="6406" width="11.42578125" customWidth="1"/>
    <col min="6407" max="6407" width="11.5703125" customWidth="1"/>
    <col min="6409" max="6409" width="11.140625" customWidth="1"/>
    <col min="6655" max="6655" width="11.7109375" customWidth="1"/>
    <col min="6656" max="6656" width="12.7109375" customWidth="1"/>
    <col min="6657" max="6657" width="15.7109375" customWidth="1"/>
    <col min="6658" max="6658" width="12.85546875" customWidth="1"/>
    <col min="6659" max="6659" width="13.5703125" customWidth="1"/>
    <col min="6660" max="6660" width="17.140625" customWidth="1"/>
    <col min="6661" max="6661" width="26.85546875" customWidth="1"/>
    <col min="6662" max="6662" width="11.42578125" customWidth="1"/>
    <col min="6663" max="6663" width="11.5703125" customWidth="1"/>
    <col min="6665" max="6665" width="11.140625" customWidth="1"/>
    <col min="6911" max="6911" width="11.7109375" customWidth="1"/>
    <col min="6912" max="6912" width="12.7109375" customWidth="1"/>
    <col min="6913" max="6913" width="15.7109375" customWidth="1"/>
    <col min="6914" max="6914" width="12.85546875" customWidth="1"/>
    <col min="6915" max="6915" width="13.5703125" customWidth="1"/>
    <col min="6916" max="6916" width="17.140625" customWidth="1"/>
    <col min="6917" max="6917" width="26.85546875" customWidth="1"/>
    <col min="6918" max="6918" width="11.42578125" customWidth="1"/>
    <col min="6919" max="6919" width="11.5703125" customWidth="1"/>
    <col min="6921" max="6921" width="11.140625" customWidth="1"/>
    <col min="7167" max="7167" width="11.7109375" customWidth="1"/>
    <col min="7168" max="7168" width="12.7109375" customWidth="1"/>
    <col min="7169" max="7169" width="15.7109375" customWidth="1"/>
    <col min="7170" max="7170" width="12.85546875" customWidth="1"/>
    <col min="7171" max="7171" width="13.5703125" customWidth="1"/>
    <col min="7172" max="7172" width="17.140625" customWidth="1"/>
    <col min="7173" max="7173" width="26.85546875" customWidth="1"/>
    <col min="7174" max="7174" width="11.42578125" customWidth="1"/>
    <col min="7175" max="7175" width="11.5703125" customWidth="1"/>
    <col min="7177" max="7177" width="11.140625" customWidth="1"/>
    <col min="7423" max="7423" width="11.7109375" customWidth="1"/>
    <col min="7424" max="7424" width="12.7109375" customWidth="1"/>
    <col min="7425" max="7425" width="15.7109375" customWidth="1"/>
    <col min="7426" max="7426" width="12.85546875" customWidth="1"/>
    <col min="7427" max="7427" width="13.5703125" customWidth="1"/>
    <col min="7428" max="7428" width="17.140625" customWidth="1"/>
    <col min="7429" max="7429" width="26.85546875" customWidth="1"/>
    <col min="7430" max="7430" width="11.42578125" customWidth="1"/>
    <col min="7431" max="7431" width="11.5703125" customWidth="1"/>
    <col min="7433" max="7433" width="11.140625" customWidth="1"/>
    <col min="7679" max="7679" width="11.7109375" customWidth="1"/>
    <col min="7680" max="7680" width="12.7109375" customWidth="1"/>
    <col min="7681" max="7681" width="15.7109375" customWidth="1"/>
    <col min="7682" max="7682" width="12.85546875" customWidth="1"/>
    <col min="7683" max="7683" width="13.5703125" customWidth="1"/>
    <col min="7684" max="7684" width="17.140625" customWidth="1"/>
    <col min="7685" max="7685" width="26.85546875" customWidth="1"/>
    <col min="7686" max="7686" width="11.42578125" customWidth="1"/>
    <col min="7687" max="7687" width="11.5703125" customWidth="1"/>
    <col min="7689" max="7689" width="11.140625" customWidth="1"/>
    <col min="7935" max="7935" width="11.7109375" customWidth="1"/>
    <col min="7936" max="7936" width="12.7109375" customWidth="1"/>
    <col min="7937" max="7937" width="15.7109375" customWidth="1"/>
    <col min="7938" max="7938" width="12.85546875" customWidth="1"/>
    <col min="7939" max="7939" width="13.5703125" customWidth="1"/>
    <col min="7940" max="7940" width="17.140625" customWidth="1"/>
    <col min="7941" max="7941" width="26.85546875" customWidth="1"/>
    <col min="7942" max="7942" width="11.42578125" customWidth="1"/>
    <col min="7943" max="7943" width="11.5703125" customWidth="1"/>
    <col min="7945" max="7945" width="11.140625" customWidth="1"/>
    <col min="8191" max="8191" width="11.7109375" customWidth="1"/>
    <col min="8192" max="8192" width="12.7109375" customWidth="1"/>
    <col min="8193" max="8193" width="15.7109375" customWidth="1"/>
    <col min="8194" max="8194" width="12.85546875" customWidth="1"/>
    <col min="8195" max="8195" width="13.5703125" customWidth="1"/>
    <col min="8196" max="8196" width="17.140625" customWidth="1"/>
    <col min="8197" max="8197" width="26.85546875" customWidth="1"/>
    <col min="8198" max="8198" width="11.42578125" customWidth="1"/>
    <col min="8199" max="8199" width="11.5703125" customWidth="1"/>
    <col min="8201" max="8201" width="11.140625" customWidth="1"/>
    <col min="8447" max="8447" width="11.7109375" customWidth="1"/>
    <col min="8448" max="8448" width="12.7109375" customWidth="1"/>
    <col min="8449" max="8449" width="15.7109375" customWidth="1"/>
    <col min="8450" max="8450" width="12.85546875" customWidth="1"/>
    <col min="8451" max="8451" width="13.5703125" customWidth="1"/>
    <col min="8452" max="8452" width="17.140625" customWidth="1"/>
    <col min="8453" max="8453" width="26.85546875" customWidth="1"/>
    <col min="8454" max="8454" width="11.42578125" customWidth="1"/>
    <col min="8455" max="8455" width="11.5703125" customWidth="1"/>
    <col min="8457" max="8457" width="11.140625" customWidth="1"/>
    <col min="8703" max="8703" width="11.7109375" customWidth="1"/>
    <col min="8704" max="8704" width="12.7109375" customWidth="1"/>
    <col min="8705" max="8705" width="15.7109375" customWidth="1"/>
    <col min="8706" max="8706" width="12.85546875" customWidth="1"/>
    <col min="8707" max="8707" width="13.5703125" customWidth="1"/>
    <col min="8708" max="8708" width="17.140625" customWidth="1"/>
    <col min="8709" max="8709" width="26.85546875" customWidth="1"/>
    <col min="8710" max="8710" width="11.42578125" customWidth="1"/>
    <col min="8711" max="8711" width="11.5703125" customWidth="1"/>
    <col min="8713" max="8713" width="11.140625" customWidth="1"/>
    <col min="8959" max="8959" width="11.7109375" customWidth="1"/>
    <col min="8960" max="8960" width="12.7109375" customWidth="1"/>
    <col min="8961" max="8961" width="15.7109375" customWidth="1"/>
    <col min="8962" max="8962" width="12.85546875" customWidth="1"/>
    <col min="8963" max="8963" width="13.5703125" customWidth="1"/>
    <col min="8964" max="8964" width="17.140625" customWidth="1"/>
    <col min="8965" max="8965" width="26.85546875" customWidth="1"/>
    <col min="8966" max="8966" width="11.42578125" customWidth="1"/>
    <col min="8967" max="8967" width="11.5703125" customWidth="1"/>
    <col min="8969" max="8969" width="11.140625" customWidth="1"/>
    <col min="9215" max="9215" width="11.7109375" customWidth="1"/>
    <col min="9216" max="9216" width="12.7109375" customWidth="1"/>
    <col min="9217" max="9217" width="15.7109375" customWidth="1"/>
    <col min="9218" max="9218" width="12.85546875" customWidth="1"/>
    <col min="9219" max="9219" width="13.5703125" customWidth="1"/>
    <col min="9220" max="9220" width="17.140625" customWidth="1"/>
    <col min="9221" max="9221" width="26.85546875" customWidth="1"/>
    <col min="9222" max="9222" width="11.42578125" customWidth="1"/>
    <col min="9223" max="9223" width="11.5703125" customWidth="1"/>
    <col min="9225" max="9225" width="11.140625" customWidth="1"/>
    <col min="9471" max="9471" width="11.7109375" customWidth="1"/>
    <col min="9472" max="9472" width="12.7109375" customWidth="1"/>
    <col min="9473" max="9473" width="15.7109375" customWidth="1"/>
    <col min="9474" max="9474" width="12.85546875" customWidth="1"/>
    <col min="9475" max="9475" width="13.5703125" customWidth="1"/>
    <col min="9476" max="9476" width="17.140625" customWidth="1"/>
    <col min="9477" max="9477" width="26.85546875" customWidth="1"/>
    <col min="9478" max="9478" width="11.42578125" customWidth="1"/>
    <col min="9479" max="9479" width="11.5703125" customWidth="1"/>
    <col min="9481" max="9481" width="11.140625" customWidth="1"/>
    <col min="9727" max="9727" width="11.7109375" customWidth="1"/>
    <col min="9728" max="9728" width="12.7109375" customWidth="1"/>
    <col min="9729" max="9729" width="15.7109375" customWidth="1"/>
    <col min="9730" max="9730" width="12.85546875" customWidth="1"/>
    <col min="9731" max="9731" width="13.5703125" customWidth="1"/>
    <col min="9732" max="9732" width="17.140625" customWidth="1"/>
    <col min="9733" max="9733" width="26.85546875" customWidth="1"/>
    <col min="9734" max="9734" width="11.42578125" customWidth="1"/>
    <col min="9735" max="9735" width="11.5703125" customWidth="1"/>
    <col min="9737" max="9737" width="11.140625" customWidth="1"/>
    <col min="9983" max="9983" width="11.7109375" customWidth="1"/>
    <col min="9984" max="9984" width="12.7109375" customWidth="1"/>
    <col min="9985" max="9985" width="15.7109375" customWidth="1"/>
    <col min="9986" max="9986" width="12.85546875" customWidth="1"/>
    <col min="9987" max="9987" width="13.5703125" customWidth="1"/>
    <col min="9988" max="9988" width="17.140625" customWidth="1"/>
    <col min="9989" max="9989" width="26.85546875" customWidth="1"/>
    <col min="9990" max="9990" width="11.42578125" customWidth="1"/>
    <col min="9991" max="9991" width="11.5703125" customWidth="1"/>
    <col min="9993" max="9993" width="11.140625" customWidth="1"/>
    <col min="10239" max="10239" width="11.7109375" customWidth="1"/>
    <col min="10240" max="10240" width="12.7109375" customWidth="1"/>
    <col min="10241" max="10241" width="15.7109375" customWidth="1"/>
    <col min="10242" max="10242" width="12.85546875" customWidth="1"/>
    <col min="10243" max="10243" width="13.5703125" customWidth="1"/>
    <col min="10244" max="10244" width="17.140625" customWidth="1"/>
    <col min="10245" max="10245" width="26.85546875" customWidth="1"/>
    <col min="10246" max="10246" width="11.42578125" customWidth="1"/>
    <col min="10247" max="10247" width="11.5703125" customWidth="1"/>
    <col min="10249" max="10249" width="11.140625" customWidth="1"/>
    <col min="10495" max="10495" width="11.7109375" customWidth="1"/>
    <col min="10496" max="10496" width="12.7109375" customWidth="1"/>
    <col min="10497" max="10497" width="15.7109375" customWidth="1"/>
    <col min="10498" max="10498" width="12.85546875" customWidth="1"/>
    <col min="10499" max="10499" width="13.5703125" customWidth="1"/>
    <col min="10500" max="10500" width="17.140625" customWidth="1"/>
    <col min="10501" max="10501" width="26.85546875" customWidth="1"/>
    <col min="10502" max="10502" width="11.42578125" customWidth="1"/>
    <col min="10503" max="10503" width="11.5703125" customWidth="1"/>
    <col min="10505" max="10505" width="11.140625" customWidth="1"/>
    <col min="10751" max="10751" width="11.7109375" customWidth="1"/>
    <col min="10752" max="10752" width="12.7109375" customWidth="1"/>
    <col min="10753" max="10753" width="15.7109375" customWidth="1"/>
    <col min="10754" max="10754" width="12.85546875" customWidth="1"/>
    <col min="10755" max="10755" width="13.5703125" customWidth="1"/>
    <col min="10756" max="10756" width="17.140625" customWidth="1"/>
    <col min="10757" max="10757" width="26.85546875" customWidth="1"/>
    <col min="10758" max="10758" width="11.42578125" customWidth="1"/>
    <col min="10759" max="10759" width="11.5703125" customWidth="1"/>
    <col min="10761" max="10761" width="11.140625" customWidth="1"/>
    <col min="11007" max="11007" width="11.7109375" customWidth="1"/>
    <col min="11008" max="11008" width="12.7109375" customWidth="1"/>
    <col min="11009" max="11009" width="15.7109375" customWidth="1"/>
    <col min="11010" max="11010" width="12.85546875" customWidth="1"/>
    <col min="11011" max="11011" width="13.5703125" customWidth="1"/>
    <col min="11012" max="11012" width="17.140625" customWidth="1"/>
    <col min="11013" max="11013" width="26.85546875" customWidth="1"/>
    <col min="11014" max="11014" width="11.42578125" customWidth="1"/>
    <col min="11015" max="11015" width="11.5703125" customWidth="1"/>
    <col min="11017" max="11017" width="11.140625" customWidth="1"/>
    <col min="11263" max="11263" width="11.7109375" customWidth="1"/>
    <col min="11264" max="11264" width="12.7109375" customWidth="1"/>
    <col min="11265" max="11265" width="15.7109375" customWidth="1"/>
    <col min="11266" max="11266" width="12.85546875" customWidth="1"/>
    <col min="11267" max="11267" width="13.5703125" customWidth="1"/>
    <col min="11268" max="11268" width="17.140625" customWidth="1"/>
    <col min="11269" max="11269" width="26.85546875" customWidth="1"/>
    <col min="11270" max="11270" width="11.42578125" customWidth="1"/>
    <col min="11271" max="11271" width="11.5703125" customWidth="1"/>
    <col min="11273" max="11273" width="11.140625" customWidth="1"/>
    <col min="11519" max="11519" width="11.7109375" customWidth="1"/>
    <col min="11520" max="11520" width="12.7109375" customWidth="1"/>
    <col min="11521" max="11521" width="15.7109375" customWidth="1"/>
    <col min="11522" max="11522" width="12.85546875" customWidth="1"/>
    <col min="11523" max="11523" width="13.5703125" customWidth="1"/>
    <col min="11524" max="11524" width="17.140625" customWidth="1"/>
    <col min="11525" max="11525" width="26.85546875" customWidth="1"/>
    <col min="11526" max="11526" width="11.42578125" customWidth="1"/>
    <col min="11527" max="11527" width="11.5703125" customWidth="1"/>
    <col min="11529" max="11529" width="11.140625" customWidth="1"/>
    <col min="11775" max="11775" width="11.7109375" customWidth="1"/>
    <col min="11776" max="11776" width="12.7109375" customWidth="1"/>
    <col min="11777" max="11777" width="15.7109375" customWidth="1"/>
    <col min="11778" max="11778" width="12.85546875" customWidth="1"/>
    <col min="11779" max="11779" width="13.5703125" customWidth="1"/>
    <col min="11780" max="11780" width="17.140625" customWidth="1"/>
    <col min="11781" max="11781" width="26.85546875" customWidth="1"/>
    <col min="11782" max="11782" width="11.42578125" customWidth="1"/>
    <col min="11783" max="11783" width="11.5703125" customWidth="1"/>
    <col min="11785" max="11785" width="11.140625" customWidth="1"/>
    <col min="12031" max="12031" width="11.7109375" customWidth="1"/>
    <col min="12032" max="12032" width="12.7109375" customWidth="1"/>
    <col min="12033" max="12033" width="15.7109375" customWidth="1"/>
    <col min="12034" max="12034" width="12.85546875" customWidth="1"/>
    <col min="12035" max="12035" width="13.5703125" customWidth="1"/>
    <col min="12036" max="12036" width="17.140625" customWidth="1"/>
    <col min="12037" max="12037" width="26.85546875" customWidth="1"/>
    <col min="12038" max="12038" width="11.42578125" customWidth="1"/>
    <col min="12039" max="12039" width="11.5703125" customWidth="1"/>
    <col min="12041" max="12041" width="11.140625" customWidth="1"/>
    <col min="12287" max="12287" width="11.7109375" customWidth="1"/>
    <col min="12288" max="12288" width="12.7109375" customWidth="1"/>
    <col min="12289" max="12289" width="15.7109375" customWidth="1"/>
    <col min="12290" max="12290" width="12.85546875" customWidth="1"/>
    <col min="12291" max="12291" width="13.5703125" customWidth="1"/>
    <col min="12292" max="12292" width="17.140625" customWidth="1"/>
    <col min="12293" max="12293" width="26.85546875" customWidth="1"/>
    <col min="12294" max="12294" width="11.42578125" customWidth="1"/>
    <col min="12295" max="12295" width="11.5703125" customWidth="1"/>
    <col min="12297" max="12297" width="11.140625" customWidth="1"/>
    <col min="12543" max="12543" width="11.7109375" customWidth="1"/>
    <col min="12544" max="12544" width="12.7109375" customWidth="1"/>
    <col min="12545" max="12545" width="15.7109375" customWidth="1"/>
    <col min="12546" max="12546" width="12.85546875" customWidth="1"/>
    <col min="12547" max="12547" width="13.5703125" customWidth="1"/>
    <col min="12548" max="12548" width="17.140625" customWidth="1"/>
    <col min="12549" max="12549" width="26.85546875" customWidth="1"/>
    <col min="12550" max="12550" width="11.42578125" customWidth="1"/>
    <col min="12551" max="12551" width="11.5703125" customWidth="1"/>
    <col min="12553" max="12553" width="11.140625" customWidth="1"/>
    <col min="12799" max="12799" width="11.7109375" customWidth="1"/>
    <col min="12800" max="12800" width="12.7109375" customWidth="1"/>
    <col min="12801" max="12801" width="15.7109375" customWidth="1"/>
    <col min="12802" max="12802" width="12.85546875" customWidth="1"/>
    <col min="12803" max="12803" width="13.5703125" customWidth="1"/>
    <col min="12804" max="12804" width="17.140625" customWidth="1"/>
    <col min="12805" max="12805" width="26.85546875" customWidth="1"/>
    <col min="12806" max="12806" width="11.42578125" customWidth="1"/>
    <col min="12807" max="12807" width="11.5703125" customWidth="1"/>
    <col min="12809" max="12809" width="11.140625" customWidth="1"/>
    <col min="13055" max="13055" width="11.7109375" customWidth="1"/>
    <col min="13056" max="13056" width="12.7109375" customWidth="1"/>
    <col min="13057" max="13057" width="15.7109375" customWidth="1"/>
    <col min="13058" max="13058" width="12.85546875" customWidth="1"/>
    <col min="13059" max="13059" width="13.5703125" customWidth="1"/>
    <col min="13060" max="13060" width="17.140625" customWidth="1"/>
    <col min="13061" max="13061" width="26.85546875" customWidth="1"/>
    <col min="13062" max="13062" width="11.42578125" customWidth="1"/>
    <col min="13063" max="13063" width="11.5703125" customWidth="1"/>
    <col min="13065" max="13065" width="11.140625" customWidth="1"/>
    <col min="13311" max="13311" width="11.7109375" customWidth="1"/>
    <col min="13312" max="13312" width="12.7109375" customWidth="1"/>
    <col min="13313" max="13313" width="15.7109375" customWidth="1"/>
    <col min="13314" max="13314" width="12.85546875" customWidth="1"/>
    <col min="13315" max="13315" width="13.5703125" customWidth="1"/>
    <col min="13316" max="13316" width="17.140625" customWidth="1"/>
    <col min="13317" max="13317" width="26.85546875" customWidth="1"/>
    <col min="13318" max="13318" width="11.42578125" customWidth="1"/>
    <col min="13319" max="13319" width="11.5703125" customWidth="1"/>
    <col min="13321" max="13321" width="11.140625" customWidth="1"/>
    <col min="13567" max="13567" width="11.7109375" customWidth="1"/>
    <col min="13568" max="13568" width="12.7109375" customWidth="1"/>
    <col min="13569" max="13569" width="15.7109375" customWidth="1"/>
    <col min="13570" max="13570" width="12.85546875" customWidth="1"/>
    <col min="13571" max="13571" width="13.5703125" customWidth="1"/>
    <col min="13572" max="13572" width="17.140625" customWidth="1"/>
    <col min="13573" max="13573" width="26.85546875" customWidth="1"/>
    <col min="13574" max="13574" width="11.42578125" customWidth="1"/>
    <col min="13575" max="13575" width="11.5703125" customWidth="1"/>
    <col min="13577" max="13577" width="11.140625" customWidth="1"/>
    <col min="13823" max="13823" width="11.7109375" customWidth="1"/>
    <col min="13824" max="13824" width="12.7109375" customWidth="1"/>
    <col min="13825" max="13825" width="15.7109375" customWidth="1"/>
    <col min="13826" max="13826" width="12.85546875" customWidth="1"/>
    <col min="13827" max="13827" width="13.5703125" customWidth="1"/>
    <col min="13828" max="13828" width="17.140625" customWidth="1"/>
    <col min="13829" max="13829" width="26.85546875" customWidth="1"/>
    <col min="13830" max="13830" width="11.42578125" customWidth="1"/>
    <col min="13831" max="13831" width="11.5703125" customWidth="1"/>
    <col min="13833" max="13833" width="11.140625" customWidth="1"/>
    <col min="14079" max="14079" width="11.7109375" customWidth="1"/>
    <col min="14080" max="14080" width="12.7109375" customWidth="1"/>
    <col min="14081" max="14081" width="15.7109375" customWidth="1"/>
    <col min="14082" max="14082" width="12.85546875" customWidth="1"/>
    <col min="14083" max="14083" width="13.5703125" customWidth="1"/>
    <col min="14084" max="14084" width="17.140625" customWidth="1"/>
    <col min="14085" max="14085" width="26.85546875" customWidth="1"/>
    <col min="14086" max="14086" width="11.42578125" customWidth="1"/>
    <col min="14087" max="14087" width="11.5703125" customWidth="1"/>
    <col min="14089" max="14089" width="11.140625" customWidth="1"/>
    <col min="14335" max="14335" width="11.7109375" customWidth="1"/>
    <col min="14336" max="14336" width="12.7109375" customWidth="1"/>
    <col min="14337" max="14337" width="15.7109375" customWidth="1"/>
    <col min="14338" max="14338" width="12.85546875" customWidth="1"/>
    <col min="14339" max="14339" width="13.5703125" customWidth="1"/>
    <col min="14340" max="14340" width="17.140625" customWidth="1"/>
    <col min="14341" max="14341" width="26.85546875" customWidth="1"/>
    <col min="14342" max="14342" width="11.42578125" customWidth="1"/>
    <col min="14343" max="14343" width="11.5703125" customWidth="1"/>
    <col min="14345" max="14345" width="11.140625" customWidth="1"/>
    <col min="14591" max="14591" width="11.7109375" customWidth="1"/>
    <col min="14592" max="14592" width="12.7109375" customWidth="1"/>
    <col min="14593" max="14593" width="15.7109375" customWidth="1"/>
    <col min="14594" max="14594" width="12.85546875" customWidth="1"/>
    <col min="14595" max="14595" width="13.5703125" customWidth="1"/>
    <col min="14596" max="14596" width="17.140625" customWidth="1"/>
    <col min="14597" max="14597" width="26.85546875" customWidth="1"/>
    <col min="14598" max="14598" width="11.42578125" customWidth="1"/>
    <col min="14599" max="14599" width="11.5703125" customWidth="1"/>
    <col min="14601" max="14601" width="11.140625" customWidth="1"/>
    <col min="14847" max="14847" width="11.7109375" customWidth="1"/>
    <col min="14848" max="14848" width="12.7109375" customWidth="1"/>
    <col min="14849" max="14849" width="15.7109375" customWidth="1"/>
    <col min="14850" max="14850" width="12.85546875" customWidth="1"/>
    <col min="14851" max="14851" width="13.5703125" customWidth="1"/>
    <col min="14852" max="14852" width="17.140625" customWidth="1"/>
    <col min="14853" max="14853" width="26.85546875" customWidth="1"/>
    <col min="14854" max="14854" width="11.42578125" customWidth="1"/>
    <col min="14855" max="14855" width="11.5703125" customWidth="1"/>
    <col min="14857" max="14857" width="11.140625" customWidth="1"/>
    <col min="15103" max="15103" width="11.7109375" customWidth="1"/>
    <col min="15104" max="15104" width="12.7109375" customWidth="1"/>
    <col min="15105" max="15105" width="15.7109375" customWidth="1"/>
    <col min="15106" max="15106" width="12.85546875" customWidth="1"/>
    <col min="15107" max="15107" width="13.5703125" customWidth="1"/>
    <col min="15108" max="15108" width="17.140625" customWidth="1"/>
    <col min="15109" max="15109" width="26.85546875" customWidth="1"/>
    <col min="15110" max="15110" width="11.42578125" customWidth="1"/>
    <col min="15111" max="15111" width="11.5703125" customWidth="1"/>
    <col min="15113" max="15113" width="11.140625" customWidth="1"/>
    <col min="15359" max="15359" width="11.7109375" customWidth="1"/>
    <col min="15360" max="15360" width="12.7109375" customWidth="1"/>
    <col min="15361" max="15361" width="15.7109375" customWidth="1"/>
    <col min="15362" max="15362" width="12.85546875" customWidth="1"/>
    <col min="15363" max="15363" width="13.5703125" customWidth="1"/>
    <col min="15364" max="15364" width="17.140625" customWidth="1"/>
    <col min="15365" max="15365" width="26.85546875" customWidth="1"/>
    <col min="15366" max="15366" width="11.42578125" customWidth="1"/>
    <col min="15367" max="15367" width="11.5703125" customWidth="1"/>
    <col min="15369" max="15369" width="11.140625" customWidth="1"/>
    <col min="15615" max="15615" width="11.7109375" customWidth="1"/>
    <col min="15616" max="15616" width="12.7109375" customWidth="1"/>
    <col min="15617" max="15617" width="15.7109375" customWidth="1"/>
    <col min="15618" max="15618" width="12.85546875" customWidth="1"/>
    <col min="15619" max="15619" width="13.5703125" customWidth="1"/>
    <col min="15620" max="15620" width="17.140625" customWidth="1"/>
    <col min="15621" max="15621" width="26.85546875" customWidth="1"/>
    <col min="15622" max="15622" width="11.42578125" customWidth="1"/>
    <col min="15623" max="15623" width="11.5703125" customWidth="1"/>
    <col min="15625" max="15625" width="11.140625" customWidth="1"/>
    <col min="15871" max="15871" width="11.7109375" customWidth="1"/>
    <col min="15872" max="15872" width="12.7109375" customWidth="1"/>
    <col min="15873" max="15873" width="15.7109375" customWidth="1"/>
    <col min="15874" max="15874" width="12.85546875" customWidth="1"/>
    <col min="15875" max="15875" width="13.5703125" customWidth="1"/>
    <col min="15876" max="15876" width="17.140625" customWidth="1"/>
    <col min="15877" max="15877" width="26.85546875" customWidth="1"/>
    <col min="15878" max="15878" width="11.42578125" customWidth="1"/>
    <col min="15879" max="15879" width="11.5703125" customWidth="1"/>
    <col min="15881" max="15881" width="11.140625" customWidth="1"/>
    <col min="16127" max="16127" width="11.7109375" customWidth="1"/>
    <col min="16128" max="16128" width="12.7109375" customWidth="1"/>
    <col min="16129" max="16129" width="15.7109375" customWidth="1"/>
    <col min="16130" max="16130" width="12.85546875" customWidth="1"/>
    <col min="16131" max="16131" width="13.5703125" customWidth="1"/>
    <col min="16132" max="16132" width="17.140625" customWidth="1"/>
    <col min="16133" max="16133" width="26.85546875" customWidth="1"/>
    <col min="16134" max="16134" width="11.42578125" customWidth="1"/>
    <col min="16135" max="16135" width="11.5703125" customWidth="1"/>
    <col min="16137" max="16137" width="11.140625" customWidth="1"/>
  </cols>
  <sheetData>
    <row r="1" spans="1:6" x14ac:dyDescent="0.25">
      <c r="A1" s="585" t="s">
        <v>35</v>
      </c>
      <c r="B1" s="585"/>
      <c r="C1" s="585"/>
      <c r="D1" s="585"/>
      <c r="E1" s="585"/>
    </row>
    <row r="2" spans="1:6" ht="12.75" customHeight="1" x14ac:dyDescent="0.25">
      <c r="A2" s="930" t="s">
        <v>309</v>
      </c>
      <c r="B2" s="930"/>
      <c r="C2" s="930"/>
      <c r="D2" s="930"/>
      <c r="E2" s="930"/>
      <c r="F2" s="313"/>
    </row>
    <row r="3" spans="1:6" ht="13.5" customHeight="1" x14ac:dyDescent="0.25">
      <c r="A3" s="589" t="s">
        <v>38</v>
      </c>
      <c r="B3" s="589"/>
      <c r="C3" s="589"/>
      <c r="D3" s="589"/>
      <c r="E3" s="589"/>
      <c r="F3" s="431"/>
    </row>
    <row r="4" spans="1:6" ht="12.75" customHeight="1" thickBot="1" x14ac:dyDescent="0.3">
      <c r="A4" s="176"/>
      <c r="B4" s="176"/>
      <c r="C4" s="176"/>
      <c r="D4" s="176"/>
      <c r="E4" s="176"/>
      <c r="F4" s="176"/>
    </row>
    <row r="5" spans="1:6" ht="54.75" customHeight="1" thickBot="1" x14ac:dyDescent="0.3">
      <c r="A5" s="177" t="s">
        <v>39</v>
      </c>
      <c r="B5" s="913" t="s">
        <v>310</v>
      </c>
      <c r="C5" s="913"/>
      <c r="D5" s="913"/>
      <c r="E5" s="913"/>
      <c r="F5" s="176"/>
    </row>
    <row r="6" spans="1:6" ht="13.5" customHeight="1" thickBot="1" x14ac:dyDescent="0.3">
      <c r="A6" s="177" t="s">
        <v>0</v>
      </c>
      <c r="B6" s="914" t="s">
        <v>16</v>
      </c>
      <c r="C6" s="915"/>
      <c r="D6" s="915"/>
      <c r="E6" s="916"/>
      <c r="F6" s="176"/>
    </row>
    <row r="7" spans="1:6" ht="15.75" customHeight="1" thickBot="1" x14ac:dyDescent="0.3">
      <c r="A7" s="177" t="s">
        <v>40</v>
      </c>
      <c r="B7" s="857" t="s">
        <v>41</v>
      </c>
      <c r="C7" s="858"/>
      <c r="D7" s="858"/>
      <c r="E7" s="859"/>
      <c r="F7" s="176"/>
    </row>
    <row r="8" spans="1:6" ht="21.75" customHeight="1" thickBot="1" x14ac:dyDescent="0.3">
      <c r="A8" s="898" t="s">
        <v>2</v>
      </c>
      <c r="B8" s="899"/>
      <c r="C8" s="899"/>
      <c r="D8" s="899"/>
      <c r="E8" s="900"/>
      <c r="F8" s="176"/>
    </row>
    <row r="9" spans="1:6" ht="33" customHeight="1" x14ac:dyDescent="0.25">
      <c r="A9" s="901" t="s">
        <v>29</v>
      </c>
      <c r="B9" s="902"/>
      <c r="C9" s="902"/>
      <c r="D9" s="902"/>
      <c r="E9" s="903"/>
      <c r="F9" s="176"/>
    </row>
    <row r="10" spans="1:6" ht="35.25" customHeight="1" x14ac:dyDescent="0.25">
      <c r="A10" s="904"/>
      <c r="B10" s="905"/>
      <c r="C10" s="905"/>
      <c r="D10" s="905"/>
      <c r="E10" s="906"/>
      <c r="F10" s="176"/>
    </row>
    <row r="11" spans="1:6" ht="29.25" customHeight="1" thickBot="1" x14ac:dyDescent="0.3">
      <c r="A11" s="907"/>
      <c r="B11" s="908"/>
      <c r="C11" s="908"/>
      <c r="D11" s="908"/>
      <c r="E11" s="909"/>
      <c r="F11" s="176"/>
    </row>
    <row r="12" spans="1:6" ht="48.75" customHeight="1" thickBot="1" x14ac:dyDescent="0.3">
      <c r="A12" s="178" t="s">
        <v>43</v>
      </c>
      <c r="B12" s="893" t="s">
        <v>311</v>
      </c>
      <c r="C12" s="910"/>
      <c r="D12" s="910"/>
      <c r="E12" s="911"/>
      <c r="F12" s="176"/>
    </row>
    <row r="13" spans="1:6" ht="33" customHeight="1" x14ac:dyDescent="0.25">
      <c r="A13" s="852" t="s">
        <v>45</v>
      </c>
      <c r="B13" s="179">
        <v>2019</v>
      </c>
      <c r="C13" s="179">
        <v>2020</v>
      </c>
      <c r="D13" s="179">
        <v>2021</v>
      </c>
      <c r="E13" s="179">
        <v>2022</v>
      </c>
      <c r="F13" s="176"/>
    </row>
    <row r="14" spans="1:6" ht="48" customHeight="1" thickBot="1" x14ac:dyDescent="0.3">
      <c r="A14" s="889"/>
      <c r="B14" s="180" t="s">
        <v>1</v>
      </c>
      <c r="C14" s="180" t="s">
        <v>46</v>
      </c>
      <c r="D14" s="180" t="s">
        <v>46</v>
      </c>
      <c r="E14" s="180" t="s">
        <v>46</v>
      </c>
      <c r="F14" s="176"/>
    </row>
    <row r="15" spans="1:6" ht="50.25" customHeight="1" thickBot="1" x14ac:dyDescent="0.3">
      <c r="A15" s="181" t="s">
        <v>312</v>
      </c>
      <c r="B15" s="182">
        <v>0.22</v>
      </c>
      <c r="C15" s="183">
        <v>0.22500000000000001</v>
      </c>
      <c r="D15" s="184">
        <v>0.23</v>
      </c>
      <c r="E15" s="185">
        <v>0.23499999999999999</v>
      </c>
      <c r="F15" s="176"/>
    </row>
    <row r="16" spans="1:6" ht="136.5" customHeight="1" thickBot="1" x14ac:dyDescent="0.3">
      <c r="A16" s="186" t="s">
        <v>313</v>
      </c>
      <c r="B16" s="187">
        <v>19000</v>
      </c>
      <c r="C16" s="187">
        <v>20000</v>
      </c>
      <c r="D16" s="187">
        <v>21000</v>
      </c>
      <c r="E16" s="188">
        <v>22000</v>
      </c>
      <c r="F16" s="176"/>
    </row>
    <row r="17" spans="1:6" ht="110.25" customHeight="1" thickBot="1" x14ac:dyDescent="0.3">
      <c r="A17" s="189" t="s">
        <v>314</v>
      </c>
      <c r="B17" s="190">
        <v>71000</v>
      </c>
      <c r="C17" s="187">
        <v>72000</v>
      </c>
      <c r="D17" s="187">
        <v>73000</v>
      </c>
      <c r="E17" s="188">
        <v>74000</v>
      </c>
      <c r="F17" s="176"/>
    </row>
    <row r="18" spans="1:6" ht="120.75" customHeight="1" thickBot="1" x14ac:dyDescent="0.3">
      <c r="A18" s="191" t="s">
        <v>315</v>
      </c>
      <c r="B18" s="192">
        <v>4210</v>
      </c>
      <c r="C18" s="184" t="s">
        <v>158</v>
      </c>
      <c r="D18" s="187" t="s">
        <v>158</v>
      </c>
      <c r="E18" s="188" t="s">
        <v>158</v>
      </c>
      <c r="F18" s="176"/>
    </row>
    <row r="19" spans="1:6" ht="47.25" customHeight="1" thickBot="1" x14ac:dyDescent="0.3">
      <c r="A19" s="191" t="s">
        <v>316</v>
      </c>
      <c r="B19" s="183">
        <v>0.11</v>
      </c>
      <c r="C19" s="184">
        <v>0.12</v>
      </c>
      <c r="D19" s="184">
        <v>0.13</v>
      </c>
      <c r="E19" s="185">
        <v>0.14000000000000001</v>
      </c>
      <c r="F19" s="176"/>
    </row>
    <row r="20" spans="1:6" ht="94.5" customHeight="1" thickBot="1" x14ac:dyDescent="0.3">
      <c r="A20" s="191" t="s">
        <v>317</v>
      </c>
      <c r="B20" s="184">
        <v>0.9</v>
      </c>
      <c r="C20" s="184">
        <v>0.91</v>
      </c>
      <c r="D20" s="184">
        <v>0.92</v>
      </c>
      <c r="E20" s="185">
        <v>0.93</v>
      </c>
      <c r="F20" s="176"/>
    </row>
    <row r="21" spans="1:6" ht="53.25" customHeight="1" thickBot="1" x14ac:dyDescent="0.3">
      <c r="A21" s="193" t="s">
        <v>54</v>
      </c>
      <c r="B21" s="892" t="s">
        <v>318</v>
      </c>
      <c r="C21" s="893"/>
      <c r="D21" s="893"/>
      <c r="E21" s="912"/>
      <c r="F21" s="176"/>
    </row>
    <row r="22" spans="1:6" ht="35.25" customHeight="1" thickBot="1" x14ac:dyDescent="0.3">
      <c r="A22" s="857" t="s">
        <v>56</v>
      </c>
      <c r="B22" s="858"/>
      <c r="C22" s="858"/>
      <c r="D22" s="858"/>
      <c r="E22" s="859"/>
      <c r="F22" s="176"/>
    </row>
    <row r="23" spans="1:6" ht="80.25" customHeight="1" thickBot="1" x14ac:dyDescent="0.3">
      <c r="A23" s="194" t="s">
        <v>319</v>
      </c>
      <c r="B23" s="180">
        <v>15</v>
      </c>
      <c r="C23" s="180">
        <v>16</v>
      </c>
      <c r="D23" s="180">
        <v>16</v>
      </c>
      <c r="E23" s="180">
        <v>16</v>
      </c>
      <c r="F23" s="176"/>
    </row>
    <row r="24" spans="1:6" ht="139.5" customHeight="1" thickBot="1" x14ac:dyDescent="0.3">
      <c r="A24" s="195" t="s">
        <v>313</v>
      </c>
      <c r="B24" s="196">
        <v>19000</v>
      </c>
      <c r="C24" s="187">
        <v>20000</v>
      </c>
      <c r="D24" s="187">
        <v>21000</v>
      </c>
      <c r="E24" s="188">
        <v>22000</v>
      </c>
      <c r="F24" s="176"/>
    </row>
    <row r="25" spans="1:6" ht="96.75" customHeight="1" thickBot="1" x14ac:dyDescent="0.3">
      <c r="A25" s="197" t="s">
        <v>314</v>
      </c>
      <c r="B25" s="190">
        <v>71000</v>
      </c>
      <c r="C25" s="187">
        <v>72000</v>
      </c>
      <c r="D25" s="187">
        <v>73000</v>
      </c>
      <c r="E25" s="188">
        <v>74000</v>
      </c>
      <c r="F25" s="176"/>
    </row>
    <row r="26" spans="1:6" ht="35.25" customHeight="1" thickBot="1" x14ac:dyDescent="0.3">
      <c r="A26" s="198"/>
      <c r="B26" s="199"/>
      <c r="C26" s="200"/>
      <c r="D26" s="200"/>
      <c r="E26" s="201"/>
      <c r="F26" s="176"/>
    </row>
    <row r="27" spans="1:6" ht="15.75" thickBot="1" x14ac:dyDescent="0.3">
      <c r="A27" s="880" t="s">
        <v>63</v>
      </c>
      <c r="B27" s="881"/>
      <c r="C27" s="881"/>
      <c r="D27" s="881"/>
      <c r="E27" s="882"/>
      <c r="F27" s="176"/>
    </row>
    <row r="28" spans="1:6" ht="15.75" thickBot="1" x14ac:dyDescent="0.3">
      <c r="A28" s="880" t="s">
        <v>64</v>
      </c>
      <c r="B28" s="881"/>
      <c r="C28" s="881"/>
      <c r="D28" s="881"/>
      <c r="E28" s="917"/>
      <c r="F28" s="176"/>
    </row>
    <row r="29" spans="1:6" ht="51.75" customHeight="1" thickBot="1" x14ac:dyDescent="0.3">
      <c r="A29" s="202" t="s">
        <v>65</v>
      </c>
      <c r="B29" s="892" t="s">
        <v>320</v>
      </c>
      <c r="C29" s="893"/>
      <c r="D29" s="893"/>
      <c r="E29" s="203" t="s">
        <v>321</v>
      </c>
      <c r="F29" s="176"/>
    </row>
    <row r="30" spans="1:6" ht="48" customHeight="1" thickBot="1" x14ac:dyDescent="0.3">
      <c r="A30" s="204" t="s">
        <v>68</v>
      </c>
      <c r="B30" s="895" t="s">
        <v>322</v>
      </c>
      <c r="C30" s="896"/>
      <c r="D30" s="896"/>
      <c r="E30" s="897"/>
      <c r="F30" s="176"/>
    </row>
    <row r="31" spans="1:6" ht="15.75" thickBot="1" x14ac:dyDescent="0.3">
      <c r="A31" s="204" t="s">
        <v>70</v>
      </c>
      <c r="B31" s="860" t="s">
        <v>323</v>
      </c>
      <c r="C31" s="861"/>
      <c r="D31" s="861"/>
      <c r="E31" s="862"/>
      <c r="F31" s="176"/>
    </row>
    <row r="32" spans="1:6" ht="12.75" customHeight="1" x14ac:dyDescent="0.25">
      <c r="A32" s="852"/>
      <c r="B32" s="205">
        <v>2019</v>
      </c>
      <c r="C32" s="205">
        <v>2020</v>
      </c>
      <c r="D32" s="205">
        <v>2021</v>
      </c>
      <c r="E32" s="205">
        <v>2022</v>
      </c>
      <c r="F32" s="176"/>
    </row>
    <row r="33" spans="1:7" ht="16.5" customHeight="1" thickBot="1" x14ac:dyDescent="0.3">
      <c r="A33" s="853"/>
      <c r="B33" s="206" t="s">
        <v>1</v>
      </c>
      <c r="C33" s="206" t="s">
        <v>46</v>
      </c>
      <c r="D33" s="206" t="s">
        <v>46</v>
      </c>
      <c r="E33" s="206" t="s">
        <v>46</v>
      </c>
      <c r="F33" s="176"/>
    </row>
    <row r="34" spans="1:7" ht="15.75" thickBot="1" x14ac:dyDescent="0.3">
      <c r="A34" s="204" t="s">
        <v>72</v>
      </c>
      <c r="B34" s="206">
        <v>19000</v>
      </c>
      <c r="C34" s="206">
        <v>20000</v>
      </c>
      <c r="D34" s="206">
        <v>21000</v>
      </c>
      <c r="E34" s="206">
        <v>22000</v>
      </c>
      <c r="F34" s="176"/>
    </row>
    <row r="35" spans="1:7" ht="30.75" thickBot="1" x14ac:dyDescent="0.3">
      <c r="A35" s="204" t="s">
        <v>73</v>
      </c>
      <c r="B35" s="207">
        <v>164488</v>
      </c>
      <c r="C35" s="207">
        <f>C64</f>
        <v>164488</v>
      </c>
      <c r="D35" s="207">
        <f>D64</f>
        <v>164488</v>
      </c>
      <c r="E35" s="207">
        <f>E64</f>
        <v>164488</v>
      </c>
      <c r="F35" s="176"/>
    </row>
    <row r="36" spans="1:7" ht="30.75" thickBot="1" x14ac:dyDescent="0.3">
      <c r="A36" s="204" t="s">
        <v>74</v>
      </c>
      <c r="B36" s="207">
        <f>B35/B34</f>
        <v>8.6572631578947377</v>
      </c>
      <c r="C36" s="207">
        <f>C35/C34</f>
        <v>8.2243999999999993</v>
      </c>
      <c r="D36" s="207">
        <f>D35/D34</f>
        <v>7.832761904761905</v>
      </c>
      <c r="E36" s="207">
        <f>E35/E34</f>
        <v>7.4767272727272731</v>
      </c>
      <c r="F36" s="176"/>
    </row>
    <row r="37" spans="1:7" ht="30.75" thickBot="1" x14ac:dyDescent="0.3">
      <c r="A37" s="204" t="s">
        <v>75</v>
      </c>
      <c r="B37" s="433" t="s">
        <v>76</v>
      </c>
      <c r="C37" s="208">
        <f>C34/B34-1</f>
        <v>5.2631578947368363E-2</v>
      </c>
      <c r="D37" s="208">
        <f t="shared" ref="D37:E39" si="0">D34/C34-1</f>
        <v>5.0000000000000044E-2</v>
      </c>
      <c r="E37" s="208">
        <f t="shared" si="0"/>
        <v>4.7619047619047672E-2</v>
      </c>
      <c r="F37" s="176"/>
      <c r="G37" s="66"/>
    </row>
    <row r="38" spans="1:7" ht="18" customHeight="1" thickBot="1" x14ac:dyDescent="0.3">
      <c r="A38" s="204" t="s">
        <v>77</v>
      </c>
      <c r="B38" s="433" t="s">
        <v>76</v>
      </c>
      <c r="C38" s="208">
        <f>C35/B35-1</f>
        <v>0</v>
      </c>
      <c r="D38" s="208">
        <f t="shared" si="0"/>
        <v>0</v>
      </c>
      <c r="E38" s="208">
        <f t="shared" si="0"/>
        <v>0</v>
      </c>
      <c r="F38" s="176"/>
    </row>
    <row r="39" spans="1:7" ht="18" customHeight="1" thickBot="1" x14ac:dyDescent="0.3">
      <c r="A39" s="204" t="s">
        <v>78</v>
      </c>
      <c r="B39" s="433" t="s">
        <v>76</v>
      </c>
      <c r="C39" s="208">
        <f>C36/B36-1</f>
        <v>-5.0000000000000155E-2</v>
      </c>
      <c r="D39" s="208">
        <f t="shared" si="0"/>
        <v>-4.761904761904745E-2</v>
      </c>
      <c r="E39" s="208">
        <f t="shared" si="0"/>
        <v>-4.5454545454545414E-2</v>
      </c>
      <c r="F39" s="176"/>
    </row>
    <row r="40" spans="1:7" ht="15.75" customHeight="1" thickBot="1" x14ac:dyDescent="0.3">
      <c r="A40" s="854" t="s">
        <v>324</v>
      </c>
      <c r="B40" s="855"/>
      <c r="C40" s="855"/>
      <c r="D40" s="855"/>
      <c r="E40" s="856"/>
      <c r="F40" s="176"/>
    </row>
    <row r="41" spans="1:7" ht="12.75" customHeight="1" x14ac:dyDescent="0.25">
      <c r="A41" s="852"/>
      <c r="B41" s="205">
        <v>2019</v>
      </c>
      <c r="C41" s="205">
        <v>2020</v>
      </c>
      <c r="D41" s="205">
        <v>2021</v>
      </c>
      <c r="E41" s="205">
        <v>2022</v>
      </c>
      <c r="F41" s="176"/>
    </row>
    <row r="42" spans="1:7" ht="18.75" customHeight="1" thickBot="1" x14ac:dyDescent="0.3">
      <c r="A42" s="853"/>
      <c r="B42" s="206" t="s">
        <v>1</v>
      </c>
      <c r="C42" s="206" t="s">
        <v>46</v>
      </c>
      <c r="D42" s="206" t="s">
        <v>46</v>
      </c>
      <c r="E42" s="206" t="s">
        <v>46</v>
      </c>
      <c r="F42" s="176"/>
    </row>
    <row r="43" spans="1:7" ht="21.75" customHeight="1" thickBot="1" x14ac:dyDescent="0.3">
      <c r="A43" s="209" t="s">
        <v>80</v>
      </c>
      <c r="B43" s="210">
        <f>SUM(B44:B45)</f>
        <v>138950</v>
      </c>
      <c r="C43" s="210">
        <f>SUM(C44:C45)</f>
        <v>138950</v>
      </c>
      <c r="D43" s="210">
        <f>SUM(D44:D45)</f>
        <v>138950</v>
      </c>
      <c r="E43" s="210">
        <f>SUM(E44:E45)</f>
        <v>138950</v>
      </c>
      <c r="F43" s="176"/>
    </row>
    <row r="44" spans="1:7" ht="32.25" customHeight="1" thickBot="1" x14ac:dyDescent="0.3">
      <c r="A44" s="211" t="s">
        <v>81</v>
      </c>
      <c r="B44" s="210">
        <v>118250</v>
      </c>
      <c r="C44" s="210">
        <v>118250</v>
      </c>
      <c r="D44" s="210">
        <v>118250</v>
      </c>
      <c r="E44" s="210">
        <v>118250</v>
      </c>
      <c r="F44" s="176"/>
    </row>
    <row r="45" spans="1:7" ht="31.5" customHeight="1" thickBot="1" x14ac:dyDescent="0.3">
      <c r="A45" s="211" t="s">
        <v>82</v>
      </c>
      <c r="B45" s="212">
        <v>20700</v>
      </c>
      <c r="C45" s="212">
        <v>20700</v>
      </c>
      <c r="D45" s="212">
        <v>20700</v>
      </c>
      <c r="E45" s="212">
        <v>20700</v>
      </c>
      <c r="F45" s="176"/>
    </row>
    <row r="46" spans="1:7" ht="45" customHeight="1" thickBot="1" x14ac:dyDescent="0.3">
      <c r="A46" s="209" t="s">
        <v>83</v>
      </c>
      <c r="B46" s="210">
        <f>SUM(B47:B48)</f>
        <v>25538</v>
      </c>
      <c r="C46" s="210">
        <f>SUM(C47:C48)</f>
        <v>25538</v>
      </c>
      <c r="D46" s="210">
        <f>SUM(D47:D48)</f>
        <v>25538</v>
      </c>
      <c r="E46" s="210">
        <f>SUM(E47:E48)</f>
        <v>25538</v>
      </c>
      <c r="F46" s="176"/>
    </row>
    <row r="47" spans="1:7" ht="45" customHeight="1" thickBot="1" x14ac:dyDescent="0.3">
      <c r="A47" s="211" t="s">
        <v>81</v>
      </c>
      <c r="B47" s="210">
        <v>22088</v>
      </c>
      <c r="C47" s="210">
        <v>22088</v>
      </c>
      <c r="D47" s="210">
        <v>22088</v>
      </c>
      <c r="E47" s="210">
        <v>22088</v>
      </c>
      <c r="F47" s="176"/>
    </row>
    <row r="48" spans="1:7" ht="15.75" thickBot="1" x14ac:dyDescent="0.3">
      <c r="A48" s="211" t="s">
        <v>82</v>
      </c>
      <c r="B48" s="210">
        <v>3450</v>
      </c>
      <c r="C48" s="210">
        <v>3450</v>
      </c>
      <c r="D48" s="210">
        <v>3450</v>
      </c>
      <c r="E48" s="210">
        <v>3450</v>
      </c>
      <c r="F48" s="176"/>
    </row>
    <row r="49" spans="1:6" ht="30" customHeight="1" thickBot="1" x14ac:dyDescent="0.3">
      <c r="A49" s="209" t="s">
        <v>84</v>
      </c>
      <c r="B49" s="212">
        <v>0</v>
      </c>
      <c r="C49" s="210">
        <v>0</v>
      </c>
      <c r="D49" s="210">
        <v>0</v>
      </c>
      <c r="E49" s="210">
        <v>0</v>
      </c>
      <c r="F49" s="176"/>
    </row>
    <row r="50" spans="1:6" ht="41.25" customHeight="1" thickBot="1" x14ac:dyDescent="0.3">
      <c r="A50" s="211" t="s">
        <v>81</v>
      </c>
      <c r="B50" s="212"/>
      <c r="C50" s="210"/>
      <c r="D50" s="210"/>
      <c r="E50" s="210"/>
      <c r="F50" s="176"/>
    </row>
    <row r="51" spans="1:6" ht="34.5" customHeight="1" thickBot="1" x14ac:dyDescent="0.3">
      <c r="A51" s="211" t="s">
        <v>82</v>
      </c>
      <c r="B51" s="212"/>
      <c r="C51" s="210"/>
      <c r="D51" s="210"/>
      <c r="E51" s="210"/>
      <c r="F51" s="176"/>
    </row>
    <row r="52" spans="1:6" ht="30.75" customHeight="1" thickBot="1" x14ac:dyDescent="0.3">
      <c r="A52" s="209" t="s">
        <v>85</v>
      </c>
      <c r="B52" s="212"/>
      <c r="C52" s="210"/>
      <c r="D52" s="210"/>
      <c r="E52" s="210"/>
      <c r="F52" s="176"/>
    </row>
    <row r="53" spans="1:6" ht="33" customHeight="1" thickBot="1" x14ac:dyDescent="0.3">
      <c r="A53" s="211" t="s">
        <v>81</v>
      </c>
      <c r="B53" s="212"/>
      <c r="C53" s="210"/>
      <c r="D53" s="210"/>
      <c r="E53" s="210"/>
      <c r="F53" s="176"/>
    </row>
    <row r="54" spans="1:6" ht="49.5" customHeight="1" thickBot="1" x14ac:dyDescent="0.3">
      <c r="A54" s="211" t="s">
        <v>82</v>
      </c>
      <c r="B54" s="212"/>
      <c r="C54" s="210"/>
      <c r="D54" s="210"/>
      <c r="E54" s="210"/>
      <c r="F54" s="176"/>
    </row>
    <row r="55" spans="1:6" ht="19.5" customHeight="1" thickBot="1" x14ac:dyDescent="0.3">
      <c r="A55" s="209" t="s">
        <v>86</v>
      </c>
      <c r="B55" s="212"/>
      <c r="C55" s="210"/>
      <c r="D55" s="210"/>
      <c r="E55" s="210"/>
      <c r="F55" s="176"/>
    </row>
    <row r="56" spans="1:6" ht="33" customHeight="1" thickBot="1" x14ac:dyDescent="0.3">
      <c r="A56" s="211" t="s">
        <v>81</v>
      </c>
      <c r="B56" s="212"/>
      <c r="C56" s="210"/>
      <c r="D56" s="210"/>
      <c r="E56" s="210"/>
      <c r="F56" s="176"/>
    </row>
    <row r="57" spans="1:6" ht="37.5" customHeight="1" thickBot="1" x14ac:dyDescent="0.3">
      <c r="A57" s="211" t="s">
        <v>82</v>
      </c>
      <c r="B57" s="212"/>
      <c r="C57" s="210"/>
      <c r="D57" s="210"/>
      <c r="E57" s="210"/>
      <c r="F57" s="176"/>
    </row>
    <row r="58" spans="1:6" ht="30.75" thickBot="1" x14ac:dyDescent="0.3">
      <c r="A58" s="209" t="s">
        <v>87</v>
      </c>
      <c r="B58" s="212"/>
      <c r="C58" s="210"/>
      <c r="D58" s="210"/>
      <c r="E58" s="210"/>
      <c r="F58" s="176"/>
    </row>
    <row r="59" spans="1:6" ht="31.5" customHeight="1" thickBot="1" x14ac:dyDescent="0.3">
      <c r="A59" s="211" t="s">
        <v>81</v>
      </c>
      <c r="B59" s="212"/>
      <c r="C59" s="210"/>
      <c r="D59" s="210"/>
      <c r="E59" s="210"/>
      <c r="F59" s="176"/>
    </row>
    <row r="60" spans="1:6" ht="34.5" customHeight="1" thickBot="1" x14ac:dyDescent="0.3">
      <c r="A60" s="211" t="s">
        <v>82</v>
      </c>
      <c r="B60" s="212"/>
      <c r="C60" s="210"/>
      <c r="D60" s="210"/>
      <c r="E60" s="210"/>
      <c r="F60" s="176"/>
    </row>
    <row r="61" spans="1:6" ht="30.75" thickBot="1" x14ac:dyDescent="0.3">
      <c r="A61" s="209" t="s">
        <v>88</v>
      </c>
      <c r="B61" s="212">
        <v>0</v>
      </c>
      <c r="C61" s="210">
        <v>0</v>
      </c>
      <c r="D61" s="210">
        <f>C61*1.03*0.99</f>
        <v>0</v>
      </c>
      <c r="E61" s="210">
        <f>D61*1.03*0.99</f>
        <v>0</v>
      </c>
      <c r="F61" s="176"/>
    </row>
    <row r="62" spans="1:6" ht="15.75" thickBot="1" x14ac:dyDescent="0.3">
      <c r="A62" s="211" t="s">
        <v>81</v>
      </c>
      <c r="B62" s="212"/>
      <c r="C62" s="213"/>
      <c r="D62" s="213"/>
      <c r="E62" s="213"/>
      <c r="F62" s="176"/>
    </row>
    <row r="63" spans="1:6" ht="15.75" thickBot="1" x14ac:dyDescent="0.3">
      <c r="A63" s="214" t="s">
        <v>82</v>
      </c>
      <c r="B63" s="212"/>
      <c r="C63" s="215"/>
      <c r="D63" s="213"/>
      <c r="E63" s="213"/>
      <c r="F63" s="176"/>
    </row>
    <row r="64" spans="1:6" ht="34.5" customHeight="1" thickBot="1" x14ac:dyDescent="0.3">
      <c r="A64" s="216" t="s">
        <v>89</v>
      </c>
      <c r="B64" s="212">
        <f>B61+B58+B55+B52+B49+B46+B43</f>
        <v>164488</v>
      </c>
      <c r="C64" s="212">
        <f>C61+C58+C55+C52+C49+C46+C43</f>
        <v>164488</v>
      </c>
      <c r="D64" s="212">
        <f>D61+D58+D55+D52+D49+D46+D43</f>
        <v>164488</v>
      </c>
      <c r="E64" s="212">
        <f>E61+E58+E55+E52+E49+E46+E43</f>
        <v>164488</v>
      </c>
      <c r="F64" s="176"/>
    </row>
    <row r="65" spans="1:6" ht="17.25" customHeight="1" thickBot="1" x14ac:dyDescent="0.3">
      <c r="A65" s="217" t="s">
        <v>90</v>
      </c>
      <c r="B65" s="218">
        <f>IF(B64-B35=0,0,"Error")</f>
        <v>0</v>
      </c>
      <c r="C65" s="218">
        <f>IF(C64-C35=0,0,"Error")</f>
        <v>0</v>
      </c>
      <c r="D65" s="218">
        <f>IF(D64-D35=0,0,"Error")</f>
        <v>0</v>
      </c>
      <c r="E65" s="219">
        <f>IF(E64-E35=0,0,"Error")</f>
        <v>0</v>
      </c>
      <c r="F65" s="176"/>
    </row>
    <row r="66" spans="1:6" ht="33" customHeight="1" thickBot="1" x14ac:dyDescent="0.3">
      <c r="A66" s="220" t="s">
        <v>91</v>
      </c>
      <c r="B66" s="857" t="s">
        <v>325</v>
      </c>
      <c r="C66" s="858"/>
      <c r="D66" s="858"/>
      <c r="E66" s="221" t="s">
        <v>326</v>
      </c>
      <c r="F66" s="176"/>
    </row>
    <row r="67" spans="1:6" ht="52.5" customHeight="1" thickBot="1" x14ac:dyDescent="0.3">
      <c r="A67" s="204" t="s">
        <v>68</v>
      </c>
      <c r="B67" s="857" t="s">
        <v>327</v>
      </c>
      <c r="C67" s="858"/>
      <c r="D67" s="858"/>
      <c r="E67" s="891"/>
      <c r="F67" s="176"/>
    </row>
    <row r="68" spans="1:6" ht="18" customHeight="1" thickBot="1" x14ac:dyDescent="0.3">
      <c r="A68" s="204" t="s">
        <v>70</v>
      </c>
      <c r="B68" s="860" t="s">
        <v>328</v>
      </c>
      <c r="C68" s="861"/>
      <c r="D68" s="861"/>
      <c r="E68" s="862"/>
      <c r="F68" s="176"/>
    </row>
    <row r="69" spans="1:6" ht="18.75" customHeight="1" x14ac:dyDescent="0.25">
      <c r="A69" s="852"/>
      <c r="B69" s="205">
        <v>2019</v>
      </c>
      <c r="C69" s="205">
        <v>2020</v>
      </c>
      <c r="D69" s="205">
        <v>2021</v>
      </c>
      <c r="E69" s="205">
        <v>2022</v>
      </c>
      <c r="F69" s="176"/>
    </row>
    <row r="70" spans="1:6" ht="36" customHeight="1" thickBot="1" x14ac:dyDescent="0.3">
      <c r="A70" s="853"/>
      <c r="B70" s="206" t="s">
        <v>1</v>
      </c>
      <c r="C70" s="206" t="s">
        <v>46</v>
      </c>
      <c r="D70" s="206" t="s">
        <v>46</v>
      </c>
      <c r="E70" s="206" t="s">
        <v>46</v>
      </c>
      <c r="F70" s="176"/>
    </row>
    <row r="71" spans="1:6" ht="15.75" thickBot="1" x14ac:dyDescent="0.3">
      <c r="A71" s="204" t="s">
        <v>72</v>
      </c>
      <c r="B71" s="207">
        <v>252</v>
      </c>
      <c r="C71" s="207">
        <v>252</v>
      </c>
      <c r="D71" s="207">
        <v>252</v>
      </c>
      <c r="E71" s="207">
        <v>252</v>
      </c>
      <c r="F71" s="176"/>
    </row>
    <row r="72" spans="1:6" ht="29.25" customHeight="1" thickBot="1" x14ac:dyDescent="0.3">
      <c r="A72" s="204" t="s">
        <v>73</v>
      </c>
      <c r="B72" s="207">
        <v>53150</v>
      </c>
      <c r="C72" s="207">
        <v>72600</v>
      </c>
      <c r="D72" s="207">
        <v>71000</v>
      </c>
      <c r="E72" s="207">
        <v>74800</v>
      </c>
      <c r="F72" s="176"/>
    </row>
    <row r="73" spans="1:6" ht="30" customHeight="1" thickBot="1" x14ac:dyDescent="0.3">
      <c r="A73" s="204" t="s">
        <v>74</v>
      </c>
      <c r="B73" s="207">
        <f>B72/B71</f>
        <v>210.9126984126984</v>
      </c>
      <c r="C73" s="207">
        <f>C72/C71</f>
        <v>288.09523809523807</v>
      </c>
      <c r="D73" s="207">
        <f>D72/D71</f>
        <v>281.74603174603175</v>
      </c>
      <c r="E73" s="207">
        <f>E72/E71</f>
        <v>296.82539682539681</v>
      </c>
      <c r="F73" s="176"/>
    </row>
    <row r="74" spans="1:6" ht="36" customHeight="1" thickBot="1" x14ac:dyDescent="0.3">
      <c r="A74" s="204" t="s">
        <v>75</v>
      </c>
      <c r="B74" s="433"/>
      <c r="C74" s="208">
        <f t="shared" ref="C74:E76" si="1">C71/B71-1</f>
        <v>0</v>
      </c>
      <c r="D74" s="208">
        <f t="shared" si="1"/>
        <v>0</v>
      </c>
      <c r="E74" s="208">
        <f t="shared" si="1"/>
        <v>0</v>
      </c>
      <c r="F74" s="176"/>
    </row>
    <row r="75" spans="1:6" ht="42.75" customHeight="1" thickBot="1" x14ac:dyDescent="0.3">
      <c r="A75" s="204" t="s">
        <v>77</v>
      </c>
      <c r="B75" s="433"/>
      <c r="C75" s="208">
        <f t="shared" si="1"/>
        <v>0.36594543744120411</v>
      </c>
      <c r="D75" s="208">
        <f t="shared" si="1"/>
        <v>-2.2038567493112948E-2</v>
      </c>
      <c r="E75" s="208">
        <f t="shared" si="1"/>
        <v>5.3521126760563309E-2</v>
      </c>
      <c r="F75" s="176"/>
    </row>
    <row r="76" spans="1:6" ht="36.75" customHeight="1" thickBot="1" x14ac:dyDescent="0.3">
      <c r="A76" s="204" t="s">
        <v>78</v>
      </c>
      <c r="B76" s="433"/>
      <c r="C76" s="208">
        <f t="shared" si="1"/>
        <v>0.36594543744120411</v>
      </c>
      <c r="D76" s="208">
        <f t="shared" si="1"/>
        <v>-2.2038567493112837E-2</v>
      </c>
      <c r="E76" s="208">
        <f t="shared" si="1"/>
        <v>5.3521126760563309E-2</v>
      </c>
      <c r="F76" s="176"/>
    </row>
    <row r="77" spans="1:6" ht="15.75" thickBot="1" x14ac:dyDescent="0.3">
      <c r="A77" s="854" t="s">
        <v>329</v>
      </c>
      <c r="B77" s="855"/>
      <c r="C77" s="855"/>
      <c r="D77" s="855"/>
      <c r="E77" s="856"/>
      <c r="F77" s="176"/>
    </row>
    <row r="78" spans="1:6" ht="21" customHeight="1" x14ac:dyDescent="0.25">
      <c r="A78" s="852"/>
      <c r="B78" s="205">
        <v>2019</v>
      </c>
      <c r="C78" s="205">
        <v>2020</v>
      </c>
      <c r="D78" s="205">
        <v>2021</v>
      </c>
      <c r="E78" s="205">
        <v>2022</v>
      </c>
      <c r="F78" s="176"/>
    </row>
    <row r="79" spans="1:6" ht="24.75" customHeight="1" thickBot="1" x14ac:dyDescent="0.3">
      <c r="A79" s="853"/>
      <c r="B79" s="206" t="s">
        <v>1</v>
      </c>
      <c r="C79" s="206" t="s">
        <v>46</v>
      </c>
      <c r="D79" s="206" t="s">
        <v>46</v>
      </c>
      <c r="E79" s="206" t="s">
        <v>46</v>
      </c>
      <c r="F79" s="176"/>
    </row>
    <row r="80" spans="1:6" ht="21.75" customHeight="1" thickBot="1" x14ac:dyDescent="0.3">
      <c r="A80" s="209" t="s">
        <v>80</v>
      </c>
      <c r="B80" s="210"/>
      <c r="C80" s="210"/>
      <c r="D80" s="210"/>
      <c r="E80" s="210"/>
      <c r="F80" s="176"/>
    </row>
    <row r="81" spans="1:10" ht="13.5" customHeight="1" thickBot="1" x14ac:dyDescent="0.3">
      <c r="A81" s="211" t="s">
        <v>81</v>
      </c>
      <c r="B81" s="212"/>
      <c r="C81" s="222"/>
      <c r="D81" s="222"/>
      <c r="E81" s="222"/>
      <c r="F81" s="176"/>
    </row>
    <row r="82" spans="1:10" ht="20.25" customHeight="1" thickBot="1" x14ac:dyDescent="0.3">
      <c r="A82" s="211" t="s">
        <v>82</v>
      </c>
      <c r="B82" s="212"/>
      <c r="C82" s="222"/>
      <c r="D82" s="222"/>
      <c r="E82" s="222"/>
      <c r="F82" s="176"/>
    </row>
    <row r="83" spans="1:10" ht="45.75" thickBot="1" x14ac:dyDescent="0.3">
      <c r="A83" s="209" t="s">
        <v>83</v>
      </c>
      <c r="B83" s="210"/>
      <c r="C83" s="210"/>
      <c r="D83" s="210"/>
      <c r="E83" s="210"/>
      <c r="F83" s="176"/>
    </row>
    <row r="84" spans="1:10" ht="34.5" customHeight="1" thickBot="1" x14ac:dyDescent="0.3">
      <c r="A84" s="211" t="s">
        <v>81</v>
      </c>
      <c r="B84" s="212"/>
      <c r="C84" s="210"/>
      <c r="D84" s="210"/>
      <c r="E84" s="210"/>
      <c r="F84" s="176"/>
    </row>
    <row r="85" spans="1:10" ht="35.25" customHeight="1" thickBot="1" x14ac:dyDescent="0.3">
      <c r="A85" s="211" t="s">
        <v>82</v>
      </c>
      <c r="B85" s="212"/>
      <c r="C85" s="210"/>
      <c r="D85" s="210"/>
      <c r="E85" s="210"/>
      <c r="F85" s="176"/>
    </row>
    <row r="86" spans="1:10" ht="30.75" customHeight="1" thickBot="1" x14ac:dyDescent="0.3">
      <c r="A86" s="209" t="s">
        <v>84</v>
      </c>
      <c r="B86" s="212">
        <v>53150</v>
      </c>
      <c r="C86" s="212">
        <f>C87+C88</f>
        <v>72600</v>
      </c>
      <c r="D86" s="212">
        <f>D87+D88</f>
        <v>71000</v>
      </c>
      <c r="E86" s="212">
        <f>E87+E88</f>
        <v>74800</v>
      </c>
      <c r="F86" s="176"/>
      <c r="H86" s="66"/>
      <c r="I86" s="66"/>
      <c r="J86" s="66"/>
    </row>
    <row r="87" spans="1:10" ht="48" customHeight="1" thickBot="1" x14ac:dyDescent="0.3">
      <c r="A87" s="211" t="s">
        <v>81</v>
      </c>
      <c r="B87" s="212">
        <v>46150</v>
      </c>
      <c r="C87" s="210">
        <v>65600</v>
      </c>
      <c r="D87" s="223">
        <v>64000</v>
      </c>
      <c r="E87" s="223">
        <v>67800</v>
      </c>
      <c r="F87" s="176"/>
    </row>
    <row r="88" spans="1:10" ht="45.75" customHeight="1" thickBot="1" x14ac:dyDescent="0.3">
      <c r="A88" s="211" t="s">
        <v>82</v>
      </c>
      <c r="B88" s="212">
        <v>7000</v>
      </c>
      <c r="C88" s="210">
        <v>7000</v>
      </c>
      <c r="D88" s="223">
        <v>7000</v>
      </c>
      <c r="E88" s="223">
        <v>7000</v>
      </c>
      <c r="F88" s="176"/>
    </row>
    <row r="89" spans="1:10" ht="30.75" customHeight="1" thickBot="1" x14ac:dyDescent="0.3">
      <c r="A89" s="209" t="s">
        <v>85</v>
      </c>
      <c r="B89" s="212"/>
      <c r="C89" s="210"/>
      <c r="D89" s="223"/>
      <c r="E89" s="223"/>
      <c r="F89" s="176"/>
    </row>
    <row r="90" spans="1:10" ht="36.75" customHeight="1" thickBot="1" x14ac:dyDescent="0.3">
      <c r="A90" s="211" t="s">
        <v>81</v>
      </c>
      <c r="B90" s="212"/>
      <c r="C90" s="210"/>
      <c r="D90" s="223"/>
      <c r="E90" s="223"/>
      <c r="F90" s="176"/>
    </row>
    <row r="91" spans="1:10" ht="37.5" customHeight="1" thickBot="1" x14ac:dyDescent="0.3">
      <c r="A91" s="211" t="s">
        <v>82</v>
      </c>
      <c r="B91" s="212"/>
      <c r="C91" s="210"/>
      <c r="D91" s="223"/>
      <c r="E91" s="223"/>
      <c r="F91" s="176"/>
    </row>
    <row r="92" spans="1:10" ht="30.75" thickBot="1" x14ac:dyDescent="0.3">
      <c r="A92" s="209" t="s">
        <v>86</v>
      </c>
      <c r="B92" s="212"/>
      <c r="C92" s="210"/>
      <c r="D92" s="223"/>
      <c r="E92" s="223"/>
      <c r="F92" s="176"/>
    </row>
    <row r="93" spans="1:10" ht="15.75" thickBot="1" x14ac:dyDescent="0.3">
      <c r="A93" s="211" t="s">
        <v>81</v>
      </c>
      <c r="B93" s="212"/>
      <c r="C93" s="210"/>
      <c r="D93" s="223"/>
      <c r="E93" s="223"/>
      <c r="F93" s="176"/>
    </row>
    <row r="94" spans="1:10" ht="15.75" thickBot="1" x14ac:dyDescent="0.3">
      <c r="A94" s="211" t="s">
        <v>82</v>
      </c>
      <c r="B94" s="212"/>
      <c r="C94" s="210"/>
      <c r="D94" s="223"/>
      <c r="E94" s="223"/>
      <c r="F94" s="176"/>
    </row>
    <row r="95" spans="1:10" ht="37.5" customHeight="1" thickBot="1" x14ac:dyDescent="0.3">
      <c r="A95" s="209" t="s">
        <v>87</v>
      </c>
      <c r="B95" s="212"/>
      <c r="C95" s="210"/>
      <c r="D95" s="223"/>
      <c r="E95" s="223"/>
      <c r="F95" s="176"/>
    </row>
    <row r="96" spans="1:10" ht="39" customHeight="1" thickBot="1" x14ac:dyDescent="0.3">
      <c r="A96" s="211" t="s">
        <v>81</v>
      </c>
      <c r="B96" s="212"/>
      <c r="C96" s="210"/>
      <c r="D96" s="223"/>
      <c r="E96" s="223"/>
      <c r="F96" s="176"/>
    </row>
    <row r="97" spans="1:6" ht="30.75" customHeight="1" thickBot="1" x14ac:dyDescent="0.3">
      <c r="A97" s="211" t="s">
        <v>82</v>
      </c>
      <c r="B97" s="212"/>
      <c r="C97" s="210"/>
      <c r="D97" s="223"/>
      <c r="E97" s="223"/>
      <c r="F97" s="176"/>
    </row>
    <row r="98" spans="1:6" ht="30.75" thickBot="1" x14ac:dyDescent="0.3">
      <c r="A98" s="209" t="s">
        <v>88</v>
      </c>
      <c r="B98" s="212"/>
      <c r="C98" s="210"/>
      <c r="D98" s="223"/>
      <c r="E98" s="223"/>
      <c r="F98" s="176"/>
    </row>
    <row r="99" spans="1:6" ht="34.5" customHeight="1" thickBot="1" x14ac:dyDescent="0.3">
      <c r="A99" s="211" t="s">
        <v>81</v>
      </c>
      <c r="B99" s="212"/>
      <c r="C99" s="210"/>
      <c r="D99" s="223"/>
      <c r="E99" s="223"/>
      <c r="F99" s="176"/>
    </row>
    <row r="100" spans="1:6" ht="33" customHeight="1" thickBot="1" x14ac:dyDescent="0.3">
      <c r="A100" s="214" t="s">
        <v>82</v>
      </c>
      <c r="B100" s="212"/>
      <c r="C100" s="210"/>
      <c r="D100" s="223"/>
      <c r="E100" s="223"/>
      <c r="F100" s="176"/>
    </row>
    <row r="101" spans="1:6" ht="30.75" thickBot="1" x14ac:dyDescent="0.3">
      <c r="A101" s="224" t="s">
        <v>97</v>
      </c>
      <c r="B101" s="212">
        <f>B98+B95+B92+B89+B86+B83+B80</f>
        <v>53150</v>
      </c>
      <c r="C101" s="212">
        <f>C98+C95+C92+C89+C86+C83+C80</f>
        <v>72600</v>
      </c>
      <c r="D101" s="225">
        <f>D98+D95+D92+D89+D86+D83+D80</f>
        <v>71000</v>
      </c>
      <c r="E101" s="225">
        <f>E98+E95+E92+E89+E86+E83+E80</f>
        <v>74800</v>
      </c>
      <c r="F101" s="176"/>
    </row>
    <row r="102" spans="1:6" ht="34.5" customHeight="1" thickBot="1" x14ac:dyDescent="0.3">
      <c r="A102" s="217" t="s">
        <v>90</v>
      </c>
      <c r="B102" s="218">
        <f>IF(B101-B72=0,0,"Error")</f>
        <v>0</v>
      </c>
      <c r="C102" s="218">
        <f>IF(C101-C72=0,0,"Error")</f>
        <v>0</v>
      </c>
      <c r="D102" s="218">
        <f>IF(D101-D72=0,0,"Error")</f>
        <v>0</v>
      </c>
      <c r="E102" s="219">
        <f>IF(E101-E72=0,0,"Error")</f>
        <v>0</v>
      </c>
      <c r="F102" s="176"/>
    </row>
    <row r="103" spans="1:6" ht="45" customHeight="1" thickBot="1" x14ac:dyDescent="0.3">
      <c r="A103" s="220" t="s">
        <v>98</v>
      </c>
      <c r="B103" s="892" t="s">
        <v>330</v>
      </c>
      <c r="C103" s="893"/>
      <c r="D103" s="894"/>
      <c r="E103" s="226" t="s">
        <v>331</v>
      </c>
      <c r="F103" s="176"/>
    </row>
    <row r="104" spans="1:6" ht="32.25" customHeight="1" thickBot="1" x14ac:dyDescent="0.3">
      <c r="A104" s="204" t="s">
        <v>68</v>
      </c>
      <c r="B104" s="857" t="s">
        <v>332</v>
      </c>
      <c r="C104" s="858"/>
      <c r="D104" s="858"/>
      <c r="E104" s="891"/>
      <c r="F104" s="176"/>
    </row>
    <row r="105" spans="1:6" ht="21.75" customHeight="1" thickBot="1" x14ac:dyDescent="0.3">
      <c r="A105" s="204" t="s">
        <v>70</v>
      </c>
      <c r="B105" s="860" t="s">
        <v>323</v>
      </c>
      <c r="C105" s="861"/>
      <c r="D105" s="861"/>
      <c r="E105" s="862"/>
      <c r="F105" s="176"/>
    </row>
    <row r="106" spans="1:6" ht="12" customHeight="1" x14ac:dyDescent="0.25">
      <c r="A106" s="852"/>
      <c r="B106" s="205">
        <v>2019</v>
      </c>
      <c r="C106" s="205">
        <v>2020</v>
      </c>
      <c r="D106" s="205">
        <v>2021</v>
      </c>
      <c r="E106" s="205">
        <v>2022</v>
      </c>
      <c r="F106" s="176"/>
    </row>
    <row r="107" spans="1:6" ht="17.25" customHeight="1" thickBot="1" x14ac:dyDescent="0.3">
      <c r="A107" s="853"/>
      <c r="B107" s="206" t="s">
        <v>1</v>
      </c>
      <c r="C107" s="206" t="s">
        <v>46</v>
      </c>
      <c r="D107" s="206" t="s">
        <v>46</v>
      </c>
      <c r="E107" s="206" t="s">
        <v>46</v>
      </c>
      <c r="F107" s="176"/>
    </row>
    <row r="108" spans="1:6" ht="15.75" thickBot="1" x14ac:dyDescent="0.3">
      <c r="A108" s="204" t="s">
        <v>72</v>
      </c>
      <c r="B108" s="207">
        <v>270</v>
      </c>
      <c r="C108" s="207">
        <v>290</v>
      </c>
      <c r="D108" s="207">
        <v>320</v>
      </c>
      <c r="E108" s="227">
        <v>350</v>
      </c>
      <c r="F108" s="176"/>
    </row>
    <row r="109" spans="1:6" ht="29.25" customHeight="1" thickBot="1" x14ac:dyDescent="0.3">
      <c r="A109" s="204" t="s">
        <v>73</v>
      </c>
      <c r="B109" s="207">
        <v>1550</v>
      </c>
      <c r="C109" s="207">
        <v>1600</v>
      </c>
      <c r="D109" s="207">
        <v>1650</v>
      </c>
      <c r="E109" s="207">
        <v>1700</v>
      </c>
      <c r="F109" s="176"/>
    </row>
    <row r="110" spans="1:6" ht="34.5" customHeight="1" thickBot="1" x14ac:dyDescent="0.3">
      <c r="A110" s="204" t="s">
        <v>74</v>
      </c>
      <c r="B110" s="207">
        <f>B109/B108</f>
        <v>5.7407407407407405</v>
      </c>
      <c r="C110" s="207">
        <f>C109/C108</f>
        <v>5.5172413793103452</v>
      </c>
      <c r="D110" s="207">
        <f>D109/D108</f>
        <v>5.15625</v>
      </c>
      <c r="E110" s="207">
        <f>E109/E108</f>
        <v>4.8571428571428568</v>
      </c>
      <c r="F110" s="176"/>
    </row>
    <row r="111" spans="1:6" ht="30.75" thickBot="1" x14ac:dyDescent="0.3">
      <c r="A111" s="204" t="s">
        <v>75</v>
      </c>
      <c r="B111" s="433"/>
      <c r="C111" s="208">
        <f t="shared" ref="C111:E113" si="2">C108/B108-1</f>
        <v>7.4074074074074181E-2</v>
      </c>
      <c r="D111" s="208">
        <f t="shared" si="2"/>
        <v>0.10344827586206895</v>
      </c>
      <c r="E111" s="208">
        <f t="shared" si="2"/>
        <v>9.375E-2</v>
      </c>
      <c r="F111" s="176"/>
    </row>
    <row r="112" spans="1:6" ht="17.25" customHeight="1" thickBot="1" x14ac:dyDescent="0.3">
      <c r="A112" s="204" t="s">
        <v>77</v>
      </c>
      <c r="B112" s="433"/>
      <c r="C112" s="208">
        <f t="shared" si="2"/>
        <v>3.2258064516129004E-2</v>
      </c>
      <c r="D112" s="208">
        <f t="shared" si="2"/>
        <v>3.125E-2</v>
      </c>
      <c r="E112" s="208">
        <f t="shared" si="2"/>
        <v>3.0303030303030276E-2</v>
      </c>
      <c r="F112" s="176"/>
    </row>
    <row r="113" spans="1:7" ht="30.75" thickBot="1" x14ac:dyDescent="0.3">
      <c r="A113" s="204" t="s">
        <v>78</v>
      </c>
      <c r="B113" s="433"/>
      <c r="C113" s="208">
        <f t="shared" si="2"/>
        <v>-3.8932146829810832E-2</v>
      </c>
      <c r="D113" s="208">
        <f t="shared" si="2"/>
        <v>-6.5429687500000111E-2</v>
      </c>
      <c r="E113" s="208">
        <f t="shared" si="2"/>
        <v>-5.8008658008658065E-2</v>
      </c>
      <c r="F113" s="176"/>
    </row>
    <row r="114" spans="1:7" ht="16.5" customHeight="1" thickBot="1" x14ac:dyDescent="0.3">
      <c r="A114" s="854" t="s">
        <v>333</v>
      </c>
      <c r="B114" s="855"/>
      <c r="C114" s="855"/>
      <c r="D114" s="855"/>
      <c r="E114" s="856"/>
      <c r="F114" s="176"/>
    </row>
    <row r="115" spans="1:7" ht="16.5" customHeight="1" x14ac:dyDescent="0.25">
      <c r="A115" s="852"/>
      <c r="B115" s="205">
        <v>2019</v>
      </c>
      <c r="C115" s="205">
        <v>2020</v>
      </c>
      <c r="D115" s="205">
        <v>2021</v>
      </c>
      <c r="E115" s="205">
        <v>2022</v>
      </c>
      <c r="F115" s="176"/>
    </row>
    <row r="116" spans="1:7" ht="22.5" customHeight="1" thickBot="1" x14ac:dyDescent="0.3">
      <c r="A116" s="853"/>
      <c r="B116" s="206" t="s">
        <v>1</v>
      </c>
      <c r="C116" s="206" t="s">
        <v>46</v>
      </c>
      <c r="D116" s="206" t="s">
        <v>46</v>
      </c>
      <c r="E116" s="206" t="s">
        <v>46</v>
      </c>
      <c r="F116" s="176"/>
    </row>
    <row r="117" spans="1:7" ht="15.75" thickBot="1" x14ac:dyDescent="0.3">
      <c r="A117" s="209" t="s">
        <v>80</v>
      </c>
      <c r="B117" s="210"/>
      <c r="C117" s="210"/>
      <c r="D117" s="210"/>
      <c r="E117" s="210"/>
      <c r="F117" s="176"/>
    </row>
    <row r="118" spans="1:7" ht="20.25" customHeight="1" thickBot="1" x14ac:dyDescent="0.3">
      <c r="A118" s="211" t="s">
        <v>81</v>
      </c>
      <c r="B118" s="212"/>
      <c r="C118" s="222"/>
      <c r="D118" s="222"/>
      <c r="E118" s="222"/>
      <c r="F118" s="176"/>
    </row>
    <row r="119" spans="1:7" ht="15.75" customHeight="1" thickBot="1" x14ac:dyDescent="0.3">
      <c r="A119" s="211" t="s">
        <v>82</v>
      </c>
      <c r="B119" s="212"/>
      <c r="C119" s="222"/>
      <c r="D119" s="222"/>
      <c r="E119" s="222"/>
      <c r="F119" s="176"/>
      <c r="G119" s="66"/>
    </row>
    <row r="120" spans="1:7" ht="15.75" customHeight="1" thickBot="1" x14ac:dyDescent="0.3">
      <c r="A120" s="209" t="s">
        <v>83</v>
      </c>
      <c r="B120" s="210"/>
      <c r="C120" s="210"/>
      <c r="D120" s="210"/>
      <c r="E120" s="210"/>
      <c r="F120" s="176"/>
    </row>
    <row r="121" spans="1:7" ht="15.75" thickBot="1" x14ac:dyDescent="0.3">
      <c r="A121" s="211" t="s">
        <v>81</v>
      </c>
      <c r="B121" s="212"/>
      <c r="C121" s="210"/>
      <c r="D121" s="210"/>
      <c r="E121" s="210"/>
      <c r="F121" s="176"/>
    </row>
    <row r="122" spans="1:7" ht="15.75" customHeight="1" thickBot="1" x14ac:dyDescent="0.3">
      <c r="A122" s="211" t="s">
        <v>82</v>
      </c>
      <c r="B122" s="212"/>
      <c r="C122" s="210"/>
      <c r="D122" s="210"/>
      <c r="E122" s="210"/>
      <c r="F122" s="176"/>
    </row>
    <row r="123" spans="1:7" ht="32.25" customHeight="1" thickBot="1" x14ac:dyDescent="0.3">
      <c r="A123" s="209" t="s">
        <v>84</v>
      </c>
      <c r="B123" s="228">
        <f>B124+B125</f>
        <v>1550</v>
      </c>
      <c r="C123" s="228">
        <f>C124+C125</f>
        <v>1600</v>
      </c>
      <c r="D123" s="228">
        <f>D124+D125</f>
        <v>1650</v>
      </c>
      <c r="E123" s="228">
        <f>E124+E125</f>
        <v>1700</v>
      </c>
      <c r="F123" s="176"/>
    </row>
    <row r="124" spans="1:7" ht="32.25" customHeight="1" thickBot="1" x14ac:dyDescent="0.3">
      <c r="A124" s="211" t="s">
        <v>81</v>
      </c>
      <c r="B124" s="228">
        <v>1550</v>
      </c>
      <c r="C124" s="229">
        <v>1600</v>
      </c>
      <c r="D124" s="229">
        <v>1650</v>
      </c>
      <c r="E124" s="229">
        <v>1700</v>
      </c>
      <c r="F124" s="176"/>
    </row>
    <row r="125" spans="1:7" ht="15.75" thickBot="1" x14ac:dyDescent="0.3">
      <c r="A125" s="211" t="s">
        <v>82</v>
      </c>
      <c r="B125" s="212"/>
      <c r="C125" s="210"/>
      <c r="D125" s="210"/>
      <c r="E125" s="210"/>
      <c r="F125" s="176"/>
    </row>
    <row r="126" spans="1:7" ht="15.75" thickBot="1" x14ac:dyDescent="0.3">
      <c r="A126" s="209" t="s">
        <v>85</v>
      </c>
      <c r="B126" s="212"/>
      <c r="C126" s="210"/>
      <c r="D126" s="210"/>
      <c r="E126" s="210"/>
      <c r="F126" s="176"/>
    </row>
    <row r="127" spans="1:7" ht="15.75" thickBot="1" x14ac:dyDescent="0.3">
      <c r="A127" s="211" t="s">
        <v>81</v>
      </c>
      <c r="B127" s="212"/>
      <c r="C127" s="210"/>
      <c r="D127" s="210"/>
      <c r="E127" s="210"/>
      <c r="F127" s="176"/>
    </row>
    <row r="128" spans="1:7" ht="15.75" thickBot="1" x14ac:dyDescent="0.3">
      <c r="A128" s="211" t="s">
        <v>82</v>
      </c>
      <c r="B128" s="212"/>
      <c r="C128" s="210"/>
      <c r="D128" s="210"/>
      <c r="E128" s="210"/>
      <c r="F128" s="176"/>
    </row>
    <row r="129" spans="1:7" ht="30.75" thickBot="1" x14ac:dyDescent="0.3">
      <c r="A129" s="209" t="s">
        <v>86</v>
      </c>
      <c r="B129" s="212"/>
      <c r="C129" s="210"/>
      <c r="D129" s="210"/>
      <c r="E129" s="210"/>
      <c r="F129" s="176"/>
    </row>
    <row r="130" spans="1:7" ht="15.75" thickBot="1" x14ac:dyDescent="0.3">
      <c r="A130" s="211" t="s">
        <v>81</v>
      </c>
      <c r="B130" s="212"/>
      <c r="C130" s="210"/>
      <c r="D130" s="210"/>
      <c r="E130" s="210"/>
      <c r="F130" s="176"/>
    </row>
    <row r="131" spans="1:7" ht="15.75" thickBot="1" x14ac:dyDescent="0.3">
      <c r="A131" s="211" t="s">
        <v>82</v>
      </c>
      <c r="B131" s="212"/>
      <c r="C131" s="210"/>
      <c r="D131" s="210"/>
      <c r="E131" s="210"/>
      <c r="F131" s="176"/>
    </row>
    <row r="132" spans="1:7" ht="30.75" thickBot="1" x14ac:dyDescent="0.3">
      <c r="A132" s="209" t="s">
        <v>87</v>
      </c>
      <c r="B132" s="212">
        <v>0</v>
      </c>
      <c r="C132" s="210">
        <v>0</v>
      </c>
      <c r="D132" s="210">
        <v>0</v>
      </c>
      <c r="E132" s="210">
        <v>0</v>
      </c>
      <c r="F132" s="176"/>
    </row>
    <row r="133" spans="1:7" ht="31.5" customHeight="1" thickBot="1" x14ac:dyDescent="0.3">
      <c r="A133" s="211" t="s">
        <v>81</v>
      </c>
      <c r="B133" s="212"/>
      <c r="C133" s="210"/>
      <c r="D133" s="210"/>
      <c r="E133" s="210"/>
      <c r="F133" s="176"/>
    </row>
    <row r="134" spans="1:7" ht="15.75" thickBot="1" x14ac:dyDescent="0.3">
      <c r="A134" s="211" t="s">
        <v>82</v>
      </c>
      <c r="B134" s="212"/>
      <c r="C134" s="210"/>
      <c r="D134" s="210"/>
      <c r="E134" s="210"/>
      <c r="F134" s="176"/>
    </row>
    <row r="135" spans="1:7" ht="18" customHeight="1" thickBot="1" x14ac:dyDescent="0.3">
      <c r="A135" s="209" t="s">
        <v>88</v>
      </c>
      <c r="B135" s="212"/>
      <c r="C135" s="210"/>
      <c r="D135" s="210"/>
      <c r="E135" s="210"/>
      <c r="F135" s="176"/>
    </row>
    <row r="136" spans="1:7" ht="30.75" customHeight="1" thickBot="1" x14ac:dyDescent="0.3">
      <c r="A136" s="211" t="s">
        <v>81</v>
      </c>
      <c r="B136" s="212"/>
      <c r="C136" s="210"/>
      <c r="D136" s="210"/>
      <c r="E136" s="210"/>
      <c r="F136" s="176"/>
    </row>
    <row r="137" spans="1:7" ht="30" customHeight="1" thickBot="1" x14ac:dyDescent="0.3">
      <c r="A137" s="214" t="s">
        <v>82</v>
      </c>
      <c r="B137" s="212"/>
      <c r="C137" s="210"/>
      <c r="D137" s="210"/>
      <c r="E137" s="210"/>
      <c r="F137" s="176"/>
    </row>
    <row r="138" spans="1:7" ht="30.75" thickBot="1" x14ac:dyDescent="0.3">
      <c r="A138" s="224" t="s">
        <v>104</v>
      </c>
      <c r="B138" s="212">
        <f>B135+B132+B129+B126+B123+B120+B117</f>
        <v>1550</v>
      </c>
      <c r="C138" s="212">
        <f>C135+C132+C129+C126+C123+C120+C117</f>
        <v>1600</v>
      </c>
      <c r="D138" s="212">
        <f>D135+D132+D129+D126+D123+D120+D117</f>
        <v>1650</v>
      </c>
      <c r="E138" s="212">
        <f>E135+E132+E129+E126+E123+E120+E117</f>
        <v>1700</v>
      </c>
      <c r="F138" s="176"/>
    </row>
    <row r="139" spans="1:7" ht="15.75" thickBot="1" x14ac:dyDescent="0.3">
      <c r="A139" s="217" t="s">
        <v>90</v>
      </c>
      <c r="B139" s="218">
        <f>IF(B138-B109=0,0,"Error")</f>
        <v>0</v>
      </c>
      <c r="C139" s="218">
        <f>IF(C138-C109=0,0,"Error")</f>
        <v>0</v>
      </c>
      <c r="D139" s="218">
        <f>IF(D138-D109=0,0,"Error")</f>
        <v>0</v>
      </c>
      <c r="E139" s="219">
        <f>IF(E138-E109=0,0,"Error")</f>
        <v>0</v>
      </c>
      <c r="F139" s="176"/>
    </row>
    <row r="140" spans="1:7" ht="47.25" customHeight="1" thickBot="1" x14ac:dyDescent="0.3">
      <c r="A140" s="220" t="s">
        <v>105</v>
      </c>
      <c r="B140" s="892" t="s">
        <v>334</v>
      </c>
      <c r="C140" s="893"/>
      <c r="D140" s="894"/>
      <c r="E140" s="230" t="s">
        <v>335</v>
      </c>
      <c r="F140" s="176"/>
      <c r="G140" s="66"/>
    </row>
    <row r="141" spans="1:7" ht="46.5" customHeight="1" thickBot="1" x14ac:dyDescent="0.3">
      <c r="A141" s="204" t="s">
        <v>68</v>
      </c>
      <c r="B141" s="857" t="s">
        <v>336</v>
      </c>
      <c r="C141" s="858"/>
      <c r="D141" s="858"/>
      <c r="E141" s="891"/>
      <c r="F141" s="176"/>
    </row>
    <row r="142" spans="1:7" ht="15.75" thickBot="1" x14ac:dyDescent="0.3">
      <c r="A142" s="204" t="s">
        <v>70</v>
      </c>
      <c r="B142" s="860" t="s">
        <v>323</v>
      </c>
      <c r="C142" s="861"/>
      <c r="D142" s="861"/>
      <c r="E142" s="862"/>
      <c r="F142" s="176"/>
    </row>
    <row r="143" spans="1:7" ht="45.75" customHeight="1" x14ac:dyDescent="0.25">
      <c r="A143" s="852"/>
      <c r="B143" s="205">
        <v>2019</v>
      </c>
      <c r="C143" s="205">
        <v>2020</v>
      </c>
      <c r="D143" s="205">
        <v>2021</v>
      </c>
      <c r="E143" s="205">
        <v>2022</v>
      </c>
      <c r="F143" s="176"/>
    </row>
    <row r="144" spans="1:7" ht="20.25" customHeight="1" thickBot="1" x14ac:dyDescent="0.3">
      <c r="A144" s="853"/>
      <c r="B144" s="206" t="s">
        <v>1</v>
      </c>
      <c r="C144" s="206" t="s">
        <v>46</v>
      </c>
      <c r="D144" s="206" t="s">
        <v>46</v>
      </c>
      <c r="E144" s="206" t="s">
        <v>46</v>
      </c>
      <c r="F144" s="176"/>
    </row>
    <row r="145" spans="1:6" ht="18.75" customHeight="1" thickBot="1" x14ac:dyDescent="0.3">
      <c r="A145" s="204" t="s">
        <v>72</v>
      </c>
      <c r="B145" s="231">
        <v>4210</v>
      </c>
      <c r="C145" s="207">
        <v>4210</v>
      </c>
      <c r="D145" s="207">
        <v>4230</v>
      </c>
      <c r="E145" s="227">
        <v>4250</v>
      </c>
      <c r="F145" s="176"/>
    </row>
    <row r="146" spans="1:6" ht="17.25" customHeight="1" thickBot="1" x14ac:dyDescent="0.3">
      <c r="A146" s="204" t="s">
        <v>73</v>
      </c>
      <c r="B146" s="207">
        <v>218812</v>
      </c>
      <c r="C146" s="207">
        <f>C175</f>
        <v>218812</v>
      </c>
      <c r="D146" s="207">
        <f>D175</f>
        <v>218812</v>
      </c>
      <c r="E146" s="207">
        <f>E175</f>
        <v>218812</v>
      </c>
      <c r="F146" s="176"/>
    </row>
    <row r="147" spans="1:6" ht="18.75" customHeight="1" thickBot="1" x14ac:dyDescent="0.3">
      <c r="A147" s="204" t="s">
        <v>74</v>
      </c>
      <c r="B147" s="207">
        <f>B146/B145</f>
        <v>51.97434679334917</v>
      </c>
      <c r="C147" s="207">
        <f>C146/C145</f>
        <v>51.97434679334917</v>
      </c>
      <c r="D147" s="207">
        <f>D146/D145</f>
        <v>51.72860520094563</v>
      </c>
      <c r="E147" s="207">
        <f>E146/E145</f>
        <v>51.485176470588236</v>
      </c>
      <c r="F147" s="176"/>
    </row>
    <row r="148" spans="1:6" ht="32.25" customHeight="1" thickBot="1" x14ac:dyDescent="0.3">
      <c r="A148" s="204" t="s">
        <v>75</v>
      </c>
      <c r="B148" s="433"/>
      <c r="C148" s="208">
        <f t="shared" ref="C148:E150" si="3">C145/B145-1</f>
        <v>0</v>
      </c>
      <c r="D148" s="208">
        <f t="shared" si="3"/>
        <v>4.7505938242280443E-3</v>
      </c>
      <c r="E148" s="208">
        <f t="shared" si="3"/>
        <v>4.7281323877068626E-3</v>
      </c>
      <c r="F148" s="176"/>
    </row>
    <row r="149" spans="1:6" ht="28.5" customHeight="1" thickBot="1" x14ac:dyDescent="0.3">
      <c r="A149" s="204" t="s">
        <v>77</v>
      </c>
      <c r="B149" s="433"/>
      <c r="C149" s="208">
        <f t="shared" si="3"/>
        <v>0</v>
      </c>
      <c r="D149" s="208">
        <f t="shared" si="3"/>
        <v>0</v>
      </c>
      <c r="E149" s="208">
        <f t="shared" si="3"/>
        <v>0</v>
      </c>
      <c r="F149" s="176"/>
    </row>
    <row r="150" spans="1:6" ht="46.5" customHeight="1" thickBot="1" x14ac:dyDescent="0.3">
      <c r="A150" s="204" t="s">
        <v>78</v>
      </c>
      <c r="B150" s="433"/>
      <c r="C150" s="208">
        <f t="shared" si="3"/>
        <v>0</v>
      </c>
      <c r="D150" s="208">
        <f t="shared" si="3"/>
        <v>-4.7281323877068626E-3</v>
      </c>
      <c r="E150" s="208">
        <f t="shared" si="3"/>
        <v>-4.7058823529412264E-3</v>
      </c>
      <c r="F150" s="176"/>
    </row>
    <row r="151" spans="1:6" ht="15.75" thickBot="1" x14ac:dyDescent="0.3">
      <c r="A151" s="854" t="s">
        <v>337</v>
      </c>
      <c r="B151" s="855"/>
      <c r="C151" s="855"/>
      <c r="D151" s="855"/>
      <c r="E151" s="856"/>
      <c r="F151" s="176"/>
    </row>
    <row r="152" spans="1:6" x14ac:dyDescent="0.25">
      <c r="A152" s="852"/>
      <c r="B152" s="205">
        <v>2019</v>
      </c>
      <c r="C152" s="205">
        <v>2020</v>
      </c>
      <c r="D152" s="205">
        <v>2021</v>
      </c>
      <c r="E152" s="205">
        <v>2022</v>
      </c>
      <c r="F152" s="176"/>
    </row>
    <row r="153" spans="1:6" ht="15.75" thickBot="1" x14ac:dyDescent="0.3">
      <c r="A153" s="853"/>
      <c r="B153" s="206" t="s">
        <v>1</v>
      </c>
      <c r="C153" s="206" t="s">
        <v>46</v>
      </c>
      <c r="D153" s="206" t="s">
        <v>46</v>
      </c>
      <c r="E153" s="206" t="s">
        <v>46</v>
      </c>
      <c r="F153" s="176"/>
    </row>
    <row r="154" spans="1:6" ht="16.5" customHeight="1" thickBot="1" x14ac:dyDescent="0.3">
      <c r="A154" s="209" t="s">
        <v>80</v>
      </c>
      <c r="B154" s="210">
        <v>187500</v>
      </c>
      <c r="C154" s="210">
        <v>187500</v>
      </c>
      <c r="D154" s="210">
        <v>187500</v>
      </c>
      <c r="E154" s="210">
        <v>187500</v>
      </c>
      <c r="F154" s="176"/>
    </row>
    <row r="155" spans="1:6" ht="15.75" thickBot="1" x14ac:dyDescent="0.3">
      <c r="A155" s="211" t="s">
        <v>81</v>
      </c>
      <c r="B155" s="212">
        <v>187500</v>
      </c>
      <c r="C155" s="210">
        <v>187500</v>
      </c>
      <c r="D155" s="210">
        <v>187500</v>
      </c>
      <c r="E155" s="210">
        <v>187500</v>
      </c>
      <c r="F155" s="176"/>
    </row>
    <row r="156" spans="1:6" ht="17.25" customHeight="1" thickBot="1" x14ac:dyDescent="0.3">
      <c r="A156" s="211" t="s">
        <v>82</v>
      </c>
      <c r="B156" s="212"/>
      <c r="C156" s="222"/>
      <c r="D156" s="222"/>
      <c r="E156" s="222"/>
      <c r="F156" s="176"/>
    </row>
    <row r="157" spans="1:6" ht="45.75" thickBot="1" x14ac:dyDescent="0.3">
      <c r="A157" s="209" t="s">
        <v>83</v>
      </c>
      <c r="B157" s="210">
        <v>31312</v>
      </c>
      <c r="C157" s="210">
        <v>31312</v>
      </c>
      <c r="D157" s="210">
        <v>31312</v>
      </c>
      <c r="E157" s="210">
        <v>31312</v>
      </c>
      <c r="F157" s="176"/>
    </row>
    <row r="158" spans="1:6" ht="14.25" customHeight="1" thickBot="1" x14ac:dyDescent="0.3">
      <c r="A158" s="211" t="s">
        <v>81</v>
      </c>
      <c r="B158" s="212">
        <v>31312</v>
      </c>
      <c r="C158" s="210">
        <v>31312</v>
      </c>
      <c r="D158" s="210">
        <v>31312</v>
      </c>
      <c r="E158" s="210">
        <v>31312</v>
      </c>
      <c r="F158" s="176"/>
    </row>
    <row r="159" spans="1:6" ht="17.25" customHeight="1" thickBot="1" x14ac:dyDescent="0.3">
      <c r="A159" s="211" t="s">
        <v>82</v>
      </c>
      <c r="B159" s="212"/>
      <c r="C159" s="210"/>
      <c r="D159" s="210"/>
      <c r="E159" s="210"/>
      <c r="F159" s="176"/>
    </row>
    <row r="160" spans="1:6" ht="15.75" customHeight="1" thickBot="1" x14ac:dyDescent="0.3">
      <c r="A160" s="209" t="s">
        <v>84</v>
      </c>
      <c r="B160" s="228">
        <v>0</v>
      </c>
      <c r="C160" s="229">
        <v>0</v>
      </c>
      <c r="D160" s="229">
        <v>0</v>
      </c>
      <c r="E160" s="229">
        <v>0</v>
      </c>
      <c r="F160" s="176"/>
    </row>
    <row r="161" spans="1:7" ht="15.75" thickBot="1" x14ac:dyDescent="0.3">
      <c r="A161" s="211" t="s">
        <v>81</v>
      </c>
      <c r="B161" s="212"/>
      <c r="C161" s="210"/>
      <c r="D161" s="210"/>
      <c r="E161" s="210"/>
      <c r="F161" s="176"/>
    </row>
    <row r="162" spans="1:7" ht="15.75" customHeight="1" thickBot="1" x14ac:dyDescent="0.3">
      <c r="A162" s="211" t="s">
        <v>82</v>
      </c>
      <c r="B162" s="212"/>
      <c r="C162" s="210"/>
      <c r="D162" s="210"/>
      <c r="E162" s="210"/>
      <c r="F162" s="176"/>
    </row>
    <row r="163" spans="1:7" ht="15.75" thickBot="1" x14ac:dyDescent="0.3">
      <c r="A163" s="209" t="s">
        <v>85</v>
      </c>
      <c r="B163" s="212"/>
      <c r="C163" s="210"/>
      <c r="D163" s="210"/>
      <c r="E163" s="210"/>
      <c r="F163" s="176"/>
      <c r="G163" s="66"/>
    </row>
    <row r="164" spans="1:7" ht="15.75" thickBot="1" x14ac:dyDescent="0.3">
      <c r="A164" s="211" t="s">
        <v>81</v>
      </c>
      <c r="B164" s="212"/>
      <c r="C164" s="210"/>
      <c r="D164" s="210"/>
      <c r="E164" s="210"/>
      <c r="F164" s="176"/>
    </row>
    <row r="165" spans="1:7" ht="15.75" thickBot="1" x14ac:dyDescent="0.3">
      <c r="A165" s="211" t="s">
        <v>82</v>
      </c>
      <c r="B165" s="212"/>
      <c r="C165" s="210"/>
      <c r="D165" s="210"/>
      <c r="E165" s="210"/>
      <c r="F165" s="176"/>
    </row>
    <row r="166" spans="1:7" ht="32.25" customHeight="1" thickBot="1" x14ac:dyDescent="0.3">
      <c r="A166" s="209" t="s">
        <v>86</v>
      </c>
      <c r="B166" s="212"/>
      <c r="C166" s="210"/>
      <c r="D166" s="210"/>
      <c r="E166" s="210"/>
      <c r="F166" s="176"/>
    </row>
    <row r="167" spans="1:7" ht="46.5" customHeight="1" thickBot="1" x14ac:dyDescent="0.3">
      <c r="A167" s="211" t="s">
        <v>81</v>
      </c>
      <c r="B167" s="212"/>
      <c r="C167" s="210"/>
      <c r="D167" s="210"/>
      <c r="E167" s="210"/>
      <c r="F167" s="176"/>
    </row>
    <row r="168" spans="1:7" ht="43.5" customHeight="1" thickBot="1" x14ac:dyDescent="0.3">
      <c r="A168" s="211" t="s">
        <v>82</v>
      </c>
      <c r="B168" s="212"/>
      <c r="C168" s="210"/>
      <c r="D168" s="210"/>
      <c r="E168" s="210"/>
      <c r="F168" s="176"/>
    </row>
    <row r="169" spans="1:7" ht="30" customHeight="1" thickBot="1" x14ac:dyDescent="0.3">
      <c r="A169" s="209" t="s">
        <v>87</v>
      </c>
      <c r="B169" s="212">
        <v>0</v>
      </c>
      <c r="C169" s="210">
        <v>0</v>
      </c>
      <c r="D169" s="210">
        <v>0</v>
      </c>
      <c r="E169" s="210">
        <v>0</v>
      </c>
      <c r="F169" s="176"/>
    </row>
    <row r="170" spans="1:7" ht="31.5" customHeight="1" thickBot="1" x14ac:dyDescent="0.3">
      <c r="A170" s="211" t="s">
        <v>81</v>
      </c>
      <c r="B170" s="212"/>
      <c r="C170" s="210"/>
      <c r="D170" s="210"/>
      <c r="E170" s="210"/>
      <c r="F170" s="176"/>
    </row>
    <row r="171" spans="1:7" ht="15.75" thickBot="1" x14ac:dyDescent="0.3">
      <c r="A171" s="211" t="s">
        <v>82</v>
      </c>
      <c r="B171" s="212"/>
      <c r="C171" s="210"/>
      <c r="D171" s="210"/>
      <c r="E171" s="210"/>
      <c r="F171" s="176"/>
    </row>
    <row r="172" spans="1:7" ht="30.75" thickBot="1" x14ac:dyDescent="0.3">
      <c r="A172" s="209" t="s">
        <v>88</v>
      </c>
      <c r="B172" s="212"/>
      <c r="C172" s="210"/>
      <c r="D172" s="210"/>
      <c r="E172" s="210"/>
      <c r="F172" s="176"/>
    </row>
    <row r="173" spans="1:7" ht="15.75" thickBot="1" x14ac:dyDescent="0.3">
      <c r="A173" s="211" t="s">
        <v>81</v>
      </c>
      <c r="B173" s="212"/>
      <c r="C173" s="210"/>
      <c r="D173" s="210"/>
      <c r="E173" s="210"/>
      <c r="F173" s="176"/>
    </row>
    <row r="174" spans="1:7" ht="15.75" thickBot="1" x14ac:dyDescent="0.3">
      <c r="A174" s="214" t="s">
        <v>82</v>
      </c>
      <c r="B174" s="212"/>
      <c r="C174" s="210"/>
      <c r="D174" s="210"/>
      <c r="E174" s="210"/>
      <c r="F174" s="176"/>
    </row>
    <row r="175" spans="1:7" ht="30" customHeight="1" thickBot="1" x14ac:dyDescent="0.3">
      <c r="A175" s="224" t="s">
        <v>111</v>
      </c>
      <c r="B175" s="212">
        <f>B172+B169+B166+B163+B160+B157+B154</f>
        <v>218812</v>
      </c>
      <c r="C175" s="212">
        <f>C172+C169+C166+C163+C160+C157+C154</f>
        <v>218812</v>
      </c>
      <c r="D175" s="212">
        <f>D172+D169+D166+D163+D160+D157+D154</f>
        <v>218812</v>
      </c>
      <c r="E175" s="212">
        <f>E172+E169+E166+E163+E160+E157+E154</f>
        <v>218812</v>
      </c>
      <c r="F175" s="176"/>
    </row>
    <row r="176" spans="1:7" ht="39" customHeight="1" thickBot="1" x14ac:dyDescent="0.3">
      <c r="A176" s="217" t="s">
        <v>90</v>
      </c>
      <c r="B176" s="219">
        <f>IF(B175-B146=0,0,"Error")</f>
        <v>0</v>
      </c>
      <c r="C176" s="219">
        <f>IF(C175-C146=0,0,"Error")</f>
        <v>0</v>
      </c>
      <c r="D176" s="219">
        <f>IF(D175-D146=0,0,"Error")</f>
        <v>0</v>
      </c>
      <c r="E176" s="219">
        <f>IF(E175-E146=0,0,"Error")</f>
        <v>0</v>
      </c>
      <c r="F176" s="176"/>
    </row>
    <row r="177" spans="1:7" ht="36" customHeight="1" thickBot="1" x14ac:dyDescent="0.3">
      <c r="A177" s="232" t="s">
        <v>187</v>
      </c>
      <c r="B177" s="886" t="s">
        <v>338</v>
      </c>
      <c r="C177" s="887"/>
      <c r="D177" s="888"/>
      <c r="E177" s="203" t="s">
        <v>339</v>
      </c>
      <c r="F177" s="176"/>
    </row>
    <row r="178" spans="1:7" ht="15.75" thickBot="1" x14ac:dyDescent="0.3">
      <c r="A178" s="204" t="s">
        <v>68</v>
      </c>
      <c r="B178" s="889" t="s">
        <v>340</v>
      </c>
      <c r="C178" s="890"/>
      <c r="D178" s="890"/>
      <c r="E178" s="891"/>
      <c r="F178" s="176"/>
    </row>
    <row r="179" spans="1:7" ht="34.5" customHeight="1" thickBot="1" x14ac:dyDescent="0.3">
      <c r="A179" s="204" t="s">
        <v>70</v>
      </c>
      <c r="B179" s="860" t="s">
        <v>323</v>
      </c>
      <c r="C179" s="861"/>
      <c r="D179" s="861"/>
      <c r="E179" s="862"/>
      <c r="F179" s="176"/>
    </row>
    <row r="180" spans="1:7" ht="31.5" customHeight="1" x14ac:dyDescent="0.25">
      <c r="A180" s="852"/>
      <c r="B180" s="205">
        <v>2019</v>
      </c>
      <c r="C180" s="205">
        <v>2020</v>
      </c>
      <c r="D180" s="205">
        <v>2021</v>
      </c>
      <c r="E180" s="205">
        <v>2022</v>
      </c>
      <c r="F180" s="176"/>
    </row>
    <row r="181" spans="1:7" ht="15.75" thickBot="1" x14ac:dyDescent="0.3">
      <c r="A181" s="853"/>
      <c r="B181" s="206" t="s">
        <v>1</v>
      </c>
      <c r="C181" s="206" t="s">
        <v>46</v>
      </c>
      <c r="D181" s="206" t="s">
        <v>46</v>
      </c>
      <c r="E181" s="206" t="s">
        <v>46</v>
      </c>
      <c r="F181" s="176"/>
    </row>
    <row r="182" spans="1:7" ht="15.75" thickBot="1" x14ac:dyDescent="0.3">
      <c r="A182" s="204" t="s">
        <v>72</v>
      </c>
      <c r="B182" s="231">
        <v>71000</v>
      </c>
      <c r="C182" s="207">
        <v>72000</v>
      </c>
      <c r="D182" s="207">
        <v>73000</v>
      </c>
      <c r="E182" s="227">
        <v>74000</v>
      </c>
      <c r="F182" s="176"/>
    </row>
    <row r="183" spans="1:7" ht="49.5" customHeight="1" thickBot="1" x14ac:dyDescent="0.3">
      <c r="A183" s="204" t="s">
        <v>73</v>
      </c>
      <c r="B183" s="207">
        <f>B212</f>
        <v>50000</v>
      </c>
      <c r="C183" s="207">
        <v>50500</v>
      </c>
      <c r="D183" s="207">
        <v>54050</v>
      </c>
      <c r="E183" s="207">
        <v>55200</v>
      </c>
      <c r="F183" s="176"/>
    </row>
    <row r="184" spans="1:7" ht="30.75" thickBot="1" x14ac:dyDescent="0.3">
      <c r="A184" s="204" t="s">
        <v>74</v>
      </c>
      <c r="B184" s="207">
        <v>0</v>
      </c>
      <c r="C184" s="207">
        <f>C183/C182</f>
        <v>0.70138888888888884</v>
      </c>
      <c r="D184" s="207">
        <f>D183/D182</f>
        <v>0.74041095890410957</v>
      </c>
      <c r="E184" s="207">
        <f>E183/E182</f>
        <v>0.74594594594594599</v>
      </c>
      <c r="F184" s="176"/>
      <c r="G184" s="66"/>
    </row>
    <row r="185" spans="1:7" ht="18.75" customHeight="1" thickBot="1" x14ac:dyDescent="0.3">
      <c r="A185" s="204" t="s">
        <v>75</v>
      </c>
      <c r="B185" s="433"/>
      <c r="C185" s="208">
        <f t="shared" ref="C185:E187" si="4">C182/B182-1</f>
        <v>1.4084507042253502E-2</v>
      </c>
      <c r="D185" s="208">
        <f t="shared" si="4"/>
        <v>1.388888888888884E-2</v>
      </c>
      <c r="E185" s="208">
        <f t="shared" si="4"/>
        <v>1.3698630136986356E-2</v>
      </c>
      <c r="F185" s="176"/>
    </row>
    <row r="186" spans="1:7" ht="30.75" thickBot="1" x14ac:dyDescent="0.3">
      <c r="A186" s="204" t="s">
        <v>77</v>
      </c>
      <c r="B186" s="433"/>
      <c r="C186" s="208">
        <f t="shared" si="4"/>
        <v>1.0000000000000009E-2</v>
      </c>
      <c r="D186" s="208">
        <f t="shared" si="4"/>
        <v>7.0297029702970359E-2</v>
      </c>
      <c r="E186" s="208">
        <f t="shared" si="4"/>
        <v>2.1276595744680771E-2</v>
      </c>
      <c r="F186" s="176"/>
    </row>
    <row r="187" spans="1:7" ht="17.25" customHeight="1" thickBot="1" x14ac:dyDescent="0.3">
      <c r="A187" s="204" t="s">
        <v>78</v>
      </c>
      <c r="B187" s="433"/>
      <c r="C187" s="208" t="e">
        <f t="shared" si="4"/>
        <v>#DIV/0!</v>
      </c>
      <c r="D187" s="208">
        <f t="shared" si="4"/>
        <v>5.5635426556354339E-2</v>
      </c>
      <c r="E187" s="208">
        <f t="shared" si="4"/>
        <v>7.4755606670500185E-3</v>
      </c>
      <c r="F187" s="176"/>
    </row>
    <row r="188" spans="1:7" ht="20.25" customHeight="1" thickBot="1" x14ac:dyDescent="0.3">
      <c r="A188" s="854" t="s">
        <v>341</v>
      </c>
      <c r="B188" s="855"/>
      <c r="C188" s="855"/>
      <c r="D188" s="855"/>
      <c r="E188" s="856"/>
      <c r="F188" s="176"/>
    </row>
    <row r="189" spans="1:7" ht="16.5" customHeight="1" x14ac:dyDescent="0.25">
      <c r="A189" s="852"/>
      <c r="B189" s="205">
        <v>2019</v>
      </c>
      <c r="C189" s="205">
        <v>2020</v>
      </c>
      <c r="D189" s="205">
        <v>2021</v>
      </c>
      <c r="E189" s="205">
        <v>2022</v>
      </c>
      <c r="F189" s="176"/>
    </row>
    <row r="190" spans="1:7" ht="18.75" customHeight="1" thickBot="1" x14ac:dyDescent="0.3">
      <c r="A190" s="853"/>
      <c r="B190" s="206" t="s">
        <v>1</v>
      </c>
      <c r="C190" s="206" t="s">
        <v>46</v>
      </c>
      <c r="D190" s="206" t="s">
        <v>46</v>
      </c>
      <c r="E190" s="206" t="s">
        <v>46</v>
      </c>
      <c r="F190" s="176"/>
    </row>
    <row r="191" spans="1:7" ht="18.75" customHeight="1" thickBot="1" x14ac:dyDescent="0.3">
      <c r="A191" s="209" t="s">
        <v>80</v>
      </c>
      <c r="B191" s="210"/>
      <c r="C191" s="210"/>
      <c r="D191" s="210"/>
      <c r="E191" s="210"/>
      <c r="F191" s="176"/>
    </row>
    <row r="192" spans="1:7" ht="18" customHeight="1" thickBot="1" x14ac:dyDescent="0.3">
      <c r="A192" s="211" t="s">
        <v>81</v>
      </c>
      <c r="B192" s="212"/>
      <c r="C192" s="222"/>
      <c r="D192" s="222"/>
      <c r="E192" s="222"/>
      <c r="F192" s="176"/>
    </row>
    <row r="193" spans="1:6" ht="15.75" thickBot="1" x14ac:dyDescent="0.3">
      <c r="A193" s="211" t="s">
        <v>82</v>
      </c>
      <c r="B193" s="212"/>
      <c r="C193" s="222"/>
      <c r="D193" s="222"/>
      <c r="E193" s="222"/>
      <c r="F193" s="176"/>
    </row>
    <row r="194" spans="1:6" ht="45" customHeight="1" thickBot="1" x14ac:dyDescent="0.3">
      <c r="A194" s="209" t="s">
        <v>83</v>
      </c>
      <c r="B194" s="210"/>
      <c r="C194" s="210"/>
      <c r="D194" s="210"/>
      <c r="E194" s="210"/>
      <c r="F194" s="176"/>
    </row>
    <row r="195" spans="1:6" ht="15.75" thickBot="1" x14ac:dyDescent="0.3">
      <c r="A195" s="211" t="s">
        <v>81</v>
      </c>
      <c r="B195" s="212"/>
      <c r="C195" s="210"/>
      <c r="D195" s="210"/>
      <c r="E195" s="210"/>
      <c r="F195" s="176"/>
    </row>
    <row r="196" spans="1:6" ht="15.75" customHeight="1" thickBot="1" x14ac:dyDescent="0.3">
      <c r="A196" s="211" t="s">
        <v>82</v>
      </c>
      <c r="B196" s="212"/>
      <c r="C196" s="210"/>
      <c r="D196" s="210"/>
      <c r="E196" s="210"/>
      <c r="F196" s="176"/>
    </row>
    <row r="197" spans="1:6" ht="15.75" customHeight="1" thickBot="1" x14ac:dyDescent="0.3">
      <c r="A197" s="209" t="s">
        <v>84</v>
      </c>
      <c r="B197" s="228">
        <v>50000</v>
      </c>
      <c r="C197" s="229">
        <v>50500</v>
      </c>
      <c r="D197" s="223">
        <v>54050</v>
      </c>
      <c r="E197" s="223">
        <v>55200</v>
      </c>
      <c r="F197" s="176"/>
    </row>
    <row r="198" spans="1:6" ht="15" customHeight="1" thickBot="1" x14ac:dyDescent="0.3">
      <c r="A198" s="211" t="s">
        <v>81</v>
      </c>
      <c r="B198" s="212">
        <v>50000</v>
      </c>
      <c r="C198" s="229">
        <v>50500</v>
      </c>
      <c r="D198" s="223">
        <v>54050</v>
      </c>
      <c r="E198" s="223">
        <v>55200</v>
      </c>
      <c r="F198" s="176"/>
    </row>
    <row r="199" spans="1:6" ht="20.25" customHeight="1" thickBot="1" x14ac:dyDescent="0.3">
      <c r="A199" s="211" t="s">
        <v>82</v>
      </c>
      <c r="B199" s="212"/>
      <c r="C199" s="210"/>
      <c r="D199" s="223"/>
      <c r="E199" s="223"/>
      <c r="F199" s="176"/>
    </row>
    <row r="200" spans="1:6" ht="20.25" customHeight="1" thickBot="1" x14ac:dyDescent="0.3">
      <c r="A200" s="209" t="s">
        <v>85</v>
      </c>
      <c r="B200" s="212"/>
      <c r="C200" s="210"/>
      <c r="D200" s="223"/>
      <c r="E200" s="223"/>
      <c r="F200" s="176"/>
    </row>
    <row r="201" spans="1:6" ht="18.75" customHeight="1" thickBot="1" x14ac:dyDescent="0.3">
      <c r="A201" s="211" t="s">
        <v>81</v>
      </c>
      <c r="B201" s="212"/>
      <c r="C201" s="210"/>
      <c r="D201" s="223"/>
      <c r="E201" s="223"/>
      <c r="F201" s="176"/>
    </row>
    <row r="202" spans="1:6" ht="23.25" customHeight="1" thickBot="1" x14ac:dyDescent="0.3">
      <c r="A202" s="211" t="s">
        <v>82</v>
      </c>
      <c r="B202" s="212"/>
      <c r="C202" s="210"/>
      <c r="D202" s="223"/>
      <c r="E202" s="223"/>
      <c r="F202" s="176"/>
    </row>
    <row r="203" spans="1:6" ht="19.5" customHeight="1" thickBot="1" x14ac:dyDescent="0.3">
      <c r="A203" s="209" t="s">
        <v>86</v>
      </c>
      <c r="B203" s="212"/>
      <c r="C203" s="210"/>
      <c r="D203" s="223"/>
      <c r="E203" s="223"/>
      <c r="F203" s="176"/>
    </row>
    <row r="204" spans="1:6" ht="21.75" customHeight="1" thickBot="1" x14ac:dyDescent="0.3">
      <c r="A204" s="211" t="s">
        <v>81</v>
      </c>
      <c r="B204" s="212"/>
      <c r="C204" s="210"/>
      <c r="D204" s="223"/>
      <c r="E204" s="223"/>
      <c r="F204" s="176"/>
    </row>
    <row r="205" spans="1:6" ht="14.25" customHeight="1" thickBot="1" x14ac:dyDescent="0.3">
      <c r="A205" s="211" t="s">
        <v>82</v>
      </c>
      <c r="B205" s="212"/>
      <c r="C205" s="210"/>
      <c r="D205" s="223"/>
      <c r="E205" s="223"/>
      <c r="F205" s="176"/>
    </row>
    <row r="206" spans="1:6" ht="13.5" customHeight="1" thickBot="1" x14ac:dyDescent="0.3">
      <c r="A206" s="209" t="s">
        <v>87</v>
      </c>
      <c r="B206" s="212">
        <v>0</v>
      </c>
      <c r="C206" s="210">
        <v>0</v>
      </c>
      <c r="D206" s="223">
        <v>0</v>
      </c>
      <c r="E206" s="223">
        <v>0</v>
      </c>
      <c r="F206" s="176"/>
    </row>
    <row r="207" spans="1:6" ht="15.75" customHeight="1" thickBot="1" x14ac:dyDescent="0.3">
      <c r="A207" s="211" t="s">
        <v>81</v>
      </c>
      <c r="B207" s="212"/>
      <c r="C207" s="210"/>
      <c r="D207" s="223"/>
      <c r="E207" s="223"/>
      <c r="F207" s="176"/>
    </row>
    <row r="208" spans="1:6" ht="30" customHeight="1" thickBot="1" x14ac:dyDescent="0.3">
      <c r="A208" s="211" t="s">
        <v>82</v>
      </c>
      <c r="B208" s="212"/>
      <c r="C208" s="210"/>
      <c r="D208" s="223"/>
      <c r="E208" s="223"/>
      <c r="F208" s="176"/>
    </row>
    <row r="209" spans="1:6" ht="35.25" customHeight="1" thickBot="1" x14ac:dyDescent="0.3">
      <c r="A209" s="209" t="s">
        <v>88</v>
      </c>
      <c r="B209" s="212"/>
      <c r="C209" s="210"/>
      <c r="D209" s="223"/>
      <c r="E209" s="223"/>
      <c r="F209" s="176"/>
    </row>
    <row r="210" spans="1:6" ht="29.25" customHeight="1" thickBot="1" x14ac:dyDescent="0.3">
      <c r="A210" s="211" t="s">
        <v>81</v>
      </c>
      <c r="B210" s="212"/>
      <c r="C210" s="210"/>
      <c r="D210" s="223"/>
      <c r="E210" s="223"/>
      <c r="F210" s="176"/>
    </row>
    <row r="211" spans="1:6" ht="15.75" thickBot="1" x14ac:dyDescent="0.3">
      <c r="A211" s="211" t="s">
        <v>82</v>
      </c>
      <c r="B211" s="212"/>
      <c r="C211" s="210"/>
      <c r="D211" s="223"/>
      <c r="E211" s="223"/>
      <c r="F211" s="176"/>
    </row>
    <row r="212" spans="1:6" ht="30.75" thickBot="1" x14ac:dyDescent="0.3">
      <c r="A212" s="233" t="s">
        <v>342</v>
      </c>
      <c r="B212" s="212">
        <f>B209+B206+B203+B200+B197+B194+B191</f>
        <v>50000</v>
      </c>
      <c r="C212" s="212">
        <f>C209+C206+C203+C200+C197+C194+C191</f>
        <v>50500</v>
      </c>
      <c r="D212" s="225">
        <f>D209+D206+D203+D200+D197+D194+D191</f>
        <v>54050</v>
      </c>
      <c r="E212" s="225">
        <f>E209+E206+E203+E200+E197+E194+E191</f>
        <v>55200</v>
      </c>
      <c r="F212" s="176"/>
    </row>
    <row r="213" spans="1:6" ht="15.75" thickBot="1" x14ac:dyDescent="0.3">
      <c r="A213" s="432"/>
      <c r="B213" s="218">
        <f>IF(B212-B183=0,0,"Error")</f>
        <v>0</v>
      </c>
      <c r="C213" s="218">
        <f>IF(C212-C183=0,0,"Error")</f>
        <v>0</v>
      </c>
      <c r="D213" s="218">
        <f>IF(D212-D183=0,0,"Error")</f>
        <v>0</v>
      </c>
      <c r="E213" s="218">
        <f>IF(E212-E183=0,0,"Error")</f>
        <v>0</v>
      </c>
      <c r="F213" s="176"/>
    </row>
    <row r="214" spans="1:6" ht="15.75" thickBot="1" x14ac:dyDescent="0.3">
      <c r="A214" s="880" t="s">
        <v>124</v>
      </c>
      <c r="B214" s="881"/>
      <c r="C214" s="881"/>
      <c r="D214" s="881"/>
      <c r="E214" s="882"/>
      <c r="F214" s="176"/>
    </row>
    <row r="215" spans="1:6" ht="15.75" thickBot="1" x14ac:dyDescent="0.3">
      <c r="A215" s="880" t="s">
        <v>125</v>
      </c>
      <c r="B215" s="881"/>
      <c r="C215" s="881"/>
      <c r="D215" s="881"/>
      <c r="E215" s="882"/>
      <c r="F215" s="176"/>
    </row>
    <row r="216" spans="1:6" ht="17.25" customHeight="1" thickBot="1" x14ac:dyDescent="0.3">
      <c r="A216" s="234" t="s">
        <v>343</v>
      </c>
      <c r="B216" s="870" t="s">
        <v>344</v>
      </c>
      <c r="C216" s="866"/>
      <c r="D216" s="866"/>
      <c r="E216" s="867"/>
      <c r="F216" s="176"/>
    </row>
    <row r="217" spans="1:6" ht="64.5" customHeight="1" thickBot="1" x14ac:dyDescent="0.3">
      <c r="A217" s="454" t="s">
        <v>127</v>
      </c>
      <c r="B217" s="455" t="s">
        <v>345</v>
      </c>
      <c r="C217" s="456" t="s">
        <v>172</v>
      </c>
      <c r="D217" s="457"/>
      <c r="E217" s="458"/>
      <c r="F217" s="176"/>
    </row>
    <row r="218" spans="1:6" ht="30" customHeight="1" thickBot="1" x14ac:dyDescent="0.3">
      <c r="A218" s="459" t="s">
        <v>68</v>
      </c>
      <c r="B218" s="883" t="s">
        <v>346</v>
      </c>
      <c r="C218" s="884"/>
      <c r="D218" s="884"/>
      <c r="E218" s="885"/>
      <c r="F218" s="176"/>
    </row>
    <row r="219" spans="1:6" ht="17.25" customHeight="1" thickBot="1" x14ac:dyDescent="0.3">
      <c r="A219" s="459" t="s">
        <v>70</v>
      </c>
      <c r="B219" s="872" t="s">
        <v>347</v>
      </c>
      <c r="C219" s="873"/>
      <c r="D219" s="873"/>
      <c r="E219" s="874"/>
      <c r="F219" s="176"/>
    </row>
    <row r="220" spans="1:6" ht="35.25" customHeight="1" x14ac:dyDescent="0.25">
      <c r="A220" s="875"/>
      <c r="B220" s="460">
        <v>2019</v>
      </c>
      <c r="C220" s="460">
        <v>2020</v>
      </c>
      <c r="D220" s="460">
        <v>2021</v>
      </c>
      <c r="E220" s="460">
        <v>2022</v>
      </c>
      <c r="F220" s="176"/>
    </row>
    <row r="221" spans="1:6" ht="33.75" customHeight="1" thickBot="1" x14ac:dyDescent="0.3">
      <c r="A221" s="876"/>
      <c r="B221" s="461" t="s">
        <v>1</v>
      </c>
      <c r="C221" s="461" t="s">
        <v>46</v>
      </c>
      <c r="D221" s="461" t="s">
        <v>46</v>
      </c>
      <c r="E221" s="461" t="s">
        <v>46</v>
      </c>
      <c r="F221" s="176"/>
    </row>
    <row r="222" spans="1:6" ht="15.75" thickBot="1" x14ac:dyDescent="0.3">
      <c r="A222" s="459" t="s">
        <v>72</v>
      </c>
      <c r="B222" s="462">
        <v>4</v>
      </c>
      <c r="C222" s="462">
        <v>5</v>
      </c>
      <c r="D222" s="459"/>
      <c r="E222" s="459"/>
      <c r="F222" s="176"/>
    </row>
    <row r="223" spans="1:6" ht="30.75" thickBot="1" x14ac:dyDescent="0.3">
      <c r="A223" s="459" t="s">
        <v>73</v>
      </c>
      <c r="B223" s="231">
        <v>1000</v>
      </c>
      <c r="C223" s="231">
        <v>1350</v>
      </c>
      <c r="D223" s="231">
        <f>D241</f>
        <v>0</v>
      </c>
      <c r="E223" s="231">
        <f>E241</f>
        <v>0</v>
      </c>
      <c r="F223" s="176"/>
    </row>
    <row r="224" spans="1:6" ht="30.75" thickBot="1" x14ac:dyDescent="0.3">
      <c r="A224" s="459" t="s">
        <v>74</v>
      </c>
      <c r="B224" s="231">
        <f>B223/B222</f>
        <v>250</v>
      </c>
      <c r="C224" s="231">
        <f>C223/C222</f>
        <v>270</v>
      </c>
      <c r="D224" s="231" t="e">
        <f>D223/D222</f>
        <v>#DIV/0!</v>
      </c>
      <c r="E224" s="231" t="e">
        <f>E223/E222</f>
        <v>#DIV/0!</v>
      </c>
      <c r="F224" s="176"/>
    </row>
    <row r="225" spans="1:6" ht="18" customHeight="1" thickBot="1" x14ac:dyDescent="0.3">
      <c r="A225" s="459" t="s">
        <v>75</v>
      </c>
      <c r="B225" s="462" t="s">
        <v>76</v>
      </c>
      <c r="C225" s="463">
        <f>C222/B222-1</f>
        <v>0.25</v>
      </c>
      <c r="D225" s="463">
        <f t="shared" ref="D225:E227" si="5">D222/C222-1</f>
        <v>-1</v>
      </c>
      <c r="E225" s="463" t="e">
        <f t="shared" si="5"/>
        <v>#DIV/0!</v>
      </c>
      <c r="F225" s="176"/>
    </row>
    <row r="226" spans="1:6" ht="30.75" thickBot="1" x14ac:dyDescent="0.3">
      <c r="A226" s="459" t="s">
        <v>77</v>
      </c>
      <c r="B226" s="462" t="s">
        <v>76</v>
      </c>
      <c r="C226" s="463">
        <f>C223/B223-1</f>
        <v>0.35000000000000009</v>
      </c>
      <c r="D226" s="463">
        <f t="shared" si="5"/>
        <v>-1</v>
      </c>
      <c r="E226" s="463" t="e">
        <f t="shared" si="5"/>
        <v>#DIV/0!</v>
      </c>
      <c r="F226" s="176"/>
    </row>
    <row r="227" spans="1:6" ht="30.75" thickBot="1" x14ac:dyDescent="0.3">
      <c r="A227" s="459" t="s">
        <v>78</v>
      </c>
      <c r="B227" s="462" t="s">
        <v>76</v>
      </c>
      <c r="C227" s="463">
        <f>C224/B224-1</f>
        <v>8.0000000000000071E-2</v>
      </c>
      <c r="D227" s="463" t="e">
        <f t="shared" si="5"/>
        <v>#DIV/0!</v>
      </c>
      <c r="E227" s="463" t="e">
        <f t="shared" si="5"/>
        <v>#DIV/0!</v>
      </c>
      <c r="F227" s="176"/>
    </row>
    <row r="228" spans="1:6" ht="15" customHeight="1" thickBot="1" x14ac:dyDescent="0.3">
      <c r="A228" s="877" t="s">
        <v>324</v>
      </c>
      <c r="B228" s="878"/>
      <c r="C228" s="878"/>
      <c r="D228" s="878"/>
      <c r="E228" s="879"/>
      <c r="F228" s="176"/>
    </row>
    <row r="229" spans="1:6" ht="16.5" customHeight="1" x14ac:dyDescent="0.25">
      <c r="A229" s="875"/>
      <c r="B229" s="460">
        <v>2019</v>
      </c>
      <c r="C229" s="460">
        <v>2020</v>
      </c>
      <c r="D229" s="460">
        <v>2021</v>
      </c>
      <c r="E229" s="460">
        <v>2022</v>
      </c>
      <c r="F229" s="176"/>
    </row>
    <row r="230" spans="1:6" ht="14.25" customHeight="1" thickBot="1" x14ac:dyDescent="0.3">
      <c r="A230" s="876"/>
      <c r="B230" s="461" t="s">
        <v>1</v>
      </c>
      <c r="C230" s="461" t="s">
        <v>46</v>
      </c>
      <c r="D230" s="461" t="s">
        <v>46</v>
      </c>
      <c r="E230" s="461" t="s">
        <v>46</v>
      </c>
      <c r="F230" s="176"/>
    </row>
    <row r="231" spans="1:6" ht="30.75" thickBot="1" x14ac:dyDescent="0.3">
      <c r="A231" s="464" t="s">
        <v>134</v>
      </c>
      <c r="B231" s="229">
        <f>B232+B233+B234+B235</f>
        <v>0</v>
      </c>
      <c r="C231" s="229">
        <f>C232+C233+C234+C235</f>
        <v>0</v>
      </c>
      <c r="D231" s="229">
        <f>D232+D233+D234+D235</f>
        <v>0</v>
      </c>
      <c r="E231" s="229">
        <f>E232+E233+E234+E235</f>
        <v>0</v>
      </c>
      <c r="F231" s="176"/>
    </row>
    <row r="232" spans="1:6" ht="18" customHeight="1" thickBot="1" x14ac:dyDescent="0.3">
      <c r="A232" s="465" t="s">
        <v>81</v>
      </c>
      <c r="B232" s="229"/>
      <c r="C232" s="229"/>
      <c r="D232" s="229"/>
      <c r="E232" s="229"/>
      <c r="F232" s="176"/>
    </row>
    <row r="233" spans="1:6" ht="30.75" customHeight="1" thickBot="1" x14ac:dyDescent="0.3">
      <c r="A233" s="465" t="s">
        <v>135</v>
      </c>
      <c r="B233" s="229"/>
      <c r="C233" s="229"/>
      <c r="D233" s="229"/>
      <c r="E233" s="229"/>
      <c r="F233" s="176"/>
    </row>
    <row r="234" spans="1:6" ht="48.75" customHeight="1" thickBot="1" x14ac:dyDescent="0.3">
      <c r="A234" s="465" t="s">
        <v>136</v>
      </c>
      <c r="B234" s="229"/>
      <c r="C234" s="229"/>
      <c r="D234" s="229"/>
      <c r="E234" s="229"/>
      <c r="F234" s="176"/>
    </row>
    <row r="235" spans="1:6" ht="15.75" thickBot="1" x14ac:dyDescent="0.3">
      <c r="A235" s="465" t="s">
        <v>137</v>
      </c>
      <c r="B235" s="229"/>
      <c r="C235" s="229"/>
      <c r="D235" s="229"/>
      <c r="E235" s="229"/>
      <c r="F235" s="176"/>
    </row>
    <row r="236" spans="1:6" ht="30.75" thickBot="1" x14ac:dyDescent="0.3">
      <c r="A236" s="464" t="s">
        <v>138</v>
      </c>
      <c r="B236" s="228">
        <f>B237+B238+B239+B240</f>
        <v>1000</v>
      </c>
      <c r="C236" s="228">
        <f>C237+C238+C239+C240</f>
        <v>1350</v>
      </c>
      <c r="D236" s="228">
        <f>D237+D238+D239+D240</f>
        <v>0</v>
      </c>
      <c r="E236" s="228">
        <f>E237+E238+E239+E240</f>
        <v>0</v>
      </c>
      <c r="F236" s="176"/>
    </row>
    <row r="237" spans="1:6" ht="16.5" customHeight="1" thickBot="1" x14ac:dyDescent="0.3">
      <c r="A237" s="465" t="s">
        <v>81</v>
      </c>
      <c r="B237" s="228">
        <v>1000</v>
      </c>
      <c r="C237" s="228">
        <v>1350</v>
      </c>
      <c r="D237" s="228"/>
      <c r="E237" s="228"/>
      <c r="F237" s="176"/>
    </row>
    <row r="238" spans="1:6" ht="15.75" thickBot="1" x14ac:dyDescent="0.3">
      <c r="A238" s="465" t="s">
        <v>135</v>
      </c>
      <c r="B238" s="228"/>
      <c r="C238" s="228"/>
      <c r="D238" s="228"/>
      <c r="E238" s="228"/>
      <c r="F238" s="176"/>
    </row>
    <row r="239" spans="1:6" ht="15.75" thickBot="1" x14ac:dyDescent="0.3">
      <c r="A239" s="465" t="s">
        <v>136</v>
      </c>
      <c r="B239" s="228"/>
      <c r="C239" s="228"/>
      <c r="D239" s="228"/>
      <c r="E239" s="228"/>
      <c r="F239" s="176"/>
    </row>
    <row r="240" spans="1:6" ht="19.5" customHeight="1" thickBot="1" x14ac:dyDescent="0.3">
      <c r="A240" s="465" t="s">
        <v>137</v>
      </c>
      <c r="B240" s="228"/>
      <c r="C240" s="228"/>
      <c r="D240" s="228"/>
      <c r="E240" s="228"/>
      <c r="F240" s="176"/>
    </row>
    <row r="241" spans="1:6" ht="30.75" thickBot="1" x14ac:dyDescent="0.3">
      <c r="A241" s="466" t="s">
        <v>89</v>
      </c>
      <c r="B241" s="228">
        <f>B231+B236</f>
        <v>1000</v>
      </c>
      <c r="C241" s="228">
        <f>C231+C236</f>
        <v>1350</v>
      </c>
      <c r="D241" s="228">
        <f>D231+D236</f>
        <v>0</v>
      </c>
      <c r="E241" s="228">
        <f>E231+E236</f>
        <v>0</v>
      </c>
      <c r="F241" s="176"/>
    </row>
    <row r="242" spans="1:6" ht="18.75" customHeight="1" thickBot="1" x14ac:dyDescent="0.3">
      <c r="A242" s="880" t="s">
        <v>168</v>
      </c>
      <c r="B242" s="881"/>
      <c r="C242" s="881"/>
      <c r="D242" s="881"/>
      <c r="E242" s="882"/>
      <c r="F242" s="176"/>
    </row>
    <row r="243" spans="1:6" ht="16.5" customHeight="1" thickBot="1" x14ac:dyDescent="0.3">
      <c r="A243" s="880" t="s">
        <v>169</v>
      </c>
      <c r="B243" s="881"/>
      <c r="C243" s="881"/>
      <c r="D243" s="881"/>
      <c r="E243" s="882"/>
      <c r="F243" s="176"/>
    </row>
    <row r="244" spans="1:6" ht="16.5" customHeight="1" thickBot="1" x14ac:dyDescent="0.3">
      <c r="A244" s="202" t="s">
        <v>126</v>
      </c>
      <c r="B244" s="870" t="s">
        <v>348</v>
      </c>
      <c r="C244" s="871"/>
      <c r="D244" s="866"/>
      <c r="E244" s="867"/>
      <c r="F244" s="176"/>
    </row>
    <row r="245" spans="1:6" ht="64.5" customHeight="1" thickBot="1" x14ac:dyDescent="0.3">
      <c r="A245" s="202" t="s">
        <v>127</v>
      </c>
      <c r="B245" s="240" t="s">
        <v>349</v>
      </c>
      <c r="C245" s="241" t="s">
        <v>172</v>
      </c>
      <c r="D245" s="870"/>
      <c r="E245" s="867"/>
      <c r="F245" s="176"/>
    </row>
    <row r="246" spans="1:6" ht="14.25" customHeight="1" thickBot="1" x14ac:dyDescent="0.3">
      <c r="A246" s="242"/>
      <c r="B246" s="870"/>
      <c r="C246" s="866"/>
      <c r="D246" s="866"/>
      <c r="E246" s="867"/>
      <c r="F246" s="176"/>
    </row>
    <row r="247" spans="1:6" ht="35.25" customHeight="1" thickBot="1" x14ac:dyDescent="0.3">
      <c r="A247" s="204" t="s">
        <v>68</v>
      </c>
      <c r="B247" s="857" t="s">
        <v>350</v>
      </c>
      <c r="C247" s="858"/>
      <c r="D247" s="858"/>
      <c r="E247" s="859"/>
      <c r="F247" s="176"/>
    </row>
    <row r="248" spans="1:6" ht="29.25" customHeight="1" thickBot="1" x14ac:dyDescent="0.3">
      <c r="A248" s="204" t="s">
        <v>70</v>
      </c>
      <c r="B248" s="860" t="s">
        <v>132</v>
      </c>
      <c r="C248" s="861"/>
      <c r="D248" s="861"/>
      <c r="E248" s="862"/>
      <c r="F248" s="176"/>
    </row>
    <row r="249" spans="1:6" x14ac:dyDescent="0.25">
      <c r="A249" s="852"/>
      <c r="B249" s="205">
        <v>2019</v>
      </c>
      <c r="C249" s="205">
        <v>2020</v>
      </c>
      <c r="D249" s="205">
        <v>2021</v>
      </c>
      <c r="E249" s="205">
        <v>2022</v>
      </c>
      <c r="F249" s="176"/>
    </row>
    <row r="250" spans="1:6" ht="31.5" customHeight="1" thickBot="1" x14ac:dyDescent="0.3">
      <c r="A250" s="853"/>
      <c r="B250" s="206" t="s">
        <v>1</v>
      </c>
      <c r="C250" s="206" t="s">
        <v>46</v>
      </c>
      <c r="D250" s="206" t="s">
        <v>46</v>
      </c>
      <c r="E250" s="206" t="s">
        <v>46</v>
      </c>
      <c r="F250" s="176"/>
    </row>
    <row r="251" spans="1:6" ht="32.25" customHeight="1" thickBot="1" x14ac:dyDescent="0.3">
      <c r="A251" s="204" t="s">
        <v>72</v>
      </c>
      <c r="B251" s="207">
        <v>1</v>
      </c>
      <c r="C251" s="207"/>
      <c r="D251" s="207"/>
      <c r="E251" s="207"/>
      <c r="F251" s="176"/>
    </row>
    <row r="252" spans="1:6" ht="47.25" customHeight="1" thickBot="1" x14ac:dyDescent="0.3">
      <c r="A252" s="204" t="s">
        <v>73</v>
      </c>
      <c r="B252" s="207">
        <v>420</v>
      </c>
      <c r="C252" s="207"/>
      <c r="D252" s="207">
        <f>D341-D303</f>
        <v>0</v>
      </c>
      <c r="E252" s="207">
        <f>E341-E303</f>
        <v>0</v>
      </c>
      <c r="F252" s="176"/>
    </row>
    <row r="253" spans="1:6" ht="32.25" customHeight="1" thickBot="1" x14ac:dyDescent="0.3">
      <c r="A253" s="204" t="s">
        <v>74</v>
      </c>
      <c r="B253" s="207">
        <f>B252/B251</f>
        <v>420</v>
      </c>
      <c r="C253" s="207"/>
      <c r="D253" s="207" t="e">
        <f>D252/D251</f>
        <v>#DIV/0!</v>
      </c>
      <c r="E253" s="207" t="e">
        <f>E252/E251</f>
        <v>#DIV/0!</v>
      </c>
      <c r="F253" s="176"/>
    </row>
    <row r="254" spans="1:6" ht="37.5" customHeight="1" thickBot="1" x14ac:dyDescent="0.3">
      <c r="A254" s="204" t="s">
        <v>75</v>
      </c>
      <c r="B254" s="433" t="s">
        <v>76</v>
      </c>
      <c r="C254" s="208">
        <f>C251/B251</f>
        <v>0</v>
      </c>
      <c r="D254" s="208" t="e">
        <f t="shared" ref="D254:E256" si="6">D251/C251-1</f>
        <v>#DIV/0!</v>
      </c>
      <c r="E254" s="208" t="e">
        <f t="shared" si="6"/>
        <v>#DIV/0!</v>
      </c>
      <c r="F254" s="176"/>
    </row>
    <row r="255" spans="1:6" ht="32.25" customHeight="1" thickBot="1" x14ac:dyDescent="0.3">
      <c r="A255" s="204" t="s">
        <v>77</v>
      </c>
      <c r="B255" s="433" t="s">
        <v>76</v>
      </c>
      <c r="C255" s="208">
        <f>C252/B252</f>
        <v>0</v>
      </c>
      <c r="D255" s="208" t="e">
        <f t="shared" si="6"/>
        <v>#DIV/0!</v>
      </c>
      <c r="E255" s="208" t="e">
        <f t="shared" si="6"/>
        <v>#DIV/0!</v>
      </c>
      <c r="F255" s="176"/>
    </row>
    <row r="256" spans="1:6" ht="30.75" thickBot="1" x14ac:dyDescent="0.3">
      <c r="A256" s="204" t="s">
        <v>78</v>
      </c>
      <c r="B256" s="433" t="s">
        <v>76</v>
      </c>
      <c r="C256" s="208">
        <f>C253/B253</f>
        <v>0</v>
      </c>
      <c r="D256" s="208" t="e">
        <f t="shared" si="6"/>
        <v>#DIV/0!</v>
      </c>
      <c r="E256" s="208" t="e">
        <f t="shared" si="6"/>
        <v>#DIV/0!</v>
      </c>
      <c r="F256" s="176"/>
    </row>
    <row r="257" spans="1:6" ht="36" customHeight="1" thickBot="1" x14ac:dyDescent="0.3">
      <c r="A257" s="854" t="s">
        <v>351</v>
      </c>
      <c r="B257" s="855"/>
      <c r="C257" s="855"/>
      <c r="D257" s="855"/>
      <c r="E257" s="856"/>
      <c r="F257" s="176"/>
    </row>
    <row r="258" spans="1:6" ht="36" customHeight="1" x14ac:dyDescent="0.25">
      <c r="A258" s="852"/>
      <c r="B258" s="205">
        <v>2019</v>
      </c>
      <c r="C258" s="205">
        <v>2020</v>
      </c>
      <c r="D258" s="205">
        <v>2021</v>
      </c>
      <c r="E258" s="205">
        <v>2022</v>
      </c>
      <c r="F258" s="176"/>
    </row>
    <row r="259" spans="1:6" ht="16.5" customHeight="1" thickBot="1" x14ac:dyDescent="0.3">
      <c r="A259" s="853"/>
      <c r="B259" s="206" t="s">
        <v>1</v>
      </c>
      <c r="C259" s="206" t="s">
        <v>46</v>
      </c>
      <c r="D259" s="206" t="s">
        <v>46</v>
      </c>
      <c r="E259" s="206" t="s">
        <v>46</v>
      </c>
      <c r="F259" s="176"/>
    </row>
    <row r="260" spans="1:6" ht="33.75" customHeight="1" thickBot="1" x14ac:dyDescent="0.3">
      <c r="A260" s="209" t="s">
        <v>134</v>
      </c>
      <c r="B260" s="210">
        <f>B261+B262+B263+B264</f>
        <v>420</v>
      </c>
      <c r="C260" s="210">
        <f>C261+C262+C263+C264</f>
        <v>0</v>
      </c>
      <c r="D260" s="210">
        <f>D261+D262+D263+D264</f>
        <v>0</v>
      </c>
      <c r="E260" s="210">
        <f>E261+E262+E263+E264</f>
        <v>0</v>
      </c>
      <c r="F260" s="176"/>
    </row>
    <row r="261" spans="1:6" ht="32.25" customHeight="1" thickBot="1" x14ac:dyDescent="0.3">
      <c r="A261" s="211" t="s">
        <v>81</v>
      </c>
      <c r="B261" s="210">
        <v>420</v>
      </c>
      <c r="C261" s="210"/>
      <c r="D261" s="210"/>
      <c r="E261" s="210"/>
      <c r="F261" s="176"/>
    </row>
    <row r="262" spans="1:6" ht="15.75" thickBot="1" x14ac:dyDescent="0.3">
      <c r="A262" s="211" t="s">
        <v>135</v>
      </c>
      <c r="B262" s="210"/>
      <c r="C262" s="210"/>
      <c r="D262" s="210"/>
      <c r="E262" s="210"/>
      <c r="F262" s="176"/>
    </row>
    <row r="263" spans="1:6" ht="15.75" thickBot="1" x14ac:dyDescent="0.3">
      <c r="A263" s="211" t="s">
        <v>136</v>
      </c>
      <c r="B263" s="210"/>
      <c r="C263" s="210"/>
      <c r="D263" s="210"/>
      <c r="E263" s="210"/>
      <c r="F263" s="176"/>
    </row>
    <row r="264" spans="1:6" ht="33" customHeight="1" thickBot="1" x14ac:dyDescent="0.3">
      <c r="A264" s="211" t="s">
        <v>137</v>
      </c>
      <c r="B264" s="210"/>
      <c r="C264" s="210"/>
      <c r="D264" s="210"/>
      <c r="E264" s="210"/>
      <c r="F264" s="176"/>
    </row>
    <row r="265" spans="1:6" ht="30.75" thickBot="1" x14ac:dyDescent="0.3">
      <c r="A265" s="209" t="s">
        <v>138</v>
      </c>
      <c r="B265" s="212">
        <f>B266+B267+B268+B269</f>
        <v>0</v>
      </c>
      <c r="C265" s="212">
        <f>C266+C267+C268+C269</f>
        <v>0</v>
      </c>
      <c r="D265" s="212">
        <f>D266+D267+D268+D269</f>
        <v>0</v>
      </c>
      <c r="E265" s="212">
        <f>E266+E267+E268+E269</f>
        <v>0</v>
      </c>
      <c r="F265" s="176"/>
    </row>
    <row r="266" spans="1:6" ht="15.75" thickBot="1" x14ac:dyDescent="0.3">
      <c r="A266" s="211" t="s">
        <v>81</v>
      </c>
      <c r="B266" s="212"/>
      <c r="C266" s="210"/>
      <c r="D266" s="210"/>
      <c r="E266" s="210"/>
      <c r="F266" s="176"/>
    </row>
    <row r="267" spans="1:6" ht="46.5" customHeight="1" thickBot="1" x14ac:dyDescent="0.3">
      <c r="A267" s="211" t="s">
        <v>135</v>
      </c>
      <c r="B267" s="212"/>
      <c r="C267" s="210"/>
      <c r="D267" s="210"/>
      <c r="E267" s="210"/>
      <c r="F267" s="176"/>
    </row>
    <row r="268" spans="1:6" ht="24" customHeight="1" thickBot="1" x14ac:dyDescent="0.3">
      <c r="A268" s="211" t="s">
        <v>136</v>
      </c>
      <c r="B268" s="212"/>
      <c r="C268" s="210"/>
      <c r="D268" s="210"/>
      <c r="E268" s="210"/>
      <c r="F268" s="176"/>
    </row>
    <row r="269" spans="1:6" ht="19.5" customHeight="1" thickBot="1" x14ac:dyDescent="0.3">
      <c r="A269" s="211" t="s">
        <v>137</v>
      </c>
      <c r="B269" s="212"/>
      <c r="C269" s="210"/>
      <c r="D269" s="210"/>
      <c r="E269" s="210"/>
      <c r="F269" s="176"/>
    </row>
    <row r="270" spans="1:6" ht="34.5" customHeight="1" thickBot="1" x14ac:dyDescent="0.3">
      <c r="A270" s="243" t="s">
        <v>89</v>
      </c>
      <c r="B270" s="212">
        <f>B260+B265</f>
        <v>420</v>
      </c>
      <c r="C270" s="212">
        <f>C260+C265</f>
        <v>0</v>
      </c>
      <c r="D270" s="212">
        <f>D260+D265</f>
        <v>0</v>
      </c>
      <c r="E270" s="212">
        <f>E260+E265</f>
        <v>0</v>
      </c>
      <c r="F270" s="176"/>
    </row>
    <row r="271" spans="1:6" ht="64.5" customHeight="1" thickBot="1" x14ac:dyDescent="0.3">
      <c r="A271" s="202" t="s">
        <v>91</v>
      </c>
      <c r="B271" s="240" t="s">
        <v>349</v>
      </c>
      <c r="C271" s="241" t="s">
        <v>172</v>
      </c>
      <c r="D271" s="868" t="s">
        <v>352</v>
      </c>
      <c r="E271" s="869"/>
      <c r="F271" s="176"/>
    </row>
    <row r="272" spans="1:6" ht="14.25" customHeight="1" thickBot="1" x14ac:dyDescent="0.3">
      <c r="A272" s="242"/>
      <c r="B272" s="870"/>
      <c r="C272" s="866"/>
      <c r="D272" s="866"/>
      <c r="E272" s="867"/>
      <c r="F272" s="176"/>
    </row>
    <row r="273" spans="1:6" ht="35.25" customHeight="1" thickBot="1" x14ac:dyDescent="0.3">
      <c r="A273" s="204" t="s">
        <v>68</v>
      </c>
      <c r="B273" s="857" t="s">
        <v>353</v>
      </c>
      <c r="C273" s="858"/>
      <c r="D273" s="858"/>
      <c r="E273" s="859"/>
      <c r="F273" s="176"/>
    </row>
    <row r="274" spans="1:6" ht="29.25" customHeight="1" thickBot="1" x14ac:dyDescent="0.3">
      <c r="A274" s="204" t="s">
        <v>70</v>
      </c>
      <c r="B274" s="860" t="s">
        <v>132</v>
      </c>
      <c r="C274" s="861"/>
      <c r="D274" s="861"/>
      <c r="E274" s="862"/>
      <c r="F274" s="176"/>
    </row>
    <row r="275" spans="1:6" x14ac:dyDescent="0.25">
      <c r="A275" s="852"/>
      <c r="B275" s="205">
        <v>2019</v>
      </c>
      <c r="C275" s="205">
        <v>2020</v>
      </c>
      <c r="D275" s="205">
        <v>2021</v>
      </c>
      <c r="E275" s="205">
        <v>2022</v>
      </c>
      <c r="F275" s="176"/>
    </row>
    <row r="276" spans="1:6" ht="31.5" customHeight="1" thickBot="1" x14ac:dyDescent="0.3">
      <c r="A276" s="853"/>
      <c r="B276" s="206" t="s">
        <v>1</v>
      </c>
      <c r="C276" s="206" t="s">
        <v>46</v>
      </c>
      <c r="D276" s="206" t="s">
        <v>46</v>
      </c>
      <c r="E276" s="206" t="s">
        <v>46</v>
      </c>
      <c r="F276" s="176"/>
    </row>
    <row r="277" spans="1:6" ht="32.25" customHeight="1" thickBot="1" x14ac:dyDescent="0.3">
      <c r="A277" s="204" t="s">
        <v>72</v>
      </c>
      <c r="B277" s="207"/>
      <c r="C277" s="207">
        <v>1</v>
      </c>
      <c r="D277" s="207"/>
      <c r="E277" s="207"/>
      <c r="F277" s="176"/>
    </row>
    <row r="278" spans="1:6" ht="47.25" customHeight="1" thickBot="1" x14ac:dyDescent="0.3">
      <c r="A278" s="204" t="s">
        <v>73</v>
      </c>
      <c r="B278" s="207"/>
      <c r="C278" s="207">
        <v>50</v>
      </c>
      <c r="D278" s="207"/>
      <c r="E278" s="207" t="e">
        <f>E367-E329</f>
        <v>#DIV/0!</v>
      </c>
      <c r="F278" s="176"/>
    </row>
    <row r="279" spans="1:6" ht="32.25" customHeight="1" thickBot="1" x14ac:dyDescent="0.3">
      <c r="A279" s="204" t="s">
        <v>74</v>
      </c>
      <c r="B279" s="207" t="e">
        <f>B278/B277</f>
        <v>#DIV/0!</v>
      </c>
      <c r="C279" s="207">
        <f>C278/C277</f>
        <v>50</v>
      </c>
      <c r="D279" s="207" t="e">
        <f>D278/D277</f>
        <v>#DIV/0!</v>
      </c>
      <c r="E279" s="207" t="e">
        <f>E278/E277</f>
        <v>#DIV/0!</v>
      </c>
      <c r="F279" s="176"/>
    </row>
    <row r="280" spans="1:6" ht="37.5" customHeight="1" thickBot="1" x14ac:dyDescent="0.3">
      <c r="A280" s="204" t="s">
        <v>75</v>
      </c>
      <c r="B280" s="433" t="s">
        <v>76</v>
      </c>
      <c r="C280" s="208" t="e">
        <f>C277/B277</f>
        <v>#DIV/0!</v>
      </c>
      <c r="D280" s="208">
        <f t="shared" ref="D280:E282" si="7">D277/C277-1</f>
        <v>-1</v>
      </c>
      <c r="E280" s="208" t="e">
        <f t="shared" si="7"/>
        <v>#DIV/0!</v>
      </c>
      <c r="F280" s="176"/>
    </row>
    <row r="281" spans="1:6" ht="32.25" customHeight="1" thickBot="1" x14ac:dyDescent="0.3">
      <c r="A281" s="204" t="s">
        <v>77</v>
      </c>
      <c r="B281" s="433" t="s">
        <v>76</v>
      </c>
      <c r="C281" s="208" t="e">
        <f>C278/B278</f>
        <v>#DIV/0!</v>
      </c>
      <c r="D281" s="208">
        <f t="shared" si="7"/>
        <v>-1</v>
      </c>
      <c r="E281" s="208" t="e">
        <f t="shared" si="7"/>
        <v>#DIV/0!</v>
      </c>
      <c r="F281" s="176"/>
    </row>
    <row r="282" spans="1:6" ht="30.75" thickBot="1" x14ac:dyDescent="0.3">
      <c r="A282" s="204" t="s">
        <v>78</v>
      </c>
      <c r="B282" s="433" t="s">
        <v>76</v>
      </c>
      <c r="C282" s="208" t="e">
        <f>C279/B279</f>
        <v>#DIV/0!</v>
      </c>
      <c r="D282" s="208" t="e">
        <f t="shared" si="7"/>
        <v>#DIV/0!</v>
      </c>
      <c r="E282" s="208" t="e">
        <f t="shared" si="7"/>
        <v>#DIV/0!</v>
      </c>
      <c r="F282" s="176"/>
    </row>
    <row r="283" spans="1:6" ht="36" customHeight="1" thickBot="1" x14ac:dyDescent="0.3">
      <c r="A283" s="854" t="s">
        <v>354</v>
      </c>
      <c r="B283" s="855"/>
      <c r="C283" s="855"/>
      <c r="D283" s="855"/>
      <c r="E283" s="856"/>
      <c r="F283" s="176"/>
    </row>
    <row r="284" spans="1:6" ht="36" customHeight="1" x14ac:dyDescent="0.25">
      <c r="A284" s="852"/>
      <c r="B284" s="205">
        <v>2019</v>
      </c>
      <c r="C284" s="205">
        <v>2020</v>
      </c>
      <c r="D284" s="205">
        <v>2021</v>
      </c>
      <c r="E284" s="205">
        <v>2022</v>
      </c>
      <c r="F284" s="176"/>
    </row>
    <row r="285" spans="1:6" ht="16.5" customHeight="1" thickBot="1" x14ac:dyDescent="0.3">
      <c r="A285" s="853"/>
      <c r="B285" s="206" t="s">
        <v>1</v>
      </c>
      <c r="C285" s="206" t="s">
        <v>46</v>
      </c>
      <c r="D285" s="206" t="s">
        <v>46</v>
      </c>
      <c r="E285" s="206" t="s">
        <v>46</v>
      </c>
      <c r="F285" s="176"/>
    </row>
    <row r="286" spans="1:6" ht="33.75" customHeight="1" thickBot="1" x14ac:dyDescent="0.3">
      <c r="A286" s="209" t="s">
        <v>134</v>
      </c>
      <c r="B286" s="210">
        <f>B287+B288+B289+B290</f>
        <v>0</v>
      </c>
      <c r="C286" s="210">
        <f>C287+C288+C289+C290</f>
        <v>50</v>
      </c>
      <c r="D286" s="210">
        <f>D287+D288+D289+D290</f>
        <v>0</v>
      </c>
      <c r="E286" s="210">
        <f>E287+E288+E289+E290</f>
        <v>0</v>
      </c>
      <c r="F286" s="176"/>
    </row>
    <row r="287" spans="1:6" ht="32.25" customHeight="1" thickBot="1" x14ac:dyDescent="0.3">
      <c r="A287" s="211" t="s">
        <v>81</v>
      </c>
      <c r="B287" s="210"/>
      <c r="C287" s="210">
        <v>50</v>
      </c>
      <c r="D287" s="210"/>
      <c r="E287" s="210"/>
      <c r="F287" s="176"/>
    </row>
    <row r="288" spans="1:6" ht="15.75" thickBot="1" x14ac:dyDescent="0.3">
      <c r="A288" s="211" t="s">
        <v>135</v>
      </c>
      <c r="B288" s="210"/>
      <c r="C288" s="210"/>
      <c r="D288" s="210"/>
      <c r="E288" s="210"/>
      <c r="F288" s="176"/>
    </row>
    <row r="289" spans="1:6" ht="15.75" thickBot="1" x14ac:dyDescent="0.3">
      <c r="A289" s="211" t="s">
        <v>136</v>
      </c>
      <c r="B289" s="210"/>
      <c r="C289" s="210"/>
      <c r="D289" s="210"/>
      <c r="E289" s="210"/>
      <c r="F289" s="176"/>
    </row>
    <row r="290" spans="1:6" ht="33" customHeight="1" thickBot="1" x14ac:dyDescent="0.3">
      <c r="A290" s="211" t="s">
        <v>137</v>
      </c>
      <c r="B290" s="210"/>
      <c r="C290" s="210"/>
      <c r="D290" s="210"/>
      <c r="E290" s="210"/>
      <c r="F290" s="176"/>
    </row>
    <row r="291" spans="1:6" ht="30.75" thickBot="1" x14ac:dyDescent="0.3">
      <c r="A291" s="209" t="s">
        <v>138</v>
      </c>
      <c r="B291" s="212">
        <f>B292+B293+B294+B295</f>
        <v>0</v>
      </c>
      <c r="C291" s="212">
        <f>C292+C293+C294+C295</f>
        <v>0</v>
      </c>
      <c r="D291" s="212">
        <f>D292+D293+D294+D295</f>
        <v>0</v>
      </c>
      <c r="E291" s="212">
        <f>E292+E293+E294+E295</f>
        <v>0</v>
      </c>
      <c r="F291" s="176"/>
    </row>
    <row r="292" spans="1:6" ht="15.75" thickBot="1" x14ac:dyDescent="0.3">
      <c r="A292" s="211" t="s">
        <v>81</v>
      </c>
      <c r="B292" s="212"/>
      <c r="C292" s="210"/>
      <c r="D292" s="210"/>
      <c r="E292" s="210"/>
      <c r="F292" s="176"/>
    </row>
    <row r="293" spans="1:6" ht="46.5" customHeight="1" thickBot="1" x14ac:dyDescent="0.3">
      <c r="A293" s="211" t="s">
        <v>135</v>
      </c>
      <c r="B293" s="212"/>
      <c r="C293" s="210"/>
      <c r="D293" s="210"/>
      <c r="E293" s="210"/>
      <c r="F293" s="176"/>
    </row>
    <row r="294" spans="1:6" ht="24" customHeight="1" thickBot="1" x14ac:dyDescent="0.3">
      <c r="A294" s="211" t="s">
        <v>136</v>
      </c>
      <c r="B294" s="212"/>
      <c r="C294" s="210"/>
      <c r="D294" s="210"/>
      <c r="E294" s="210"/>
      <c r="F294" s="176"/>
    </row>
    <row r="295" spans="1:6" ht="19.5" customHeight="1" thickBot="1" x14ac:dyDescent="0.3">
      <c r="A295" s="211" t="s">
        <v>137</v>
      </c>
      <c r="B295" s="212"/>
      <c r="C295" s="210"/>
      <c r="D295" s="210"/>
      <c r="E295" s="210"/>
      <c r="F295" s="176"/>
    </row>
    <row r="296" spans="1:6" ht="34.5" customHeight="1" thickBot="1" x14ac:dyDescent="0.3">
      <c r="A296" s="243" t="s">
        <v>97</v>
      </c>
      <c r="B296" s="212">
        <f>B286+B291</f>
        <v>0</v>
      </c>
      <c r="C296" s="212">
        <f>C286+C291</f>
        <v>50</v>
      </c>
      <c r="D296" s="212">
        <f>D286+D291</f>
        <v>0</v>
      </c>
      <c r="E296" s="212">
        <f>E286+E291</f>
        <v>0</v>
      </c>
      <c r="F296" s="176"/>
    </row>
    <row r="297" spans="1:6" ht="107.25" customHeight="1" thickBot="1" x14ac:dyDescent="0.3">
      <c r="A297" s="202" t="s">
        <v>142</v>
      </c>
      <c r="B297" s="244" t="s">
        <v>355</v>
      </c>
      <c r="C297" s="241" t="s">
        <v>172</v>
      </c>
      <c r="D297" s="866"/>
      <c r="E297" s="867"/>
      <c r="F297" s="176"/>
    </row>
    <row r="298" spans="1:6" ht="15.75" thickBot="1" x14ac:dyDescent="0.3">
      <c r="A298" s="204" t="s">
        <v>68</v>
      </c>
      <c r="B298" s="857" t="s">
        <v>356</v>
      </c>
      <c r="C298" s="858"/>
      <c r="D298" s="858"/>
      <c r="E298" s="859"/>
      <c r="F298" s="176"/>
    </row>
    <row r="299" spans="1:6" ht="14.25" customHeight="1" thickBot="1" x14ac:dyDescent="0.3">
      <c r="A299" s="204" t="s">
        <v>70</v>
      </c>
      <c r="B299" s="860" t="s">
        <v>357</v>
      </c>
      <c r="C299" s="861"/>
      <c r="D299" s="861"/>
      <c r="E299" s="862"/>
      <c r="F299" s="176"/>
    </row>
    <row r="300" spans="1:6" ht="16.5" customHeight="1" x14ac:dyDescent="0.25">
      <c r="A300" s="852"/>
      <c r="B300" s="205">
        <v>2019</v>
      </c>
      <c r="C300" s="205">
        <v>2020</v>
      </c>
      <c r="D300" s="205">
        <v>2021</v>
      </c>
      <c r="E300" s="205">
        <v>2022</v>
      </c>
      <c r="F300" s="176"/>
    </row>
    <row r="301" spans="1:6" ht="24" customHeight="1" thickBot="1" x14ac:dyDescent="0.3">
      <c r="A301" s="853"/>
      <c r="B301" s="206" t="s">
        <v>1</v>
      </c>
      <c r="C301" s="206" t="s">
        <v>46</v>
      </c>
      <c r="D301" s="206" t="s">
        <v>46</v>
      </c>
      <c r="E301" s="206" t="s">
        <v>46</v>
      </c>
      <c r="F301" s="176"/>
    </row>
    <row r="302" spans="1:6" ht="15" customHeight="1" thickBot="1" x14ac:dyDescent="0.3">
      <c r="A302" s="204" t="s">
        <v>72</v>
      </c>
      <c r="B302" s="433">
        <v>500</v>
      </c>
      <c r="C302" s="207"/>
      <c r="D302" s="204"/>
      <c r="E302" s="204"/>
      <c r="F302" s="176"/>
    </row>
    <row r="303" spans="1:6" ht="15" customHeight="1" thickBot="1" x14ac:dyDescent="0.3">
      <c r="A303" s="204" t="s">
        <v>73</v>
      </c>
      <c r="B303" s="207">
        <v>8500</v>
      </c>
      <c r="C303" s="207"/>
      <c r="D303" s="207"/>
      <c r="E303" s="207"/>
      <c r="F303" s="176"/>
    </row>
    <row r="304" spans="1:6" ht="30.75" thickBot="1" x14ac:dyDescent="0.3">
      <c r="A304" s="204" t="s">
        <v>74</v>
      </c>
      <c r="B304" s="207">
        <f>B303/B302</f>
        <v>17</v>
      </c>
      <c r="C304" s="207" t="e">
        <f>C303/C302</f>
        <v>#DIV/0!</v>
      </c>
      <c r="D304" s="207" t="e">
        <f>D303/D302</f>
        <v>#DIV/0!</v>
      </c>
      <c r="E304" s="207" t="e">
        <f>E303/E302</f>
        <v>#DIV/0!</v>
      </c>
      <c r="F304" s="176"/>
    </row>
    <row r="305" spans="1:6" ht="30.75" thickBot="1" x14ac:dyDescent="0.3">
      <c r="A305" s="204" t="s">
        <v>75</v>
      </c>
      <c r="B305" s="433"/>
      <c r="C305" s="208">
        <f>C302/B302</f>
        <v>0</v>
      </c>
      <c r="D305" s="208" t="e">
        <f t="shared" ref="D305:E307" si="8">D302/C302-1</f>
        <v>#DIV/0!</v>
      </c>
      <c r="E305" s="208" t="e">
        <f t="shared" si="8"/>
        <v>#DIV/0!</v>
      </c>
      <c r="F305" s="176"/>
    </row>
    <row r="306" spans="1:6" ht="14.25" customHeight="1" thickBot="1" x14ac:dyDescent="0.3">
      <c r="A306" s="204" t="s">
        <v>77</v>
      </c>
      <c r="B306" s="433"/>
      <c r="C306" s="208">
        <f>C303/B303</f>
        <v>0</v>
      </c>
      <c r="D306" s="208" t="e">
        <f t="shared" si="8"/>
        <v>#DIV/0!</v>
      </c>
      <c r="E306" s="208" t="e">
        <f t="shared" si="8"/>
        <v>#DIV/0!</v>
      </c>
      <c r="F306" s="176"/>
    </row>
    <row r="307" spans="1:6" ht="32.25" customHeight="1" thickBot="1" x14ac:dyDescent="0.3">
      <c r="A307" s="204" t="s">
        <v>78</v>
      </c>
      <c r="B307" s="433"/>
      <c r="C307" s="208" t="e">
        <f>C304/B304</f>
        <v>#DIV/0!</v>
      </c>
      <c r="D307" s="208" t="e">
        <f t="shared" si="8"/>
        <v>#DIV/0!</v>
      </c>
      <c r="E307" s="208" t="e">
        <f t="shared" si="8"/>
        <v>#DIV/0!</v>
      </c>
      <c r="F307" s="176"/>
    </row>
    <row r="308" spans="1:6" ht="21" customHeight="1" thickBot="1" x14ac:dyDescent="0.3">
      <c r="A308" s="854" t="s">
        <v>358</v>
      </c>
      <c r="B308" s="855"/>
      <c r="C308" s="855"/>
      <c r="D308" s="855"/>
      <c r="E308" s="856"/>
      <c r="F308" s="176"/>
    </row>
    <row r="309" spans="1:6" ht="13.5" customHeight="1" x14ac:dyDescent="0.25">
      <c r="A309" s="852"/>
      <c r="B309" s="205">
        <v>2019</v>
      </c>
      <c r="C309" s="205">
        <v>2020</v>
      </c>
      <c r="D309" s="205">
        <v>2021</v>
      </c>
      <c r="E309" s="205">
        <v>2022</v>
      </c>
      <c r="F309" s="176"/>
    </row>
    <row r="310" spans="1:6" ht="15" customHeight="1" thickBot="1" x14ac:dyDescent="0.3">
      <c r="A310" s="853"/>
      <c r="B310" s="206" t="s">
        <v>1</v>
      </c>
      <c r="C310" s="206" t="s">
        <v>46</v>
      </c>
      <c r="D310" s="206" t="s">
        <v>46</v>
      </c>
      <c r="E310" s="206" t="s">
        <v>46</v>
      </c>
      <c r="F310" s="176"/>
    </row>
    <row r="311" spans="1:6" ht="15.75" customHeight="1" thickBot="1" x14ac:dyDescent="0.3">
      <c r="A311" s="209" t="s">
        <v>134</v>
      </c>
      <c r="B311" s="210">
        <f>B312+B313+B314+B315</f>
        <v>0</v>
      </c>
      <c r="C311" s="210">
        <f>C312+C313+C314+C315</f>
        <v>0</v>
      </c>
      <c r="D311" s="210">
        <f>D312+D313+D314+D315</f>
        <v>0</v>
      </c>
      <c r="E311" s="210">
        <f>E312+E313+E314+E315</f>
        <v>0</v>
      </c>
      <c r="F311" s="176"/>
    </row>
    <row r="312" spans="1:6" ht="15.75" thickBot="1" x14ac:dyDescent="0.3">
      <c r="A312" s="211" t="s">
        <v>81</v>
      </c>
      <c r="B312" s="210"/>
      <c r="C312" s="210"/>
      <c r="D312" s="210"/>
      <c r="E312" s="210"/>
      <c r="F312" s="176"/>
    </row>
    <row r="313" spans="1:6" ht="22.5" customHeight="1" thickBot="1" x14ac:dyDescent="0.3">
      <c r="A313" s="211" t="s">
        <v>135</v>
      </c>
      <c r="B313" s="210"/>
      <c r="C313" s="210"/>
      <c r="D313" s="210"/>
      <c r="E313" s="210"/>
      <c r="F313" s="176"/>
    </row>
    <row r="314" spans="1:6" ht="15.75" thickBot="1" x14ac:dyDescent="0.3">
      <c r="A314" s="211" t="s">
        <v>136</v>
      </c>
      <c r="B314" s="210"/>
      <c r="C314" s="210"/>
      <c r="D314" s="210"/>
      <c r="E314" s="210"/>
      <c r="F314" s="176"/>
    </row>
    <row r="315" spans="1:6" ht="18.75" customHeight="1" thickBot="1" x14ac:dyDescent="0.3">
      <c r="A315" s="211" t="s">
        <v>137</v>
      </c>
      <c r="B315" s="210"/>
      <c r="C315" s="210"/>
      <c r="D315" s="210"/>
      <c r="E315" s="210"/>
      <c r="F315" s="176"/>
    </row>
    <row r="316" spans="1:6" ht="19.5" customHeight="1" thickBot="1" x14ac:dyDescent="0.3">
      <c r="A316" s="209" t="s">
        <v>138</v>
      </c>
      <c r="B316" s="212">
        <f>B317+B318+B319+B320</f>
        <v>8500</v>
      </c>
      <c r="C316" s="212">
        <f>C317+C318+C319+C320</f>
        <v>0</v>
      </c>
      <c r="D316" s="212">
        <f>D317+D318+D319+D320</f>
        <v>0</v>
      </c>
      <c r="E316" s="212">
        <f>E317+E318+E319+E320</f>
        <v>0</v>
      </c>
      <c r="F316" s="176"/>
    </row>
    <row r="317" spans="1:6" ht="15.75" customHeight="1" thickBot="1" x14ac:dyDescent="0.3">
      <c r="A317" s="211" t="s">
        <v>81</v>
      </c>
      <c r="B317" s="212">
        <v>8500</v>
      </c>
      <c r="C317" s="210"/>
      <c r="D317" s="210"/>
      <c r="E317" s="210"/>
      <c r="F317" s="176"/>
    </row>
    <row r="318" spans="1:6" ht="13.5" customHeight="1" thickBot="1" x14ac:dyDescent="0.3">
      <c r="A318" s="211" t="s">
        <v>135</v>
      </c>
      <c r="B318" s="212"/>
      <c r="C318" s="210"/>
      <c r="D318" s="210"/>
      <c r="E318" s="210"/>
      <c r="F318" s="176"/>
    </row>
    <row r="319" spans="1:6" ht="18.75" customHeight="1" thickBot="1" x14ac:dyDescent="0.3">
      <c r="A319" s="211" t="s">
        <v>136</v>
      </c>
      <c r="B319" s="212"/>
      <c r="C319" s="210"/>
      <c r="D319" s="210"/>
      <c r="E319" s="210"/>
      <c r="F319" s="176"/>
    </row>
    <row r="320" spans="1:6" ht="21" customHeight="1" thickBot="1" x14ac:dyDescent="0.3">
      <c r="A320" s="211" t="s">
        <v>137</v>
      </c>
      <c r="B320" s="212"/>
      <c r="C320" s="210"/>
      <c r="D320" s="210"/>
      <c r="E320" s="210"/>
      <c r="F320" s="176"/>
    </row>
    <row r="321" spans="1:6" ht="32.25" customHeight="1" thickBot="1" x14ac:dyDescent="0.3">
      <c r="A321" s="243" t="s">
        <v>182</v>
      </c>
      <c r="B321" s="212">
        <f>B311+B316</f>
        <v>8500</v>
      </c>
      <c r="C321" s="212">
        <f>C311+C316</f>
        <v>0</v>
      </c>
      <c r="D321" s="212">
        <f>D311+D316</f>
        <v>0</v>
      </c>
      <c r="E321" s="212">
        <f>E311+E316</f>
        <v>0</v>
      </c>
      <c r="F321" s="176"/>
    </row>
    <row r="322" spans="1:6" ht="71.25" customHeight="1" thickBot="1" x14ac:dyDescent="0.3">
      <c r="A322" s="202" t="s">
        <v>105</v>
      </c>
      <c r="B322" s="235" t="s">
        <v>359</v>
      </c>
      <c r="C322" s="236" t="s">
        <v>172</v>
      </c>
      <c r="D322" s="237"/>
      <c r="E322" s="238"/>
      <c r="F322" s="176"/>
    </row>
    <row r="323" spans="1:6" ht="129.75" customHeight="1" thickBot="1" x14ac:dyDescent="0.3">
      <c r="A323" s="204" t="s">
        <v>68</v>
      </c>
      <c r="B323" s="857" t="s">
        <v>360</v>
      </c>
      <c r="C323" s="858"/>
      <c r="D323" s="858"/>
      <c r="E323" s="859"/>
      <c r="F323" s="176"/>
    </row>
    <row r="324" spans="1:6" ht="15.75" thickBot="1" x14ac:dyDescent="0.3">
      <c r="A324" s="204" t="s">
        <v>70</v>
      </c>
      <c r="B324" s="860" t="s">
        <v>361</v>
      </c>
      <c r="C324" s="861"/>
      <c r="D324" s="861"/>
      <c r="E324" s="862"/>
      <c r="F324" s="176"/>
    </row>
    <row r="325" spans="1:6" ht="16.5" customHeight="1" x14ac:dyDescent="0.25">
      <c r="A325" s="852"/>
      <c r="B325" s="205">
        <v>2019</v>
      </c>
      <c r="C325" s="205">
        <v>2020</v>
      </c>
      <c r="D325" s="205">
        <v>2021</v>
      </c>
      <c r="E325" s="205">
        <v>2022</v>
      </c>
      <c r="F325" s="176"/>
    </row>
    <row r="326" spans="1:6" ht="18" customHeight="1" thickBot="1" x14ac:dyDescent="0.3">
      <c r="A326" s="853"/>
      <c r="B326" s="206" t="s">
        <v>1</v>
      </c>
      <c r="C326" s="206" t="s">
        <v>46</v>
      </c>
      <c r="D326" s="206" t="s">
        <v>46</v>
      </c>
      <c r="E326" s="206" t="s">
        <v>46</v>
      </c>
      <c r="F326" s="176"/>
    </row>
    <row r="327" spans="1:6" ht="18" customHeight="1" thickBot="1" x14ac:dyDescent="0.3">
      <c r="A327" s="204" t="s">
        <v>72</v>
      </c>
      <c r="B327" s="433">
        <v>600</v>
      </c>
      <c r="C327" s="207"/>
      <c r="D327" s="204"/>
      <c r="E327" s="204"/>
      <c r="F327" s="176"/>
    </row>
    <row r="328" spans="1:6" ht="15.75" customHeight="1" thickBot="1" x14ac:dyDescent="0.3">
      <c r="A328" s="204" t="s">
        <v>73</v>
      </c>
      <c r="B328" s="207">
        <v>3000</v>
      </c>
      <c r="C328" s="207"/>
      <c r="D328" s="207">
        <f>D346</f>
        <v>0</v>
      </c>
      <c r="E328" s="207">
        <f>E346</f>
        <v>0</v>
      </c>
      <c r="F328" s="176"/>
    </row>
    <row r="329" spans="1:6" ht="32.25" customHeight="1" thickBot="1" x14ac:dyDescent="0.3">
      <c r="A329" s="204" t="s">
        <v>74</v>
      </c>
      <c r="B329" s="207">
        <f>B328/B327</f>
        <v>5</v>
      </c>
      <c r="C329" s="207" t="e">
        <f>C328/C327</f>
        <v>#DIV/0!</v>
      </c>
      <c r="D329" s="207" t="e">
        <f>D328/D327</f>
        <v>#DIV/0!</v>
      </c>
      <c r="E329" s="207" t="e">
        <f>E328/E327</f>
        <v>#DIV/0!</v>
      </c>
      <c r="F329" s="176"/>
    </row>
    <row r="330" spans="1:6" ht="50.25" customHeight="1" thickBot="1" x14ac:dyDescent="0.3">
      <c r="A330" s="204" t="s">
        <v>75</v>
      </c>
      <c r="B330" s="433" t="s">
        <v>76</v>
      </c>
      <c r="C330" s="208">
        <f>C327/B327-1</f>
        <v>-1</v>
      </c>
      <c r="D330" s="208" t="e">
        <f t="shared" ref="D330:E332" si="9">D327/C327-1</f>
        <v>#DIV/0!</v>
      </c>
      <c r="E330" s="208" t="e">
        <f t="shared" si="9"/>
        <v>#DIV/0!</v>
      </c>
      <c r="F330" s="176"/>
    </row>
    <row r="331" spans="1:6" ht="30.75" thickBot="1" x14ac:dyDescent="0.3">
      <c r="A331" s="204" t="s">
        <v>77</v>
      </c>
      <c r="B331" s="433" t="s">
        <v>76</v>
      </c>
      <c r="C331" s="208">
        <f>C328/B328-1</f>
        <v>-1</v>
      </c>
      <c r="D331" s="208" t="e">
        <f t="shared" si="9"/>
        <v>#DIV/0!</v>
      </c>
      <c r="E331" s="208" t="e">
        <f t="shared" si="9"/>
        <v>#DIV/0!</v>
      </c>
      <c r="F331" s="176"/>
    </row>
    <row r="332" spans="1:6" ht="30.75" thickBot="1" x14ac:dyDescent="0.3">
      <c r="A332" s="204" t="s">
        <v>78</v>
      </c>
      <c r="B332" s="433" t="s">
        <v>76</v>
      </c>
      <c r="C332" s="208" t="e">
        <f>C329/B329-1</f>
        <v>#DIV/0!</v>
      </c>
      <c r="D332" s="208" t="e">
        <f t="shared" si="9"/>
        <v>#DIV/0!</v>
      </c>
      <c r="E332" s="208" t="e">
        <f t="shared" si="9"/>
        <v>#DIV/0!</v>
      </c>
      <c r="F332" s="176"/>
    </row>
    <row r="333" spans="1:6" ht="13.5" customHeight="1" thickBot="1" x14ac:dyDescent="0.3">
      <c r="A333" s="854" t="s">
        <v>362</v>
      </c>
      <c r="B333" s="855"/>
      <c r="C333" s="855"/>
      <c r="D333" s="855"/>
      <c r="E333" s="856"/>
      <c r="F333" s="176"/>
    </row>
    <row r="334" spans="1:6" x14ac:dyDescent="0.25">
      <c r="A334" s="852"/>
      <c r="B334" s="205">
        <v>2019</v>
      </c>
      <c r="C334" s="205">
        <v>2020</v>
      </c>
      <c r="D334" s="205">
        <v>2021</v>
      </c>
      <c r="E334" s="205">
        <v>2022</v>
      </c>
      <c r="F334" s="176"/>
    </row>
    <row r="335" spans="1:6" ht="15.75" thickBot="1" x14ac:dyDescent="0.3">
      <c r="A335" s="853"/>
      <c r="B335" s="206" t="s">
        <v>1</v>
      </c>
      <c r="C335" s="206" t="s">
        <v>46</v>
      </c>
      <c r="D335" s="206" t="s">
        <v>46</v>
      </c>
      <c r="E335" s="206" t="s">
        <v>46</v>
      </c>
      <c r="F335" s="176"/>
    </row>
    <row r="336" spans="1:6" ht="30.75" thickBot="1" x14ac:dyDescent="0.3">
      <c r="A336" s="209" t="s">
        <v>134</v>
      </c>
      <c r="B336" s="210">
        <f>B337+B338+B339+B340</f>
        <v>0</v>
      </c>
      <c r="C336" s="210">
        <f>C337+C338+C339+C340</f>
        <v>0</v>
      </c>
      <c r="D336" s="210">
        <f>D337+D338+D339+D340</f>
        <v>0</v>
      </c>
      <c r="E336" s="210">
        <f>E337+E338+E339+E340</f>
        <v>0</v>
      </c>
      <c r="F336" s="176"/>
    </row>
    <row r="337" spans="1:6" ht="15.75" thickBot="1" x14ac:dyDescent="0.3">
      <c r="A337" s="211" t="s">
        <v>81</v>
      </c>
      <c r="B337" s="210"/>
      <c r="C337" s="210"/>
      <c r="D337" s="210"/>
      <c r="E337" s="210"/>
      <c r="F337" s="176"/>
    </row>
    <row r="338" spans="1:6" ht="15.75" thickBot="1" x14ac:dyDescent="0.3">
      <c r="A338" s="211" t="s">
        <v>135</v>
      </c>
      <c r="B338" s="210"/>
      <c r="C338" s="210"/>
      <c r="D338" s="210"/>
      <c r="E338" s="210"/>
      <c r="F338" s="176"/>
    </row>
    <row r="339" spans="1:6" ht="15.75" thickBot="1" x14ac:dyDescent="0.3">
      <c r="A339" s="211" t="s">
        <v>136</v>
      </c>
      <c r="B339" s="210"/>
      <c r="C339" s="210"/>
      <c r="D339" s="210"/>
      <c r="E339" s="210"/>
      <c r="F339" s="176"/>
    </row>
    <row r="340" spans="1:6" ht="15.75" customHeight="1" thickBot="1" x14ac:dyDescent="0.3">
      <c r="A340" s="211" t="s">
        <v>137</v>
      </c>
      <c r="B340" s="210"/>
      <c r="C340" s="210"/>
      <c r="D340" s="210"/>
      <c r="E340" s="210"/>
      <c r="F340" s="176"/>
    </row>
    <row r="341" spans="1:6" ht="30.75" thickBot="1" x14ac:dyDescent="0.3">
      <c r="A341" s="209" t="s">
        <v>138</v>
      </c>
      <c r="B341" s="212">
        <f>B342+B343+B344+B345</f>
        <v>3000</v>
      </c>
      <c r="C341" s="212">
        <f>C342+C343+C344+C345</f>
        <v>0</v>
      </c>
      <c r="D341" s="212">
        <f>D342+D343+D344+D345</f>
        <v>0</v>
      </c>
      <c r="E341" s="212">
        <f>E342+E343+E344+E345</f>
        <v>0</v>
      </c>
      <c r="F341" s="176"/>
    </row>
    <row r="342" spans="1:6" ht="15.75" thickBot="1" x14ac:dyDescent="0.3">
      <c r="A342" s="211" t="s">
        <v>81</v>
      </c>
      <c r="B342" s="212">
        <v>3000</v>
      </c>
      <c r="C342" s="210"/>
      <c r="D342" s="210"/>
      <c r="E342" s="210"/>
      <c r="F342" s="176"/>
    </row>
    <row r="343" spans="1:6" ht="15.75" thickBot="1" x14ac:dyDescent="0.3">
      <c r="A343" s="211" t="s">
        <v>135</v>
      </c>
      <c r="B343" s="212"/>
      <c r="C343" s="210"/>
      <c r="D343" s="210"/>
      <c r="E343" s="210"/>
      <c r="F343" s="176"/>
    </row>
    <row r="344" spans="1:6" ht="15.75" thickBot="1" x14ac:dyDescent="0.3">
      <c r="A344" s="211" t="s">
        <v>136</v>
      </c>
      <c r="B344" s="212"/>
      <c r="C344" s="210"/>
      <c r="D344" s="210"/>
      <c r="E344" s="210"/>
      <c r="F344" s="176"/>
    </row>
    <row r="345" spans="1:6" ht="15.75" thickBot="1" x14ac:dyDescent="0.3">
      <c r="A345" s="211" t="s">
        <v>137</v>
      </c>
      <c r="B345" s="212"/>
      <c r="C345" s="210"/>
      <c r="D345" s="210"/>
      <c r="E345" s="210"/>
      <c r="F345" s="176"/>
    </row>
    <row r="346" spans="1:6" ht="30.75" customHeight="1" thickBot="1" x14ac:dyDescent="0.3">
      <c r="A346" s="239" t="s">
        <v>111</v>
      </c>
      <c r="B346" s="212">
        <f>B336+B341</f>
        <v>3000</v>
      </c>
      <c r="C346" s="212">
        <f>C336+C341</f>
        <v>0</v>
      </c>
      <c r="D346" s="212">
        <f>D336+D341</f>
        <v>0</v>
      </c>
      <c r="E346" s="212">
        <f>E336+E341</f>
        <v>0</v>
      </c>
      <c r="F346" s="176"/>
    </row>
    <row r="347" spans="1:6" ht="78.75" customHeight="1" thickBot="1" x14ac:dyDescent="0.3">
      <c r="A347" s="245" t="s">
        <v>187</v>
      </c>
      <c r="B347" s="246" t="s">
        <v>363</v>
      </c>
      <c r="C347" s="236" t="s">
        <v>172</v>
      </c>
      <c r="D347" s="237" t="s">
        <v>364</v>
      </c>
      <c r="E347" s="238"/>
      <c r="F347" s="176"/>
    </row>
    <row r="348" spans="1:6" ht="39.75" customHeight="1" thickBot="1" x14ac:dyDescent="0.3">
      <c r="A348" s="204" t="s">
        <v>68</v>
      </c>
      <c r="B348" s="857" t="s">
        <v>365</v>
      </c>
      <c r="C348" s="858"/>
      <c r="D348" s="858"/>
      <c r="E348" s="859"/>
      <c r="F348" s="176"/>
    </row>
    <row r="349" spans="1:6" ht="24" customHeight="1" thickBot="1" x14ac:dyDescent="0.3">
      <c r="A349" s="204" t="s">
        <v>70</v>
      </c>
      <c r="B349" s="860" t="s">
        <v>347</v>
      </c>
      <c r="C349" s="861"/>
      <c r="D349" s="861"/>
      <c r="E349" s="862"/>
      <c r="F349" s="176"/>
    </row>
    <row r="350" spans="1:6" ht="21" customHeight="1" x14ac:dyDescent="0.25">
      <c r="A350" s="852"/>
      <c r="B350" s="205">
        <v>2019</v>
      </c>
      <c r="C350" s="205">
        <v>2020</v>
      </c>
      <c r="D350" s="205">
        <v>2021</v>
      </c>
      <c r="E350" s="205">
        <v>2022</v>
      </c>
      <c r="F350" s="176"/>
    </row>
    <row r="351" spans="1:6" ht="21.75" customHeight="1" thickBot="1" x14ac:dyDescent="0.3">
      <c r="A351" s="853"/>
      <c r="B351" s="206" t="s">
        <v>1</v>
      </c>
      <c r="C351" s="206" t="s">
        <v>46</v>
      </c>
      <c r="D351" s="206" t="s">
        <v>46</v>
      </c>
      <c r="E351" s="206" t="s">
        <v>46</v>
      </c>
      <c r="F351" s="176"/>
    </row>
    <row r="352" spans="1:6" ht="45" customHeight="1" thickBot="1" x14ac:dyDescent="0.3">
      <c r="A352" s="204" t="s">
        <v>72</v>
      </c>
      <c r="B352" s="204"/>
      <c r="C352" s="207">
        <v>1</v>
      </c>
      <c r="D352" s="433">
        <v>1</v>
      </c>
      <c r="E352" s="204"/>
      <c r="F352" s="176"/>
    </row>
    <row r="353" spans="1:6" ht="30.75" thickBot="1" x14ac:dyDescent="0.3">
      <c r="A353" s="204" t="s">
        <v>73</v>
      </c>
      <c r="B353" s="207">
        <f>B371</f>
        <v>0</v>
      </c>
      <c r="C353" s="207">
        <v>5000</v>
      </c>
      <c r="D353" s="207">
        <v>5000</v>
      </c>
      <c r="E353" s="207">
        <f>E371</f>
        <v>0</v>
      </c>
      <c r="F353" s="176"/>
    </row>
    <row r="354" spans="1:6" ht="25.5" customHeight="1" thickBot="1" x14ac:dyDescent="0.3">
      <c r="A354" s="204" t="s">
        <v>74</v>
      </c>
      <c r="B354" s="207" t="e">
        <f>B353/B352</f>
        <v>#DIV/0!</v>
      </c>
      <c r="C354" s="207">
        <f>C353/C352</f>
        <v>5000</v>
      </c>
      <c r="D354" s="207">
        <f>D353/D352</f>
        <v>5000</v>
      </c>
      <c r="E354" s="207" t="e">
        <f>E353/E352</f>
        <v>#DIV/0!</v>
      </c>
      <c r="F354" s="176"/>
    </row>
    <row r="355" spans="1:6" ht="30.75" thickBot="1" x14ac:dyDescent="0.3">
      <c r="A355" s="204" t="s">
        <v>75</v>
      </c>
      <c r="B355" s="433" t="s">
        <v>76</v>
      </c>
      <c r="C355" s="208" t="e">
        <f>C352/B352-1</f>
        <v>#DIV/0!</v>
      </c>
      <c r="D355" s="208">
        <f t="shared" ref="D355:E357" si="10">D352/C352-1</f>
        <v>0</v>
      </c>
      <c r="E355" s="208">
        <f t="shared" si="10"/>
        <v>-1</v>
      </c>
      <c r="F355" s="176"/>
    </row>
    <row r="356" spans="1:6" ht="18" customHeight="1" thickBot="1" x14ac:dyDescent="0.3">
      <c r="A356" s="204" t="s">
        <v>77</v>
      </c>
      <c r="B356" s="433" t="s">
        <v>76</v>
      </c>
      <c r="C356" s="208" t="e">
        <f>C353/B353-1</f>
        <v>#DIV/0!</v>
      </c>
      <c r="D356" s="208">
        <f t="shared" si="10"/>
        <v>0</v>
      </c>
      <c r="E356" s="208">
        <f t="shared" si="10"/>
        <v>-1</v>
      </c>
      <c r="F356" s="176"/>
    </row>
    <row r="357" spans="1:6" ht="30.75" thickBot="1" x14ac:dyDescent="0.3">
      <c r="A357" s="204" t="s">
        <v>78</v>
      </c>
      <c r="B357" s="433" t="s">
        <v>76</v>
      </c>
      <c r="C357" s="208" t="e">
        <f>C354/B354-1</f>
        <v>#DIV/0!</v>
      </c>
      <c r="D357" s="208">
        <f t="shared" si="10"/>
        <v>0</v>
      </c>
      <c r="E357" s="208" t="e">
        <f t="shared" si="10"/>
        <v>#DIV/0!</v>
      </c>
      <c r="F357" s="176"/>
    </row>
    <row r="358" spans="1:6" ht="15.75" thickBot="1" x14ac:dyDescent="0.3">
      <c r="A358" s="854" t="s">
        <v>366</v>
      </c>
      <c r="B358" s="855"/>
      <c r="C358" s="855"/>
      <c r="D358" s="855"/>
      <c r="E358" s="856"/>
      <c r="F358" s="176"/>
    </row>
    <row r="359" spans="1:6" x14ac:dyDescent="0.25">
      <c r="A359" s="852"/>
      <c r="B359" s="205">
        <v>2019</v>
      </c>
      <c r="C359" s="205">
        <v>2020</v>
      </c>
      <c r="D359" s="205">
        <v>2021</v>
      </c>
      <c r="E359" s="205">
        <v>2022</v>
      </c>
      <c r="F359" s="176"/>
    </row>
    <row r="360" spans="1:6" ht="15.75" thickBot="1" x14ac:dyDescent="0.3">
      <c r="A360" s="853"/>
      <c r="B360" s="206" t="s">
        <v>1</v>
      </c>
      <c r="C360" s="206" t="s">
        <v>46</v>
      </c>
      <c r="D360" s="206" t="s">
        <v>46</v>
      </c>
      <c r="E360" s="206" t="s">
        <v>46</v>
      </c>
      <c r="F360" s="176"/>
    </row>
    <row r="361" spans="1:6" ht="30.75" thickBot="1" x14ac:dyDescent="0.3">
      <c r="A361" s="209" t="s">
        <v>134</v>
      </c>
      <c r="B361" s="210">
        <f>B362+B363+B364+B365</f>
        <v>0</v>
      </c>
      <c r="C361" s="210">
        <f>C362+C363+C364+C365</f>
        <v>0</v>
      </c>
      <c r="D361" s="210">
        <f>D362+D363+D364+D365</f>
        <v>0</v>
      </c>
      <c r="E361" s="210">
        <f>E362+E363+E364+E365</f>
        <v>0</v>
      </c>
      <c r="F361" s="176"/>
    </row>
    <row r="362" spans="1:6" ht="15.75" customHeight="1" thickBot="1" x14ac:dyDescent="0.3">
      <c r="A362" s="211" t="s">
        <v>81</v>
      </c>
      <c r="B362" s="210"/>
      <c r="C362" s="210"/>
      <c r="D362" s="210"/>
      <c r="E362" s="210"/>
      <c r="F362" s="176"/>
    </row>
    <row r="363" spans="1:6" ht="15.75" thickBot="1" x14ac:dyDescent="0.3">
      <c r="A363" s="211" t="s">
        <v>135</v>
      </c>
      <c r="B363" s="210"/>
      <c r="C363" s="210"/>
      <c r="D363" s="210"/>
      <c r="E363" s="210"/>
      <c r="F363" s="176"/>
    </row>
    <row r="364" spans="1:6" ht="15.75" thickBot="1" x14ac:dyDescent="0.3">
      <c r="A364" s="211" t="s">
        <v>136</v>
      </c>
      <c r="B364" s="210"/>
      <c r="C364" s="210"/>
      <c r="D364" s="210"/>
      <c r="E364" s="210"/>
      <c r="F364" s="176"/>
    </row>
    <row r="365" spans="1:6" ht="15.75" thickBot="1" x14ac:dyDescent="0.3">
      <c r="A365" s="211" t="s">
        <v>137</v>
      </c>
      <c r="B365" s="210"/>
      <c r="C365" s="210"/>
      <c r="D365" s="210"/>
      <c r="E365" s="210"/>
      <c r="F365" s="176"/>
    </row>
    <row r="366" spans="1:6" ht="30.75" thickBot="1" x14ac:dyDescent="0.3">
      <c r="A366" s="209" t="s">
        <v>138</v>
      </c>
      <c r="B366" s="212">
        <f>B367+B368+B369+B370</f>
        <v>0</v>
      </c>
      <c r="C366" s="212">
        <f>C367+C368+C369+C370</f>
        <v>5000</v>
      </c>
      <c r="D366" s="212">
        <f>D367+D368+D369+D370</f>
        <v>5000</v>
      </c>
      <c r="E366" s="212">
        <f>E367+E368+E369+E370</f>
        <v>0</v>
      </c>
      <c r="F366" s="176"/>
    </row>
    <row r="367" spans="1:6" ht="16.5" customHeight="1" thickBot="1" x14ac:dyDescent="0.3">
      <c r="A367" s="211" t="s">
        <v>81</v>
      </c>
      <c r="B367" s="212"/>
      <c r="C367" s="210">
        <v>5000</v>
      </c>
      <c r="D367" s="210">
        <v>5000</v>
      </c>
      <c r="E367" s="210"/>
      <c r="F367" s="176"/>
    </row>
    <row r="368" spans="1:6" ht="17.25" customHeight="1" thickBot="1" x14ac:dyDescent="0.3">
      <c r="A368" s="211" t="s">
        <v>135</v>
      </c>
      <c r="B368" s="212"/>
      <c r="C368" s="210"/>
      <c r="D368" s="210"/>
      <c r="E368" s="210"/>
      <c r="F368" s="176"/>
    </row>
    <row r="369" spans="1:6" ht="18.75" customHeight="1" thickBot="1" x14ac:dyDescent="0.3">
      <c r="A369" s="211" t="s">
        <v>136</v>
      </c>
      <c r="B369" s="212"/>
      <c r="C369" s="210"/>
      <c r="D369" s="210"/>
      <c r="E369" s="210"/>
      <c r="F369" s="176"/>
    </row>
    <row r="370" spans="1:6" ht="24.75" customHeight="1" thickBot="1" x14ac:dyDescent="0.3">
      <c r="A370" s="211" t="s">
        <v>137</v>
      </c>
      <c r="B370" s="212"/>
      <c r="C370" s="210"/>
      <c r="D370" s="210"/>
      <c r="E370" s="210"/>
      <c r="F370" s="176"/>
    </row>
    <row r="371" spans="1:6" ht="30.75" thickBot="1" x14ac:dyDescent="0.3">
      <c r="A371" s="239" t="s">
        <v>342</v>
      </c>
      <c r="B371" s="212">
        <f>B361+B366</f>
        <v>0</v>
      </c>
      <c r="C371" s="212">
        <f>C361+C366</f>
        <v>5000</v>
      </c>
      <c r="D371" s="212">
        <f>D361+D366</f>
        <v>5000</v>
      </c>
      <c r="E371" s="212">
        <f>E361+E366</f>
        <v>0</v>
      </c>
      <c r="F371" s="176"/>
    </row>
    <row r="372" spans="1:6" ht="90" customHeight="1" thickBot="1" x14ac:dyDescent="0.3">
      <c r="A372" s="245" t="s">
        <v>194</v>
      </c>
      <c r="B372" s="246" t="s">
        <v>367</v>
      </c>
      <c r="C372" s="236" t="s">
        <v>172</v>
      </c>
      <c r="D372" s="237" t="s">
        <v>352</v>
      </c>
      <c r="E372" s="238"/>
      <c r="F372" s="176"/>
    </row>
    <row r="373" spans="1:6" ht="46.5" customHeight="1" thickBot="1" x14ac:dyDescent="0.3">
      <c r="A373" s="204" t="s">
        <v>68</v>
      </c>
      <c r="B373" s="857" t="s">
        <v>368</v>
      </c>
      <c r="C373" s="858"/>
      <c r="D373" s="858"/>
      <c r="E373" s="859"/>
      <c r="F373" s="176"/>
    </row>
    <row r="374" spans="1:6" ht="19.5" customHeight="1" thickBot="1" x14ac:dyDescent="0.3">
      <c r="A374" s="204" t="s">
        <v>70</v>
      </c>
      <c r="B374" s="860" t="s">
        <v>361</v>
      </c>
      <c r="C374" s="861"/>
      <c r="D374" s="861"/>
      <c r="E374" s="862"/>
      <c r="F374" s="176"/>
    </row>
    <row r="375" spans="1:6" x14ac:dyDescent="0.25">
      <c r="A375" s="852"/>
      <c r="B375" s="205">
        <v>2019</v>
      </c>
      <c r="C375" s="205">
        <v>2020</v>
      </c>
      <c r="D375" s="205">
        <v>2021</v>
      </c>
      <c r="E375" s="205">
        <v>2022</v>
      </c>
      <c r="F375" s="176"/>
    </row>
    <row r="376" spans="1:6" ht="15.75" thickBot="1" x14ac:dyDescent="0.3">
      <c r="A376" s="853"/>
      <c r="B376" s="206" t="s">
        <v>1</v>
      </c>
      <c r="C376" s="206" t="s">
        <v>46</v>
      </c>
      <c r="D376" s="206" t="s">
        <v>46</v>
      </c>
      <c r="E376" s="206" t="s">
        <v>46</v>
      </c>
      <c r="F376" s="176"/>
    </row>
    <row r="377" spans="1:6" ht="15.75" thickBot="1" x14ac:dyDescent="0.3">
      <c r="A377" s="204" t="s">
        <v>72</v>
      </c>
      <c r="B377" s="204"/>
      <c r="C377" s="207">
        <v>1040</v>
      </c>
      <c r="D377" s="207">
        <v>5000</v>
      </c>
      <c r="E377" s="204"/>
      <c r="F377" s="176"/>
    </row>
    <row r="378" spans="1:6" ht="30.75" thickBot="1" x14ac:dyDescent="0.3">
      <c r="A378" s="204" t="s">
        <v>73</v>
      </c>
      <c r="B378" s="207">
        <f>B396</f>
        <v>0</v>
      </c>
      <c r="C378" s="207">
        <v>2450</v>
      </c>
      <c r="D378" s="207">
        <v>10000</v>
      </c>
      <c r="E378" s="207">
        <f>E396</f>
        <v>0</v>
      </c>
      <c r="F378" s="176"/>
    </row>
    <row r="379" spans="1:6" ht="30.75" thickBot="1" x14ac:dyDescent="0.3">
      <c r="A379" s="204" t="s">
        <v>74</v>
      </c>
      <c r="B379" s="207" t="e">
        <f>B378/B377</f>
        <v>#DIV/0!</v>
      </c>
      <c r="C379" s="207">
        <f>C378/C377</f>
        <v>2.3557692307692308</v>
      </c>
      <c r="D379" s="207">
        <f>D378/D377</f>
        <v>2</v>
      </c>
      <c r="E379" s="207" t="e">
        <f>E378/E377</f>
        <v>#DIV/0!</v>
      </c>
      <c r="F379" s="176"/>
    </row>
    <row r="380" spans="1:6" ht="30.75" thickBot="1" x14ac:dyDescent="0.3">
      <c r="A380" s="204" t="s">
        <v>75</v>
      </c>
      <c r="B380" s="433" t="s">
        <v>76</v>
      </c>
      <c r="C380" s="208" t="e">
        <f>C377/B377-1</f>
        <v>#DIV/0!</v>
      </c>
      <c r="D380" s="208">
        <f t="shared" ref="D380:E382" si="11">D377/C377-1</f>
        <v>3.8076923076923075</v>
      </c>
      <c r="E380" s="208">
        <f t="shared" si="11"/>
        <v>-1</v>
      </c>
      <c r="F380" s="176"/>
    </row>
    <row r="381" spans="1:6" ht="30.75" thickBot="1" x14ac:dyDescent="0.3">
      <c r="A381" s="204" t="s">
        <v>77</v>
      </c>
      <c r="B381" s="433" t="s">
        <v>76</v>
      </c>
      <c r="C381" s="208" t="e">
        <f>C378/B378-1</f>
        <v>#DIV/0!</v>
      </c>
      <c r="D381" s="208">
        <f t="shared" si="11"/>
        <v>3.0816326530612246</v>
      </c>
      <c r="E381" s="208">
        <f t="shared" si="11"/>
        <v>-1</v>
      </c>
      <c r="F381" s="176"/>
    </row>
    <row r="382" spans="1:6" ht="30.75" thickBot="1" x14ac:dyDescent="0.3">
      <c r="A382" s="204" t="s">
        <v>78</v>
      </c>
      <c r="B382" s="433" t="s">
        <v>76</v>
      </c>
      <c r="C382" s="208" t="e">
        <f>C379/B379-1</f>
        <v>#DIV/0!</v>
      </c>
      <c r="D382" s="208">
        <f t="shared" si="11"/>
        <v>-0.15102040816326534</v>
      </c>
      <c r="E382" s="208" t="e">
        <f t="shared" si="11"/>
        <v>#DIV/0!</v>
      </c>
      <c r="F382" s="176"/>
    </row>
    <row r="383" spans="1:6" ht="15.75" customHeight="1" thickBot="1" x14ac:dyDescent="0.3">
      <c r="A383" s="854" t="s">
        <v>369</v>
      </c>
      <c r="B383" s="855"/>
      <c r="C383" s="855"/>
      <c r="D383" s="855"/>
      <c r="E383" s="856"/>
      <c r="F383" s="176"/>
    </row>
    <row r="384" spans="1:6" x14ac:dyDescent="0.25">
      <c r="A384" s="852"/>
      <c r="B384" s="205">
        <v>2019</v>
      </c>
      <c r="C384" s="205">
        <v>2020</v>
      </c>
      <c r="D384" s="205">
        <v>2021</v>
      </c>
      <c r="E384" s="205">
        <v>2022</v>
      </c>
      <c r="F384" s="176"/>
    </row>
    <row r="385" spans="1:6" ht="15.75" thickBot="1" x14ac:dyDescent="0.3">
      <c r="A385" s="853"/>
      <c r="B385" s="206" t="s">
        <v>1</v>
      </c>
      <c r="C385" s="206" t="s">
        <v>46</v>
      </c>
      <c r="D385" s="206" t="s">
        <v>46</v>
      </c>
      <c r="E385" s="206" t="s">
        <v>46</v>
      </c>
      <c r="F385" s="176"/>
    </row>
    <row r="386" spans="1:6" ht="30.75" thickBot="1" x14ac:dyDescent="0.3">
      <c r="A386" s="209" t="s">
        <v>134</v>
      </c>
      <c r="B386" s="210">
        <f>B387+B388+B389+B390</f>
        <v>0</v>
      </c>
      <c r="C386" s="210">
        <f>C387+C388+C389+C390</f>
        <v>0</v>
      </c>
      <c r="D386" s="210">
        <f>D387+D388+D389+D390</f>
        <v>0</v>
      </c>
      <c r="E386" s="210">
        <f>E387+E388+E389+E390</f>
        <v>0</v>
      </c>
      <c r="F386" s="176"/>
    </row>
    <row r="387" spans="1:6" ht="12.75" customHeight="1" thickBot="1" x14ac:dyDescent="0.3">
      <c r="A387" s="211" t="s">
        <v>81</v>
      </c>
      <c r="B387" s="210"/>
      <c r="C387" s="210"/>
      <c r="D387" s="210"/>
      <c r="E387" s="210"/>
      <c r="F387" s="176"/>
    </row>
    <row r="388" spans="1:6" ht="18.75" customHeight="1" thickBot="1" x14ac:dyDescent="0.3">
      <c r="A388" s="211" t="s">
        <v>135</v>
      </c>
      <c r="B388" s="210"/>
      <c r="C388" s="210"/>
      <c r="D388" s="210"/>
      <c r="E388" s="210"/>
      <c r="F388" s="176"/>
    </row>
    <row r="389" spans="1:6" ht="15.75" customHeight="1" thickBot="1" x14ac:dyDescent="0.3">
      <c r="A389" s="211" t="s">
        <v>136</v>
      </c>
      <c r="B389" s="210"/>
      <c r="C389" s="210"/>
      <c r="D389" s="210"/>
      <c r="E389" s="210"/>
      <c r="F389" s="176"/>
    </row>
    <row r="390" spans="1:6" ht="15.75" thickBot="1" x14ac:dyDescent="0.3">
      <c r="A390" s="211" t="s">
        <v>137</v>
      </c>
      <c r="B390" s="210"/>
      <c r="C390" s="210"/>
      <c r="D390" s="210"/>
      <c r="E390" s="210"/>
      <c r="F390" s="176"/>
    </row>
    <row r="391" spans="1:6" ht="30.75" thickBot="1" x14ac:dyDescent="0.3">
      <c r="A391" s="209" t="s">
        <v>138</v>
      </c>
      <c r="B391" s="212">
        <f>B392+B393+B394+B395</f>
        <v>0</v>
      </c>
      <c r="C391" s="212">
        <f>C392+C393+C394+C395</f>
        <v>2450</v>
      </c>
      <c r="D391" s="212">
        <f>D392+D393+D394+D395</f>
        <v>10000</v>
      </c>
      <c r="E391" s="212">
        <f>E392+E393+E394+E395</f>
        <v>0</v>
      </c>
      <c r="F391" s="176"/>
    </row>
    <row r="392" spans="1:6" ht="15.75" thickBot="1" x14ac:dyDescent="0.3">
      <c r="A392" s="211" t="s">
        <v>81</v>
      </c>
      <c r="B392" s="212"/>
      <c r="C392" s="210">
        <v>2450</v>
      </c>
      <c r="D392" s="210">
        <v>10000</v>
      </c>
      <c r="E392" s="210"/>
      <c r="F392" s="176"/>
    </row>
    <row r="393" spans="1:6" ht="15.75" thickBot="1" x14ac:dyDescent="0.3">
      <c r="A393" s="211" t="s">
        <v>135</v>
      </c>
      <c r="B393" s="212"/>
      <c r="C393" s="210"/>
      <c r="D393" s="210"/>
      <c r="E393" s="210"/>
      <c r="F393" s="176"/>
    </row>
    <row r="394" spans="1:6" ht="15.75" customHeight="1" thickBot="1" x14ac:dyDescent="0.3">
      <c r="A394" s="211" t="s">
        <v>136</v>
      </c>
      <c r="B394" s="212"/>
      <c r="C394" s="210"/>
      <c r="D394" s="210"/>
      <c r="E394" s="210"/>
      <c r="F394" s="176"/>
    </row>
    <row r="395" spans="1:6" ht="19.5" customHeight="1" thickBot="1" x14ac:dyDescent="0.3">
      <c r="A395" s="211" t="s">
        <v>137</v>
      </c>
      <c r="B395" s="212"/>
      <c r="C395" s="210"/>
      <c r="D395" s="210"/>
      <c r="E395" s="210"/>
      <c r="F395" s="176"/>
    </row>
    <row r="396" spans="1:6" ht="30.75" thickBot="1" x14ac:dyDescent="0.3">
      <c r="A396" s="239" t="s">
        <v>370</v>
      </c>
      <c r="B396" s="212">
        <f>B386+B391</f>
        <v>0</v>
      </c>
      <c r="C396" s="212">
        <f>C386+C391</f>
        <v>2450</v>
      </c>
      <c r="D396" s="212">
        <f>D386+D391</f>
        <v>10000</v>
      </c>
      <c r="E396" s="212">
        <f>E386+E391</f>
        <v>0</v>
      </c>
      <c r="F396" s="176"/>
    </row>
    <row r="397" spans="1:6" ht="45.75" thickBot="1" x14ac:dyDescent="0.3">
      <c r="A397" s="245" t="s">
        <v>197</v>
      </c>
      <c r="B397" s="246" t="s">
        <v>371</v>
      </c>
      <c r="C397" s="236" t="s">
        <v>172</v>
      </c>
      <c r="D397" s="237"/>
      <c r="E397" s="238"/>
      <c r="F397" s="176"/>
    </row>
    <row r="398" spans="1:6" ht="41.25" customHeight="1" thickBot="1" x14ac:dyDescent="0.3">
      <c r="A398" s="204" t="s">
        <v>68</v>
      </c>
      <c r="B398" s="857" t="s">
        <v>372</v>
      </c>
      <c r="C398" s="858"/>
      <c r="D398" s="858"/>
      <c r="E398" s="859"/>
      <c r="F398" s="176"/>
    </row>
    <row r="399" spans="1:6" ht="15.75" thickBot="1" x14ac:dyDescent="0.3">
      <c r="A399" s="204" t="s">
        <v>70</v>
      </c>
      <c r="B399" s="860" t="s">
        <v>361</v>
      </c>
      <c r="C399" s="861"/>
      <c r="D399" s="861"/>
      <c r="E399" s="862"/>
      <c r="F399" s="176"/>
    </row>
    <row r="400" spans="1:6" x14ac:dyDescent="0.25">
      <c r="A400" s="852"/>
      <c r="B400" s="205">
        <v>2019</v>
      </c>
      <c r="C400" s="205">
        <v>2020</v>
      </c>
      <c r="D400" s="205">
        <v>2021</v>
      </c>
      <c r="E400" s="205">
        <v>2022</v>
      </c>
      <c r="F400" s="176"/>
    </row>
    <row r="401" spans="1:6" ht="15.75" thickBot="1" x14ac:dyDescent="0.3">
      <c r="A401" s="853"/>
      <c r="B401" s="206" t="s">
        <v>1</v>
      </c>
      <c r="C401" s="206" t="s">
        <v>46</v>
      </c>
      <c r="D401" s="206" t="s">
        <v>46</v>
      </c>
      <c r="E401" s="206" t="s">
        <v>46</v>
      </c>
      <c r="F401" s="176"/>
    </row>
    <row r="402" spans="1:6" ht="15.75" customHeight="1" thickBot="1" x14ac:dyDescent="0.3">
      <c r="A402" s="204" t="s">
        <v>72</v>
      </c>
      <c r="B402" s="204"/>
      <c r="C402" s="207">
        <v>1</v>
      </c>
      <c r="D402" s="207"/>
      <c r="E402" s="207">
        <v>5500</v>
      </c>
      <c r="F402" s="176"/>
    </row>
    <row r="403" spans="1:6" ht="30.75" thickBot="1" x14ac:dyDescent="0.3">
      <c r="A403" s="204" t="s">
        <v>73</v>
      </c>
      <c r="B403" s="207">
        <f>B421</f>
        <v>0</v>
      </c>
      <c r="C403" s="207">
        <v>500</v>
      </c>
      <c r="D403" s="207"/>
      <c r="E403" s="207">
        <v>16000</v>
      </c>
      <c r="F403" s="176"/>
    </row>
    <row r="404" spans="1:6" ht="15.75" customHeight="1" thickBot="1" x14ac:dyDescent="0.3">
      <c r="A404" s="204" t="s">
        <v>74</v>
      </c>
      <c r="B404" s="207" t="e">
        <f>B403/B402</f>
        <v>#DIV/0!</v>
      </c>
      <c r="C404" s="207">
        <f>C403/C402</f>
        <v>500</v>
      </c>
      <c r="D404" s="207" t="e">
        <f>D403/D402</f>
        <v>#DIV/0!</v>
      </c>
      <c r="E404" s="207">
        <f>E403/E402</f>
        <v>2.9090909090909092</v>
      </c>
      <c r="F404" s="176"/>
    </row>
    <row r="405" spans="1:6" ht="30.75" thickBot="1" x14ac:dyDescent="0.3">
      <c r="A405" s="204" t="s">
        <v>75</v>
      </c>
      <c r="B405" s="433" t="s">
        <v>76</v>
      </c>
      <c r="C405" s="208" t="e">
        <f>C402/B402-1</f>
        <v>#DIV/0!</v>
      </c>
      <c r="D405" s="208">
        <f t="shared" ref="D405:E407" si="12">D402/C402-1</f>
        <v>-1</v>
      </c>
      <c r="E405" s="208" t="e">
        <f t="shared" si="12"/>
        <v>#DIV/0!</v>
      </c>
      <c r="F405" s="176"/>
    </row>
    <row r="406" spans="1:6" ht="30.75" thickBot="1" x14ac:dyDescent="0.3">
      <c r="A406" s="204" t="s">
        <v>77</v>
      </c>
      <c r="B406" s="433" t="s">
        <v>76</v>
      </c>
      <c r="C406" s="208" t="e">
        <f>C403/B403-1</f>
        <v>#DIV/0!</v>
      </c>
      <c r="D406" s="208">
        <f t="shared" si="12"/>
        <v>-1</v>
      </c>
      <c r="E406" s="208" t="e">
        <f t="shared" si="12"/>
        <v>#DIV/0!</v>
      </c>
      <c r="F406" s="176"/>
    </row>
    <row r="407" spans="1:6" ht="30.75" thickBot="1" x14ac:dyDescent="0.3">
      <c r="A407" s="204" t="s">
        <v>78</v>
      </c>
      <c r="B407" s="433" t="s">
        <v>76</v>
      </c>
      <c r="C407" s="208" t="e">
        <f>C404/B404-1</f>
        <v>#DIV/0!</v>
      </c>
      <c r="D407" s="208" t="e">
        <f t="shared" si="12"/>
        <v>#DIV/0!</v>
      </c>
      <c r="E407" s="208" t="e">
        <f t="shared" si="12"/>
        <v>#DIV/0!</v>
      </c>
      <c r="F407" s="176"/>
    </row>
    <row r="408" spans="1:6" ht="17.25" customHeight="1" thickBot="1" x14ac:dyDescent="0.3">
      <c r="A408" s="854" t="s">
        <v>373</v>
      </c>
      <c r="B408" s="855"/>
      <c r="C408" s="855"/>
      <c r="D408" s="855"/>
      <c r="E408" s="856"/>
      <c r="F408" s="176"/>
    </row>
    <row r="409" spans="1:6" ht="13.5" customHeight="1" x14ac:dyDescent="0.25">
      <c r="A409" s="852"/>
      <c r="B409" s="205">
        <v>2019</v>
      </c>
      <c r="C409" s="205">
        <v>2020</v>
      </c>
      <c r="D409" s="205">
        <v>2021</v>
      </c>
      <c r="E409" s="205">
        <v>2022</v>
      </c>
      <c r="F409" s="176"/>
    </row>
    <row r="410" spans="1:6" ht="16.5" customHeight="1" thickBot="1" x14ac:dyDescent="0.3">
      <c r="A410" s="853"/>
      <c r="B410" s="206" t="s">
        <v>1</v>
      </c>
      <c r="C410" s="206" t="s">
        <v>46</v>
      </c>
      <c r="D410" s="206" t="s">
        <v>46</v>
      </c>
      <c r="E410" s="206" t="s">
        <v>46</v>
      </c>
      <c r="F410" s="176"/>
    </row>
    <row r="411" spans="1:6" ht="19.5" customHeight="1" thickBot="1" x14ac:dyDescent="0.3">
      <c r="A411" s="209" t="s">
        <v>134</v>
      </c>
      <c r="B411" s="210">
        <f>B412+B413+B414+B415</f>
        <v>0</v>
      </c>
      <c r="C411" s="210">
        <f>C412+C413+C414+C415</f>
        <v>0</v>
      </c>
      <c r="D411" s="210">
        <f>D412+D413+D414+D415</f>
        <v>0</v>
      </c>
      <c r="E411" s="210">
        <f>E412+E413+E414+E415</f>
        <v>0</v>
      </c>
      <c r="F411" s="176"/>
    </row>
    <row r="412" spans="1:6" ht="17.25" customHeight="1" thickBot="1" x14ac:dyDescent="0.3">
      <c r="A412" s="211" t="s">
        <v>81</v>
      </c>
      <c r="B412" s="210"/>
      <c r="C412" s="210"/>
      <c r="D412" s="210"/>
      <c r="E412" s="210"/>
      <c r="F412" s="176"/>
    </row>
    <row r="413" spans="1:6" ht="18.75" customHeight="1" thickBot="1" x14ac:dyDescent="0.3">
      <c r="A413" s="211" t="s">
        <v>135</v>
      </c>
      <c r="B413" s="210"/>
      <c r="C413" s="210"/>
      <c r="D413" s="210"/>
      <c r="E413" s="210"/>
      <c r="F413" s="176"/>
    </row>
    <row r="414" spans="1:6" ht="15.75" thickBot="1" x14ac:dyDescent="0.3">
      <c r="A414" s="211" t="s">
        <v>136</v>
      </c>
      <c r="B414" s="210"/>
      <c r="C414" s="210"/>
      <c r="D414" s="210"/>
      <c r="E414" s="210"/>
      <c r="F414" s="176"/>
    </row>
    <row r="415" spans="1:6" ht="15.75" customHeight="1" thickBot="1" x14ac:dyDescent="0.3">
      <c r="A415" s="211" t="s">
        <v>137</v>
      </c>
      <c r="B415" s="210"/>
      <c r="C415" s="210"/>
      <c r="D415" s="210"/>
      <c r="E415" s="210"/>
      <c r="F415" s="176"/>
    </row>
    <row r="416" spans="1:6" ht="21.75" customHeight="1" thickBot="1" x14ac:dyDescent="0.3">
      <c r="A416" s="209" t="s">
        <v>138</v>
      </c>
      <c r="B416" s="212">
        <f>B417+B418+B419+B420</f>
        <v>0</v>
      </c>
      <c r="C416" s="212">
        <f>C417+C418+C419+C420</f>
        <v>500</v>
      </c>
      <c r="D416" s="212">
        <f>D417+D418+D419+D420</f>
        <v>0</v>
      </c>
      <c r="E416" s="212">
        <f>E417+E418+E419+E420</f>
        <v>16000</v>
      </c>
      <c r="F416" s="176"/>
    </row>
    <row r="417" spans="1:6" ht="15.75" thickBot="1" x14ac:dyDescent="0.3">
      <c r="A417" s="211" t="s">
        <v>81</v>
      </c>
      <c r="B417" s="212"/>
      <c r="C417" s="210">
        <v>500</v>
      </c>
      <c r="D417" s="210"/>
      <c r="E417" s="210">
        <v>16000</v>
      </c>
      <c r="F417" s="176"/>
    </row>
    <row r="418" spans="1:6" ht="15.75" thickBot="1" x14ac:dyDescent="0.3">
      <c r="A418" s="211" t="s">
        <v>135</v>
      </c>
      <c r="B418" s="212"/>
      <c r="C418" s="210"/>
      <c r="D418" s="210"/>
      <c r="E418" s="210"/>
      <c r="F418" s="176"/>
    </row>
    <row r="419" spans="1:6" ht="15.75" thickBot="1" x14ac:dyDescent="0.3">
      <c r="A419" s="211" t="s">
        <v>136</v>
      </c>
      <c r="B419" s="212"/>
      <c r="C419" s="210"/>
      <c r="D419" s="210"/>
      <c r="E419" s="210"/>
      <c r="F419" s="176"/>
    </row>
    <row r="420" spans="1:6" ht="15.75" thickBot="1" x14ac:dyDescent="0.3">
      <c r="A420" s="211" t="s">
        <v>137</v>
      </c>
      <c r="B420" s="212"/>
      <c r="C420" s="210"/>
      <c r="D420" s="210"/>
      <c r="E420" s="210"/>
      <c r="F420" s="176"/>
    </row>
    <row r="421" spans="1:6" ht="30.75" thickBot="1" x14ac:dyDescent="0.3">
      <c r="A421" s="239" t="s">
        <v>374</v>
      </c>
      <c r="B421" s="212">
        <f>B411+B416</f>
        <v>0</v>
      </c>
      <c r="C421" s="212">
        <f>C411+C416</f>
        <v>500</v>
      </c>
      <c r="D421" s="212">
        <f>D411+D416</f>
        <v>0</v>
      </c>
      <c r="E421" s="212">
        <f>E411+E416</f>
        <v>16000</v>
      </c>
      <c r="F421" s="176"/>
    </row>
    <row r="422" spans="1:6" ht="30.75" thickBot="1" x14ac:dyDescent="0.3">
      <c r="A422" s="234" t="s">
        <v>343</v>
      </c>
      <c r="B422" s="863" t="s">
        <v>375</v>
      </c>
      <c r="C422" s="864"/>
      <c r="D422" s="864"/>
      <c r="E422" s="865"/>
      <c r="F422" s="176"/>
    </row>
    <row r="423" spans="1:6" ht="45.75" thickBot="1" x14ac:dyDescent="0.3">
      <c r="A423" s="202" t="s">
        <v>200</v>
      </c>
      <c r="B423" s="235" t="s">
        <v>376</v>
      </c>
      <c r="C423" s="236" t="s">
        <v>172</v>
      </c>
      <c r="D423" s="237" t="s">
        <v>377</v>
      </c>
      <c r="E423" s="238"/>
      <c r="F423" s="176"/>
    </row>
    <row r="424" spans="1:6" ht="15.75" thickBot="1" x14ac:dyDescent="0.3">
      <c r="A424" s="204" t="s">
        <v>68</v>
      </c>
      <c r="B424" s="857" t="s">
        <v>378</v>
      </c>
      <c r="C424" s="858"/>
      <c r="D424" s="858"/>
      <c r="E424" s="859"/>
      <c r="F424" s="176"/>
    </row>
    <row r="425" spans="1:6" ht="15.75" customHeight="1" thickBot="1" x14ac:dyDescent="0.3">
      <c r="A425" s="204" t="s">
        <v>70</v>
      </c>
      <c r="B425" s="860" t="s">
        <v>132</v>
      </c>
      <c r="C425" s="861"/>
      <c r="D425" s="861"/>
      <c r="E425" s="862"/>
      <c r="F425" s="176"/>
    </row>
    <row r="426" spans="1:6" x14ac:dyDescent="0.25">
      <c r="A426" s="852"/>
      <c r="B426" s="205">
        <v>2019</v>
      </c>
      <c r="C426" s="205">
        <v>2020</v>
      </c>
      <c r="D426" s="205">
        <v>2021</v>
      </c>
      <c r="E426" s="205">
        <v>2022</v>
      </c>
      <c r="F426" s="176"/>
    </row>
    <row r="427" spans="1:6" ht="15.75" thickBot="1" x14ac:dyDescent="0.3">
      <c r="A427" s="853"/>
      <c r="B427" s="206" t="s">
        <v>1</v>
      </c>
      <c r="C427" s="206" t="s">
        <v>46</v>
      </c>
      <c r="D427" s="206" t="s">
        <v>46</v>
      </c>
      <c r="E427" s="206" t="s">
        <v>46</v>
      </c>
      <c r="F427" s="176"/>
    </row>
    <row r="428" spans="1:6" ht="15.75" thickBot="1" x14ac:dyDescent="0.3">
      <c r="A428" s="204" t="s">
        <v>72</v>
      </c>
      <c r="B428" s="207"/>
      <c r="C428" s="433">
        <v>1</v>
      </c>
      <c r="D428" s="204"/>
      <c r="E428" s="204"/>
      <c r="F428" s="176"/>
    </row>
    <row r="429" spans="1:6" ht="16.5" customHeight="1" thickBot="1" x14ac:dyDescent="0.3">
      <c r="A429" s="204" t="s">
        <v>73</v>
      </c>
      <c r="B429" s="207"/>
      <c r="C429" s="207">
        <v>500</v>
      </c>
      <c r="D429" s="207">
        <f>D447</f>
        <v>0</v>
      </c>
      <c r="E429" s="207">
        <f>E447</f>
        <v>0</v>
      </c>
      <c r="F429" s="176"/>
    </row>
    <row r="430" spans="1:6" ht="15" customHeight="1" thickBot="1" x14ac:dyDescent="0.3">
      <c r="A430" s="204" t="s">
        <v>74</v>
      </c>
      <c r="B430" s="207"/>
      <c r="C430" s="207">
        <f>C429/C428</f>
        <v>500</v>
      </c>
      <c r="D430" s="207" t="e">
        <f>D429/D428</f>
        <v>#DIV/0!</v>
      </c>
      <c r="E430" s="207" t="e">
        <f>E429/E428</f>
        <v>#DIV/0!</v>
      </c>
      <c r="F430" s="176"/>
    </row>
    <row r="431" spans="1:6" ht="18" customHeight="1" thickBot="1" x14ac:dyDescent="0.3">
      <c r="A431" s="204" t="s">
        <v>75</v>
      </c>
      <c r="B431" s="433" t="s">
        <v>76</v>
      </c>
      <c r="C431" s="208" t="e">
        <f>C428/B428-1</f>
        <v>#DIV/0!</v>
      </c>
      <c r="D431" s="208">
        <f t="shared" ref="D431:E433" si="13">D428/C428-1</f>
        <v>-1</v>
      </c>
      <c r="E431" s="208" t="e">
        <f t="shared" si="13"/>
        <v>#DIV/0!</v>
      </c>
      <c r="F431" s="176"/>
    </row>
    <row r="432" spans="1:6" ht="30.75" thickBot="1" x14ac:dyDescent="0.3">
      <c r="A432" s="204" t="s">
        <v>77</v>
      </c>
      <c r="B432" s="433" t="s">
        <v>76</v>
      </c>
      <c r="C432" s="208" t="e">
        <f>C429/B429-1</f>
        <v>#DIV/0!</v>
      </c>
      <c r="D432" s="208">
        <f t="shared" si="13"/>
        <v>-1</v>
      </c>
      <c r="E432" s="208" t="e">
        <f t="shared" si="13"/>
        <v>#DIV/0!</v>
      </c>
      <c r="F432" s="176"/>
    </row>
    <row r="433" spans="1:6" ht="30.75" thickBot="1" x14ac:dyDescent="0.3">
      <c r="A433" s="204" t="s">
        <v>78</v>
      </c>
      <c r="B433" s="433" t="s">
        <v>76</v>
      </c>
      <c r="C433" s="208" t="e">
        <f>C430/B430-1</f>
        <v>#DIV/0!</v>
      </c>
      <c r="D433" s="208" t="e">
        <f t="shared" si="13"/>
        <v>#DIV/0!</v>
      </c>
      <c r="E433" s="208" t="e">
        <f t="shared" si="13"/>
        <v>#DIV/0!</v>
      </c>
      <c r="F433" s="176"/>
    </row>
    <row r="434" spans="1:6" ht="18" customHeight="1" thickBot="1" x14ac:dyDescent="0.3">
      <c r="A434" s="854" t="s">
        <v>379</v>
      </c>
      <c r="B434" s="855"/>
      <c r="C434" s="855"/>
      <c r="D434" s="855"/>
      <c r="E434" s="856"/>
      <c r="F434" s="176"/>
    </row>
    <row r="435" spans="1:6" x14ac:dyDescent="0.25">
      <c r="A435" s="852"/>
      <c r="B435" s="205">
        <v>2019</v>
      </c>
      <c r="C435" s="205">
        <v>2020</v>
      </c>
      <c r="D435" s="205">
        <v>2021</v>
      </c>
      <c r="E435" s="205">
        <v>2022</v>
      </c>
      <c r="F435" s="176"/>
    </row>
    <row r="436" spans="1:6" ht="15.75" customHeight="1" thickBot="1" x14ac:dyDescent="0.3">
      <c r="A436" s="853"/>
      <c r="B436" s="206" t="s">
        <v>1</v>
      </c>
      <c r="C436" s="206" t="s">
        <v>46</v>
      </c>
      <c r="D436" s="206" t="s">
        <v>46</v>
      </c>
      <c r="E436" s="206" t="s">
        <v>46</v>
      </c>
      <c r="F436" s="176"/>
    </row>
    <row r="437" spans="1:6" ht="33.75" customHeight="1" thickBot="1" x14ac:dyDescent="0.3">
      <c r="A437" s="209" t="s">
        <v>134</v>
      </c>
      <c r="B437" s="210">
        <f>B438+B439+B440+B441</f>
        <v>0</v>
      </c>
      <c r="C437" s="210">
        <f>C438+C439+C440+C441</f>
        <v>0</v>
      </c>
      <c r="D437" s="210">
        <f>D438+D439+D440+D441</f>
        <v>0</v>
      </c>
      <c r="E437" s="210">
        <f>E438+E439+E440+E441</f>
        <v>0</v>
      </c>
      <c r="F437" s="176"/>
    </row>
    <row r="438" spans="1:6" ht="15.75" thickBot="1" x14ac:dyDescent="0.3">
      <c r="A438" s="211" t="s">
        <v>81</v>
      </c>
      <c r="B438" s="210"/>
      <c r="C438" s="210"/>
      <c r="D438" s="210"/>
      <c r="E438" s="210"/>
      <c r="F438" s="176"/>
    </row>
    <row r="439" spans="1:6" ht="15.75" thickBot="1" x14ac:dyDescent="0.3">
      <c r="A439" s="211" t="s">
        <v>135</v>
      </c>
      <c r="B439" s="210"/>
      <c r="C439" s="210"/>
      <c r="D439" s="210"/>
      <c r="E439" s="210"/>
      <c r="F439" s="176"/>
    </row>
    <row r="440" spans="1:6" ht="15" customHeight="1" thickBot="1" x14ac:dyDescent="0.3">
      <c r="A440" s="211" t="s">
        <v>136</v>
      </c>
      <c r="B440" s="210"/>
      <c r="C440" s="210"/>
      <c r="D440" s="210"/>
      <c r="E440" s="210"/>
      <c r="F440" s="176"/>
    </row>
    <row r="441" spans="1:6" ht="15.75" thickBot="1" x14ac:dyDescent="0.3">
      <c r="A441" s="211" t="s">
        <v>137</v>
      </c>
      <c r="B441" s="210"/>
      <c r="C441" s="210"/>
      <c r="D441" s="210"/>
      <c r="E441" s="210"/>
      <c r="F441" s="176"/>
    </row>
    <row r="442" spans="1:6" ht="30.75" thickBot="1" x14ac:dyDescent="0.3">
      <c r="A442" s="209" t="s">
        <v>138</v>
      </c>
      <c r="B442" s="212">
        <f>B443+B444+B445+B446</f>
        <v>0</v>
      </c>
      <c r="C442" s="212">
        <f>C443+C444+C445+C446</f>
        <v>500</v>
      </c>
      <c r="D442" s="212">
        <f>D443+D444+D445+D446</f>
        <v>0</v>
      </c>
      <c r="E442" s="212">
        <f>E443+E444+E445+E446</f>
        <v>0</v>
      </c>
      <c r="F442" s="176"/>
    </row>
    <row r="443" spans="1:6" ht="15.75" thickBot="1" x14ac:dyDescent="0.3">
      <c r="A443" s="211" t="s">
        <v>81</v>
      </c>
      <c r="B443" s="212"/>
      <c r="C443" s="212">
        <v>500</v>
      </c>
      <c r="D443" s="212"/>
      <c r="E443" s="212"/>
      <c r="F443" s="176"/>
    </row>
    <row r="444" spans="1:6" ht="15.75" thickBot="1" x14ac:dyDescent="0.3">
      <c r="A444" s="211" t="s">
        <v>135</v>
      </c>
      <c r="B444" s="212"/>
      <c r="C444" s="212"/>
      <c r="D444" s="212"/>
      <c r="E444" s="212"/>
      <c r="F444" s="176"/>
    </row>
    <row r="445" spans="1:6" ht="15" customHeight="1" thickBot="1" x14ac:dyDescent="0.3">
      <c r="A445" s="211" t="s">
        <v>136</v>
      </c>
      <c r="B445" s="212"/>
      <c r="C445" s="212"/>
      <c r="D445" s="212"/>
      <c r="E445" s="212"/>
      <c r="F445" s="176"/>
    </row>
    <row r="446" spans="1:6" ht="15" customHeight="1" thickBot="1" x14ac:dyDescent="0.3">
      <c r="A446" s="214" t="s">
        <v>137</v>
      </c>
      <c r="B446" s="212"/>
      <c r="C446" s="212"/>
      <c r="D446" s="212"/>
      <c r="E446" s="212"/>
      <c r="F446" s="176"/>
    </row>
    <row r="447" spans="1:6" ht="34.5" customHeight="1" thickBot="1" x14ac:dyDescent="0.3">
      <c r="A447" s="216" t="s">
        <v>380</v>
      </c>
      <c r="B447" s="212">
        <f>B437+B442</f>
        <v>0</v>
      </c>
      <c r="C447" s="212">
        <f>C437+C442</f>
        <v>500</v>
      </c>
      <c r="D447" s="212">
        <f>D437+D442</f>
        <v>0</v>
      </c>
      <c r="E447" s="212">
        <f>E437+E442</f>
        <v>0</v>
      </c>
      <c r="F447" s="176"/>
    </row>
    <row r="448" spans="1:6" ht="63.75" customHeight="1" thickBot="1" x14ac:dyDescent="0.3">
      <c r="A448" s="202" t="s">
        <v>203</v>
      </c>
      <c r="B448" s="235" t="s">
        <v>381</v>
      </c>
      <c r="C448" s="236" t="s">
        <v>172</v>
      </c>
      <c r="D448" s="237"/>
      <c r="E448" s="238"/>
      <c r="F448" s="176"/>
    </row>
    <row r="449" spans="1:6" ht="68.25" customHeight="1" thickBot="1" x14ac:dyDescent="0.3">
      <c r="A449" s="204" t="s">
        <v>68</v>
      </c>
      <c r="B449" s="857" t="s">
        <v>382</v>
      </c>
      <c r="C449" s="858"/>
      <c r="D449" s="858"/>
      <c r="E449" s="859"/>
      <c r="F449" s="176"/>
    </row>
    <row r="450" spans="1:6" ht="15" customHeight="1" thickBot="1" x14ac:dyDescent="0.3">
      <c r="A450" s="204" t="s">
        <v>70</v>
      </c>
      <c r="B450" s="860" t="s">
        <v>347</v>
      </c>
      <c r="C450" s="861"/>
      <c r="D450" s="861"/>
      <c r="E450" s="862"/>
      <c r="F450" s="176"/>
    </row>
    <row r="451" spans="1:6" ht="15.75" customHeight="1" x14ac:dyDescent="0.25">
      <c r="A451" s="852"/>
      <c r="B451" s="205">
        <v>2019</v>
      </c>
      <c r="C451" s="205">
        <v>2020</v>
      </c>
      <c r="D451" s="205">
        <v>2021</v>
      </c>
      <c r="E451" s="205">
        <v>2022</v>
      </c>
      <c r="F451" s="176"/>
    </row>
    <row r="452" spans="1:6" ht="14.25" customHeight="1" thickBot="1" x14ac:dyDescent="0.3">
      <c r="A452" s="853"/>
      <c r="B452" s="206" t="s">
        <v>1</v>
      </c>
      <c r="C452" s="206" t="s">
        <v>46</v>
      </c>
      <c r="D452" s="206" t="s">
        <v>46</v>
      </c>
      <c r="E452" s="206" t="s">
        <v>46</v>
      </c>
      <c r="F452" s="176"/>
    </row>
    <row r="453" spans="1:6" ht="15.75" thickBot="1" x14ac:dyDescent="0.3">
      <c r="A453" s="204" t="s">
        <v>72</v>
      </c>
      <c r="B453" s="207"/>
      <c r="C453" s="433">
        <v>290</v>
      </c>
      <c r="D453" s="204"/>
      <c r="E453" s="204"/>
      <c r="F453" s="176"/>
    </row>
    <row r="454" spans="1:6" ht="28.5" customHeight="1" thickBot="1" x14ac:dyDescent="0.3">
      <c r="A454" s="204" t="s">
        <v>73</v>
      </c>
      <c r="B454" s="207"/>
      <c r="C454" s="207">
        <v>6150</v>
      </c>
      <c r="D454" s="207">
        <v>5000</v>
      </c>
      <c r="E454" s="207">
        <f>E472</f>
        <v>0</v>
      </c>
      <c r="F454" s="176"/>
    </row>
    <row r="455" spans="1:6" ht="16.5" customHeight="1" thickBot="1" x14ac:dyDescent="0.3">
      <c r="A455" s="204" t="s">
        <v>74</v>
      </c>
      <c r="B455" s="207"/>
      <c r="C455" s="207">
        <f>C454/C453</f>
        <v>21.206896551724139</v>
      </c>
      <c r="D455" s="207" t="e">
        <f>D454/D453</f>
        <v>#DIV/0!</v>
      </c>
      <c r="E455" s="207" t="e">
        <f>E454/E453</f>
        <v>#DIV/0!</v>
      </c>
      <c r="F455" s="176"/>
    </row>
    <row r="456" spans="1:6" ht="30.75" thickBot="1" x14ac:dyDescent="0.3">
      <c r="A456" s="204" t="s">
        <v>75</v>
      </c>
      <c r="B456" s="433" t="s">
        <v>76</v>
      </c>
      <c r="C456" s="208" t="e">
        <f>C453/B453-1</f>
        <v>#DIV/0!</v>
      </c>
      <c r="D456" s="208">
        <f>D453/C453</f>
        <v>0</v>
      </c>
      <c r="E456" s="208" t="e">
        <f t="shared" ref="D456:E458" si="14">E453/D453-1</f>
        <v>#DIV/0!</v>
      </c>
      <c r="F456" s="176"/>
    </row>
    <row r="457" spans="1:6" ht="15.75" customHeight="1" thickBot="1" x14ac:dyDescent="0.3">
      <c r="A457" s="204" t="s">
        <v>77</v>
      </c>
      <c r="B457" s="433" t="s">
        <v>76</v>
      </c>
      <c r="C457" s="208" t="e">
        <f>C454/B454-1</f>
        <v>#DIV/0!</v>
      </c>
      <c r="D457" s="208">
        <f>D454/C454</f>
        <v>0.81300813008130079</v>
      </c>
      <c r="E457" s="208">
        <f t="shared" si="14"/>
        <v>-1</v>
      </c>
      <c r="F457" s="176"/>
    </row>
    <row r="458" spans="1:6" ht="30.75" thickBot="1" x14ac:dyDescent="0.3">
      <c r="A458" s="204" t="s">
        <v>78</v>
      </c>
      <c r="B458" s="433" t="s">
        <v>76</v>
      </c>
      <c r="C458" s="208" t="e">
        <f>C455/B455-1</f>
        <v>#DIV/0!</v>
      </c>
      <c r="D458" s="208" t="e">
        <f t="shared" si="14"/>
        <v>#DIV/0!</v>
      </c>
      <c r="E458" s="208" t="e">
        <f t="shared" si="14"/>
        <v>#DIV/0!</v>
      </c>
      <c r="F458" s="176"/>
    </row>
    <row r="459" spans="1:6" ht="15.75" customHeight="1" thickBot="1" x14ac:dyDescent="0.3">
      <c r="A459" s="854" t="s">
        <v>383</v>
      </c>
      <c r="B459" s="855"/>
      <c r="C459" s="855"/>
      <c r="D459" s="855"/>
      <c r="E459" s="856"/>
      <c r="F459" s="176"/>
    </row>
    <row r="460" spans="1:6" x14ac:dyDescent="0.25">
      <c r="A460" s="852"/>
      <c r="B460" s="205">
        <v>2019</v>
      </c>
      <c r="C460" s="205">
        <v>2020</v>
      </c>
      <c r="D460" s="205">
        <v>2021</v>
      </c>
      <c r="E460" s="205">
        <v>2022</v>
      </c>
      <c r="F460" s="176"/>
    </row>
    <row r="461" spans="1:6" ht="15.75" thickBot="1" x14ac:dyDescent="0.3">
      <c r="A461" s="853"/>
      <c r="B461" s="206" t="s">
        <v>1</v>
      </c>
      <c r="C461" s="206" t="s">
        <v>46</v>
      </c>
      <c r="D461" s="206" t="s">
        <v>46</v>
      </c>
      <c r="E461" s="206" t="s">
        <v>46</v>
      </c>
      <c r="F461" s="176"/>
    </row>
    <row r="462" spans="1:6" ht="30.75" thickBot="1" x14ac:dyDescent="0.3">
      <c r="A462" s="209" t="s">
        <v>134</v>
      </c>
      <c r="B462" s="210">
        <f>B463+B464+B465+B466</f>
        <v>0</v>
      </c>
      <c r="C462" s="210">
        <f>C463+C464+C465+C466</f>
        <v>0</v>
      </c>
      <c r="D462" s="210">
        <f>D463+D464+D465+D466</f>
        <v>0</v>
      </c>
      <c r="E462" s="210">
        <f>E463+E464+E465+E466</f>
        <v>0</v>
      </c>
      <c r="F462" s="176"/>
    </row>
    <row r="463" spans="1:6" ht="15.75" thickBot="1" x14ac:dyDescent="0.3">
      <c r="A463" s="211" t="s">
        <v>81</v>
      </c>
      <c r="B463" s="210"/>
      <c r="C463" s="210"/>
      <c r="D463" s="210"/>
      <c r="E463" s="210"/>
      <c r="F463" s="176"/>
    </row>
    <row r="464" spans="1:6" ht="15.75" thickBot="1" x14ac:dyDescent="0.3">
      <c r="A464" s="211" t="s">
        <v>135</v>
      </c>
      <c r="B464" s="210"/>
      <c r="C464" s="210"/>
      <c r="D464" s="210"/>
      <c r="E464" s="210"/>
      <c r="F464" s="176"/>
    </row>
    <row r="465" spans="1:7" ht="15.75" thickBot="1" x14ac:dyDescent="0.3">
      <c r="A465" s="211" t="s">
        <v>136</v>
      </c>
      <c r="B465" s="210"/>
      <c r="C465" s="210"/>
      <c r="D465" s="210"/>
      <c r="E465" s="210"/>
      <c r="F465" s="176"/>
    </row>
    <row r="466" spans="1:7" ht="15.75" thickBot="1" x14ac:dyDescent="0.3">
      <c r="A466" s="211" t="s">
        <v>137</v>
      </c>
      <c r="B466" s="210"/>
      <c r="C466" s="210"/>
      <c r="D466" s="210"/>
      <c r="E466" s="210"/>
      <c r="F466" s="176"/>
    </row>
    <row r="467" spans="1:7" ht="15.75" customHeight="1" thickBot="1" x14ac:dyDescent="0.3">
      <c r="A467" s="209" t="s">
        <v>138</v>
      </c>
      <c r="B467" s="212">
        <f>B468+B469+B470+B471</f>
        <v>0</v>
      </c>
      <c r="C467" s="212">
        <f>C468+C469+C470+C471</f>
        <v>6150</v>
      </c>
      <c r="D467" s="212">
        <f>D468+D469+D470+D471</f>
        <v>5000</v>
      </c>
      <c r="E467" s="212">
        <f>E468+E469+E470+E471</f>
        <v>0</v>
      </c>
      <c r="F467" s="176"/>
    </row>
    <row r="468" spans="1:7" ht="15.75" thickBot="1" x14ac:dyDescent="0.3">
      <c r="A468" s="211" t="s">
        <v>81</v>
      </c>
      <c r="B468" s="212"/>
      <c r="C468" s="212">
        <v>6150</v>
      </c>
      <c r="D468" s="212">
        <v>5000</v>
      </c>
      <c r="E468" s="212"/>
      <c r="F468" s="176"/>
    </row>
    <row r="469" spans="1:7" ht="15.75" thickBot="1" x14ac:dyDescent="0.3">
      <c r="A469" s="211" t="s">
        <v>135</v>
      </c>
      <c r="B469" s="212"/>
      <c r="C469" s="212"/>
      <c r="D469" s="212"/>
      <c r="E469" s="212"/>
      <c r="F469" s="176"/>
    </row>
    <row r="470" spans="1:7" ht="17.25" customHeight="1" thickBot="1" x14ac:dyDescent="0.3">
      <c r="A470" s="211" t="s">
        <v>136</v>
      </c>
      <c r="B470" s="212"/>
      <c r="C470" s="212"/>
      <c r="D470" s="212"/>
      <c r="E470" s="212"/>
      <c r="F470" s="176"/>
    </row>
    <row r="471" spans="1:7" ht="15.75" thickBot="1" x14ac:dyDescent="0.3">
      <c r="A471" s="211" t="s">
        <v>137</v>
      </c>
      <c r="B471" s="212"/>
      <c r="C471" s="212"/>
      <c r="D471" s="212"/>
      <c r="E471" s="212"/>
      <c r="F471" s="176"/>
    </row>
    <row r="472" spans="1:7" ht="30.75" thickBot="1" x14ac:dyDescent="0.3">
      <c r="A472" s="239" t="s">
        <v>384</v>
      </c>
      <c r="B472" s="212">
        <f>B462+B467</f>
        <v>0</v>
      </c>
      <c r="C472" s="212">
        <f>C462+C467</f>
        <v>6150</v>
      </c>
      <c r="D472" s="212">
        <f>D462+D467</f>
        <v>5000</v>
      </c>
      <c r="E472" s="212">
        <f>E462+E467</f>
        <v>0</v>
      </c>
      <c r="F472" s="176"/>
    </row>
    <row r="473" spans="1:7" ht="87.75" customHeight="1" thickBot="1" x14ac:dyDescent="0.3">
      <c r="A473" s="245" t="s">
        <v>207</v>
      </c>
      <c r="B473" s="246" t="s">
        <v>385</v>
      </c>
      <c r="C473" s="236" t="s">
        <v>172</v>
      </c>
      <c r="D473" s="237"/>
      <c r="E473" s="238"/>
      <c r="F473" s="176"/>
    </row>
    <row r="474" spans="1:7" ht="50.25" customHeight="1" thickBot="1" x14ac:dyDescent="0.3">
      <c r="A474" s="204" t="s">
        <v>68</v>
      </c>
      <c r="B474" s="857" t="s">
        <v>386</v>
      </c>
      <c r="C474" s="858"/>
      <c r="D474" s="858"/>
      <c r="E474" s="859"/>
      <c r="F474" s="176"/>
    </row>
    <row r="475" spans="1:7" ht="0.75" hidden="1" customHeight="1" x14ac:dyDescent="0.3">
      <c r="A475" s="204" t="s">
        <v>70</v>
      </c>
      <c r="B475" s="860" t="s">
        <v>132</v>
      </c>
      <c r="C475" s="861"/>
      <c r="D475" s="861"/>
      <c r="E475" s="862"/>
      <c r="F475" s="176"/>
    </row>
    <row r="476" spans="1:7" x14ac:dyDescent="0.25">
      <c r="A476" s="852"/>
      <c r="B476" s="205">
        <v>2019</v>
      </c>
      <c r="C476" s="205">
        <v>2020</v>
      </c>
      <c r="D476" s="205">
        <v>2021</v>
      </c>
      <c r="E476" s="205">
        <v>2022</v>
      </c>
      <c r="F476" s="176"/>
      <c r="G476" s="247"/>
    </row>
    <row r="477" spans="1:7" ht="15.75" thickBot="1" x14ac:dyDescent="0.3">
      <c r="A477" s="853"/>
      <c r="B477" s="206" t="s">
        <v>1</v>
      </c>
      <c r="C477" s="206" t="s">
        <v>46</v>
      </c>
      <c r="D477" s="206" t="s">
        <v>46</v>
      </c>
      <c r="E477" s="206" t="s">
        <v>46</v>
      </c>
      <c r="F477" s="176"/>
    </row>
    <row r="478" spans="1:7" ht="15.75" customHeight="1" thickBot="1" x14ac:dyDescent="0.3">
      <c r="A478" s="204" t="s">
        <v>72</v>
      </c>
      <c r="B478" s="207">
        <v>5</v>
      </c>
      <c r="C478" s="207">
        <v>1</v>
      </c>
      <c r="D478" s="204"/>
      <c r="E478" s="204"/>
      <c r="F478" s="176"/>
    </row>
    <row r="479" spans="1:7" ht="30.75" thickBot="1" x14ac:dyDescent="0.3">
      <c r="A479" s="204" t="s">
        <v>73</v>
      </c>
      <c r="B479" s="207">
        <v>5580</v>
      </c>
      <c r="C479" s="207"/>
      <c r="D479" s="207">
        <f>D497</f>
        <v>0</v>
      </c>
      <c r="E479" s="207">
        <f>E497</f>
        <v>0</v>
      </c>
      <c r="F479" s="176"/>
    </row>
    <row r="480" spans="1:7" ht="30.75" thickBot="1" x14ac:dyDescent="0.3">
      <c r="A480" s="204" t="s">
        <v>74</v>
      </c>
      <c r="B480" s="207">
        <f>B479/B478</f>
        <v>1116</v>
      </c>
      <c r="C480" s="207"/>
      <c r="D480" s="207" t="e">
        <f>D479/D478</f>
        <v>#DIV/0!</v>
      </c>
      <c r="E480" s="207" t="e">
        <f>E479/E478</f>
        <v>#DIV/0!</v>
      </c>
      <c r="F480" s="176"/>
    </row>
    <row r="481" spans="1:6" ht="30.75" thickBot="1" x14ac:dyDescent="0.3">
      <c r="A481" s="204" t="s">
        <v>75</v>
      </c>
      <c r="B481" s="433" t="s">
        <v>76</v>
      </c>
      <c r="C481" s="208">
        <f>C478/B478</f>
        <v>0.2</v>
      </c>
      <c r="D481" s="208">
        <f>D478/C478</f>
        <v>0</v>
      </c>
      <c r="E481" s="208" t="e">
        <f t="shared" ref="D481:E483" si="15">E478/D478-1</f>
        <v>#DIV/0!</v>
      </c>
      <c r="F481" s="176"/>
    </row>
    <row r="482" spans="1:6" ht="30.75" thickBot="1" x14ac:dyDescent="0.3">
      <c r="A482" s="204" t="s">
        <v>77</v>
      </c>
      <c r="B482" s="433" t="s">
        <v>76</v>
      </c>
      <c r="C482" s="208">
        <f>C479/B479</f>
        <v>0</v>
      </c>
      <c r="D482" s="208" t="e">
        <f t="shared" si="15"/>
        <v>#DIV/0!</v>
      </c>
      <c r="E482" s="208" t="e">
        <f t="shared" si="15"/>
        <v>#DIV/0!</v>
      </c>
      <c r="F482" s="176"/>
    </row>
    <row r="483" spans="1:6" ht="30.75" thickBot="1" x14ac:dyDescent="0.3">
      <c r="A483" s="204" t="s">
        <v>78</v>
      </c>
      <c r="B483" s="433" t="s">
        <v>76</v>
      </c>
      <c r="C483" s="208">
        <f>C480/B480</f>
        <v>0</v>
      </c>
      <c r="D483" s="208" t="e">
        <f t="shared" si="15"/>
        <v>#DIV/0!</v>
      </c>
      <c r="E483" s="208" t="e">
        <f t="shared" si="15"/>
        <v>#DIV/0!</v>
      </c>
      <c r="F483" s="176"/>
    </row>
    <row r="484" spans="1:6" ht="15.75" thickBot="1" x14ac:dyDescent="0.3">
      <c r="A484" s="854" t="s">
        <v>387</v>
      </c>
      <c r="B484" s="855"/>
      <c r="C484" s="855"/>
      <c r="D484" s="855"/>
      <c r="E484" s="856"/>
      <c r="F484" s="176"/>
    </row>
    <row r="485" spans="1:6" x14ac:dyDescent="0.25">
      <c r="A485" s="852"/>
      <c r="B485" s="205">
        <v>2019</v>
      </c>
      <c r="C485" s="205">
        <v>2020</v>
      </c>
      <c r="D485" s="205">
        <v>2021</v>
      </c>
      <c r="E485" s="205">
        <v>2022</v>
      </c>
      <c r="F485" s="176"/>
    </row>
    <row r="486" spans="1:6" ht="15.75" thickBot="1" x14ac:dyDescent="0.3">
      <c r="A486" s="853"/>
      <c r="B486" s="206" t="s">
        <v>1</v>
      </c>
      <c r="C486" s="206" t="s">
        <v>46</v>
      </c>
      <c r="D486" s="206" t="s">
        <v>46</v>
      </c>
      <c r="E486" s="206" t="s">
        <v>46</v>
      </c>
      <c r="F486" s="176"/>
    </row>
    <row r="487" spans="1:6" ht="30.75" thickBot="1" x14ac:dyDescent="0.3">
      <c r="A487" s="209" t="s">
        <v>134</v>
      </c>
      <c r="B487" s="210">
        <f>B488+B489+B490+B491</f>
        <v>0</v>
      </c>
      <c r="C487" s="210">
        <f>C488+C489+C490+C491</f>
        <v>0</v>
      </c>
      <c r="D487" s="210">
        <f>D488+D489+D490+D491</f>
        <v>0</v>
      </c>
      <c r="E487" s="210">
        <f>E488+E489+E490+E491</f>
        <v>0</v>
      </c>
      <c r="F487" s="176"/>
    </row>
    <row r="488" spans="1:6" ht="25.5" customHeight="1" thickBot="1" x14ac:dyDescent="0.3">
      <c r="A488" s="211" t="s">
        <v>81</v>
      </c>
      <c r="B488" s="210"/>
      <c r="C488" s="210"/>
      <c r="D488" s="210"/>
      <c r="E488" s="210"/>
      <c r="F488" s="176"/>
    </row>
    <row r="489" spans="1:6" ht="15.75" thickBot="1" x14ac:dyDescent="0.3">
      <c r="A489" s="211" t="s">
        <v>135</v>
      </c>
      <c r="B489" s="210"/>
      <c r="C489" s="210"/>
      <c r="D489" s="210"/>
      <c r="E489" s="210"/>
      <c r="F489" s="176"/>
    </row>
    <row r="490" spans="1:6" ht="15.75" thickBot="1" x14ac:dyDescent="0.3">
      <c r="A490" s="211" t="s">
        <v>136</v>
      </c>
      <c r="B490" s="210"/>
      <c r="C490" s="210"/>
      <c r="D490" s="210"/>
      <c r="E490" s="210"/>
      <c r="F490" s="176"/>
    </row>
    <row r="491" spans="1:6" ht="21" customHeight="1" thickBot="1" x14ac:dyDescent="0.3">
      <c r="A491" s="211" t="s">
        <v>137</v>
      </c>
      <c r="B491" s="210"/>
      <c r="C491" s="210"/>
      <c r="D491" s="210"/>
      <c r="E491" s="210"/>
      <c r="F491" s="176"/>
    </row>
    <row r="492" spans="1:6" ht="30.75" thickBot="1" x14ac:dyDescent="0.3">
      <c r="A492" s="209" t="s">
        <v>138</v>
      </c>
      <c r="B492" s="212">
        <f>B493+B494+B495+B496</f>
        <v>5580</v>
      </c>
      <c r="C492" s="212">
        <f>C493+C494+C495+C496</f>
        <v>0</v>
      </c>
      <c r="D492" s="212">
        <f>D493+D494+D495+D496</f>
        <v>0</v>
      </c>
      <c r="E492" s="212">
        <f>E493+E494+E495+E496</f>
        <v>0</v>
      </c>
      <c r="F492" s="176"/>
    </row>
    <row r="493" spans="1:6" ht="15.75" thickBot="1" x14ac:dyDescent="0.3">
      <c r="A493" s="211" t="s">
        <v>81</v>
      </c>
      <c r="B493" s="212">
        <v>5580</v>
      </c>
      <c r="C493" s="212"/>
      <c r="D493" s="212"/>
      <c r="E493" s="212"/>
      <c r="F493" s="176"/>
    </row>
    <row r="494" spans="1:6" ht="15.75" thickBot="1" x14ac:dyDescent="0.3">
      <c r="A494" s="211" t="s">
        <v>135</v>
      </c>
      <c r="B494" s="212"/>
      <c r="C494" s="212"/>
      <c r="D494" s="212"/>
      <c r="E494" s="212"/>
      <c r="F494" s="176"/>
    </row>
    <row r="495" spans="1:6" ht="15.75" customHeight="1" thickBot="1" x14ac:dyDescent="0.3">
      <c r="A495" s="211" t="s">
        <v>136</v>
      </c>
      <c r="B495" s="212"/>
      <c r="C495" s="212"/>
      <c r="D495" s="212"/>
      <c r="E495" s="212"/>
      <c r="F495" s="176"/>
    </row>
    <row r="496" spans="1:6" ht="15.75" customHeight="1" thickBot="1" x14ac:dyDescent="0.3">
      <c r="A496" s="211" t="s">
        <v>137</v>
      </c>
      <c r="B496" s="212"/>
      <c r="C496" s="212"/>
      <c r="D496" s="212"/>
      <c r="E496" s="212"/>
      <c r="F496" s="176"/>
    </row>
    <row r="497" spans="1:6" ht="30.75" thickBot="1" x14ac:dyDescent="0.3">
      <c r="A497" s="239" t="s">
        <v>294</v>
      </c>
      <c r="B497" s="212">
        <f>B487+B492</f>
        <v>5580</v>
      </c>
      <c r="C497" s="212">
        <f>C487+C492</f>
        <v>0</v>
      </c>
      <c r="D497" s="212">
        <f>D487+D492</f>
        <v>0</v>
      </c>
      <c r="E497" s="212">
        <f>E487+E492</f>
        <v>0</v>
      </c>
      <c r="F497" s="176"/>
    </row>
    <row r="498" spans="1:6" ht="45.75" thickBot="1" x14ac:dyDescent="0.3">
      <c r="A498" s="245" t="s">
        <v>209</v>
      </c>
      <c r="B498" s="246" t="s">
        <v>388</v>
      </c>
      <c r="C498" s="236" t="s">
        <v>172</v>
      </c>
      <c r="D498" s="237"/>
      <c r="E498" s="238"/>
      <c r="F498" s="176"/>
    </row>
    <row r="499" spans="1:6" ht="15.75" thickBot="1" x14ac:dyDescent="0.3">
      <c r="A499" s="204" t="s">
        <v>68</v>
      </c>
      <c r="B499" s="857" t="s">
        <v>389</v>
      </c>
      <c r="C499" s="858"/>
      <c r="D499" s="858"/>
      <c r="E499" s="859"/>
      <c r="F499" s="176"/>
    </row>
    <row r="500" spans="1:6" ht="15.75" thickBot="1" x14ac:dyDescent="0.3">
      <c r="A500" s="204" t="s">
        <v>70</v>
      </c>
      <c r="B500" s="860" t="s">
        <v>132</v>
      </c>
      <c r="C500" s="861"/>
      <c r="D500" s="861"/>
      <c r="E500" s="862"/>
      <c r="F500" s="176"/>
    </row>
    <row r="501" spans="1:6" x14ac:dyDescent="0.25">
      <c r="A501" s="852"/>
      <c r="B501" s="205">
        <v>2019</v>
      </c>
      <c r="C501" s="205">
        <v>2020</v>
      </c>
      <c r="D501" s="205">
        <v>2021</v>
      </c>
      <c r="E501" s="205">
        <v>2022</v>
      </c>
      <c r="F501" s="176"/>
    </row>
    <row r="502" spans="1:6" ht="15.75" thickBot="1" x14ac:dyDescent="0.3">
      <c r="A502" s="853"/>
      <c r="B502" s="206" t="s">
        <v>1</v>
      </c>
      <c r="C502" s="206" t="s">
        <v>46</v>
      </c>
      <c r="D502" s="206" t="s">
        <v>46</v>
      </c>
      <c r="E502" s="206" t="s">
        <v>46</v>
      </c>
      <c r="F502" s="176"/>
    </row>
    <row r="503" spans="1:6" ht="15.75" thickBot="1" x14ac:dyDescent="0.3">
      <c r="A503" s="204" t="s">
        <v>72</v>
      </c>
      <c r="B503" s="207">
        <v>2</v>
      </c>
      <c r="C503" s="207"/>
      <c r="D503" s="204"/>
      <c r="E503" s="204"/>
      <c r="F503" s="176"/>
    </row>
    <row r="504" spans="1:6" ht="30.75" thickBot="1" x14ac:dyDescent="0.3">
      <c r="A504" s="204" t="s">
        <v>73</v>
      </c>
      <c r="B504" s="207">
        <v>1500</v>
      </c>
      <c r="C504" s="207"/>
      <c r="D504" s="207">
        <f>D522</f>
        <v>0</v>
      </c>
      <c r="E504" s="207">
        <f>E522</f>
        <v>0</v>
      </c>
      <c r="F504" s="176"/>
    </row>
    <row r="505" spans="1:6" ht="30.75" thickBot="1" x14ac:dyDescent="0.3">
      <c r="A505" s="204" t="s">
        <v>74</v>
      </c>
      <c r="B505" s="207">
        <f>B504/B503</f>
        <v>750</v>
      </c>
      <c r="C505" s="207"/>
      <c r="D505" s="207" t="e">
        <f>D504/D503</f>
        <v>#DIV/0!</v>
      </c>
      <c r="E505" s="207" t="e">
        <f>E504/E503</f>
        <v>#DIV/0!</v>
      </c>
      <c r="F505" s="176"/>
    </row>
    <row r="506" spans="1:6" ht="21" customHeight="1" thickBot="1" x14ac:dyDescent="0.3">
      <c r="A506" s="204" t="s">
        <v>75</v>
      </c>
      <c r="B506" s="433" t="s">
        <v>76</v>
      </c>
      <c r="C506" s="208">
        <f>C503/B503</f>
        <v>0</v>
      </c>
      <c r="D506" s="208" t="e">
        <f t="shared" ref="D506:E508" si="16">D503/C503-1</f>
        <v>#DIV/0!</v>
      </c>
      <c r="E506" s="208" t="e">
        <f t="shared" si="16"/>
        <v>#DIV/0!</v>
      </c>
      <c r="F506" s="176"/>
    </row>
    <row r="507" spans="1:6" ht="30.75" thickBot="1" x14ac:dyDescent="0.3">
      <c r="A507" s="204" t="s">
        <v>77</v>
      </c>
      <c r="B507" s="433" t="s">
        <v>76</v>
      </c>
      <c r="C507" s="208">
        <f>C504/B504</f>
        <v>0</v>
      </c>
      <c r="D507" s="208" t="e">
        <f t="shared" si="16"/>
        <v>#DIV/0!</v>
      </c>
      <c r="E507" s="208" t="e">
        <f t="shared" si="16"/>
        <v>#DIV/0!</v>
      </c>
      <c r="F507" s="176"/>
    </row>
    <row r="508" spans="1:6" ht="30.75" thickBot="1" x14ac:dyDescent="0.3">
      <c r="A508" s="204" t="s">
        <v>78</v>
      </c>
      <c r="B508" s="433" t="s">
        <v>76</v>
      </c>
      <c r="C508" s="208">
        <f>C505/B505</f>
        <v>0</v>
      </c>
      <c r="D508" s="208" t="e">
        <f t="shared" si="16"/>
        <v>#DIV/0!</v>
      </c>
      <c r="E508" s="208" t="e">
        <f t="shared" si="16"/>
        <v>#DIV/0!</v>
      </c>
      <c r="F508" s="176"/>
    </row>
    <row r="509" spans="1:6" ht="19.5" customHeight="1" thickBot="1" x14ac:dyDescent="0.3">
      <c r="A509" s="854" t="s">
        <v>390</v>
      </c>
      <c r="B509" s="855"/>
      <c r="C509" s="855"/>
      <c r="D509" s="855"/>
      <c r="E509" s="856"/>
      <c r="F509" s="176"/>
    </row>
    <row r="510" spans="1:6" x14ac:dyDescent="0.25">
      <c r="A510" s="852"/>
      <c r="B510" s="205">
        <v>2019</v>
      </c>
      <c r="C510" s="205">
        <v>2020</v>
      </c>
      <c r="D510" s="205">
        <v>2021</v>
      </c>
      <c r="E510" s="205">
        <v>2022</v>
      </c>
      <c r="F510" s="176"/>
    </row>
    <row r="511" spans="1:6" ht="15.75" thickBot="1" x14ac:dyDescent="0.3">
      <c r="A511" s="853"/>
      <c r="B511" s="206" t="s">
        <v>1</v>
      </c>
      <c r="C511" s="206" t="s">
        <v>46</v>
      </c>
      <c r="D511" s="206" t="s">
        <v>46</v>
      </c>
      <c r="E511" s="206" t="s">
        <v>46</v>
      </c>
      <c r="F511" s="176"/>
    </row>
    <row r="512" spans="1:6" ht="30.75" thickBot="1" x14ac:dyDescent="0.3">
      <c r="A512" s="209" t="s">
        <v>134</v>
      </c>
      <c r="B512" s="210">
        <f>B513+B514+B515+B516</f>
        <v>0</v>
      </c>
      <c r="C512" s="210">
        <f>C513+C514+C515+C516</f>
        <v>0</v>
      </c>
      <c r="D512" s="210">
        <f>D513+D514+D515+D516</f>
        <v>0</v>
      </c>
      <c r="E512" s="210">
        <f>E513+E514+E515+E516</f>
        <v>0</v>
      </c>
      <c r="F512" s="176"/>
    </row>
    <row r="513" spans="1:7" ht="15.75" customHeight="1" thickBot="1" x14ac:dyDescent="0.3">
      <c r="A513" s="211" t="s">
        <v>81</v>
      </c>
      <c r="B513" s="210"/>
      <c r="C513" s="210"/>
      <c r="D513" s="210"/>
      <c r="E513" s="210"/>
      <c r="F513" s="176"/>
    </row>
    <row r="514" spans="1:7" ht="15.75" customHeight="1" thickBot="1" x14ac:dyDescent="0.3">
      <c r="A514" s="211" t="s">
        <v>135</v>
      </c>
      <c r="B514" s="210"/>
      <c r="C514" s="210"/>
      <c r="D514" s="210"/>
      <c r="E514" s="210"/>
      <c r="F514" s="176"/>
    </row>
    <row r="515" spans="1:7" ht="15.75" thickBot="1" x14ac:dyDescent="0.3">
      <c r="A515" s="211" t="s">
        <v>136</v>
      </c>
      <c r="B515" s="210"/>
      <c r="C515" s="210"/>
      <c r="D515" s="210"/>
      <c r="E515" s="210"/>
      <c r="F515" s="176"/>
    </row>
    <row r="516" spans="1:7" ht="15.75" thickBot="1" x14ac:dyDescent="0.3">
      <c r="A516" s="211" t="s">
        <v>137</v>
      </c>
      <c r="B516" s="210"/>
      <c r="C516" s="210"/>
      <c r="D516" s="210"/>
      <c r="E516" s="210"/>
      <c r="F516" s="176"/>
    </row>
    <row r="517" spans="1:7" ht="30.75" thickBot="1" x14ac:dyDescent="0.3">
      <c r="A517" s="209" t="s">
        <v>138</v>
      </c>
      <c r="B517" s="212">
        <f>B518+B519+B520+B521</f>
        <v>1500</v>
      </c>
      <c r="C517" s="212">
        <f>C518+C519+C520+C521</f>
        <v>0</v>
      </c>
      <c r="D517" s="212">
        <f>D518+D519+D520+D521</f>
        <v>0</v>
      </c>
      <c r="E517" s="212">
        <f>E518+E519+E520+E521</f>
        <v>0</v>
      </c>
      <c r="F517" s="176"/>
    </row>
    <row r="518" spans="1:7" ht="18" customHeight="1" thickBot="1" x14ac:dyDescent="0.3">
      <c r="A518" s="211" t="s">
        <v>81</v>
      </c>
      <c r="B518" s="212">
        <v>1500</v>
      </c>
      <c r="C518" s="212"/>
      <c r="D518" s="212"/>
      <c r="E518" s="212"/>
      <c r="F518" s="176"/>
    </row>
    <row r="519" spans="1:7" ht="15.75" thickBot="1" x14ac:dyDescent="0.3">
      <c r="A519" s="211" t="s">
        <v>135</v>
      </c>
      <c r="B519" s="212"/>
      <c r="C519" s="212"/>
      <c r="D519" s="212"/>
      <c r="E519" s="212"/>
      <c r="F519" s="176"/>
    </row>
    <row r="520" spans="1:7" ht="15.75" thickBot="1" x14ac:dyDescent="0.3">
      <c r="A520" s="211" t="s">
        <v>136</v>
      </c>
      <c r="B520" s="212"/>
      <c r="C520" s="212"/>
      <c r="D520" s="212"/>
      <c r="E520" s="212"/>
      <c r="F520" s="176"/>
    </row>
    <row r="521" spans="1:7" ht="15.75" thickBot="1" x14ac:dyDescent="0.3">
      <c r="A521" s="211" t="s">
        <v>137</v>
      </c>
      <c r="B521" s="212"/>
      <c r="C521" s="212"/>
      <c r="D521" s="212"/>
      <c r="E521" s="212"/>
      <c r="F521" s="176"/>
    </row>
    <row r="522" spans="1:7" ht="30.75" thickBot="1" x14ac:dyDescent="0.3">
      <c r="A522" s="239" t="s">
        <v>297</v>
      </c>
      <c r="B522" s="212">
        <f>B512+B517</f>
        <v>1500</v>
      </c>
      <c r="C522" s="212">
        <f>C512+C517</f>
        <v>0</v>
      </c>
      <c r="D522" s="212">
        <f>D512+D517</f>
        <v>0</v>
      </c>
      <c r="E522" s="212">
        <f>E512+E517</f>
        <v>0</v>
      </c>
      <c r="F522" s="176"/>
    </row>
    <row r="523" spans="1:7" ht="45.75" thickBot="1" x14ac:dyDescent="0.3">
      <c r="A523" s="245" t="s">
        <v>211</v>
      </c>
      <c r="B523" s="246" t="s">
        <v>391</v>
      </c>
      <c r="C523" s="236" t="s">
        <v>172</v>
      </c>
      <c r="D523" s="237"/>
      <c r="E523" s="238"/>
      <c r="F523" s="176"/>
      <c r="G523" s="106"/>
    </row>
    <row r="524" spans="1:7" ht="15.75" thickBot="1" x14ac:dyDescent="0.3">
      <c r="A524" s="204" t="s">
        <v>68</v>
      </c>
      <c r="B524" s="857" t="s">
        <v>392</v>
      </c>
      <c r="C524" s="858"/>
      <c r="D524" s="858"/>
      <c r="E524" s="859"/>
      <c r="F524" s="176"/>
      <c r="G524" s="106"/>
    </row>
    <row r="525" spans="1:7" ht="15.75" thickBot="1" x14ac:dyDescent="0.3">
      <c r="A525" s="204" t="s">
        <v>70</v>
      </c>
      <c r="B525" s="860" t="s">
        <v>132</v>
      </c>
      <c r="C525" s="861"/>
      <c r="D525" s="861"/>
      <c r="E525" s="862"/>
      <c r="F525" s="176"/>
    </row>
    <row r="526" spans="1:7" x14ac:dyDescent="0.25">
      <c r="A526" s="852"/>
      <c r="B526" s="205">
        <v>2019</v>
      </c>
      <c r="C526" s="205">
        <v>2020</v>
      </c>
      <c r="D526" s="205">
        <v>2021</v>
      </c>
      <c r="E526" s="205">
        <v>2022</v>
      </c>
      <c r="F526" s="176"/>
    </row>
    <row r="527" spans="1:7" ht="15" customHeight="1" thickBot="1" x14ac:dyDescent="0.3">
      <c r="A527" s="853"/>
      <c r="B527" s="206" t="s">
        <v>1</v>
      </c>
      <c r="C527" s="206" t="s">
        <v>46</v>
      </c>
      <c r="D527" s="206" t="s">
        <v>46</v>
      </c>
      <c r="E527" s="206" t="s">
        <v>46</v>
      </c>
      <c r="F527" s="176"/>
    </row>
    <row r="528" spans="1:7" ht="15" customHeight="1" thickBot="1" x14ac:dyDescent="0.3">
      <c r="A528" s="204" t="s">
        <v>72</v>
      </c>
      <c r="B528" s="207"/>
      <c r="C528" s="207"/>
      <c r="D528" s="207"/>
      <c r="E528" s="207">
        <v>4</v>
      </c>
      <c r="F528" s="176"/>
    </row>
    <row r="529" spans="1:6" ht="15" customHeight="1" thickBot="1" x14ac:dyDescent="0.3">
      <c r="A529" s="204" t="s">
        <v>73</v>
      </c>
      <c r="B529" s="207"/>
      <c r="C529" s="207"/>
      <c r="D529" s="207"/>
      <c r="E529" s="207">
        <v>4000</v>
      </c>
      <c r="F529" s="176"/>
    </row>
    <row r="530" spans="1:6" ht="15" customHeight="1" thickBot="1" x14ac:dyDescent="0.3">
      <c r="A530" s="204" t="s">
        <v>74</v>
      </c>
      <c r="B530" s="207" t="e">
        <f>B529/B528</f>
        <v>#DIV/0!</v>
      </c>
      <c r="C530" s="207" t="e">
        <f>C529/C528</f>
        <v>#DIV/0!</v>
      </c>
      <c r="D530" s="207" t="e">
        <f>D529/D528</f>
        <v>#DIV/0!</v>
      </c>
      <c r="E530" s="207">
        <f>E529/E528</f>
        <v>1000</v>
      </c>
      <c r="F530" s="176"/>
    </row>
    <row r="531" spans="1:6" ht="15" customHeight="1" thickBot="1" x14ac:dyDescent="0.3">
      <c r="A531" s="204" t="s">
        <v>75</v>
      </c>
      <c r="B531" s="433" t="s">
        <v>76</v>
      </c>
      <c r="C531" s="208" t="e">
        <f>C528/B528-1</f>
        <v>#DIV/0!</v>
      </c>
      <c r="D531" s="208" t="e">
        <f t="shared" ref="D531:E533" si="17">D528/C528-1</f>
        <v>#DIV/0!</v>
      </c>
      <c r="E531" s="208" t="e">
        <f t="shared" si="17"/>
        <v>#DIV/0!</v>
      </c>
      <c r="F531" s="176"/>
    </row>
    <row r="532" spans="1:6" ht="15" customHeight="1" thickBot="1" x14ac:dyDescent="0.3">
      <c r="A532" s="204" t="s">
        <v>77</v>
      </c>
      <c r="B532" s="433" t="s">
        <v>76</v>
      </c>
      <c r="C532" s="208" t="e">
        <f>C529/B529-1</f>
        <v>#DIV/0!</v>
      </c>
      <c r="D532" s="208" t="e">
        <f t="shared" si="17"/>
        <v>#DIV/0!</v>
      </c>
      <c r="E532" s="208" t="e">
        <f t="shared" si="17"/>
        <v>#DIV/0!</v>
      </c>
      <c r="F532" s="176"/>
    </row>
    <row r="533" spans="1:6" ht="15" customHeight="1" thickBot="1" x14ac:dyDescent="0.3">
      <c r="A533" s="204" t="s">
        <v>78</v>
      </c>
      <c r="B533" s="433" t="s">
        <v>76</v>
      </c>
      <c r="C533" s="208" t="e">
        <f>C530/B530-1</f>
        <v>#DIV/0!</v>
      </c>
      <c r="D533" s="208" t="e">
        <f t="shared" si="17"/>
        <v>#DIV/0!</v>
      </c>
      <c r="E533" s="208" t="e">
        <f t="shared" si="17"/>
        <v>#DIV/0!</v>
      </c>
      <c r="F533" s="176"/>
    </row>
    <row r="534" spans="1:6" ht="15.75" customHeight="1" thickBot="1" x14ac:dyDescent="0.3">
      <c r="A534" s="854" t="s">
        <v>393</v>
      </c>
      <c r="B534" s="855"/>
      <c r="C534" s="855"/>
      <c r="D534" s="855"/>
      <c r="E534" s="856"/>
      <c r="F534" s="176"/>
    </row>
    <row r="535" spans="1:6" x14ac:dyDescent="0.25">
      <c r="A535" s="852"/>
      <c r="B535" s="205">
        <v>2019</v>
      </c>
      <c r="C535" s="205">
        <v>2020</v>
      </c>
      <c r="D535" s="205">
        <v>2021</v>
      </c>
      <c r="E535" s="205">
        <v>2022</v>
      </c>
      <c r="F535" s="176"/>
    </row>
    <row r="536" spans="1:6" ht="15.75" thickBot="1" x14ac:dyDescent="0.3">
      <c r="A536" s="853"/>
      <c r="B536" s="206" t="s">
        <v>1</v>
      </c>
      <c r="C536" s="206" t="s">
        <v>46</v>
      </c>
      <c r="D536" s="206" t="s">
        <v>46</v>
      </c>
      <c r="E536" s="206" t="s">
        <v>46</v>
      </c>
      <c r="F536" s="176"/>
    </row>
    <row r="537" spans="1:6" ht="30.75" thickBot="1" x14ac:dyDescent="0.3">
      <c r="A537" s="209" t="s">
        <v>134</v>
      </c>
      <c r="B537" s="210">
        <f>B538+B539+B540+B541</f>
        <v>0</v>
      </c>
      <c r="C537" s="210">
        <f>C538+C539+C540+C541</f>
        <v>0</v>
      </c>
      <c r="D537" s="210">
        <f>D538+D539+D540+D541</f>
        <v>0</v>
      </c>
      <c r="E537" s="210">
        <f>E538+E539+E540+E541</f>
        <v>0</v>
      </c>
      <c r="F537" s="176"/>
    </row>
    <row r="538" spans="1:6" ht="15.75" thickBot="1" x14ac:dyDescent="0.3">
      <c r="A538" s="211" t="s">
        <v>81</v>
      </c>
      <c r="B538" s="210"/>
      <c r="C538" s="210"/>
      <c r="D538" s="210"/>
      <c r="E538" s="210"/>
      <c r="F538" s="176"/>
    </row>
    <row r="539" spans="1:6" ht="15.75" thickBot="1" x14ac:dyDescent="0.3">
      <c r="A539" s="211" t="s">
        <v>135</v>
      </c>
      <c r="B539" s="210"/>
      <c r="C539" s="210"/>
      <c r="D539" s="210"/>
      <c r="E539" s="210"/>
      <c r="F539" s="176"/>
    </row>
    <row r="540" spans="1:6" ht="15.75" thickBot="1" x14ac:dyDescent="0.3">
      <c r="A540" s="211" t="s">
        <v>136</v>
      </c>
      <c r="B540" s="210"/>
      <c r="C540" s="210"/>
      <c r="D540" s="210"/>
      <c r="E540" s="210"/>
      <c r="F540" s="176"/>
    </row>
    <row r="541" spans="1:6" ht="15.75" thickBot="1" x14ac:dyDescent="0.3">
      <c r="A541" s="211" t="s">
        <v>137</v>
      </c>
      <c r="B541" s="210"/>
      <c r="C541" s="210"/>
      <c r="D541" s="210"/>
      <c r="E541" s="210"/>
      <c r="F541" s="176"/>
    </row>
    <row r="542" spans="1:6" ht="30.75" thickBot="1" x14ac:dyDescent="0.3">
      <c r="A542" s="209" t="s">
        <v>138</v>
      </c>
      <c r="B542" s="212">
        <f>B543+B544+B545+B546</f>
        <v>0</v>
      </c>
      <c r="C542" s="212">
        <f>C543+C544+C545+C546</f>
        <v>0</v>
      </c>
      <c r="D542" s="212">
        <f>D543+D544+D545+D546</f>
        <v>0</v>
      </c>
      <c r="E542" s="212">
        <f>E543+E544+E545+E546</f>
        <v>4000</v>
      </c>
      <c r="F542" s="176"/>
    </row>
    <row r="543" spans="1:6" ht="15.75" thickBot="1" x14ac:dyDescent="0.3">
      <c r="A543" s="211" t="s">
        <v>81</v>
      </c>
      <c r="B543" s="212"/>
      <c r="C543" s="212"/>
      <c r="D543" s="212"/>
      <c r="E543" s="212">
        <v>4000</v>
      </c>
      <c r="F543" s="176"/>
    </row>
    <row r="544" spans="1:6" ht="15.75" thickBot="1" x14ac:dyDescent="0.3">
      <c r="A544" s="211" t="s">
        <v>135</v>
      </c>
      <c r="B544" s="212"/>
      <c r="C544" s="212"/>
      <c r="D544" s="212"/>
      <c r="E544" s="212"/>
      <c r="F544" s="176"/>
    </row>
    <row r="545" spans="1:9" ht="15.75" thickBot="1" x14ac:dyDescent="0.3">
      <c r="A545" s="211" t="s">
        <v>136</v>
      </c>
      <c r="B545" s="212"/>
      <c r="C545" s="212"/>
      <c r="D545" s="212"/>
      <c r="E545" s="212"/>
      <c r="F545" s="176"/>
    </row>
    <row r="546" spans="1:9" ht="15.75" thickBot="1" x14ac:dyDescent="0.3">
      <c r="A546" s="211" t="s">
        <v>137</v>
      </c>
      <c r="B546" s="212"/>
      <c r="C546" s="212"/>
      <c r="D546" s="212"/>
      <c r="E546" s="212"/>
      <c r="F546" s="176"/>
    </row>
    <row r="547" spans="1:9" ht="30.75" thickBot="1" x14ac:dyDescent="0.3">
      <c r="A547" s="239" t="s">
        <v>298</v>
      </c>
      <c r="B547" s="212">
        <f>B537+B542</f>
        <v>0</v>
      </c>
      <c r="C547" s="212">
        <f>C537+C542</f>
        <v>0</v>
      </c>
      <c r="D547" s="212">
        <f>D537+D542</f>
        <v>0</v>
      </c>
      <c r="E547" s="212">
        <f>E537+E542</f>
        <v>4000</v>
      </c>
      <c r="F547" s="176"/>
    </row>
    <row r="548" spans="1:9" ht="15.75" thickBot="1" x14ac:dyDescent="0.3">
      <c r="A548" s="248"/>
      <c r="B548" s="249"/>
      <c r="C548" s="249"/>
      <c r="D548" s="249"/>
      <c r="E548" s="249"/>
      <c r="F548" s="176"/>
    </row>
    <row r="549" spans="1:9" ht="45.75" thickBot="1" x14ac:dyDescent="0.3">
      <c r="A549" s="193" t="s">
        <v>147</v>
      </c>
      <c r="B549" s="250">
        <f>B35+B72+B109+B146+B183+B223+B252+B303+B328+B353+B378+B403+B429+B454+B479+B504</f>
        <v>508000</v>
      </c>
      <c r="C549" s="250">
        <f>C35+C72+C109+C146+C183+C223+C252+C287+C303+C328+C353+C378+C403+C429+C454+C479+C504</f>
        <v>524000</v>
      </c>
      <c r="D549" s="250">
        <f>D35+D72+D109+D146+D183+D223+D252+D287+D303+D328+D353+D378+D403+D429+D454+D479+D504</f>
        <v>530000</v>
      </c>
      <c r="E549" s="250">
        <f>E35+E72+E109+E146+E183+E223+E252+E287+E303+E328+E353+E378+E403+E429+E454+E479+E504+E529</f>
        <v>535000</v>
      </c>
      <c r="F549" s="176"/>
    </row>
    <row r="550" spans="1:9" ht="45.75" thickBot="1" x14ac:dyDescent="0.3">
      <c r="A550" s="193" t="s">
        <v>148</v>
      </c>
      <c r="B550" s="250">
        <f>B64+B101+B138+B175+B212+B241+B270+B321+B346+B371+B396+B421+B447+B472+B497+B522</f>
        <v>508000</v>
      </c>
      <c r="C550" s="250">
        <f>C64+C101+C138+C175+C212+C241+C270+C296+C321+C346+C371+C396+C421+C447+C472+C497+C522</f>
        <v>524000</v>
      </c>
      <c r="D550" s="250">
        <f>D64+D101+D138+D175+D212+D241+D270+D321+D346+D371+D396+D421+D447+D472+D497+D522</f>
        <v>530000</v>
      </c>
      <c r="E550" s="250">
        <f>E64+E101+E138+E175+E212+E241+E270+E321+E346+E371+E396+E421+E447+E472+E497+E522+E547</f>
        <v>535000</v>
      </c>
      <c r="F550" s="176"/>
      <c r="G550" s="66"/>
    </row>
    <row r="551" spans="1:9" ht="15.75" thickBot="1" x14ac:dyDescent="0.3">
      <c r="A551" s="209" t="s">
        <v>80</v>
      </c>
      <c r="B551" s="251">
        <f>SUM(B552:B553)</f>
        <v>326450</v>
      </c>
      <c r="C551" s="251">
        <f>SUM(C552:C553)</f>
        <v>326450</v>
      </c>
      <c r="D551" s="251">
        <f>SUM(D552:D553)</f>
        <v>326450</v>
      </c>
      <c r="E551" s="251">
        <f>SUM(E552:E553)</f>
        <v>326450</v>
      </c>
      <c r="F551" s="176"/>
    </row>
    <row r="552" spans="1:9" ht="15.75" thickBot="1" x14ac:dyDescent="0.3">
      <c r="A552" s="211" t="s">
        <v>81</v>
      </c>
      <c r="B552" s="212">
        <f>B44+B155</f>
        <v>305750</v>
      </c>
      <c r="C552" s="212">
        <f>C44+C155</f>
        <v>305750</v>
      </c>
      <c r="D552" s="212">
        <f>D44+D155</f>
        <v>305750</v>
      </c>
      <c r="E552" s="212">
        <f>E44+E155</f>
        <v>305750</v>
      </c>
      <c r="F552" s="176"/>
    </row>
    <row r="553" spans="1:9" ht="15.75" thickBot="1" x14ac:dyDescent="0.3">
      <c r="A553" s="211" t="s">
        <v>149</v>
      </c>
      <c r="B553" s="212">
        <f>B45</f>
        <v>20700</v>
      </c>
      <c r="C553" s="212">
        <f>C45</f>
        <v>20700</v>
      </c>
      <c r="D553" s="212">
        <f>D45</f>
        <v>20700</v>
      </c>
      <c r="E553" s="212">
        <f>E45</f>
        <v>20700</v>
      </c>
      <c r="F553" s="176"/>
      <c r="H553" s="66"/>
    </row>
    <row r="554" spans="1:9" ht="45.75" thickBot="1" x14ac:dyDescent="0.3">
      <c r="A554" s="209" t="s">
        <v>83</v>
      </c>
      <c r="B554" s="251">
        <f>SUM(B555:B556)</f>
        <v>56850</v>
      </c>
      <c r="C554" s="251">
        <f>SUM(C555:C556)</f>
        <v>56850</v>
      </c>
      <c r="D554" s="251">
        <f>SUM(D555:D556)</f>
        <v>56850</v>
      </c>
      <c r="E554" s="251">
        <f>SUM(E555:E556)</f>
        <v>56850</v>
      </c>
      <c r="F554" s="176"/>
      <c r="G554" s="66"/>
      <c r="H554" s="66"/>
      <c r="I554" s="66"/>
    </row>
    <row r="555" spans="1:9" ht="15.75" thickBot="1" x14ac:dyDescent="0.3">
      <c r="A555" s="211" t="s">
        <v>81</v>
      </c>
      <c r="B555" s="210">
        <f>B47+B158</f>
        <v>53400</v>
      </c>
      <c r="C555" s="210">
        <f>C47+C158</f>
        <v>53400</v>
      </c>
      <c r="D555" s="210">
        <f>D47+D158</f>
        <v>53400</v>
      </c>
      <c r="E555" s="210">
        <f>E47+E158</f>
        <v>53400</v>
      </c>
      <c r="F555" s="176"/>
      <c r="G555" s="66"/>
    </row>
    <row r="556" spans="1:9" ht="15.75" thickBot="1" x14ac:dyDescent="0.3">
      <c r="A556" s="211" t="s">
        <v>149</v>
      </c>
      <c r="B556" s="212">
        <f>B48</f>
        <v>3450</v>
      </c>
      <c r="C556" s="212">
        <f>C48</f>
        <v>3450</v>
      </c>
      <c r="D556" s="212">
        <f>D48</f>
        <v>3450</v>
      </c>
      <c r="E556" s="212">
        <f>E48</f>
        <v>3450</v>
      </c>
      <c r="F556" s="176"/>
      <c r="G556" s="66"/>
    </row>
    <row r="557" spans="1:9" ht="30.75" thickBot="1" x14ac:dyDescent="0.3">
      <c r="A557" s="209" t="s">
        <v>84</v>
      </c>
      <c r="B557" s="251">
        <f>B558+B559</f>
        <v>104700</v>
      </c>
      <c r="C557" s="251">
        <f>C558+C559</f>
        <v>124700</v>
      </c>
      <c r="D557" s="251">
        <f>D558+D559</f>
        <v>126700</v>
      </c>
      <c r="E557" s="251">
        <f>E558+E559</f>
        <v>131700</v>
      </c>
      <c r="F557" s="176"/>
      <c r="G557" s="252"/>
    </row>
    <row r="558" spans="1:9" ht="15.75" thickBot="1" x14ac:dyDescent="0.3">
      <c r="A558" s="211" t="s">
        <v>81</v>
      </c>
      <c r="B558" s="212">
        <f>B87+B124+B198</f>
        <v>97700</v>
      </c>
      <c r="C558" s="212">
        <f t="shared" ref="C558:E559" si="18">C50+C87+C124+C161+C198</f>
        <v>117700</v>
      </c>
      <c r="D558" s="212">
        <f t="shared" si="18"/>
        <v>119700</v>
      </c>
      <c r="E558" s="212">
        <f t="shared" si="18"/>
        <v>124700</v>
      </c>
      <c r="F558" s="176"/>
    </row>
    <row r="559" spans="1:9" ht="15.75" thickBot="1" x14ac:dyDescent="0.3">
      <c r="A559" s="211" t="s">
        <v>149</v>
      </c>
      <c r="B559" s="212">
        <v>7000</v>
      </c>
      <c r="C559" s="212">
        <f t="shared" si="18"/>
        <v>7000</v>
      </c>
      <c r="D559" s="212">
        <f t="shared" si="18"/>
        <v>7000</v>
      </c>
      <c r="E559" s="212">
        <f t="shared" si="18"/>
        <v>7000</v>
      </c>
      <c r="F559" s="176"/>
    </row>
    <row r="560" spans="1:9" ht="27.75" customHeight="1" thickBot="1" x14ac:dyDescent="0.3">
      <c r="A560" s="209" t="s">
        <v>85</v>
      </c>
      <c r="B560" s="251">
        <v>0</v>
      </c>
      <c r="C560" s="251">
        <v>0</v>
      </c>
      <c r="D560" s="251">
        <v>0</v>
      </c>
      <c r="E560" s="251">
        <v>0</v>
      </c>
      <c r="F560" s="176"/>
    </row>
    <row r="561" spans="1:7" ht="15.75" thickBot="1" x14ac:dyDescent="0.3">
      <c r="A561" s="211" t="s">
        <v>81</v>
      </c>
      <c r="B561" s="210"/>
      <c r="C561" s="210"/>
      <c r="D561" s="210"/>
      <c r="E561" s="210"/>
      <c r="F561" s="176"/>
    </row>
    <row r="562" spans="1:7" ht="15.75" thickBot="1" x14ac:dyDescent="0.3">
      <c r="A562" s="211" t="s">
        <v>149</v>
      </c>
      <c r="B562" s="212">
        <v>0</v>
      </c>
      <c r="C562" s="212">
        <v>0</v>
      </c>
      <c r="D562" s="212">
        <v>0</v>
      </c>
      <c r="E562" s="212">
        <v>0</v>
      </c>
      <c r="F562" s="176"/>
      <c r="G562" s="66"/>
    </row>
    <row r="563" spans="1:7" ht="28.5" customHeight="1" thickBot="1" x14ac:dyDescent="0.3">
      <c r="A563" s="209" t="s">
        <v>86</v>
      </c>
      <c r="B563" s="251">
        <f>B564+B565</f>
        <v>0</v>
      </c>
      <c r="C563" s="251">
        <f>C564+C565</f>
        <v>0</v>
      </c>
      <c r="D563" s="251">
        <f>D564+D565</f>
        <v>0</v>
      </c>
      <c r="E563" s="251">
        <f>E564+E565</f>
        <v>0</v>
      </c>
      <c r="F563" s="176"/>
    </row>
    <row r="564" spans="1:7" ht="15.75" thickBot="1" x14ac:dyDescent="0.3">
      <c r="A564" s="211" t="s">
        <v>81</v>
      </c>
      <c r="B564" s="210">
        <v>0</v>
      </c>
      <c r="C564" s="210">
        <f>C51+C125</f>
        <v>0</v>
      </c>
      <c r="D564" s="210">
        <f>D51+D125</f>
        <v>0</v>
      </c>
      <c r="E564" s="210">
        <f>E51+E125</f>
        <v>0</v>
      </c>
      <c r="F564" s="176"/>
    </row>
    <row r="565" spans="1:7" ht="15.75" thickBot="1" x14ac:dyDescent="0.3">
      <c r="A565" s="211" t="s">
        <v>149</v>
      </c>
      <c r="B565" s="212">
        <f>B52+B89+B126</f>
        <v>0</v>
      </c>
      <c r="C565" s="212">
        <f>C52+C89+C126</f>
        <v>0</v>
      </c>
      <c r="D565" s="212">
        <f>D52+D89+D126</f>
        <v>0</v>
      </c>
      <c r="E565" s="212">
        <f>E52+E89+E126</f>
        <v>0</v>
      </c>
      <c r="F565" s="176"/>
    </row>
    <row r="566" spans="1:7" ht="30.75" thickBot="1" x14ac:dyDescent="0.3">
      <c r="A566" s="209" t="s">
        <v>87</v>
      </c>
      <c r="B566" s="251">
        <f>B567+B568</f>
        <v>0</v>
      </c>
      <c r="C566" s="251">
        <f>C567+C568</f>
        <v>0</v>
      </c>
      <c r="D566" s="251">
        <f>D567+D568</f>
        <v>0</v>
      </c>
      <c r="E566" s="251">
        <f>E567+E568</f>
        <v>0</v>
      </c>
      <c r="F566" s="176"/>
    </row>
    <row r="567" spans="1:7" ht="15.75" thickBot="1" x14ac:dyDescent="0.3">
      <c r="A567" s="211" t="s">
        <v>81</v>
      </c>
      <c r="B567" s="210">
        <f t="shared" ref="B567:E568" si="19">B54+B91+B128</f>
        <v>0</v>
      </c>
      <c r="C567" s="210">
        <f t="shared" si="19"/>
        <v>0</v>
      </c>
      <c r="D567" s="210">
        <f t="shared" si="19"/>
        <v>0</v>
      </c>
      <c r="E567" s="210">
        <f t="shared" si="19"/>
        <v>0</v>
      </c>
      <c r="F567" s="176"/>
    </row>
    <row r="568" spans="1:7" ht="15.75" thickBot="1" x14ac:dyDescent="0.3">
      <c r="A568" s="211" t="s">
        <v>149</v>
      </c>
      <c r="B568" s="212">
        <f t="shared" si="19"/>
        <v>0</v>
      </c>
      <c r="C568" s="212">
        <f t="shared" si="19"/>
        <v>0</v>
      </c>
      <c r="D568" s="212">
        <f t="shared" si="19"/>
        <v>0</v>
      </c>
      <c r="E568" s="212">
        <f t="shared" si="19"/>
        <v>0</v>
      </c>
      <c r="F568" s="176"/>
    </row>
    <row r="569" spans="1:7" ht="47.25" customHeight="1" thickBot="1" x14ac:dyDescent="0.3">
      <c r="A569" s="209" t="s">
        <v>88</v>
      </c>
      <c r="B569" s="251">
        <f>B93+B56</f>
        <v>0</v>
      </c>
      <c r="C569" s="251">
        <f>C93+C56</f>
        <v>0</v>
      </c>
      <c r="D569" s="251">
        <f>D93+D56</f>
        <v>0</v>
      </c>
      <c r="E569" s="251">
        <f>E93+E56</f>
        <v>0</v>
      </c>
      <c r="F569" s="176"/>
    </row>
    <row r="570" spans="1:7" ht="15.75" thickBot="1" x14ac:dyDescent="0.3">
      <c r="A570" s="211" t="s">
        <v>81</v>
      </c>
      <c r="B570" s="210">
        <f t="shared" ref="B570:E571" si="20">B57+B94+B131</f>
        <v>0</v>
      </c>
      <c r="C570" s="210">
        <f t="shared" si="20"/>
        <v>0</v>
      </c>
      <c r="D570" s="210">
        <f t="shared" si="20"/>
        <v>0</v>
      </c>
      <c r="E570" s="210">
        <f t="shared" si="20"/>
        <v>0</v>
      </c>
      <c r="F570" s="176"/>
    </row>
    <row r="571" spans="1:7" ht="15.75" thickBot="1" x14ac:dyDescent="0.3">
      <c r="A571" s="211" t="s">
        <v>149</v>
      </c>
      <c r="B571" s="212">
        <f t="shared" si="20"/>
        <v>0</v>
      </c>
      <c r="C571" s="212">
        <f t="shared" si="20"/>
        <v>0</v>
      </c>
      <c r="D571" s="212">
        <f t="shared" si="20"/>
        <v>0</v>
      </c>
      <c r="E571" s="212">
        <f t="shared" si="20"/>
        <v>0</v>
      </c>
      <c r="F571" s="176"/>
    </row>
    <row r="572" spans="1:7" ht="30.75" thickBot="1" x14ac:dyDescent="0.3">
      <c r="A572" s="209" t="s">
        <v>150</v>
      </c>
      <c r="B572" s="251">
        <f>B573+B574+B575+B576</f>
        <v>420</v>
      </c>
      <c r="C572" s="251">
        <f>C573+C574+C575+C576</f>
        <v>50</v>
      </c>
      <c r="D572" s="251">
        <f>D573+D574+D575+D576</f>
        <v>0</v>
      </c>
      <c r="E572" s="251">
        <f>E573+E574+E575+E576</f>
        <v>0</v>
      </c>
      <c r="F572" s="176"/>
    </row>
    <row r="573" spans="1:7" ht="15.75" thickBot="1" x14ac:dyDescent="0.3">
      <c r="A573" s="211" t="s">
        <v>81</v>
      </c>
      <c r="B573" s="210">
        <f>B261+B362+B387+B412+B438+B463+B488+B513</f>
        <v>420</v>
      </c>
      <c r="C573" s="210">
        <f>C232+C261+C287+C312+C337+C387+C412+C438+C463+C488+C513</f>
        <v>50</v>
      </c>
      <c r="D573" s="210">
        <f>D261+D362+D387+D412+D438+D463+D488+D513</f>
        <v>0</v>
      </c>
      <c r="E573" s="210">
        <f>E261+E362+E387+E412+E438+E463+E488+E513</f>
        <v>0</v>
      </c>
      <c r="F573" s="176"/>
    </row>
    <row r="574" spans="1:7" ht="15.75" thickBot="1" x14ac:dyDescent="0.3">
      <c r="A574" s="211" t="s">
        <v>151</v>
      </c>
      <c r="B574" s="210">
        <v>0</v>
      </c>
      <c r="C574" s="210">
        <v>0</v>
      </c>
      <c r="D574" s="210">
        <v>0</v>
      </c>
      <c r="E574" s="253">
        <v>0</v>
      </c>
      <c r="F574" s="254"/>
    </row>
    <row r="575" spans="1:7" ht="15.75" thickBot="1" x14ac:dyDescent="0.3">
      <c r="A575" s="211" t="s">
        <v>136</v>
      </c>
      <c r="B575" s="210">
        <v>0</v>
      </c>
      <c r="C575" s="210">
        <v>0</v>
      </c>
      <c r="D575" s="210">
        <v>0</v>
      </c>
      <c r="E575" s="210">
        <v>0</v>
      </c>
      <c r="F575" s="176"/>
    </row>
    <row r="576" spans="1:7" ht="15.75" thickBot="1" x14ac:dyDescent="0.3">
      <c r="A576" s="211" t="s">
        <v>137</v>
      </c>
      <c r="B576" s="210">
        <v>0</v>
      </c>
      <c r="C576" s="210">
        <v>0</v>
      </c>
      <c r="D576" s="210">
        <v>0</v>
      </c>
      <c r="E576" s="210">
        <v>0</v>
      </c>
      <c r="F576" s="176"/>
    </row>
    <row r="577" spans="1:6" ht="29.25" customHeight="1" thickBot="1" x14ac:dyDescent="0.3">
      <c r="A577" s="209" t="s">
        <v>152</v>
      </c>
      <c r="B577" s="251">
        <f>B578+B579+B580+B581</f>
        <v>19580</v>
      </c>
      <c r="C577" s="251">
        <f>C578+C579+C580+C581</f>
        <v>15950</v>
      </c>
      <c r="D577" s="251">
        <f>D578+D579+D580+D581</f>
        <v>20000.013888888891</v>
      </c>
      <c r="E577" s="251">
        <f>E578+E579+E580+E581</f>
        <v>20000.013698630137</v>
      </c>
      <c r="F577" s="176"/>
    </row>
    <row r="578" spans="1:6" ht="15.75" thickBot="1" x14ac:dyDescent="0.3">
      <c r="A578" s="211" t="s">
        <v>81</v>
      </c>
      <c r="B578" s="210">
        <f>B237+B266+B317+B342+B367+B392+B417+B443+B468+B493+B518</f>
        <v>19580</v>
      </c>
      <c r="C578" s="210">
        <f>C237+C266+C292+C317+C342+C367+C392+C417+C443+C468+C493+C518</f>
        <v>15950</v>
      </c>
      <c r="D578" s="210">
        <f>D237+D266+D317+D342+D367+D392+D417+D443+D468+D493+D518</f>
        <v>20000</v>
      </c>
      <c r="E578" s="210">
        <f>E237+E266+E317+E342+E367+E392+E417+E443+E468+E493+E518+E543</f>
        <v>20000</v>
      </c>
      <c r="F578" s="176"/>
    </row>
    <row r="579" spans="1:6" ht="15.75" thickBot="1" x14ac:dyDescent="0.3">
      <c r="A579" s="211" t="s">
        <v>151</v>
      </c>
      <c r="B579" s="210">
        <f>B160+B185+B210+B238+B267+B318+B343+B444</f>
        <v>0</v>
      </c>
      <c r="C579" s="210">
        <v>0</v>
      </c>
      <c r="D579" s="210">
        <f>D160+D185+D210+D238+D267+D318+D343+D444</f>
        <v>1.388888888888884E-2</v>
      </c>
      <c r="E579" s="210">
        <f>E160+E185+E210+E238+E267+E318+E343+E444</f>
        <v>1.3698630136986356E-2</v>
      </c>
      <c r="F579" s="176"/>
    </row>
    <row r="580" spans="1:6" ht="15.75" thickBot="1" x14ac:dyDescent="0.3">
      <c r="A580" s="211" t="s">
        <v>136</v>
      </c>
      <c r="B580" s="210">
        <f>B161+B186+B211+B239+B268+B319+B344+B445</f>
        <v>0</v>
      </c>
      <c r="C580" s="210">
        <v>0</v>
      </c>
      <c r="D580" s="210">
        <v>0</v>
      </c>
      <c r="E580" s="210">
        <v>0</v>
      </c>
      <c r="F580" s="176"/>
    </row>
    <row r="581" spans="1:6" ht="15.75" thickBot="1" x14ac:dyDescent="0.3">
      <c r="A581" s="211" t="s">
        <v>137</v>
      </c>
      <c r="B581" s="210">
        <v>0</v>
      </c>
      <c r="C581" s="210">
        <v>0</v>
      </c>
      <c r="D581" s="210">
        <v>0</v>
      </c>
      <c r="E581" s="210">
        <v>0</v>
      </c>
      <c r="F581" s="176"/>
    </row>
    <row r="582" spans="1:6" ht="15.75" thickBot="1" x14ac:dyDescent="0.3">
      <c r="A582" s="217" t="s">
        <v>90</v>
      </c>
      <c r="B582" s="218">
        <f>IF(B550-B549=0,0,"Error")</f>
        <v>0</v>
      </c>
      <c r="C582" s="218">
        <f>IF(C550-C549=0,0,"Error")</f>
        <v>0</v>
      </c>
      <c r="D582" s="218">
        <f>IF(D550-D549=0,0,"Error")</f>
        <v>0</v>
      </c>
      <c r="E582" s="218">
        <f>IF(E550-E549=0,0,"Error")</f>
        <v>0</v>
      </c>
      <c r="F582" s="176"/>
    </row>
  </sheetData>
  <mergeCells count="121">
    <mergeCell ref="A1:E1"/>
    <mergeCell ref="A3:E3"/>
    <mergeCell ref="B5:E5"/>
    <mergeCell ref="B6:E6"/>
    <mergeCell ref="B7:E7"/>
    <mergeCell ref="A27:E27"/>
    <mergeCell ref="A28:E28"/>
    <mergeCell ref="B29:D29"/>
    <mergeCell ref="A2:E2"/>
    <mergeCell ref="B30:E30"/>
    <mergeCell ref="B31:E31"/>
    <mergeCell ref="A32:A33"/>
    <mergeCell ref="A8:E8"/>
    <mergeCell ref="A9:E11"/>
    <mergeCell ref="B12:E12"/>
    <mergeCell ref="A13:A14"/>
    <mergeCell ref="B21:E21"/>
    <mergeCell ref="A22:E22"/>
    <mergeCell ref="A77:E77"/>
    <mergeCell ref="A78:A79"/>
    <mergeCell ref="B103:D103"/>
    <mergeCell ref="B104:E104"/>
    <mergeCell ref="B105:E105"/>
    <mergeCell ref="A106:A107"/>
    <mergeCell ref="A40:E40"/>
    <mergeCell ref="A41:A42"/>
    <mergeCell ref="B66:D66"/>
    <mergeCell ref="B67:E67"/>
    <mergeCell ref="B68:E68"/>
    <mergeCell ref="A69:A70"/>
    <mergeCell ref="A151:E151"/>
    <mergeCell ref="A152:A153"/>
    <mergeCell ref="B177:D177"/>
    <mergeCell ref="B178:E178"/>
    <mergeCell ref="B179:E179"/>
    <mergeCell ref="A180:A181"/>
    <mergeCell ref="A114:E114"/>
    <mergeCell ref="A115:A116"/>
    <mergeCell ref="B140:D140"/>
    <mergeCell ref="B141:E141"/>
    <mergeCell ref="B142:E142"/>
    <mergeCell ref="A143:A144"/>
    <mergeCell ref="B219:E219"/>
    <mergeCell ref="A220:A221"/>
    <mergeCell ref="A228:E228"/>
    <mergeCell ref="A229:A230"/>
    <mergeCell ref="A242:E242"/>
    <mergeCell ref="A243:E243"/>
    <mergeCell ref="A188:E188"/>
    <mergeCell ref="A189:A190"/>
    <mergeCell ref="A214:E214"/>
    <mergeCell ref="A215:E215"/>
    <mergeCell ref="B216:E216"/>
    <mergeCell ref="B218:E218"/>
    <mergeCell ref="A257:E257"/>
    <mergeCell ref="A258:A259"/>
    <mergeCell ref="D271:E271"/>
    <mergeCell ref="B272:E272"/>
    <mergeCell ref="B273:E273"/>
    <mergeCell ref="B274:E274"/>
    <mergeCell ref="B244:E244"/>
    <mergeCell ref="D245:E245"/>
    <mergeCell ref="B246:E246"/>
    <mergeCell ref="B247:E247"/>
    <mergeCell ref="B248:E248"/>
    <mergeCell ref="A249:A250"/>
    <mergeCell ref="A300:A301"/>
    <mergeCell ref="A308:E308"/>
    <mergeCell ref="A309:A310"/>
    <mergeCell ref="B323:E323"/>
    <mergeCell ref="B324:E324"/>
    <mergeCell ref="A325:A326"/>
    <mergeCell ref="A275:A276"/>
    <mergeCell ref="A283:E283"/>
    <mergeCell ref="A284:A285"/>
    <mergeCell ref="D297:E297"/>
    <mergeCell ref="B298:E298"/>
    <mergeCell ref="B299:E299"/>
    <mergeCell ref="A359:A360"/>
    <mergeCell ref="B373:E373"/>
    <mergeCell ref="B374:E374"/>
    <mergeCell ref="A375:A376"/>
    <mergeCell ref="A383:E383"/>
    <mergeCell ref="A384:A385"/>
    <mergeCell ref="A333:E333"/>
    <mergeCell ref="A334:A335"/>
    <mergeCell ref="B348:E348"/>
    <mergeCell ref="B349:E349"/>
    <mergeCell ref="A350:A351"/>
    <mergeCell ref="A358:E358"/>
    <mergeCell ref="B424:E424"/>
    <mergeCell ref="B425:E425"/>
    <mergeCell ref="A426:A427"/>
    <mergeCell ref="A434:E434"/>
    <mergeCell ref="A435:A436"/>
    <mergeCell ref="B449:E449"/>
    <mergeCell ref="B398:E398"/>
    <mergeCell ref="B399:E399"/>
    <mergeCell ref="A400:A401"/>
    <mergeCell ref="A408:E408"/>
    <mergeCell ref="A409:A410"/>
    <mergeCell ref="B422:E422"/>
    <mergeCell ref="A476:A477"/>
    <mergeCell ref="A484:E484"/>
    <mergeCell ref="A485:A486"/>
    <mergeCell ref="B499:E499"/>
    <mergeCell ref="B500:E500"/>
    <mergeCell ref="A501:A502"/>
    <mergeCell ref="B450:E450"/>
    <mergeCell ref="A451:A452"/>
    <mergeCell ref="A459:E459"/>
    <mergeCell ref="A460:A461"/>
    <mergeCell ref="B474:E474"/>
    <mergeCell ref="B475:E475"/>
    <mergeCell ref="A535:A536"/>
    <mergeCell ref="A509:E509"/>
    <mergeCell ref="A510:A511"/>
    <mergeCell ref="B524:E524"/>
    <mergeCell ref="B525:E525"/>
    <mergeCell ref="A526:A527"/>
    <mergeCell ref="A534:E53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79"/>
  <sheetViews>
    <sheetView tabSelected="1" zoomScale="142" zoomScaleNormal="142" workbookViewId="0">
      <selection activeCell="J8" sqref="J8"/>
    </sheetView>
  </sheetViews>
  <sheetFormatPr defaultRowHeight="15" x14ac:dyDescent="0.25"/>
  <cols>
    <col min="1" max="1" width="28.28515625" customWidth="1"/>
    <col min="2" max="2" width="11.7109375" customWidth="1"/>
    <col min="3" max="3" width="12.85546875" customWidth="1"/>
    <col min="4" max="5" width="11.7109375" customWidth="1"/>
    <col min="6" max="6" width="8.7109375" customWidth="1"/>
  </cols>
  <sheetData>
    <row r="1" spans="1:6" x14ac:dyDescent="0.25">
      <c r="A1" s="585" t="s">
        <v>35</v>
      </c>
      <c r="B1" s="585"/>
      <c r="C1" s="585"/>
      <c r="D1" s="585"/>
      <c r="E1" s="585"/>
    </row>
    <row r="2" spans="1:6" ht="35.25" customHeight="1" x14ac:dyDescent="0.25">
      <c r="A2" s="930" t="s">
        <v>154</v>
      </c>
      <c r="B2" s="930"/>
      <c r="C2" s="930"/>
      <c r="D2" s="930"/>
      <c r="E2" s="930"/>
      <c r="F2" s="313"/>
    </row>
    <row r="3" spans="1:6" ht="18" customHeight="1" x14ac:dyDescent="0.25">
      <c r="A3" s="589" t="s">
        <v>38</v>
      </c>
      <c r="B3" s="589"/>
      <c r="C3" s="589"/>
      <c r="D3" s="589"/>
      <c r="E3" s="589"/>
      <c r="F3" s="429"/>
    </row>
    <row r="4" spans="1:6" ht="15.75" thickBot="1" x14ac:dyDescent="0.3"/>
    <row r="5" spans="1:6" ht="15.75" thickBot="1" x14ac:dyDescent="0.3">
      <c r="A5" s="14" t="s">
        <v>39</v>
      </c>
      <c r="B5" s="590" t="s">
        <v>394</v>
      </c>
      <c r="C5" s="590"/>
      <c r="D5" s="590"/>
      <c r="E5" s="590"/>
    </row>
    <row r="6" spans="1:6" ht="15.75" thickBot="1" x14ac:dyDescent="0.3">
      <c r="A6" s="14" t="s">
        <v>0</v>
      </c>
      <c r="B6" s="591" t="s">
        <v>17</v>
      </c>
      <c r="C6" s="592"/>
      <c r="D6" s="592"/>
      <c r="E6" s="593"/>
    </row>
    <row r="7" spans="1:6" ht="15.75" thickBot="1" x14ac:dyDescent="0.3">
      <c r="A7" s="14" t="s">
        <v>40</v>
      </c>
      <c r="B7" s="528" t="s">
        <v>41</v>
      </c>
      <c r="C7" s="529"/>
      <c r="D7" s="529"/>
      <c r="E7" s="530"/>
    </row>
    <row r="8" spans="1:6" ht="15.75" thickBot="1" x14ac:dyDescent="0.3">
      <c r="A8" s="586" t="s">
        <v>2</v>
      </c>
      <c r="B8" s="587"/>
      <c r="C8" s="587"/>
      <c r="D8" s="587"/>
      <c r="E8" s="588"/>
    </row>
    <row r="9" spans="1:6" ht="15.75" customHeight="1" x14ac:dyDescent="0.25">
      <c r="A9" s="918" t="s">
        <v>395</v>
      </c>
      <c r="B9" s="919"/>
      <c r="C9" s="919"/>
      <c r="D9" s="919"/>
      <c r="E9" s="920"/>
    </row>
    <row r="10" spans="1:6" ht="16.5" customHeight="1" x14ac:dyDescent="0.25">
      <c r="A10" s="921"/>
      <c r="B10" s="922"/>
      <c r="C10" s="922"/>
      <c r="D10" s="922"/>
      <c r="E10" s="923"/>
    </row>
    <row r="11" spans="1:6" ht="15.75" thickBot="1" x14ac:dyDescent="0.3">
      <c r="A11" s="924"/>
      <c r="B11" s="925"/>
      <c r="C11" s="925"/>
      <c r="D11" s="925"/>
      <c r="E11" s="926"/>
    </row>
    <row r="12" spans="1:6" ht="49.5" customHeight="1" thickBot="1" x14ac:dyDescent="0.3">
      <c r="A12" s="20" t="s">
        <v>43</v>
      </c>
      <c r="B12" s="569" t="s">
        <v>396</v>
      </c>
      <c r="C12" s="927"/>
      <c r="D12" s="927"/>
      <c r="E12" s="928"/>
    </row>
    <row r="13" spans="1:6" ht="23.25" customHeight="1" x14ac:dyDescent="0.25">
      <c r="A13" s="540" t="s">
        <v>45</v>
      </c>
      <c r="B13" s="21">
        <v>2019</v>
      </c>
      <c r="C13" s="21">
        <v>2020</v>
      </c>
      <c r="D13" s="21">
        <v>2021</v>
      </c>
      <c r="E13" s="21">
        <v>2022</v>
      </c>
    </row>
    <row r="14" spans="1:6" ht="15.75" thickBot="1" x14ac:dyDescent="0.3">
      <c r="A14" s="541"/>
      <c r="B14" s="23" t="s">
        <v>1</v>
      </c>
      <c r="C14" s="23" t="s">
        <v>46</v>
      </c>
      <c r="D14" s="23" t="s">
        <v>46</v>
      </c>
      <c r="E14" s="23" t="s">
        <v>46</v>
      </c>
    </row>
    <row r="15" spans="1:6" ht="15.75" thickBot="1" x14ac:dyDescent="0.3">
      <c r="A15" s="24" t="s">
        <v>397</v>
      </c>
      <c r="B15" s="434">
        <v>0.56699999999999995</v>
      </c>
      <c r="C15" s="434">
        <v>0.61799999999999999</v>
      </c>
      <c r="D15" s="434">
        <v>0.70899999999999996</v>
      </c>
      <c r="E15" s="434">
        <v>0.72099999999999997</v>
      </c>
    </row>
    <row r="16" spans="1:6" ht="23.25" thickBot="1" x14ac:dyDescent="0.3">
      <c r="A16" s="28" t="s">
        <v>661</v>
      </c>
      <c r="B16" s="435">
        <v>0.59</v>
      </c>
      <c r="C16" s="435">
        <v>0.61</v>
      </c>
      <c r="D16" s="435">
        <v>0.64</v>
      </c>
      <c r="E16" s="435">
        <v>0.67</v>
      </c>
    </row>
    <row r="17" spans="1:5" ht="23.25" thickBot="1" x14ac:dyDescent="0.3">
      <c r="A17" s="115" t="s">
        <v>662</v>
      </c>
      <c r="B17" s="436">
        <v>0</v>
      </c>
      <c r="C17" s="437">
        <v>2.4E-2</v>
      </c>
      <c r="D17" s="437">
        <v>0.13400000000000001</v>
      </c>
      <c r="E17" s="437">
        <v>0.161</v>
      </c>
    </row>
    <row r="18" spans="1:5" ht="24.75" customHeight="1" thickBot="1" x14ac:dyDescent="0.3">
      <c r="A18" s="30" t="s">
        <v>54</v>
      </c>
      <c r="B18" s="568" t="s">
        <v>398</v>
      </c>
      <c r="C18" s="569"/>
      <c r="D18" s="569"/>
      <c r="E18" s="570"/>
    </row>
    <row r="19" spans="1:5" ht="20.25" customHeight="1" thickBot="1" x14ac:dyDescent="0.3">
      <c r="A19" s="571" t="s">
        <v>56</v>
      </c>
      <c r="B19" s="544"/>
      <c r="C19" s="544"/>
      <c r="D19" s="544"/>
      <c r="E19" s="545"/>
    </row>
    <row r="20" spans="1:5" ht="15.75" thickBot="1" x14ac:dyDescent="0.3">
      <c r="A20" s="438"/>
      <c r="B20" s="439"/>
      <c r="C20" s="435" t="s">
        <v>399</v>
      </c>
      <c r="D20" s="435" t="s">
        <v>399</v>
      </c>
      <c r="E20" s="435" t="s">
        <v>399</v>
      </c>
    </row>
    <row r="21" spans="1:5" ht="24" customHeight="1" thickBot="1" x14ac:dyDescent="0.3">
      <c r="A21" s="440" t="s">
        <v>400</v>
      </c>
      <c r="B21" s="441">
        <v>35000</v>
      </c>
      <c r="C21" s="441">
        <v>35000</v>
      </c>
      <c r="D21" s="441">
        <v>40180</v>
      </c>
      <c r="E21" s="441">
        <v>40830</v>
      </c>
    </row>
    <row r="22" spans="1:5" ht="15.75" thickBot="1" x14ac:dyDescent="0.3">
      <c r="A22" s="572" t="s">
        <v>63</v>
      </c>
      <c r="B22" s="573"/>
      <c r="C22" s="573"/>
      <c r="D22" s="573"/>
      <c r="E22" s="574"/>
    </row>
    <row r="23" spans="1:5" ht="15.75" thickBot="1" x14ac:dyDescent="0.3">
      <c r="A23" s="554" t="s">
        <v>64</v>
      </c>
      <c r="B23" s="555"/>
      <c r="C23" s="555"/>
      <c r="D23" s="555"/>
      <c r="E23" s="556"/>
    </row>
    <row r="24" spans="1:5" ht="18.75" customHeight="1" thickBot="1" x14ac:dyDescent="0.3">
      <c r="A24" s="94" t="s">
        <v>65</v>
      </c>
      <c r="B24" s="717" t="s">
        <v>401</v>
      </c>
      <c r="C24" s="698"/>
      <c r="D24" s="698"/>
      <c r="E24" s="699"/>
    </row>
    <row r="25" spans="1:5" ht="73.5" customHeight="1" thickBot="1" x14ac:dyDescent="0.3">
      <c r="A25" s="28" t="s">
        <v>68</v>
      </c>
      <c r="B25" s="714" t="s">
        <v>402</v>
      </c>
      <c r="C25" s="715"/>
      <c r="D25" s="715"/>
      <c r="E25" s="553"/>
    </row>
    <row r="26" spans="1:5" ht="15.75" thickBot="1" x14ac:dyDescent="0.3">
      <c r="A26" s="28" t="s">
        <v>70</v>
      </c>
      <c r="B26" s="546" t="s">
        <v>663</v>
      </c>
      <c r="C26" s="547"/>
      <c r="D26" s="547"/>
      <c r="E26" s="548"/>
    </row>
    <row r="27" spans="1:5" ht="12.75" customHeight="1" x14ac:dyDescent="0.25">
      <c r="A27" s="540"/>
      <c r="B27" s="40">
        <v>2019</v>
      </c>
      <c r="C27" s="40">
        <v>2020</v>
      </c>
      <c r="D27" s="40">
        <v>2021</v>
      </c>
      <c r="E27" s="40">
        <v>2022</v>
      </c>
    </row>
    <row r="28" spans="1:5" ht="13.5" customHeight="1" thickBot="1" x14ac:dyDescent="0.3">
      <c r="A28" s="541"/>
      <c r="B28" s="42" t="s">
        <v>1</v>
      </c>
      <c r="C28" s="42" t="s">
        <v>46</v>
      </c>
      <c r="D28" s="42" t="s">
        <v>46</v>
      </c>
      <c r="E28" s="42" t="s">
        <v>46</v>
      </c>
    </row>
    <row r="29" spans="1:5" ht="15.75" thickBot="1" x14ac:dyDescent="0.3">
      <c r="A29" s="28" t="s">
        <v>72</v>
      </c>
      <c r="B29" s="43">
        <v>35000</v>
      </c>
      <c r="C29" s="43">
        <v>35000</v>
      </c>
      <c r="D29" s="43">
        <v>40180</v>
      </c>
      <c r="E29" s="43">
        <v>40830</v>
      </c>
    </row>
    <row r="30" spans="1:5" ht="15.75" thickBot="1" x14ac:dyDescent="0.3">
      <c r="A30" s="28" t="s">
        <v>73</v>
      </c>
      <c r="B30" s="43">
        <v>15000</v>
      </c>
      <c r="C30" s="43">
        <v>27000</v>
      </c>
      <c r="D30" s="43">
        <v>31000</v>
      </c>
      <c r="E30" s="43">
        <v>31500</v>
      </c>
    </row>
    <row r="31" spans="1:5" ht="15.75" thickBot="1" x14ac:dyDescent="0.3">
      <c r="A31" s="28" t="s">
        <v>74</v>
      </c>
      <c r="B31" s="328">
        <f>B30/B29</f>
        <v>0.42857142857142855</v>
      </c>
      <c r="C31" s="328">
        <f t="shared" ref="C31:E31" si="0">C30/C29</f>
        <v>0.77142857142857146</v>
      </c>
      <c r="D31" s="328">
        <f t="shared" si="0"/>
        <v>0.77152812344449972</v>
      </c>
      <c r="E31" s="328">
        <f t="shared" si="0"/>
        <v>0.77149155033063921</v>
      </c>
    </row>
    <row r="32" spans="1:5" ht="15.75" thickBot="1" x14ac:dyDescent="0.3">
      <c r="A32" s="28" t="s">
        <v>75</v>
      </c>
      <c r="B32" s="430" t="s">
        <v>76</v>
      </c>
      <c r="C32" s="45">
        <f>C29/B29-1</f>
        <v>0</v>
      </c>
      <c r="D32" s="45">
        <f t="shared" ref="D32:E34" si="1">D29/C29-1</f>
        <v>0.14799999999999991</v>
      </c>
      <c r="E32" s="45">
        <f t="shared" si="1"/>
        <v>1.6177202588352424E-2</v>
      </c>
    </row>
    <row r="33" spans="1:5" ht="15.75" thickBot="1" x14ac:dyDescent="0.3">
      <c r="A33" s="28" t="s">
        <v>77</v>
      </c>
      <c r="B33" s="430" t="s">
        <v>76</v>
      </c>
      <c r="C33" s="45">
        <f>C30/B30-1</f>
        <v>0.8</v>
      </c>
      <c r="D33" s="45">
        <f t="shared" si="1"/>
        <v>0.14814814814814814</v>
      </c>
      <c r="E33" s="45">
        <f t="shared" si="1"/>
        <v>1.6129032258064502E-2</v>
      </c>
    </row>
    <row r="34" spans="1:5" ht="15.75" thickBot="1" x14ac:dyDescent="0.3">
      <c r="A34" s="28" t="s">
        <v>78</v>
      </c>
      <c r="B34" s="430" t="s">
        <v>76</v>
      </c>
      <c r="C34" s="45">
        <f>C31/B31-1</f>
        <v>0.80000000000000027</v>
      </c>
      <c r="D34" s="45">
        <f t="shared" si="1"/>
        <v>1.2904890953668868E-4</v>
      </c>
      <c r="E34" s="45">
        <f t="shared" si="1"/>
        <v>-4.7403474674689861E-5</v>
      </c>
    </row>
    <row r="35" spans="1:5" ht="15.75" thickBot="1" x14ac:dyDescent="0.3">
      <c r="A35" s="537" t="s">
        <v>79</v>
      </c>
      <c r="B35" s="538"/>
      <c r="C35" s="538"/>
      <c r="D35" s="538"/>
      <c r="E35" s="539"/>
    </row>
    <row r="36" spans="1:5" ht="12.75" customHeight="1" x14ac:dyDescent="0.25">
      <c r="A36" s="540"/>
      <c r="B36" s="40">
        <v>2019</v>
      </c>
      <c r="C36" s="40">
        <v>2020</v>
      </c>
      <c r="D36" s="40">
        <v>2021</v>
      </c>
      <c r="E36" s="40">
        <v>2022</v>
      </c>
    </row>
    <row r="37" spans="1:5" ht="12.75" customHeight="1" thickBot="1" x14ac:dyDescent="0.3">
      <c r="A37" s="541"/>
      <c r="B37" s="42" t="s">
        <v>1</v>
      </c>
      <c r="C37" s="42" t="s">
        <v>46</v>
      </c>
      <c r="D37" s="42" t="s">
        <v>46</v>
      </c>
      <c r="E37" s="42" t="s">
        <v>46</v>
      </c>
    </row>
    <row r="38" spans="1:5" ht="15.75" thickBot="1" x14ac:dyDescent="0.3">
      <c r="A38" s="47" t="s">
        <v>80</v>
      </c>
      <c r="B38" s="68">
        <v>0</v>
      </c>
      <c r="C38" s="68">
        <v>0</v>
      </c>
      <c r="D38" s="68">
        <v>0</v>
      </c>
      <c r="E38" s="68">
        <v>0</v>
      </c>
    </row>
    <row r="39" spans="1:5" ht="15.75" thickBot="1" x14ac:dyDescent="0.3">
      <c r="A39" s="48" t="s">
        <v>81</v>
      </c>
      <c r="B39" s="67"/>
      <c r="C39" s="442"/>
      <c r="D39" s="442"/>
      <c r="E39" s="442"/>
    </row>
    <row r="40" spans="1:5" ht="15.75" thickBot="1" x14ac:dyDescent="0.3">
      <c r="A40" s="48" t="s">
        <v>82</v>
      </c>
      <c r="B40" s="67"/>
      <c r="C40" s="374"/>
      <c r="D40" s="374"/>
      <c r="E40" s="374"/>
    </row>
    <row r="41" spans="1:5" ht="24.75" thickBot="1" x14ac:dyDescent="0.3">
      <c r="A41" s="47" t="s">
        <v>83</v>
      </c>
      <c r="B41" s="68">
        <v>0</v>
      </c>
      <c r="C41" s="68">
        <v>0</v>
      </c>
      <c r="D41" s="68">
        <v>0</v>
      </c>
      <c r="E41" s="68">
        <v>0</v>
      </c>
    </row>
    <row r="42" spans="1:5" ht="15.75" thickBot="1" x14ac:dyDescent="0.3">
      <c r="A42" s="48" t="s">
        <v>81</v>
      </c>
      <c r="B42" s="67"/>
      <c r="C42" s="68"/>
      <c r="D42" s="68"/>
      <c r="E42" s="68"/>
    </row>
    <row r="43" spans="1:5" ht="15.75" thickBot="1" x14ac:dyDescent="0.3">
      <c r="A43" s="48" t="s">
        <v>82</v>
      </c>
      <c r="B43" s="67"/>
      <c r="C43" s="68"/>
      <c r="D43" s="68"/>
      <c r="E43" s="68"/>
    </row>
    <row r="44" spans="1:5" ht="15.75" thickBot="1" x14ac:dyDescent="0.3">
      <c r="A44" s="47" t="s">
        <v>84</v>
      </c>
      <c r="B44" s="43">
        <v>15000</v>
      </c>
      <c r="C44" s="43">
        <v>27000</v>
      </c>
      <c r="D44" s="43">
        <v>31000</v>
      </c>
      <c r="E44" s="43">
        <v>31500</v>
      </c>
    </row>
    <row r="45" spans="1:5" ht="15.75" thickBot="1" x14ac:dyDescent="0.3">
      <c r="A45" s="48" t="s">
        <v>81</v>
      </c>
      <c r="B45" s="67"/>
      <c r="C45" s="68"/>
      <c r="D45" s="68"/>
      <c r="E45" s="68"/>
    </row>
    <row r="46" spans="1:5" ht="15.75" thickBot="1" x14ac:dyDescent="0.3">
      <c r="A46" s="48" t="s">
        <v>82</v>
      </c>
      <c r="B46" s="67"/>
      <c r="C46" s="68"/>
      <c r="D46" s="68"/>
      <c r="E46" s="68"/>
    </row>
    <row r="47" spans="1:5" ht="15.75" thickBot="1" x14ac:dyDescent="0.3">
      <c r="A47" s="47" t="s">
        <v>85</v>
      </c>
      <c r="B47" s="67"/>
      <c r="C47" s="68"/>
      <c r="D47" s="68"/>
      <c r="E47" s="68"/>
    </row>
    <row r="48" spans="1:5" ht="15.75" thickBot="1" x14ac:dyDescent="0.3">
      <c r="A48" s="48" t="s">
        <v>81</v>
      </c>
      <c r="B48" s="67"/>
      <c r="C48" s="68"/>
      <c r="D48" s="68"/>
      <c r="E48" s="68"/>
    </row>
    <row r="49" spans="1:7" ht="15.75" thickBot="1" x14ac:dyDescent="0.3">
      <c r="A49" s="48" t="s">
        <v>82</v>
      </c>
      <c r="B49" s="67"/>
      <c r="C49" s="68"/>
      <c r="D49" s="68"/>
      <c r="E49" s="68"/>
    </row>
    <row r="50" spans="1:7" ht="15.75" thickBot="1" x14ac:dyDescent="0.3">
      <c r="A50" s="47" t="s">
        <v>86</v>
      </c>
      <c r="B50" s="67"/>
      <c r="C50" s="68"/>
      <c r="D50" s="68"/>
      <c r="E50" s="68"/>
    </row>
    <row r="51" spans="1:7" ht="15.75" thickBot="1" x14ac:dyDescent="0.3">
      <c r="A51" s="48" t="s">
        <v>81</v>
      </c>
      <c r="B51" s="67"/>
      <c r="C51" s="68"/>
      <c r="D51" s="68"/>
      <c r="E51" s="68"/>
    </row>
    <row r="52" spans="1:7" ht="15.75" thickBot="1" x14ac:dyDescent="0.3">
      <c r="A52" s="48" t="s">
        <v>82</v>
      </c>
      <c r="B52" s="67"/>
      <c r="C52" s="68"/>
      <c r="D52" s="68"/>
      <c r="E52" s="68"/>
    </row>
    <row r="53" spans="1:7" ht="15.75" thickBot="1" x14ac:dyDescent="0.3">
      <c r="A53" s="47" t="s">
        <v>87</v>
      </c>
      <c r="B53" s="67"/>
      <c r="C53" s="68"/>
      <c r="D53" s="68"/>
      <c r="E53" s="68"/>
    </row>
    <row r="54" spans="1:7" ht="15.75" thickBot="1" x14ac:dyDescent="0.3">
      <c r="A54" s="48" t="s">
        <v>81</v>
      </c>
      <c r="B54" s="67"/>
      <c r="C54" s="68"/>
      <c r="D54" s="68"/>
      <c r="E54" s="68"/>
    </row>
    <row r="55" spans="1:7" ht="15.75" thickBot="1" x14ac:dyDescent="0.3">
      <c r="A55" s="48" t="s">
        <v>82</v>
      </c>
      <c r="B55" s="67"/>
      <c r="C55" s="68"/>
      <c r="D55" s="68"/>
      <c r="E55" s="68"/>
    </row>
    <row r="56" spans="1:7" ht="24.75" thickBot="1" x14ac:dyDescent="0.3">
      <c r="A56" s="47" t="s">
        <v>88</v>
      </c>
      <c r="B56" s="67">
        <v>0</v>
      </c>
      <c r="C56" s="68">
        <v>0</v>
      </c>
      <c r="D56" s="68">
        <f>C56*1.03*0.99</f>
        <v>0</v>
      </c>
      <c r="E56" s="68">
        <f>D56*1.03*0.99</f>
        <v>0</v>
      </c>
    </row>
    <row r="57" spans="1:7" ht="15.75" thickBot="1" x14ac:dyDescent="0.3">
      <c r="A57" s="48" t="s">
        <v>81</v>
      </c>
      <c r="B57" s="67"/>
      <c r="C57" s="127"/>
      <c r="D57" s="127"/>
      <c r="E57" s="127"/>
      <c r="G57" s="443"/>
    </row>
    <row r="58" spans="1:7" ht="15.75" thickBot="1" x14ac:dyDescent="0.3">
      <c r="A58" s="48" t="s">
        <v>82</v>
      </c>
      <c r="B58" s="67"/>
      <c r="C58" s="381"/>
      <c r="D58" s="127"/>
      <c r="E58" s="127"/>
    </row>
    <row r="59" spans="1:7" ht="15.75" thickBot="1" x14ac:dyDescent="0.3">
      <c r="A59" s="59" t="s">
        <v>89</v>
      </c>
      <c r="B59" s="67">
        <f>B56+B53+B50+B47+B44+B41+B38</f>
        <v>15000</v>
      </c>
      <c r="C59" s="67">
        <f t="shared" ref="C59:E59" si="2">C56+C53+C50+C47+C44+C41+C38</f>
        <v>27000</v>
      </c>
      <c r="D59" s="67">
        <f t="shared" si="2"/>
        <v>31000</v>
      </c>
      <c r="E59" s="67">
        <f t="shared" si="2"/>
        <v>31500</v>
      </c>
    </row>
    <row r="60" spans="1:7" ht="13.5" customHeight="1" thickBot="1" x14ac:dyDescent="0.3">
      <c r="A60" s="60" t="s">
        <v>90</v>
      </c>
      <c r="B60" s="62">
        <f>IF(B59-B30=0,0,"Error")</f>
        <v>0</v>
      </c>
      <c r="C60" s="62">
        <f>IF(C59-C30=0,0,"Error")</f>
        <v>0</v>
      </c>
      <c r="D60" s="62">
        <f>IF(D59-D30=0,0,"Error")</f>
        <v>0</v>
      </c>
      <c r="E60" s="62">
        <f>IF(E59-E30=0,0,"Error")</f>
        <v>0</v>
      </c>
    </row>
    <row r="61" spans="1:7" ht="15.75" hidden="1" thickBot="1" x14ac:dyDescent="0.3">
      <c r="A61" s="444" t="s">
        <v>664</v>
      </c>
      <c r="B61" s="697"/>
      <c r="C61" s="698"/>
      <c r="D61" s="698"/>
      <c r="E61" s="699"/>
    </row>
    <row r="62" spans="1:7" ht="26.25" hidden="1" customHeight="1" thickBot="1" x14ac:dyDescent="0.3">
      <c r="A62" s="28" t="s">
        <v>68</v>
      </c>
      <c r="B62" s="571"/>
      <c r="C62" s="544"/>
      <c r="D62" s="544"/>
      <c r="E62" s="545"/>
    </row>
    <row r="63" spans="1:7" ht="15.75" hidden="1" thickBot="1" x14ac:dyDescent="0.3">
      <c r="A63" s="28" t="s">
        <v>70</v>
      </c>
      <c r="B63" s="546"/>
      <c r="C63" s="547"/>
      <c r="D63" s="547"/>
      <c r="E63" s="548"/>
    </row>
    <row r="64" spans="1:7" ht="12.75" hidden="1" customHeight="1" thickBot="1" x14ac:dyDescent="0.3">
      <c r="A64" s="540"/>
      <c r="B64" s="40">
        <v>2019</v>
      </c>
      <c r="C64" s="40">
        <v>2020</v>
      </c>
      <c r="D64" s="40">
        <v>2021</v>
      </c>
      <c r="E64" s="40">
        <v>2022</v>
      </c>
    </row>
    <row r="65" spans="1:5" ht="9" hidden="1" customHeight="1" thickBot="1" x14ac:dyDescent="0.3">
      <c r="A65" s="541"/>
      <c r="B65" s="42" t="s">
        <v>1</v>
      </c>
      <c r="C65" s="42" t="s">
        <v>46</v>
      </c>
      <c r="D65" s="42" t="s">
        <v>46</v>
      </c>
      <c r="E65" s="42" t="s">
        <v>46</v>
      </c>
    </row>
    <row r="66" spans="1:5" ht="15.75" hidden="1" thickBot="1" x14ac:dyDescent="0.3">
      <c r="A66" s="28" t="s">
        <v>72</v>
      </c>
      <c r="B66" s="28"/>
      <c r="C66" s="28"/>
      <c r="D66" s="28"/>
      <c r="E66" s="28"/>
    </row>
    <row r="67" spans="1:5" ht="15.75" hidden="1" thickBot="1" x14ac:dyDescent="0.3">
      <c r="A67" s="28" t="s">
        <v>73</v>
      </c>
      <c r="B67" s="43">
        <f>B96</f>
        <v>0</v>
      </c>
      <c r="C67" s="43">
        <f t="shared" ref="C67:E67" si="3">C96</f>
        <v>0</v>
      </c>
      <c r="D67" s="43">
        <f t="shared" si="3"/>
        <v>0</v>
      </c>
      <c r="E67" s="43">
        <f t="shared" si="3"/>
        <v>0</v>
      </c>
    </row>
    <row r="68" spans="1:5" ht="15.75" hidden="1" thickBot="1" x14ac:dyDescent="0.3">
      <c r="A68" s="28" t="s">
        <v>74</v>
      </c>
      <c r="B68" s="43" t="e">
        <f>B67/B66</f>
        <v>#DIV/0!</v>
      </c>
      <c r="C68" s="43" t="e">
        <f>C67/C66</f>
        <v>#DIV/0!</v>
      </c>
      <c r="D68" s="43" t="e">
        <f>D67/D66</f>
        <v>#DIV/0!</v>
      </c>
      <c r="E68" s="43" t="e">
        <f>E67/E66</f>
        <v>#DIV/0!</v>
      </c>
    </row>
    <row r="69" spans="1:5" ht="15.75" hidden="1" thickBot="1" x14ac:dyDescent="0.3">
      <c r="A69" s="28" t="s">
        <v>75</v>
      </c>
      <c r="B69" s="430"/>
      <c r="C69" s="45" t="e">
        <f>C66/B66-1</f>
        <v>#DIV/0!</v>
      </c>
      <c r="D69" s="45" t="e">
        <f>D66/C66-1</f>
        <v>#DIV/0!</v>
      </c>
      <c r="E69" s="45" t="e">
        <f>E66/D66-1</f>
        <v>#DIV/0!</v>
      </c>
    </row>
    <row r="70" spans="1:5" ht="15.75" hidden="1" thickBot="1" x14ac:dyDescent="0.3">
      <c r="A70" s="28" t="s">
        <v>77</v>
      </c>
      <c r="B70" s="430"/>
      <c r="C70" s="45" t="e">
        <f>C67/B67-1</f>
        <v>#DIV/0!</v>
      </c>
      <c r="D70" s="45" t="e">
        <f t="shared" ref="D70:E71" si="4">D67/C67-1</f>
        <v>#DIV/0!</v>
      </c>
      <c r="E70" s="45" t="e">
        <f t="shared" si="4"/>
        <v>#DIV/0!</v>
      </c>
    </row>
    <row r="71" spans="1:5" ht="15.75" hidden="1" thickBot="1" x14ac:dyDescent="0.3">
      <c r="A71" s="28" t="s">
        <v>78</v>
      </c>
      <c r="B71" s="430"/>
      <c r="C71" s="45" t="e">
        <f>C68/B68-1</f>
        <v>#DIV/0!</v>
      </c>
      <c r="D71" s="45" t="e">
        <f t="shared" si="4"/>
        <v>#DIV/0!</v>
      </c>
      <c r="E71" s="45" t="e">
        <f t="shared" si="4"/>
        <v>#DIV/0!</v>
      </c>
    </row>
    <row r="72" spans="1:5" ht="24.75" hidden="1" customHeight="1" thickBot="1" x14ac:dyDescent="0.3">
      <c r="A72" s="537" t="s">
        <v>665</v>
      </c>
      <c r="B72" s="538"/>
      <c r="C72" s="538"/>
      <c r="D72" s="538"/>
      <c r="E72" s="539"/>
    </row>
    <row r="73" spans="1:5" ht="12.75" hidden="1" customHeight="1" thickBot="1" x14ac:dyDescent="0.3">
      <c r="A73" s="540"/>
      <c r="B73" s="40">
        <v>2019</v>
      </c>
      <c r="C73" s="40">
        <v>2020</v>
      </c>
      <c r="D73" s="40">
        <v>2021</v>
      </c>
      <c r="E73" s="40">
        <v>2022</v>
      </c>
    </row>
    <row r="74" spans="1:5" ht="12.75" hidden="1" customHeight="1" thickBot="1" x14ac:dyDescent="0.3">
      <c r="A74" s="541"/>
      <c r="B74" s="42" t="s">
        <v>1</v>
      </c>
      <c r="C74" s="42" t="s">
        <v>46</v>
      </c>
      <c r="D74" s="42" t="s">
        <v>46</v>
      </c>
      <c r="E74" s="42" t="s">
        <v>46</v>
      </c>
    </row>
    <row r="75" spans="1:5" ht="24.75" hidden="1" customHeight="1" thickBot="1" x14ac:dyDescent="0.3">
      <c r="A75" s="47" t="s">
        <v>80</v>
      </c>
      <c r="B75" s="68"/>
      <c r="C75" s="68"/>
      <c r="D75" s="68"/>
      <c r="E75" s="68"/>
    </row>
    <row r="76" spans="1:5" ht="38.25" hidden="1" customHeight="1" thickBot="1" x14ac:dyDescent="0.3">
      <c r="A76" s="48" t="s">
        <v>81</v>
      </c>
      <c r="B76" s="67"/>
      <c r="C76" s="374"/>
      <c r="D76" s="374"/>
      <c r="E76" s="374"/>
    </row>
    <row r="77" spans="1:5" ht="24.75" hidden="1" customHeight="1" thickBot="1" x14ac:dyDescent="0.3">
      <c r="A77" s="48" t="s">
        <v>82</v>
      </c>
      <c r="B77" s="67"/>
      <c r="C77" s="374"/>
      <c r="D77" s="374"/>
      <c r="E77" s="374"/>
    </row>
    <row r="78" spans="1:5" ht="24.75" hidden="1" customHeight="1" thickBot="1" x14ac:dyDescent="0.3">
      <c r="A78" s="47" t="s">
        <v>83</v>
      </c>
      <c r="B78" s="68"/>
      <c r="C78" s="68"/>
      <c r="D78" s="68"/>
      <c r="E78" s="68"/>
    </row>
    <row r="79" spans="1:5" ht="15.75" hidden="1" thickBot="1" x14ac:dyDescent="0.3">
      <c r="A79" s="48" t="s">
        <v>81</v>
      </c>
      <c r="B79" s="67"/>
      <c r="C79" s="68"/>
      <c r="D79" s="68"/>
      <c r="E79" s="68"/>
    </row>
    <row r="80" spans="1:5" ht="15.75" hidden="1" thickBot="1" x14ac:dyDescent="0.3">
      <c r="A80" s="48" t="s">
        <v>82</v>
      </c>
      <c r="B80" s="67"/>
      <c r="C80" s="68"/>
      <c r="D80" s="68"/>
      <c r="E80" s="68"/>
    </row>
    <row r="81" spans="1:5" ht="24.75" hidden="1" customHeight="1" thickBot="1" x14ac:dyDescent="0.3">
      <c r="A81" s="47" t="s">
        <v>84</v>
      </c>
      <c r="B81" s="67">
        <v>0</v>
      </c>
      <c r="C81" s="68">
        <v>0</v>
      </c>
      <c r="D81" s="68">
        <v>0</v>
      </c>
      <c r="E81" s="68">
        <v>0</v>
      </c>
    </row>
    <row r="82" spans="1:5" ht="15.75" hidden="1" thickBot="1" x14ac:dyDescent="0.3">
      <c r="A82" s="48" t="s">
        <v>81</v>
      </c>
      <c r="B82" s="67"/>
      <c r="C82" s="68"/>
      <c r="D82" s="68"/>
      <c r="E82" s="68"/>
    </row>
    <row r="83" spans="1:5" ht="15.75" hidden="1" thickBot="1" x14ac:dyDescent="0.3">
      <c r="A83" s="48" t="s">
        <v>82</v>
      </c>
      <c r="B83" s="67"/>
      <c r="C83" s="68"/>
      <c r="D83" s="68"/>
      <c r="E83" s="68"/>
    </row>
    <row r="84" spans="1:5" ht="13.5" hidden="1" customHeight="1" thickBot="1" x14ac:dyDescent="0.3">
      <c r="A84" s="47" t="s">
        <v>85</v>
      </c>
      <c r="B84" s="67"/>
      <c r="C84" s="68"/>
      <c r="D84" s="68"/>
      <c r="E84" s="68"/>
    </row>
    <row r="85" spans="1:5" ht="15.75" hidden="1" thickBot="1" x14ac:dyDescent="0.3">
      <c r="A85" s="48" t="s">
        <v>81</v>
      </c>
      <c r="B85" s="67"/>
      <c r="C85" s="68"/>
      <c r="D85" s="68"/>
      <c r="E85" s="68"/>
    </row>
    <row r="86" spans="1:5" ht="15.75" hidden="1" thickBot="1" x14ac:dyDescent="0.3">
      <c r="A86" s="48" t="s">
        <v>82</v>
      </c>
      <c r="B86" s="67"/>
      <c r="C86" s="68"/>
      <c r="D86" s="68"/>
      <c r="E86" s="68"/>
    </row>
    <row r="87" spans="1:5" ht="15.75" hidden="1" thickBot="1" x14ac:dyDescent="0.3">
      <c r="A87" s="47" t="s">
        <v>86</v>
      </c>
      <c r="B87" s="67"/>
      <c r="C87" s="68"/>
      <c r="D87" s="68"/>
      <c r="E87" s="68"/>
    </row>
    <row r="88" spans="1:5" ht="15.75" hidden="1" thickBot="1" x14ac:dyDescent="0.3">
      <c r="A88" s="48" t="s">
        <v>81</v>
      </c>
      <c r="B88" s="67"/>
      <c r="C88" s="68"/>
      <c r="D88" s="68"/>
      <c r="E88" s="68"/>
    </row>
    <row r="89" spans="1:5" ht="15.75" hidden="1" thickBot="1" x14ac:dyDescent="0.3">
      <c r="A89" s="48" t="s">
        <v>82</v>
      </c>
      <c r="B89" s="67"/>
      <c r="C89" s="68"/>
      <c r="D89" s="68"/>
      <c r="E89" s="68"/>
    </row>
    <row r="90" spans="1:5" ht="15.75" hidden="1" thickBot="1" x14ac:dyDescent="0.3">
      <c r="A90" s="47" t="s">
        <v>87</v>
      </c>
      <c r="B90" s="67"/>
      <c r="C90" s="68"/>
      <c r="D90" s="68"/>
      <c r="E90" s="68"/>
    </row>
    <row r="91" spans="1:5" ht="15.75" hidden="1" thickBot="1" x14ac:dyDescent="0.3">
      <c r="A91" s="48" t="s">
        <v>81</v>
      </c>
      <c r="B91" s="67"/>
      <c r="C91" s="68"/>
      <c r="D91" s="68"/>
      <c r="E91" s="68"/>
    </row>
    <row r="92" spans="1:5" ht="15.75" hidden="1" thickBot="1" x14ac:dyDescent="0.3">
      <c r="A92" s="48" t="s">
        <v>82</v>
      </c>
      <c r="B92" s="67"/>
      <c r="C92" s="68"/>
      <c r="D92" s="68"/>
      <c r="E92" s="68"/>
    </row>
    <row r="93" spans="1:5" ht="24.75" hidden="1" thickBot="1" x14ac:dyDescent="0.3">
      <c r="A93" s="47" t="s">
        <v>88</v>
      </c>
      <c r="B93" s="67"/>
      <c r="C93" s="68"/>
      <c r="D93" s="68"/>
      <c r="E93" s="68"/>
    </row>
    <row r="94" spans="1:5" ht="15.75" hidden="1" thickBot="1" x14ac:dyDescent="0.3">
      <c r="A94" s="48" t="s">
        <v>81</v>
      </c>
      <c r="B94" s="67"/>
      <c r="C94" s="68"/>
      <c r="D94" s="68"/>
      <c r="E94" s="68"/>
    </row>
    <row r="95" spans="1:5" ht="14.25" hidden="1" customHeight="1" thickBot="1" x14ac:dyDescent="0.3">
      <c r="A95" s="48" t="s">
        <v>82</v>
      </c>
      <c r="B95" s="67"/>
      <c r="C95" s="68"/>
      <c r="D95" s="68"/>
      <c r="E95" s="68"/>
    </row>
    <row r="96" spans="1:5" ht="15.75" hidden="1" thickBot="1" x14ac:dyDescent="0.3">
      <c r="A96" s="69" t="s">
        <v>666</v>
      </c>
      <c r="B96" s="67">
        <f>B93+B90+B87+B84+B81+B78+B75</f>
        <v>0</v>
      </c>
      <c r="C96" s="67">
        <f t="shared" ref="C96:E96" si="5">C93+C90+C87+C84+C81+C78+C75</f>
        <v>0</v>
      </c>
      <c r="D96" s="67">
        <f t="shared" si="5"/>
        <v>0</v>
      </c>
      <c r="E96" s="67">
        <f t="shared" si="5"/>
        <v>0</v>
      </c>
    </row>
    <row r="97" spans="1:5" ht="17.25" hidden="1" customHeight="1" thickBot="1" x14ac:dyDescent="0.3">
      <c r="A97" s="60" t="s">
        <v>90</v>
      </c>
      <c r="B97" s="62">
        <f>IF(B96-B67=0,0,"Error")</f>
        <v>0</v>
      </c>
      <c r="C97" s="62">
        <f>IF(C96-C67=0,0,"Error")</f>
        <v>0</v>
      </c>
      <c r="D97" s="62">
        <f>IF(D96-D67=0,0,"Error")</f>
        <v>0</v>
      </c>
      <c r="E97" s="62">
        <f>IF(E96-E67=0,0,"Error")</f>
        <v>0</v>
      </c>
    </row>
    <row r="98" spans="1:5" ht="15.75" hidden="1" thickBot="1" x14ac:dyDescent="0.3">
      <c r="A98" s="444" t="s">
        <v>667</v>
      </c>
      <c r="B98" s="697"/>
      <c r="C98" s="698"/>
      <c r="D98" s="698"/>
      <c r="E98" s="699"/>
    </row>
    <row r="99" spans="1:5" ht="26.25" hidden="1" customHeight="1" thickBot="1" x14ac:dyDescent="0.3">
      <c r="A99" s="28" t="s">
        <v>68</v>
      </c>
      <c r="B99" s="571"/>
      <c r="C99" s="544"/>
      <c r="D99" s="544"/>
      <c r="E99" s="545"/>
    </row>
    <row r="100" spans="1:5" ht="15.75" hidden="1" thickBot="1" x14ac:dyDescent="0.3">
      <c r="A100" s="28" t="s">
        <v>70</v>
      </c>
      <c r="B100" s="546"/>
      <c r="C100" s="547"/>
      <c r="D100" s="547"/>
      <c r="E100" s="548"/>
    </row>
    <row r="101" spans="1:5" ht="12.75" hidden="1" customHeight="1" thickBot="1" x14ac:dyDescent="0.3">
      <c r="A101" s="540"/>
      <c r="B101" s="40">
        <v>2019</v>
      </c>
      <c r="C101" s="40">
        <v>2020</v>
      </c>
      <c r="D101" s="40">
        <v>2021</v>
      </c>
      <c r="E101" s="40">
        <v>2022</v>
      </c>
    </row>
    <row r="102" spans="1:5" ht="15.75" hidden="1" customHeight="1" thickBot="1" x14ac:dyDescent="0.3">
      <c r="A102" s="541"/>
      <c r="B102" s="42" t="s">
        <v>1</v>
      </c>
      <c r="C102" s="42" t="s">
        <v>46</v>
      </c>
      <c r="D102" s="42" t="s">
        <v>46</v>
      </c>
      <c r="E102" s="42" t="s">
        <v>46</v>
      </c>
    </row>
    <row r="103" spans="1:5" ht="15.75" hidden="1" thickBot="1" x14ac:dyDescent="0.3">
      <c r="A103" s="28" t="s">
        <v>72</v>
      </c>
      <c r="B103" s="124"/>
      <c r="C103" s="124"/>
      <c r="D103" s="124"/>
      <c r="E103" s="124"/>
    </row>
    <row r="104" spans="1:5" ht="15.75" hidden="1" thickBot="1" x14ac:dyDescent="0.3">
      <c r="A104" s="28" t="s">
        <v>73</v>
      </c>
      <c r="B104" s="43">
        <f>B133</f>
        <v>0</v>
      </c>
      <c r="C104" s="43">
        <f t="shared" ref="C104:E104" si="6">C133</f>
        <v>0</v>
      </c>
      <c r="D104" s="43">
        <f t="shared" si="6"/>
        <v>0</v>
      </c>
      <c r="E104" s="43">
        <f t="shared" si="6"/>
        <v>0</v>
      </c>
    </row>
    <row r="105" spans="1:5" ht="15.75" hidden="1" thickBot="1" x14ac:dyDescent="0.3">
      <c r="A105" s="28" t="s">
        <v>74</v>
      </c>
      <c r="B105" s="43" t="e">
        <f>B104/B103</f>
        <v>#DIV/0!</v>
      </c>
      <c r="C105" s="43" t="e">
        <f>C104/C103</f>
        <v>#DIV/0!</v>
      </c>
      <c r="D105" s="43" t="e">
        <f>D104/D103</f>
        <v>#DIV/0!</v>
      </c>
      <c r="E105" s="43" t="e">
        <f>E104/E103</f>
        <v>#DIV/0!</v>
      </c>
    </row>
    <row r="106" spans="1:5" ht="15.75" hidden="1" thickBot="1" x14ac:dyDescent="0.3">
      <c r="A106" s="28" t="s">
        <v>75</v>
      </c>
      <c r="B106" s="430"/>
      <c r="C106" s="45" t="e">
        <f>C103/B103-1</f>
        <v>#DIV/0!</v>
      </c>
      <c r="D106" s="45" t="e">
        <f>D103/C103-1</f>
        <v>#DIV/0!</v>
      </c>
      <c r="E106" s="45" t="e">
        <f>E103/D103-1</f>
        <v>#DIV/0!</v>
      </c>
    </row>
    <row r="107" spans="1:5" ht="15.75" hidden="1" thickBot="1" x14ac:dyDescent="0.3">
      <c r="A107" s="28" t="s">
        <v>77</v>
      </c>
      <c r="B107" s="430"/>
      <c r="C107" s="45" t="e">
        <f>C104/B104-1</f>
        <v>#DIV/0!</v>
      </c>
      <c r="D107" s="45" t="e">
        <f t="shared" ref="D107:E108" si="7">D104/C104-1</f>
        <v>#DIV/0!</v>
      </c>
      <c r="E107" s="45" t="e">
        <f t="shared" si="7"/>
        <v>#DIV/0!</v>
      </c>
    </row>
    <row r="108" spans="1:5" ht="15.75" hidden="1" thickBot="1" x14ac:dyDescent="0.3">
      <c r="A108" s="28" t="s">
        <v>78</v>
      </c>
      <c r="B108" s="430"/>
      <c r="C108" s="45" t="e">
        <f>C105/B105-1</f>
        <v>#DIV/0!</v>
      </c>
      <c r="D108" s="45" t="e">
        <f t="shared" si="7"/>
        <v>#DIV/0!</v>
      </c>
      <c r="E108" s="45" t="e">
        <f t="shared" si="7"/>
        <v>#DIV/0!</v>
      </c>
    </row>
    <row r="109" spans="1:5" ht="24" hidden="1" customHeight="1" thickBot="1" x14ac:dyDescent="0.3">
      <c r="A109" s="537" t="s">
        <v>665</v>
      </c>
      <c r="B109" s="538"/>
      <c r="C109" s="538"/>
      <c r="D109" s="538"/>
      <c r="E109" s="539"/>
    </row>
    <row r="110" spans="1:5" ht="12.75" hidden="1" customHeight="1" thickBot="1" x14ac:dyDescent="0.3">
      <c r="A110" s="540"/>
      <c r="B110" s="40">
        <v>2019</v>
      </c>
      <c r="C110" s="40">
        <v>2020</v>
      </c>
      <c r="D110" s="40">
        <v>2021</v>
      </c>
      <c r="E110" s="40">
        <v>2022</v>
      </c>
    </row>
    <row r="111" spans="1:5" ht="13.5" hidden="1" customHeight="1" thickBot="1" x14ac:dyDescent="0.3">
      <c r="A111" s="541"/>
      <c r="B111" s="42" t="s">
        <v>1</v>
      </c>
      <c r="C111" s="42" t="s">
        <v>46</v>
      </c>
      <c r="D111" s="42" t="s">
        <v>46</v>
      </c>
      <c r="E111" s="42" t="s">
        <v>46</v>
      </c>
    </row>
    <row r="112" spans="1:5" ht="24.75" hidden="1" customHeight="1" thickBot="1" x14ac:dyDescent="0.3">
      <c r="A112" s="47" t="s">
        <v>80</v>
      </c>
      <c r="B112" s="68"/>
      <c r="C112" s="68"/>
      <c r="D112" s="68"/>
      <c r="E112" s="68"/>
    </row>
    <row r="113" spans="1:5" ht="15.75" hidden="1" thickBot="1" x14ac:dyDescent="0.3">
      <c r="A113" s="48" t="s">
        <v>81</v>
      </c>
      <c r="B113" s="67"/>
      <c r="C113" s="374"/>
      <c r="D113" s="374"/>
      <c r="E113" s="374"/>
    </row>
    <row r="114" spans="1:5" ht="15.75" hidden="1" thickBot="1" x14ac:dyDescent="0.3">
      <c r="A114" s="48" t="s">
        <v>82</v>
      </c>
      <c r="B114" s="67"/>
      <c r="C114" s="374"/>
      <c r="D114" s="374"/>
      <c r="E114" s="374"/>
    </row>
    <row r="115" spans="1:5" ht="24.75" hidden="1" customHeight="1" thickBot="1" x14ac:dyDescent="0.3">
      <c r="A115" s="47" t="s">
        <v>83</v>
      </c>
      <c r="B115" s="68"/>
      <c r="C115" s="68"/>
      <c r="D115" s="68"/>
      <c r="E115" s="68"/>
    </row>
    <row r="116" spans="1:5" ht="15.75" hidden="1" thickBot="1" x14ac:dyDescent="0.3">
      <c r="A116" s="48" t="s">
        <v>81</v>
      </c>
      <c r="B116" s="67"/>
      <c r="C116" s="68"/>
      <c r="D116" s="68"/>
      <c r="E116" s="68"/>
    </row>
    <row r="117" spans="1:5" ht="15.75" hidden="1" thickBot="1" x14ac:dyDescent="0.3">
      <c r="A117" s="48" t="s">
        <v>82</v>
      </c>
      <c r="B117" s="67"/>
      <c r="C117" s="68"/>
      <c r="D117" s="68"/>
      <c r="E117" s="68"/>
    </row>
    <row r="118" spans="1:5" ht="24.75" hidden="1" customHeight="1" thickBot="1" x14ac:dyDescent="0.3">
      <c r="A118" s="47" t="s">
        <v>84</v>
      </c>
      <c r="B118" s="83">
        <v>0</v>
      </c>
      <c r="C118" s="84">
        <v>0</v>
      </c>
      <c r="D118" s="84">
        <v>0</v>
      </c>
      <c r="E118" s="84">
        <v>0</v>
      </c>
    </row>
    <row r="119" spans="1:5" ht="15.75" hidden="1" thickBot="1" x14ac:dyDescent="0.3">
      <c r="A119" s="48" t="s">
        <v>81</v>
      </c>
      <c r="B119" s="67"/>
      <c r="C119" s="68"/>
      <c r="D119" s="68"/>
      <c r="E119" s="68"/>
    </row>
    <row r="120" spans="1:5" ht="15.75" hidden="1" thickBot="1" x14ac:dyDescent="0.3">
      <c r="A120" s="48" t="s">
        <v>82</v>
      </c>
      <c r="B120" s="67"/>
      <c r="C120" s="68"/>
      <c r="D120" s="68"/>
      <c r="E120" s="68"/>
    </row>
    <row r="121" spans="1:5" ht="15.75" hidden="1" thickBot="1" x14ac:dyDescent="0.3">
      <c r="A121" s="47" t="s">
        <v>85</v>
      </c>
      <c r="B121" s="67"/>
      <c r="C121" s="68"/>
      <c r="D121" s="68"/>
      <c r="E121" s="68"/>
    </row>
    <row r="122" spans="1:5" ht="15" hidden="1" customHeight="1" thickBot="1" x14ac:dyDescent="0.3">
      <c r="A122" s="48" t="s">
        <v>81</v>
      </c>
      <c r="B122" s="67"/>
      <c r="C122" s="68"/>
      <c r="D122" s="68"/>
      <c r="E122" s="68"/>
    </row>
    <row r="123" spans="1:5" ht="15.75" hidden="1" thickBot="1" x14ac:dyDescent="0.3">
      <c r="A123" s="48" t="s">
        <v>82</v>
      </c>
      <c r="B123" s="67"/>
      <c r="C123" s="68"/>
      <c r="D123" s="68"/>
      <c r="E123" s="68"/>
    </row>
    <row r="124" spans="1:5" ht="15.75" hidden="1" thickBot="1" x14ac:dyDescent="0.3">
      <c r="A124" s="47" t="s">
        <v>86</v>
      </c>
      <c r="B124" s="67"/>
      <c r="C124" s="68"/>
      <c r="D124" s="68"/>
      <c r="E124" s="68"/>
    </row>
    <row r="125" spans="1:5" ht="15.75" hidden="1" thickBot="1" x14ac:dyDescent="0.3">
      <c r="A125" s="48" t="s">
        <v>81</v>
      </c>
      <c r="B125" s="67"/>
      <c r="C125" s="68"/>
      <c r="D125" s="68"/>
      <c r="E125" s="68"/>
    </row>
    <row r="126" spans="1:5" ht="15" hidden="1" customHeight="1" thickBot="1" x14ac:dyDescent="0.3">
      <c r="A126" s="48" t="s">
        <v>82</v>
      </c>
      <c r="B126" s="67"/>
      <c r="C126" s="68"/>
      <c r="D126" s="68"/>
      <c r="E126" s="68"/>
    </row>
    <row r="127" spans="1:5" ht="15.75" hidden="1" thickBot="1" x14ac:dyDescent="0.3">
      <c r="A127" s="47" t="s">
        <v>87</v>
      </c>
      <c r="B127" s="67">
        <v>0</v>
      </c>
      <c r="C127" s="68">
        <v>0</v>
      </c>
      <c r="D127" s="68">
        <v>0</v>
      </c>
      <c r="E127" s="68">
        <v>0</v>
      </c>
    </row>
    <row r="128" spans="1:5" ht="15.75" hidden="1" thickBot="1" x14ac:dyDescent="0.3">
      <c r="A128" s="48" t="s">
        <v>81</v>
      </c>
      <c r="B128" s="67"/>
      <c r="C128" s="68"/>
      <c r="D128" s="68"/>
      <c r="E128" s="68"/>
    </row>
    <row r="129" spans="1:5" ht="15.75" hidden="1" thickBot="1" x14ac:dyDescent="0.3">
      <c r="A129" s="48" t="s">
        <v>82</v>
      </c>
      <c r="B129" s="67"/>
      <c r="C129" s="68"/>
      <c r="D129" s="68"/>
      <c r="E129" s="68"/>
    </row>
    <row r="130" spans="1:5" ht="24.75" hidden="1" thickBot="1" x14ac:dyDescent="0.3">
      <c r="A130" s="47" t="s">
        <v>88</v>
      </c>
      <c r="B130" s="67"/>
      <c r="C130" s="68"/>
      <c r="D130" s="68"/>
      <c r="E130" s="68"/>
    </row>
    <row r="131" spans="1:5" ht="15.75" hidden="1" thickBot="1" x14ac:dyDescent="0.3">
      <c r="A131" s="48" t="s">
        <v>81</v>
      </c>
      <c r="B131" s="67"/>
      <c r="C131" s="68"/>
      <c r="D131" s="68"/>
      <c r="E131" s="68"/>
    </row>
    <row r="132" spans="1:5" ht="15.75" hidden="1" thickBot="1" x14ac:dyDescent="0.3">
      <c r="A132" s="48" t="s">
        <v>82</v>
      </c>
      <c r="B132" s="67"/>
      <c r="C132" s="68"/>
      <c r="D132" s="68"/>
      <c r="E132" s="68"/>
    </row>
    <row r="133" spans="1:5" ht="15.75" hidden="1" thickBot="1" x14ac:dyDescent="0.3">
      <c r="A133" s="69" t="s">
        <v>666</v>
      </c>
      <c r="B133" s="67">
        <f>B130+B127+B124+B121+B118+B115+B112</f>
        <v>0</v>
      </c>
      <c r="C133" s="67">
        <f t="shared" ref="C133:E133" si="8">C130+C127+C124+C121+C118+C115+C112</f>
        <v>0</v>
      </c>
      <c r="D133" s="67">
        <f t="shared" si="8"/>
        <v>0</v>
      </c>
      <c r="E133" s="67">
        <f t="shared" si="8"/>
        <v>0</v>
      </c>
    </row>
    <row r="134" spans="1:5" ht="17.25" hidden="1" customHeight="1" thickBot="1" x14ac:dyDescent="0.3">
      <c r="A134" s="60" t="s">
        <v>90</v>
      </c>
      <c r="B134" s="62">
        <f>IF(B133-B104=0,0,"Error")</f>
        <v>0</v>
      </c>
      <c r="C134" s="62">
        <f>IF(C133-C104=0,0,"Error")</f>
        <v>0</v>
      </c>
      <c r="D134" s="62">
        <f>IF(D133-D104=0,0,"Error")</f>
        <v>0</v>
      </c>
      <c r="E134" s="62">
        <f>IF(E133-E104=0,0,"Error")</f>
        <v>0</v>
      </c>
    </row>
    <row r="135" spans="1:5" ht="15.75" thickBot="1" x14ac:dyDescent="0.3">
      <c r="A135" s="554" t="s">
        <v>124</v>
      </c>
      <c r="B135" s="555"/>
      <c r="C135" s="555"/>
      <c r="D135" s="555"/>
      <c r="E135" s="556"/>
    </row>
    <row r="136" spans="1:5" ht="15.75" thickBot="1" x14ac:dyDescent="0.3">
      <c r="A136" s="554" t="s">
        <v>125</v>
      </c>
      <c r="B136" s="555"/>
      <c r="C136" s="555"/>
      <c r="D136" s="555"/>
      <c r="E136" s="556"/>
    </row>
    <row r="137" spans="1:5" ht="15.75" thickBot="1" x14ac:dyDescent="0.3">
      <c r="A137" s="94" t="s">
        <v>126</v>
      </c>
      <c r="B137" s="557"/>
      <c r="C137" s="558"/>
      <c r="D137" s="559"/>
      <c r="E137" s="560"/>
    </row>
    <row r="138" spans="1:5" ht="39" customHeight="1" thickBot="1" x14ac:dyDescent="0.3">
      <c r="A138" s="94" t="s">
        <v>127</v>
      </c>
      <c r="B138" s="94"/>
      <c r="C138" s="97" t="s">
        <v>172</v>
      </c>
      <c r="D138" s="559"/>
      <c r="E138" s="560"/>
    </row>
    <row r="139" spans="1:5" ht="15.75" thickBot="1" x14ac:dyDescent="0.3">
      <c r="A139" s="445"/>
      <c r="B139" s="557"/>
      <c r="C139" s="929"/>
      <c r="D139" s="559"/>
      <c r="E139" s="560"/>
    </row>
    <row r="140" spans="1:5" ht="17.25" customHeight="1" thickBot="1" x14ac:dyDescent="0.3">
      <c r="A140" s="28" t="s">
        <v>68</v>
      </c>
      <c r="B140" s="571"/>
      <c r="C140" s="544"/>
      <c r="D140" s="544"/>
      <c r="E140" s="545"/>
    </row>
    <row r="141" spans="1:5" ht="15.75" thickBot="1" x14ac:dyDescent="0.3">
      <c r="A141" s="28" t="s">
        <v>70</v>
      </c>
      <c r="B141" s="546"/>
      <c r="C141" s="547"/>
      <c r="D141" s="547"/>
      <c r="E141" s="548"/>
    </row>
    <row r="142" spans="1:5" ht="12" customHeight="1" x14ac:dyDescent="0.25">
      <c r="A142" s="540"/>
      <c r="B142" s="40">
        <v>2019</v>
      </c>
      <c r="C142" s="40">
        <v>2020</v>
      </c>
      <c r="D142" s="40">
        <v>2021</v>
      </c>
      <c r="E142" s="40">
        <v>2022</v>
      </c>
    </row>
    <row r="143" spans="1:5" ht="13.5" customHeight="1" thickBot="1" x14ac:dyDescent="0.3">
      <c r="A143" s="541"/>
      <c r="B143" s="42" t="s">
        <v>1</v>
      </c>
      <c r="C143" s="42" t="s">
        <v>46</v>
      </c>
      <c r="D143" s="42" t="s">
        <v>46</v>
      </c>
      <c r="E143" s="42" t="s">
        <v>46</v>
      </c>
    </row>
    <row r="144" spans="1:5" ht="15.75" thickBot="1" x14ac:dyDescent="0.3">
      <c r="A144" s="28" t="s">
        <v>72</v>
      </c>
      <c r="B144" s="43"/>
      <c r="C144" s="43"/>
      <c r="D144" s="43"/>
      <c r="E144" s="43"/>
    </row>
    <row r="145" spans="1:5" ht="15.75" thickBot="1" x14ac:dyDescent="0.3">
      <c r="A145" s="28" t="s">
        <v>73</v>
      </c>
      <c r="B145" s="43">
        <f>B208-B170</f>
        <v>0</v>
      </c>
      <c r="C145" s="43">
        <f>C208-C170</f>
        <v>0</v>
      </c>
      <c r="D145" s="43">
        <f>D208-D170</f>
        <v>0</v>
      </c>
      <c r="E145" s="43">
        <f>E208-E170</f>
        <v>0</v>
      </c>
    </row>
    <row r="146" spans="1:5" ht="15.75" thickBot="1" x14ac:dyDescent="0.3">
      <c r="A146" s="28" t="s">
        <v>74</v>
      </c>
      <c r="B146" s="43" t="e">
        <f>B145/B144</f>
        <v>#DIV/0!</v>
      </c>
      <c r="C146" s="43" t="e">
        <f t="shared" ref="C146:E146" si="9">C145/C144</f>
        <v>#DIV/0!</v>
      </c>
      <c r="D146" s="43" t="e">
        <f t="shared" si="9"/>
        <v>#DIV/0!</v>
      </c>
      <c r="E146" s="43" t="e">
        <f t="shared" si="9"/>
        <v>#DIV/0!</v>
      </c>
    </row>
    <row r="147" spans="1:5" ht="15.75" thickBot="1" x14ac:dyDescent="0.3">
      <c r="A147" s="28" t="s">
        <v>75</v>
      </c>
      <c r="B147" s="430" t="s">
        <v>76</v>
      </c>
      <c r="C147" s="45" t="e">
        <f>C144/B144-1</f>
        <v>#DIV/0!</v>
      </c>
      <c r="D147" s="45" t="e">
        <f t="shared" ref="D147:E149" si="10">D144/C144-1</f>
        <v>#DIV/0!</v>
      </c>
      <c r="E147" s="45" t="e">
        <f t="shared" si="10"/>
        <v>#DIV/0!</v>
      </c>
    </row>
    <row r="148" spans="1:5" ht="15.75" thickBot="1" x14ac:dyDescent="0.3">
      <c r="A148" s="28" t="s">
        <v>77</v>
      </c>
      <c r="B148" s="430" t="s">
        <v>76</v>
      </c>
      <c r="C148" s="45" t="e">
        <f>C145/B145-1</f>
        <v>#DIV/0!</v>
      </c>
      <c r="D148" s="45" t="e">
        <f t="shared" si="10"/>
        <v>#DIV/0!</v>
      </c>
      <c r="E148" s="45" t="e">
        <f t="shared" si="10"/>
        <v>#DIV/0!</v>
      </c>
    </row>
    <row r="149" spans="1:5" ht="18.75" customHeight="1" thickBot="1" x14ac:dyDescent="0.3">
      <c r="A149" s="28" t="s">
        <v>78</v>
      </c>
      <c r="B149" s="430" t="s">
        <v>76</v>
      </c>
      <c r="C149" s="45" t="e">
        <f>C146/B146-1</f>
        <v>#DIV/0!</v>
      </c>
      <c r="D149" s="45" t="e">
        <f t="shared" si="10"/>
        <v>#DIV/0!</v>
      </c>
      <c r="E149" s="45" t="e">
        <f t="shared" si="10"/>
        <v>#DIV/0!</v>
      </c>
    </row>
    <row r="150" spans="1:5" ht="15.75" thickBot="1" x14ac:dyDescent="0.3">
      <c r="A150" s="537" t="s">
        <v>133</v>
      </c>
      <c r="B150" s="538"/>
      <c r="C150" s="538"/>
      <c r="D150" s="538"/>
      <c r="E150" s="539"/>
    </row>
    <row r="151" spans="1:5" ht="12.75" customHeight="1" x14ac:dyDescent="0.25">
      <c r="A151" s="540"/>
      <c r="B151" s="40">
        <v>2019</v>
      </c>
      <c r="C151" s="40">
        <v>2020</v>
      </c>
      <c r="D151" s="40">
        <v>2021</v>
      </c>
      <c r="E151" s="40">
        <v>2022</v>
      </c>
    </row>
    <row r="152" spans="1:5" ht="13.5" customHeight="1" thickBot="1" x14ac:dyDescent="0.3">
      <c r="A152" s="541"/>
      <c r="B152" s="42" t="s">
        <v>1</v>
      </c>
      <c r="C152" s="42" t="s">
        <v>46</v>
      </c>
      <c r="D152" s="42" t="s">
        <v>46</v>
      </c>
      <c r="E152" s="42" t="s">
        <v>46</v>
      </c>
    </row>
    <row r="153" spans="1:5" ht="15.75" thickBot="1" x14ac:dyDescent="0.3">
      <c r="A153" s="47" t="s">
        <v>134</v>
      </c>
      <c r="B153" s="68">
        <f>B154+B155+B156+B157</f>
        <v>0</v>
      </c>
      <c r="C153" s="68">
        <f t="shared" ref="C153:E153" si="11">C154+C155+C156+C157</f>
        <v>0</v>
      </c>
      <c r="D153" s="68">
        <f t="shared" si="11"/>
        <v>0</v>
      </c>
      <c r="E153" s="68">
        <f t="shared" si="11"/>
        <v>0</v>
      </c>
    </row>
    <row r="154" spans="1:5" ht="15.75" thickBot="1" x14ac:dyDescent="0.3">
      <c r="A154" s="48" t="s">
        <v>81</v>
      </c>
      <c r="B154" s="68"/>
      <c r="C154" s="68"/>
      <c r="D154" s="68"/>
      <c r="E154" s="68"/>
    </row>
    <row r="155" spans="1:5" ht="15.75" thickBot="1" x14ac:dyDescent="0.3">
      <c r="A155" s="48" t="s">
        <v>135</v>
      </c>
      <c r="B155" s="68"/>
      <c r="C155" s="68"/>
      <c r="D155" s="68"/>
      <c r="E155" s="68"/>
    </row>
    <row r="156" spans="1:5" ht="15.75" thickBot="1" x14ac:dyDescent="0.3">
      <c r="A156" s="48" t="s">
        <v>136</v>
      </c>
      <c r="B156" s="68"/>
      <c r="C156" s="68"/>
      <c r="D156" s="68"/>
      <c r="E156" s="68"/>
    </row>
    <row r="157" spans="1:5" ht="15.75" thickBot="1" x14ac:dyDescent="0.3">
      <c r="A157" s="48" t="s">
        <v>137</v>
      </c>
      <c r="B157" s="68"/>
      <c r="C157" s="68"/>
      <c r="D157" s="68"/>
      <c r="E157" s="68"/>
    </row>
    <row r="158" spans="1:5" ht="15.75" thickBot="1" x14ac:dyDescent="0.3">
      <c r="A158" s="47" t="s">
        <v>138</v>
      </c>
      <c r="B158" s="67">
        <f>B159+B160+B161+B162</f>
        <v>0</v>
      </c>
      <c r="C158" s="67">
        <f t="shared" ref="C158:E158" si="12">C159+C160+C161+C162</f>
        <v>0</v>
      </c>
      <c r="D158" s="67">
        <f t="shared" si="12"/>
        <v>0</v>
      </c>
      <c r="E158" s="67">
        <f t="shared" si="12"/>
        <v>0</v>
      </c>
    </row>
    <row r="159" spans="1:5" ht="15.75" thickBot="1" x14ac:dyDescent="0.3">
      <c r="A159" s="48" t="s">
        <v>81</v>
      </c>
      <c r="B159" s="67"/>
      <c r="C159" s="68"/>
      <c r="D159" s="68"/>
      <c r="E159" s="68"/>
    </row>
    <row r="160" spans="1:5" ht="15.75" thickBot="1" x14ac:dyDescent="0.3">
      <c r="A160" s="48" t="s">
        <v>135</v>
      </c>
      <c r="B160" s="67"/>
      <c r="C160" s="68"/>
      <c r="D160" s="68"/>
      <c r="E160" s="68"/>
    </row>
    <row r="161" spans="1:5" ht="15.75" thickBot="1" x14ac:dyDescent="0.3">
      <c r="A161" s="48" t="s">
        <v>136</v>
      </c>
      <c r="B161" s="67"/>
      <c r="C161" s="68"/>
      <c r="D161" s="68"/>
      <c r="E161" s="68"/>
    </row>
    <row r="162" spans="1:5" ht="15.75" thickBot="1" x14ac:dyDescent="0.3">
      <c r="A162" s="48" t="s">
        <v>137</v>
      </c>
      <c r="B162" s="67"/>
      <c r="C162" s="68"/>
      <c r="D162" s="68"/>
      <c r="E162" s="68"/>
    </row>
    <row r="163" spans="1:5" ht="13.5" customHeight="1" thickBot="1" x14ac:dyDescent="0.3">
      <c r="A163" s="100" t="s">
        <v>89</v>
      </c>
      <c r="B163" s="67">
        <f>B153+B158</f>
        <v>0</v>
      </c>
      <c r="C163" s="67">
        <f t="shared" ref="C163:E163" si="13">C153+C158</f>
        <v>0</v>
      </c>
      <c r="D163" s="67">
        <f t="shared" si="13"/>
        <v>0</v>
      </c>
      <c r="E163" s="67">
        <f t="shared" si="13"/>
        <v>0</v>
      </c>
    </row>
    <row r="164" spans="1:5" ht="34.5" hidden="1" thickBot="1" x14ac:dyDescent="0.3">
      <c r="A164" s="94" t="s">
        <v>91</v>
      </c>
      <c r="B164" s="94"/>
      <c r="C164" s="97" t="s">
        <v>172</v>
      </c>
      <c r="D164" s="557"/>
      <c r="E164" s="560"/>
    </row>
    <row r="165" spans="1:5" ht="17.25" hidden="1" customHeight="1" x14ac:dyDescent="0.3">
      <c r="A165" s="28" t="s">
        <v>68</v>
      </c>
      <c r="B165" s="571"/>
      <c r="C165" s="544"/>
      <c r="D165" s="544"/>
      <c r="E165" s="545"/>
    </row>
    <row r="166" spans="1:5" ht="15.75" hidden="1" thickBot="1" x14ac:dyDescent="0.3">
      <c r="A166" s="28" t="s">
        <v>70</v>
      </c>
      <c r="B166" s="546"/>
      <c r="C166" s="547"/>
      <c r="D166" s="547"/>
      <c r="E166" s="548"/>
    </row>
    <row r="167" spans="1:5" ht="12.75" hidden="1" customHeight="1" x14ac:dyDescent="0.3">
      <c r="A167" s="540"/>
      <c r="B167" s="40">
        <v>2019</v>
      </c>
      <c r="C167" s="40">
        <v>2020</v>
      </c>
      <c r="D167" s="40">
        <v>2021</v>
      </c>
      <c r="E167" s="40">
        <v>2022</v>
      </c>
    </row>
    <row r="168" spans="1:5" ht="9" hidden="1" customHeight="1" x14ac:dyDescent="0.3">
      <c r="A168" s="541"/>
      <c r="B168" s="42" t="s">
        <v>1</v>
      </c>
      <c r="C168" s="42" t="s">
        <v>46</v>
      </c>
      <c r="D168" s="42" t="s">
        <v>46</v>
      </c>
      <c r="E168" s="42" t="s">
        <v>46</v>
      </c>
    </row>
    <row r="169" spans="1:5" ht="15.75" hidden="1" thickBot="1" x14ac:dyDescent="0.3">
      <c r="A169" s="28" t="s">
        <v>72</v>
      </c>
      <c r="B169" s="28"/>
      <c r="C169" s="28"/>
      <c r="D169" s="28"/>
      <c r="E169" s="28"/>
    </row>
    <row r="170" spans="1:5" ht="15.75" hidden="1" thickBot="1" x14ac:dyDescent="0.3">
      <c r="A170" s="28" t="s">
        <v>73</v>
      </c>
      <c r="B170" s="43"/>
      <c r="C170" s="43"/>
      <c r="D170" s="43"/>
      <c r="E170" s="43"/>
    </row>
    <row r="171" spans="1:5" ht="15.75" hidden="1" thickBot="1" x14ac:dyDescent="0.3">
      <c r="A171" s="28" t="s">
        <v>74</v>
      </c>
      <c r="B171" s="43" t="e">
        <f>B170/B169</f>
        <v>#DIV/0!</v>
      </c>
      <c r="C171" s="43" t="e">
        <f t="shared" ref="C171:E171" si="14">C170/C169</f>
        <v>#DIV/0!</v>
      </c>
      <c r="D171" s="43" t="e">
        <f t="shared" si="14"/>
        <v>#DIV/0!</v>
      </c>
      <c r="E171" s="43" t="e">
        <f t="shared" si="14"/>
        <v>#DIV/0!</v>
      </c>
    </row>
    <row r="172" spans="1:5" ht="15.75" hidden="1" thickBot="1" x14ac:dyDescent="0.3">
      <c r="A172" s="28" t="s">
        <v>75</v>
      </c>
      <c r="B172" s="430" t="s">
        <v>76</v>
      </c>
      <c r="C172" s="45" t="e">
        <f>C169/B169-1</f>
        <v>#DIV/0!</v>
      </c>
      <c r="D172" s="45" t="e">
        <f t="shared" ref="D172:E174" si="15">D169/C169-1</f>
        <v>#DIV/0!</v>
      </c>
      <c r="E172" s="45" t="e">
        <f t="shared" si="15"/>
        <v>#DIV/0!</v>
      </c>
    </row>
    <row r="173" spans="1:5" ht="15.75" hidden="1" thickBot="1" x14ac:dyDescent="0.3">
      <c r="A173" s="28" t="s">
        <v>77</v>
      </c>
      <c r="B173" s="430" t="s">
        <v>76</v>
      </c>
      <c r="C173" s="45" t="e">
        <f>C170/B170-1</f>
        <v>#DIV/0!</v>
      </c>
      <c r="D173" s="45" t="e">
        <f t="shared" si="15"/>
        <v>#DIV/0!</v>
      </c>
      <c r="E173" s="45" t="e">
        <f t="shared" si="15"/>
        <v>#DIV/0!</v>
      </c>
    </row>
    <row r="174" spans="1:5" ht="15.75" hidden="1" thickBot="1" x14ac:dyDescent="0.3">
      <c r="A174" s="28" t="s">
        <v>78</v>
      </c>
      <c r="B174" s="430" t="s">
        <v>76</v>
      </c>
      <c r="C174" s="45" t="e">
        <f>C171/B171-1</f>
        <v>#DIV/0!</v>
      </c>
      <c r="D174" s="45" t="e">
        <f t="shared" si="15"/>
        <v>#DIV/0!</v>
      </c>
      <c r="E174" s="45" t="e">
        <f t="shared" si="15"/>
        <v>#DIV/0!</v>
      </c>
    </row>
    <row r="175" spans="1:5" ht="14.25" hidden="1" customHeight="1" x14ac:dyDescent="0.3">
      <c r="A175" s="537" t="s">
        <v>141</v>
      </c>
      <c r="B175" s="538"/>
      <c r="C175" s="538"/>
      <c r="D175" s="538"/>
      <c r="E175" s="539"/>
    </row>
    <row r="176" spans="1:5" ht="12.75" hidden="1" customHeight="1" x14ac:dyDescent="0.3">
      <c r="A176" s="540"/>
      <c r="B176" s="40">
        <v>2019</v>
      </c>
      <c r="C176" s="40">
        <v>2020</v>
      </c>
      <c r="D176" s="40">
        <v>2021</v>
      </c>
      <c r="E176" s="40">
        <v>2022</v>
      </c>
    </row>
    <row r="177" spans="1:5" ht="9" hidden="1" customHeight="1" x14ac:dyDescent="0.3">
      <c r="A177" s="541"/>
      <c r="B177" s="42" t="s">
        <v>1</v>
      </c>
      <c r="C177" s="42" t="s">
        <v>46</v>
      </c>
      <c r="D177" s="42" t="s">
        <v>46</v>
      </c>
      <c r="E177" s="42" t="s">
        <v>46</v>
      </c>
    </row>
    <row r="178" spans="1:5" ht="15.75" hidden="1" thickBot="1" x14ac:dyDescent="0.3">
      <c r="A178" s="47" t="s">
        <v>134</v>
      </c>
      <c r="B178" s="68">
        <f>B179+B180+B181+B182</f>
        <v>0</v>
      </c>
      <c r="C178" s="68">
        <f t="shared" ref="C178:E178" si="16">C179+C180+C181+C182</f>
        <v>0</v>
      </c>
      <c r="D178" s="68">
        <f t="shared" si="16"/>
        <v>0</v>
      </c>
      <c r="E178" s="68">
        <f t="shared" si="16"/>
        <v>0</v>
      </c>
    </row>
    <row r="179" spans="1:5" ht="15.75" hidden="1" thickBot="1" x14ac:dyDescent="0.3">
      <c r="A179" s="48" t="s">
        <v>81</v>
      </c>
      <c r="B179" s="68"/>
      <c r="C179" s="68"/>
      <c r="D179" s="68"/>
      <c r="E179" s="68"/>
    </row>
    <row r="180" spans="1:5" ht="15.75" hidden="1" thickBot="1" x14ac:dyDescent="0.3">
      <c r="A180" s="48" t="s">
        <v>135</v>
      </c>
      <c r="B180" s="68"/>
      <c r="C180" s="68"/>
      <c r="D180" s="68"/>
      <c r="E180" s="68"/>
    </row>
    <row r="181" spans="1:5" ht="15.75" hidden="1" thickBot="1" x14ac:dyDescent="0.3">
      <c r="A181" s="48" t="s">
        <v>136</v>
      </c>
      <c r="B181" s="68"/>
      <c r="C181" s="68"/>
      <c r="D181" s="68"/>
      <c r="E181" s="68"/>
    </row>
    <row r="182" spans="1:5" ht="15.75" hidden="1" thickBot="1" x14ac:dyDescent="0.3">
      <c r="A182" s="48" t="s">
        <v>137</v>
      </c>
      <c r="B182" s="68"/>
      <c r="C182" s="68"/>
      <c r="D182" s="68"/>
      <c r="E182" s="68"/>
    </row>
    <row r="183" spans="1:5" ht="15.75" hidden="1" thickBot="1" x14ac:dyDescent="0.3">
      <c r="A183" s="47" t="s">
        <v>138</v>
      </c>
      <c r="B183" s="67">
        <f>B184+B185+B186+B187</f>
        <v>0</v>
      </c>
      <c r="C183" s="67">
        <f t="shared" ref="C183:E183" si="17">C184+C185+C186+C187</f>
        <v>0</v>
      </c>
      <c r="D183" s="67">
        <f t="shared" si="17"/>
        <v>0</v>
      </c>
      <c r="E183" s="67">
        <f t="shared" si="17"/>
        <v>0</v>
      </c>
    </row>
    <row r="184" spans="1:5" ht="15.75" hidden="1" thickBot="1" x14ac:dyDescent="0.3">
      <c r="A184" s="48" t="s">
        <v>81</v>
      </c>
      <c r="B184" s="67"/>
      <c r="C184" s="68"/>
      <c r="D184" s="68"/>
      <c r="E184" s="68"/>
    </row>
    <row r="185" spans="1:5" ht="15.75" hidden="1" thickBot="1" x14ac:dyDescent="0.3">
      <c r="A185" s="48" t="s">
        <v>135</v>
      </c>
      <c r="B185" s="67"/>
      <c r="C185" s="68"/>
      <c r="D185" s="68"/>
      <c r="E185" s="68"/>
    </row>
    <row r="186" spans="1:5" ht="15.75" hidden="1" thickBot="1" x14ac:dyDescent="0.3">
      <c r="A186" s="48" t="s">
        <v>136</v>
      </c>
      <c r="B186" s="67"/>
      <c r="C186" s="68"/>
      <c r="D186" s="68"/>
      <c r="E186" s="68"/>
    </row>
    <row r="187" spans="1:5" ht="15.75" hidden="1" thickBot="1" x14ac:dyDescent="0.3">
      <c r="A187" s="48" t="s">
        <v>137</v>
      </c>
      <c r="B187" s="67"/>
      <c r="C187" s="68"/>
      <c r="D187" s="68"/>
      <c r="E187" s="68"/>
    </row>
    <row r="188" spans="1:5" ht="15.75" hidden="1" thickBot="1" x14ac:dyDescent="0.3">
      <c r="A188" s="100" t="s">
        <v>179</v>
      </c>
      <c r="B188" s="67">
        <f>B178+B183</f>
        <v>0</v>
      </c>
      <c r="C188" s="67">
        <f t="shared" ref="C188:E188" si="18">C178+C183</f>
        <v>0</v>
      </c>
      <c r="D188" s="67">
        <f t="shared" si="18"/>
        <v>0</v>
      </c>
      <c r="E188" s="67">
        <f t="shared" si="18"/>
        <v>0</v>
      </c>
    </row>
    <row r="189" spans="1:5" ht="34.5" hidden="1" thickBot="1" x14ac:dyDescent="0.3">
      <c r="A189" s="94" t="s">
        <v>668</v>
      </c>
      <c r="B189" s="446"/>
      <c r="C189" s="447" t="s">
        <v>172</v>
      </c>
      <c r="D189" s="448"/>
      <c r="E189" s="449"/>
    </row>
    <row r="190" spans="1:5" ht="17.25" hidden="1" customHeight="1" x14ac:dyDescent="0.3">
      <c r="A190" s="28" t="s">
        <v>68</v>
      </c>
      <c r="B190" s="571"/>
      <c r="C190" s="544"/>
      <c r="D190" s="544"/>
      <c r="E190" s="545"/>
    </row>
    <row r="191" spans="1:5" ht="15.75" hidden="1" thickBot="1" x14ac:dyDescent="0.3">
      <c r="A191" s="28" t="s">
        <v>70</v>
      </c>
      <c r="B191" s="546"/>
      <c r="C191" s="547"/>
      <c r="D191" s="547"/>
      <c r="E191" s="548"/>
    </row>
    <row r="192" spans="1:5" ht="12.75" hidden="1" customHeight="1" x14ac:dyDescent="0.3">
      <c r="A192" s="540"/>
      <c r="B192" s="40">
        <v>2019</v>
      </c>
      <c r="C192" s="40">
        <v>2020</v>
      </c>
      <c r="D192" s="40">
        <v>2021</v>
      </c>
      <c r="E192" s="40">
        <v>2022</v>
      </c>
    </row>
    <row r="193" spans="1:5" ht="15" hidden="1" customHeight="1" x14ac:dyDescent="0.3">
      <c r="A193" s="541"/>
      <c r="B193" s="42" t="s">
        <v>1</v>
      </c>
      <c r="C193" s="42" t="s">
        <v>46</v>
      </c>
      <c r="D193" s="42" t="s">
        <v>46</v>
      </c>
      <c r="E193" s="42" t="s">
        <v>46</v>
      </c>
    </row>
    <row r="194" spans="1:5" ht="15.75" hidden="1" thickBot="1" x14ac:dyDescent="0.3">
      <c r="A194" s="28" t="s">
        <v>72</v>
      </c>
      <c r="B194" s="28"/>
      <c r="C194" s="28"/>
      <c r="D194" s="28"/>
      <c r="E194" s="28"/>
    </row>
    <row r="195" spans="1:5" ht="15.75" hidden="1" thickBot="1" x14ac:dyDescent="0.3">
      <c r="A195" s="28" t="s">
        <v>73</v>
      </c>
      <c r="B195" s="43">
        <f>B213</f>
        <v>0</v>
      </c>
      <c r="C195" s="43">
        <f t="shared" ref="C195:E195" si="19">C213</f>
        <v>0</v>
      </c>
      <c r="D195" s="43">
        <f t="shared" si="19"/>
        <v>0</v>
      </c>
      <c r="E195" s="43">
        <f t="shared" si="19"/>
        <v>0</v>
      </c>
    </row>
    <row r="196" spans="1:5" ht="15.75" hidden="1" thickBot="1" x14ac:dyDescent="0.3">
      <c r="A196" s="28" t="s">
        <v>74</v>
      </c>
      <c r="B196" s="43" t="e">
        <f>B195/B194</f>
        <v>#DIV/0!</v>
      </c>
      <c r="C196" s="43" t="e">
        <f t="shared" ref="C196:E196" si="20">C195/C194</f>
        <v>#DIV/0!</v>
      </c>
      <c r="D196" s="43" t="e">
        <f t="shared" si="20"/>
        <v>#DIV/0!</v>
      </c>
      <c r="E196" s="43" t="e">
        <f t="shared" si="20"/>
        <v>#DIV/0!</v>
      </c>
    </row>
    <row r="197" spans="1:5" ht="15.75" hidden="1" thickBot="1" x14ac:dyDescent="0.3">
      <c r="A197" s="28" t="s">
        <v>75</v>
      </c>
      <c r="B197" s="430" t="s">
        <v>76</v>
      </c>
      <c r="C197" s="45" t="e">
        <f>C194/B194-1</f>
        <v>#DIV/0!</v>
      </c>
      <c r="D197" s="45" t="e">
        <f t="shared" ref="D197:E199" si="21">D194/C194-1</f>
        <v>#DIV/0!</v>
      </c>
      <c r="E197" s="45" t="e">
        <f t="shared" si="21"/>
        <v>#DIV/0!</v>
      </c>
    </row>
    <row r="198" spans="1:5" ht="15.75" hidden="1" thickBot="1" x14ac:dyDescent="0.3">
      <c r="A198" s="28" t="s">
        <v>77</v>
      </c>
      <c r="B198" s="430" t="s">
        <v>76</v>
      </c>
      <c r="C198" s="45" t="e">
        <f>C195/B195-1</f>
        <v>#DIV/0!</v>
      </c>
      <c r="D198" s="45" t="e">
        <f t="shared" si="21"/>
        <v>#DIV/0!</v>
      </c>
      <c r="E198" s="45" t="e">
        <f t="shared" si="21"/>
        <v>#DIV/0!</v>
      </c>
    </row>
    <row r="199" spans="1:5" ht="15.75" hidden="1" thickBot="1" x14ac:dyDescent="0.3">
      <c r="A199" s="28" t="s">
        <v>78</v>
      </c>
      <c r="B199" s="430" t="s">
        <v>76</v>
      </c>
      <c r="C199" s="45" t="e">
        <f>C196/B196-1</f>
        <v>#DIV/0!</v>
      </c>
      <c r="D199" s="45" t="e">
        <f t="shared" si="21"/>
        <v>#DIV/0!</v>
      </c>
      <c r="E199" s="45" t="e">
        <f t="shared" si="21"/>
        <v>#DIV/0!</v>
      </c>
    </row>
    <row r="200" spans="1:5" ht="15" hidden="1" customHeight="1" x14ac:dyDescent="0.3">
      <c r="A200" s="537" t="s">
        <v>669</v>
      </c>
      <c r="B200" s="538"/>
      <c r="C200" s="538"/>
      <c r="D200" s="538"/>
      <c r="E200" s="539"/>
    </row>
    <row r="201" spans="1:5" ht="12.75" hidden="1" customHeight="1" x14ac:dyDescent="0.3">
      <c r="A201" s="540"/>
      <c r="B201" s="40">
        <v>2019</v>
      </c>
      <c r="C201" s="40">
        <v>2020</v>
      </c>
      <c r="D201" s="40">
        <v>2021</v>
      </c>
      <c r="E201" s="40">
        <v>2022</v>
      </c>
    </row>
    <row r="202" spans="1:5" ht="9" hidden="1" customHeight="1" x14ac:dyDescent="0.3">
      <c r="A202" s="541"/>
      <c r="B202" s="42" t="s">
        <v>1</v>
      </c>
      <c r="C202" s="42" t="s">
        <v>46</v>
      </c>
      <c r="D202" s="42" t="s">
        <v>46</v>
      </c>
      <c r="E202" s="42" t="s">
        <v>46</v>
      </c>
    </row>
    <row r="203" spans="1:5" ht="15.75" hidden="1" thickBot="1" x14ac:dyDescent="0.3">
      <c r="A203" s="47" t="s">
        <v>134</v>
      </c>
      <c r="B203" s="68">
        <f>B204+B205+B206+B207</f>
        <v>0</v>
      </c>
      <c r="C203" s="68">
        <f t="shared" ref="C203:E203" si="22">C204+C205+C206+C207</f>
        <v>0</v>
      </c>
      <c r="D203" s="68">
        <f t="shared" si="22"/>
        <v>0</v>
      </c>
      <c r="E203" s="68">
        <f t="shared" si="22"/>
        <v>0</v>
      </c>
    </row>
    <row r="204" spans="1:5" ht="15.75" hidden="1" thickBot="1" x14ac:dyDescent="0.3">
      <c r="A204" s="48" t="s">
        <v>81</v>
      </c>
      <c r="B204" s="68"/>
      <c r="C204" s="68"/>
      <c r="D204" s="68"/>
      <c r="E204" s="68"/>
    </row>
    <row r="205" spans="1:5" ht="15.75" hidden="1" thickBot="1" x14ac:dyDescent="0.3">
      <c r="A205" s="48" t="s">
        <v>135</v>
      </c>
      <c r="B205" s="68"/>
      <c r="C205" s="68"/>
      <c r="D205" s="68"/>
      <c r="E205" s="68"/>
    </row>
    <row r="206" spans="1:5" ht="15.75" hidden="1" thickBot="1" x14ac:dyDescent="0.3">
      <c r="A206" s="48" t="s">
        <v>136</v>
      </c>
      <c r="B206" s="68"/>
      <c r="C206" s="68"/>
      <c r="D206" s="68"/>
      <c r="E206" s="68"/>
    </row>
    <row r="207" spans="1:5" ht="15.75" hidden="1" thickBot="1" x14ac:dyDescent="0.3">
      <c r="A207" s="48" t="s">
        <v>137</v>
      </c>
      <c r="B207" s="68"/>
      <c r="C207" s="68"/>
      <c r="D207" s="68"/>
      <c r="E207" s="68"/>
    </row>
    <row r="208" spans="1:5" ht="15.75" hidden="1" thickBot="1" x14ac:dyDescent="0.3">
      <c r="A208" s="47" t="s">
        <v>138</v>
      </c>
      <c r="B208" s="67">
        <f>B209+B210+B211+B212</f>
        <v>0</v>
      </c>
      <c r="C208" s="67">
        <f t="shared" ref="C208:E208" si="23">C209+C210+C211+C212</f>
        <v>0</v>
      </c>
      <c r="D208" s="67">
        <f t="shared" si="23"/>
        <v>0</v>
      </c>
      <c r="E208" s="67">
        <f t="shared" si="23"/>
        <v>0</v>
      </c>
    </row>
    <row r="209" spans="1:5" ht="15.75" hidden="1" thickBot="1" x14ac:dyDescent="0.3">
      <c r="A209" s="48" t="s">
        <v>81</v>
      </c>
      <c r="B209" s="67"/>
      <c r="C209" s="68"/>
      <c r="D209" s="68"/>
      <c r="E209" s="68"/>
    </row>
    <row r="210" spans="1:5" ht="15.75" hidden="1" thickBot="1" x14ac:dyDescent="0.3">
      <c r="A210" s="48" t="s">
        <v>135</v>
      </c>
      <c r="B210" s="67"/>
      <c r="C210" s="68"/>
      <c r="D210" s="68"/>
      <c r="E210" s="68"/>
    </row>
    <row r="211" spans="1:5" ht="15.75" hidden="1" thickBot="1" x14ac:dyDescent="0.3">
      <c r="A211" s="48" t="s">
        <v>136</v>
      </c>
      <c r="B211" s="67"/>
      <c r="C211" s="68"/>
      <c r="D211" s="68"/>
      <c r="E211" s="68"/>
    </row>
    <row r="212" spans="1:5" ht="15.75" hidden="1" thickBot="1" x14ac:dyDescent="0.3">
      <c r="A212" s="48" t="s">
        <v>137</v>
      </c>
      <c r="B212" s="67"/>
      <c r="C212" s="68"/>
      <c r="D212" s="68"/>
      <c r="E212" s="68"/>
    </row>
    <row r="213" spans="1:5" ht="18" hidden="1" customHeight="1" x14ac:dyDescent="0.3">
      <c r="A213" s="59" t="s">
        <v>254</v>
      </c>
      <c r="B213" s="67">
        <f>B203+B208</f>
        <v>0</v>
      </c>
      <c r="C213" s="67">
        <f t="shared" ref="C213:E213" si="24">C203+C208</f>
        <v>0</v>
      </c>
      <c r="D213" s="67">
        <f t="shared" si="24"/>
        <v>0</v>
      </c>
      <c r="E213" s="67">
        <f t="shared" si="24"/>
        <v>0</v>
      </c>
    </row>
    <row r="214" spans="1:5" ht="0.75" hidden="1" customHeight="1" x14ac:dyDescent="0.3">
      <c r="A214" s="403" t="s">
        <v>343</v>
      </c>
      <c r="B214" s="557"/>
      <c r="C214" s="559"/>
      <c r="D214" s="559"/>
      <c r="E214" s="560"/>
    </row>
    <row r="215" spans="1:5" ht="34.5" hidden="1" thickBot="1" x14ac:dyDescent="0.3">
      <c r="A215" s="94" t="s">
        <v>668</v>
      </c>
      <c r="B215" s="446"/>
      <c r="C215" s="447" t="s">
        <v>172</v>
      </c>
      <c r="D215" s="448"/>
      <c r="E215" s="449"/>
    </row>
    <row r="216" spans="1:5" ht="17.25" hidden="1" customHeight="1" x14ac:dyDescent="0.3">
      <c r="A216" s="28" t="s">
        <v>68</v>
      </c>
      <c r="B216" s="571"/>
      <c r="C216" s="544"/>
      <c r="D216" s="544"/>
      <c r="E216" s="545"/>
    </row>
    <row r="217" spans="1:5" ht="15.75" hidden="1" thickBot="1" x14ac:dyDescent="0.3">
      <c r="A217" s="28" t="s">
        <v>70</v>
      </c>
      <c r="B217" s="546"/>
      <c r="C217" s="547"/>
      <c r="D217" s="547"/>
      <c r="E217" s="548"/>
    </row>
    <row r="218" spans="1:5" ht="12.75" hidden="1" customHeight="1" x14ac:dyDescent="0.3">
      <c r="A218" s="540"/>
      <c r="B218" s="40">
        <v>2019</v>
      </c>
      <c r="C218" s="40">
        <v>2020</v>
      </c>
      <c r="D218" s="40">
        <v>2021</v>
      </c>
      <c r="E218" s="40">
        <v>2022</v>
      </c>
    </row>
    <row r="219" spans="1:5" ht="9" hidden="1" customHeight="1" x14ac:dyDescent="0.3">
      <c r="A219" s="541"/>
      <c r="B219" s="42" t="s">
        <v>1</v>
      </c>
      <c r="C219" s="42" t="s">
        <v>46</v>
      </c>
      <c r="D219" s="42" t="s">
        <v>46</v>
      </c>
      <c r="E219" s="42" t="s">
        <v>46</v>
      </c>
    </row>
    <row r="220" spans="1:5" ht="15.75" hidden="1" thickBot="1" x14ac:dyDescent="0.3">
      <c r="A220" s="28" t="s">
        <v>72</v>
      </c>
      <c r="B220" s="28"/>
      <c r="C220" s="28"/>
      <c r="D220" s="28"/>
      <c r="E220" s="28"/>
    </row>
    <row r="221" spans="1:5" ht="15.75" hidden="1" thickBot="1" x14ac:dyDescent="0.3">
      <c r="A221" s="28" t="s">
        <v>73</v>
      </c>
      <c r="B221" s="43">
        <f>B239</f>
        <v>0</v>
      </c>
      <c r="C221" s="43">
        <f t="shared" ref="C221:E221" si="25">C239</f>
        <v>0</v>
      </c>
      <c r="D221" s="43">
        <f t="shared" si="25"/>
        <v>0</v>
      </c>
      <c r="E221" s="43">
        <f t="shared" si="25"/>
        <v>0</v>
      </c>
    </row>
    <row r="222" spans="1:5" ht="15.75" hidden="1" thickBot="1" x14ac:dyDescent="0.3">
      <c r="A222" s="28" t="s">
        <v>74</v>
      </c>
      <c r="B222" s="43" t="e">
        <f>B221/B220</f>
        <v>#DIV/0!</v>
      </c>
      <c r="C222" s="43" t="e">
        <f t="shared" ref="C222:E222" si="26">C221/C220</f>
        <v>#DIV/0!</v>
      </c>
      <c r="D222" s="43" t="e">
        <f t="shared" si="26"/>
        <v>#DIV/0!</v>
      </c>
      <c r="E222" s="43" t="e">
        <f t="shared" si="26"/>
        <v>#DIV/0!</v>
      </c>
    </row>
    <row r="223" spans="1:5" ht="15.75" hidden="1" thickBot="1" x14ac:dyDescent="0.3">
      <c r="A223" s="28" t="s">
        <v>75</v>
      </c>
      <c r="B223" s="430" t="s">
        <v>76</v>
      </c>
      <c r="C223" s="45" t="e">
        <f>C220/B220-1</f>
        <v>#DIV/0!</v>
      </c>
      <c r="D223" s="45" t="e">
        <f t="shared" ref="D223:E225" si="27">D220/C220-1</f>
        <v>#DIV/0!</v>
      </c>
      <c r="E223" s="45" t="e">
        <f t="shared" si="27"/>
        <v>#DIV/0!</v>
      </c>
    </row>
    <row r="224" spans="1:5" ht="15.75" hidden="1" thickBot="1" x14ac:dyDescent="0.3">
      <c r="A224" s="28" t="s">
        <v>77</v>
      </c>
      <c r="B224" s="430" t="s">
        <v>76</v>
      </c>
      <c r="C224" s="45" t="e">
        <f>C221/B221-1</f>
        <v>#DIV/0!</v>
      </c>
      <c r="D224" s="45" t="e">
        <f t="shared" si="27"/>
        <v>#DIV/0!</v>
      </c>
      <c r="E224" s="45" t="e">
        <f t="shared" si="27"/>
        <v>#DIV/0!</v>
      </c>
    </row>
    <row r="225" spans="1:5" ht="15.75" hidden="1" thickBot="1" x14ac:dyDescent="0.3">
      <c r="A225" s="28" t="s">
        <v>78</v>
      </c>
      <c r="B225" s="430" t="s">
        <v>76</v>
      </c>
      <c r="C225" s="45" t="e">
        <f>C222/B222-1</f>
        <v>#DIV/0!</v>
      </c>
      <c r="D225" s="45" t="e">
        <f t="shared" si="27"/>
        <v>#DIV/0!</v>
      </c>
      <c r="E225" s="45" t="e">
        <f t="shared" si="27"/>
        <v>#DIV/0!</v>
      </c>
    </row>
    <row r="226" spans="1:5" ht="15.75" hidden="1" thickBot="1" x14ac:dyDescent="0.3">
      <c r="A226" s="537" t="s">
        <v>670</v>
      </c>
      <c r="B226" s="538"/>
      <c r="C226" s="538"/>
      <c r="D226" s="538"/>
      <c r="E226" s="539"/>
    </row>
    <row r="227" spans="1:5" ht="12.75" hidden="1" customHeight="1" x14ac:dyDescent="0.3">
      <c r="A227" s="540"/>
      <c r="B227" s="40">
        <v>2019</v>
      </c>
      <c r="C227" s="40">
        <v>2020</v>
      </c>
      <c r="D227" s="40">
        <v>2021</v>
      </c>
      <c r="E227" s="40">
        <v>2022</v>
      </c>
    </row>
    <row r="228" spans="1:5" ht="15.75" hidden="1" customHeight="1" x14ac:dyDescent="0.3">
      <c r="A228" s="541"/>
      <c r="B228" s="42" t="s">
        <v>1</v>
      </c>
      <c r="C228" s="42" t="s">
        <v>46</v>
      </c>
      <c r="D228" s="42" t="s">
        <v>46</v>
      </c>
      <c r="E228" s="42" t="s">
        <v>46</v>
      </c>
    </row>
    <row r="229" spans="1:5" ht="15.75" hidden="1" thickBot="1" x14ac:dyDescent="0.3">
      <c r="A229" s="47" t="s">
        <v>134</v>
      </c>
      <c r="B229" s="68">
        <f>B230+B231+B232+B233</f>
        <v>0</v>
      </c>
      <c r="C229" s="68">
        <f t="shared" ref="C229:E229" si="28">C230+C231+C232+C233</f>
        <v>0</v>
      </c>
      <c r="D229" s="68">
        <f t="shared" si="28"/>
        <v>0</v>
      </c>
      <c r="E229" s="68">
        <f t="shared" si="28"/>
        <v>0</v>
      </c>
    </row>
    <row r="230" spans="1:5" ht="15.75" hidden="1" thickBot="1" x14ac:dyDescent="0.3">
      <c r="A230" s="48" t="s">
        <v>81</v>
      </c>
      <c r="B230" s="68"/>
      <c r="C230" s="68"/>
      <c r="D230" s="68"/>
      <c r="E230" s="68"/>
    </row>
    <row r="231" spans="1:5" ht="15.75" hidden="1" thickBot="1" x14ac:dyDescent="0.3">
      <c r="A231" s="48" t="s">
        <v>135</v>
      </c>
      <c r="B231" s="68"/>
      <c r="C231" s="68"/>
      <c r="D231" s="68"/>
      <c r="E231" s="68"/>
    </row>
    <row r="232" spans="1:5" ht="15.75" hidden="1" thickBot="1" x14ac:dyDescent="0.3">
      <c r="A232" s="48" t="s">
        <v>136</v>
      </c>
      <c r="B232" s="68"/>
      <c r="C232" s="68"/>
      <c r="D232" s="68"/>
      <c r="E232" s="68"/>
    </row>
    <row r="233" spans="1:5" ht="15.75" hidden="1" thickBot="1" x14ac:dyDescent="0.3">
      <c r="A233" s="48" t="s">
        <v>137</v>
      </c>
      <c r="B233" s="68"/>
      <c r="C233" s="68"/>
      <c r="D233" s="68"/>
      <c r="E233" s="68"/>
    </row>
    <row r="234" spans="1:5" ht="15.75" hidden="1" thickBot="1" x14ac:dyDescent="0.3">
      <c r="A234" s="47" t="s">
        <v>138</v>
      </c>
      <c r="B234" s="67">
        <f>B235+B236+B237+B238</f>
        <v>0</v>
      </c>
      <c r="C234" s="67">
        <f t="shared" ref="C234:E234" si="29">C235+C236+C237+C238</f>
        <v>0</v>
      </c>
      <c r="D234" s="67">
        <f t="shared" si="29"/>
        <v>0</v>
      </c>
      <c r="E234" s="67">
        <f t="shared" si="29"/>
        <v>0</v>
      </c>
    </row>
    <row r="235" spans="1:5" ht="15.75" hidden="1" thickBot="1" x14ac:dyDescent="0.3">
      <c r="A235" s="48" t="s">
        <v>81</v>
      </c>
      <c r="B235" s="67"/>
      <c r="C235" s="67"/>
      <c r="D235" s="67"/>
      <c r="E235" s="67"/>
    </row>
    <row r="236" spans="1:5" ht="15.75" hidden="1" thickBot="1" x14ac:dyDescent="0.3">
      <c r="A236" s="48" t="s">
        <v>135</v>
      </c>
      <c r="B236" s="67"/>
      <c r="C236" s="67"/>
      <c r="D236" s="67"/>
      <c r="E236" s="67"/>
    </row>
    <row r="237" spans="1:5" ht="15.75" hidden="1" thickBot="1" x14ac:dyDescent="0.3">
      <c r="A237" s="48" t="s">
        <v>136</v>
      </c>
      <c r="B237" s="67"/>
      <c r="C237" s="67"/>
      <c r="D237" s="67"/>
      <c r="E237" s="67"/>
    </row>
    <row r="238" spans="1:5" ht="15.75" hidden="1" thickBot="1" x14ac:dyDescent="0.3">
      <c r="A238" s="48" t="s">
        <v>137</v>
      </c>
      <c r="B238" s="67"/>
      <c r="C238" s="67"/>
      <c r="D238" s="67"/>
      <c r="E238" s="67"/>
    </row>
    <row r="239" spans="1:5" ht="47.25" hidden="1" customHeight="1" x14ac:dyDescent="0.3">
      <c r="A239" s="59" t="s">
        <v>666</v>
      </c>
      <c r="B239" s="67">
        <f>B229+B234</f>
        <v>0</v>
      </c>
      <c r="C239" s="67">
        <f t="shared" ref="C239:E239" si="30">C229+C234</f>
        <v>0</v>
      </c>
      <c r="D239" s="67">
        <f t="shared" si="30"/>
        <v>0</v>
      </c>
      <c r="E239" s="67">
        <f t="shared" si="30"/>
        <v>0</v>
      </c>
    </row>
    <row r="240" spans="1:5" ht="15.75" thickBot="1" x14ac:dyDescent="0.3">
      <c r="A240" s="554" t="s">
        <v>168</v>
      </c>
      <c r="B240" s="555"/>
      <c r="C240" s="555"/>
      <c r="D240" s="555"/>
      <c r="E240" s="556"/>
    </row>
    <row r="241" spans="1:5" ht="15.75" thickBot="1" x14ac:dyDescent="0.3">
      <c r="A241" s="554" t="s">
        <v>169</v>
      </c>
      <c r="B241" s="555"/>
      <c r="C241" s="555"/>
      <c r="D241" s="555"/>
      <c r="E241" s="556"/>
    </row>
    <row r="242" spans="1:5" ht="15.75" thickBot="1" x14ac:dyDescent="0.3">
      <c r="A242" s="94" t="s">
        <v>126</v>
      </c>
      <c r="B242" s="557"/>
      <c r="C242" s="558"/>
      <c r="D242" s="559"/>
      <c r="E242" s="560"/>
    </row>
    <row r="243" spans="1:5" ht="30.75" customHeight="1" thickBot="1" x14ac:dyDescent="0.3">
      <c r="A243" s="94" t="s">
        <v>127</v>
      </c>
      <c r="B243" s="94"/>
      <c r="C243" s="97" t="s">
        <v>172</v>
      </c>
      <c r="D243" s="559"/>
      <c r="E243" s="560"/>
    </row>
    <row r="244" spans="1:5" ht="15.75" thickBot="1" x14ac:dyDescent="0.3">
      <c r="A244" s="445"/>
      <c r="B244" s="557"/>
      <c r="C244" s="929"/>
      <c r="D244" s="559"/>
      <c r="E244" s="560"/>
    </row>
    <row r="245" spans="1:5" ht="17.25" customHeight="1" thickBot="1" x14ac:dyDescent="0.3">
      <c r="A245" s="28" t="s">
        <v>68</v>
      </c>
      <c r="B245" s="571"/>
      <c r="C245" s="544"/>
      <c r="D245" s="544"/>
      <c r="E245" s="545"/>
    </row>
    <row r="246" spans="1:5" ht="15.75" thickBot="1" x14ac:dyDescent="0.3">
      <c r="A246" s="28" t="s">
        <v>70</v>
      </c>
      <c r="B246" s="546"/>
      <c r="C246" s="547"/>
      <c r="D246" s="547"/>
      <c r="E246" s="548"/>
    </row>
    <row r="247" spans="1:5" ht="12.75" customHeight="1" x14ac:dyDescent="0.25">
      <c r="A247" s="540"/>
      <c r="B247" s="40">
        <v>2019</v>
      </c>
      <c r="C247" s="40">
        <v>2020</v>
      </c>
      <c r="D247" s="40">
        <v>2021</v>
      </c>
      <c r="E247" s="40">
        <v>2022</v>
      </c>
    </row>
    <row r="248" spans="1:5" ht="9" customHeight="1" thickBot="1" x14ac:dyDescent="0.3">
      <c r="A248" s="541"/>
      <c r="B248" s="42" t="s">
        <v>1</v>
      </c>
      <c r="C248" s="42" t="s">
        <v>46</v>
      </c>
      <c r="D248" s="42" t="s">
        <v>46</v>
      </c>
      <c r="E248" s="42" t="s">
        <v>46</v>
      </c>
    </row>
    <row r="249" spans="1:5" ht="15.75" thickBot="1" x14ac:dyDescent="0.3">
      <c r="A249" s="28" t="s">
        <v>72</v>
      </c>
      <c r="B249" s="43"/>
      <c r="C249" s="43"/>
      <c r="D249" s="43"/>
      <c r="E249" s="43"/>
    </row>
    <row r="250" spans="1:5" ht="15.75" thickBot="1" x14ac:dyDescent="0.3">
      <c r="A250" s="28" t="s">
        <v>73</v>
      </c>
      <c r="B250" s="43">
        <f>B313-B275</f>
        <v>0</v>
      </c>
      <c r="C250" s="43">
        <f t="shared" ref="C250:E250" si="31">C313-C275</f>
        <v>0</v>
      </c>
      <c r="D250" s="43">
        <f t="shared" si="31"/>
        <v>0</v>
      </c>
      <c r="E250" s="43">
        <f t="shared" si="31"/>
        <v>0</v>
      </c>
    </row>
    <row r="251" spans="1:5" ht="15.75" thickBot="1" x14ac:dyDescent="0.3">
      <c r="A251" s="28" t="s">
        <v>74</v>
      </c>
      <c r="B251" s="43" t="e">
        <f>B250/B249</f>
        <v>#DIV/0!</v>
      </c>
      <c r="C251" s="43" t="e">
        <f t="shared" ref="C251:E251" si="32">C250/C249</f>
        <v>#DIV/0!</v>
      </c>
      <c r="D251" s="43" t="e">
        <f t="shared" si="32"/>
        <v>#DIV/0!</v>
      </c>
      <c r="E251" s="43" t="e">
        <f t="shared" si="32"/>
        <v>#DIV/0!</v>
      </c>
    </row>
    <row r="252" spans="1:5" ht="15.75" thickBot="1" x14ac:dyDescent="0.3">
      <c r="A252" s="28" t="s">
        <v>75</v>
      </c>
      <c r="B252" s="430" t="s">
        <v>76</v>
      </c>
      <c r="C252" s="45" t="e">
        <f>C249/B249-1</f>
        <v>#DIV/0!</v>
      </c>
      <c r="D252" s="45" t="e">
        <f t="shared" ref="D252:E254" si="33">D249/C249-1</f>
        <v>#DIV/0!</v>
      </c>
      <c r="E252" s="45" t="e">
        <f t="shared" si="33"/>
        <v>#DIV/0!</v>
      </c>
    </row>
    <row r="253" spans="1:5" ht="15.75" thickBot="1" x14ac:dyDescent="0.3">
      <c r="A253" s="28" t="s">
        <v>77</v>
      </c>
      <c r="B253" s="430" t="s">
        <v>76</v>
      </c>
      <c r="C253" s="45" t="e">
        <f>C250/B250-1</f>
        <v>#DIV/0!</v>
      </c>
      <c r="D253" s="45" t="e">
        <f t="shared" si="33"/>
        <v>#DIV/0!</v>
      </c>
      <c r="E253" s="45" t="e">
        <f t="shared" si="33"/>
        <v>#DIV/0!</v>
      </c>
    </row>
    <row r="254" spans="1:5" ht="15.75" thickBot="1" x14ac:dyDescent="0.3">
      <c r="A254" s="28" t="s">
        <v>78</v>
      </c>
      <c r="B254" s="430" t="s">
        <v>76</v>
      </c>
      <c r="C254" s="45" t="e">
        <f>C251/B251-1</f>
        <v>#DIV/0!</v>
      </c>
      <c r="D254" s="45" t="e">
        <f t="shared" si="33"/>
        <v>#DIV/0!</v>
      </c>
      <c r="E254" s="45" t="e">
        <f t="shared" si="33"/>
        <v>#DIV/0!</v>
      </c>
    </row>
    <row r="255" spans="1:5" ht="15.75" thickBot="1" x14ac:dyDescent="0.3">
      <c r="A255" s="537" t="s">
        <v>133</v>
      </c>
      <c r="B255" s="538"/>
      <c r="C255" s="538"/>
      <c r="D255" s="538"/>
      <c r="E255" s="539"/>
    </row>
    <row r="256" spans="1:5" ht="12.75" customHeight="1" x14ac:dyDescent="0.25">
      <c r="A256" s="540"/>
      <c r="B256" s="40">
        <v>2019</v>
      </c>
      <c r="C256" s="40">
        <v>2020</v>
      </c>
      <c r="D256" s="40">
        <v>2021</v>
      </c>
      <c r="E256" s="40">
        <v>2022</v>
      </c>
    </row>
    <row r="257" spans="1:5" ht="9" customHeight="1" thickBot="1" x14ac:dyDescent="0.3">
      <c r="A257" s="541"/>
      <c r="B257" s="42" t="s">
        <v>1</v>
      </c>
      <c r="C257" s="42" t="s">
        <v>46</v>
      </c>
      <c r="D257" s="42" t="s">
        <v>46</v>
      </c>
      <c r="E257" s="42" t="s">
        <v>46</v>
      </c>
    </row>
    <row r="258" spans="1:5" ht="15.75" thickBot="1" x14ac:dyDescent="0.3">
      <c r="A258" s="47" t="s">
        <v>134</v>
      </c>
      <c r="B258" s="68">
        <f>B259+B260+B261+B262</f>
        <v>0</v>
      </c>
      <c r="C258" s="68">
        <f t="shared" ref="C258:E258" si="34">C259+C260+C261+C262</f>
        <v>0</v>
      </c>
      <c r="D258" s="68">
        <f t="shared" si="34"/>
        <v>0</v>
      </c>
      <c r="E258" s="68">
        <f t="shared" si="34"/>
        <v>0</v>
      </c>
    </row>
    <row r="259" spans="1:5" ht="15.75" thickBot="1" x14ac:dyDescent="0.3">
      <c r="A259" s="48" t="s">
        <v>81</v>
      </c>
      <c r="B259" s="68"/>
      <c r="C259" s="68"/>
      <c r="D259" s="68"/>
      <c r="E259" s="68"/>
    </row>
    <row r="260" spans="1:5" ht="15.75" thickBot="1" x14ac:dyDescent="0.3">
      <c r="A260" s="48" t="s">
        <v>135</v>
      </c>
      <c r="B260" s="68"/>
      <c r="C260" s="68"/>
      <c r="D260" s="68"/>
      <c r="E260" s="68"/>
    </row>
    <row r="261" spans="1:5" ht="15.75" thickBot="1" x14ac:dyDescent="0.3">
      <c r="A261" s="48" t="s">
        <v>136</v>
      </c>
      <c r="B261" s="68"/>
      <c r="C261" s="68"/>
      <c r="D261" s="68"/>
      <c r="E261" s="68"/>
    </row>
    <row r="262" spans="1:5" ht="15.75" thickBot="1" x14ac:dyDescent="0.3">
      <c r="A262" s="48" t="s">
        <v>137</v>
      </c>
      <c r="B262" s="68"/>
      <c r="C262" s="68"/>
      <c r="D262" s="68"/>
      <c r="E262" s="68"/>
    </row>
    <row r="263" spans="1:5" ht="15.75" thickBot="1" x14ac:dyDescent="0.3">
      <c r="A263" s="47" t="s">
        <v>138</v>
      </c>
      <c r="B263" s="67">
        <f>B264+B265+B266+B267</f>
        <v>0</v>
      </c>
      <c r="C263" s="67">
        <f t="shared" ref="C263:E263" si="35">C264+C265+C266+C267</f>
        <v>0</v>
      </c>
      <c r="D263" s="67">
        <f t="shared" si="35"/>
        <v>0</v>
      </c>
      <c r="E263" s="67">
        <f t="shared" si="35"/>
        <v>0</v>
      </c>
    </row>
    <row r="264" spans="1:5" ht="15.75" thickBot="1" x14ac:dyDescent="0.3">
      <c r="A264" s="48" t="s">
        <v>81</v>
      </c>
      <c r="B264" s="67"/>
      <c r="C264" s="68"/>
      <c r="D264" s="68"/>
      <c r="E264" s="68"/>
    </row>
    <row r="265" spans="1:5" ht="15.75" thickBot="1" x14ac:dyDescent="0.3">
      <c r="A265" s="48" t="s">
        <v>135</v>
      </c>
      <c r="B265" s="67"/>
      <c r="C265" s="68"/>
      <c r="D265" s="68"/>
      <c r="E265" s="68"/>
    </row>
    <row r="266" spans="1:5" ht="15.75" thickBot="1" x14ac:dyDescent="0.3">
      <c r="A266" s="48" t="s">
        <v>136</v>
      </c>
      <c r="B266" s="67"/>
      <c r="C266" s="68"/>
      <c r="D266" s="68"/>
      <c r="E266" s="68"/>
    </row>
    <row r="267" spans="1:5" ht="15.75" thickBot="1" x14ac:dyDescent="0.3">
      <c r="A267" s="48" t="s">
        <v>137</v>
      </c>
      <c r="B267" s="67"/>
      <c r="C267" s="68"/>
      <c r="D267" s="68"/>
      <c r="E267" s="68"/>
    </row>
    <row r="268" spans="1:5" ht="14.25" customHeight="1" thickBot="1" x14ac:dyDescent="0.3">
      <c r="A268" s="100" t="s">
        <v>89</v>
      </c>
      <c r="B268" s="67">
        <f>B258+B263</f>
        <v>0</v>
      </c>
      <c r="C268" s="67">
        <f t="shared" ref="C268:E268" si="36">C258+C263</f>
        <v>0</v>
      </c>
      <c r="D268" s="67">
        <f t="shared" si="36"/>
        <v>0</v>
      </c>
      <c r="E268" s="67">
        <f t="shared" si="36"/>
        <v>0</v>
      </c>
    </row>
    <row r="269" spans="1:5" ht="34.5" hidden="1" thickBot="1" x14ac:dyDescent="0.3">
      <c r="A269" s="94" t="s">
        <v>91</v>
      </c>
      <c r="B269" s="94"/>
      <c r="C269" s="97" t="s">
        <v>172</v>
      </c>
      <c r="D269" s="559"/>
      <c r="E269" s="560"/>
    </row>
    <row r="270" spans="1:5" ht="17.25" hidden="1" customHeight="1" x14ac:dyDescent="0.3">
      <c r="A270" s="28" t="s">
        <v>68</v>
      </c>
      <c r="B270" s="571"/>
      <c r="C270" s="544"/>
      <c r="D270" s="544"/>
      <c r="E270" s="545"/>
    </row>
    <row r="271" spans="1:5" ht="15.75" hidden="1" thickBot="1" x14ac:dyDescent="0.3">
      <c r="A271" s="28" t="s">
        <v>70</v>
      </c>
      <c r="B271" s="546"/>
      <c r="C271" s="547"/>
      <c r="D271" s="547"/>
      <c r="E271" s="548"/>
    </row>
    <row r="272" spans="1:5" ht="12.75" hidden="1" customHeight="1" x14ac:dyDescent="0.25">
      <c r="A272" s="540"/>
      <c r="B272" s="40">
        <v>2019</v>
      </c>
      <c r="C272" s="40">
        <v>2020</v>
      </c>
      <c r="D272" s="40">
        <v>2021</v>
      </c>
      <c r="E272" s="40">
        <v>2022</v>
      </c>
    </row>
    <row r="273" spans="1:5" ht="9" hidden="1" customHeight="1" x14ac:dyDescent="0.3">
      <c r="A273" s="541"/>
      <c r="B273" s="42" t="s">
        <v>1</v>
      </c>
      <c r="C273" s="42" t="s">
        <v>46</v>
      </c>
      <c r="D273" s="42" t="s">
        <v>46</v>
      </c>
      <c r="E273" s="42" t="s">
        <v>46</v>
      </c>
    </row>
    <row r="274" spans="1:5" ht="15.75" hidden="1" thickBot="1" x14ac:dyDescent="0.3">
      <c r="A274" s="28" t="s">
        <v>72</v>
      </c>
      <c r="B274" s="28"/>
      <c r="C274" s="28"/>
      <c r="D274" s="28"/>
      <c r="E274" s="28"/>
    </row>
    <row r="275" spans="1:5" ht="15.75" hidden="1" thickBot="1" x14ac:dyDescent="0.3">
      <c r="A275" s="28" t="s">
        <v>73</v>
      </c>
      <c r="B275" s="43"/>
      <c r="C275" s="43"/>
      <c r="D275" s="43"/>
      <c r="E275" s="43"/>
    </row>
    <row r="276" spans="1:5" ht="15.75" hidden="1" thickBot="1" x14ac:dyDescent="0.3">
      <c r="A276" s="28" t="s">
        <v>74</v>
      </c>
      <c r="B276" s="43" t="e">
        <f>B275/B274</f>
        <v>#DIV/0!</v>
      </c>
      <c r="C276" s="43" t="e">
        <f t="shared" ref="C276:E276" si="37">C275/C274</f>
        <v>#DIV/0!</v>
      </c>
      <c r="D276" s="43" t="e">
        <f t="shared" si="37"/>
        <v>#DIV/0!</v>
      </c>
      <c r="E276" s="43" t="e">
        <f t="shared" si="37"/>
        <v>#DIV/0!</v>
      </c>
    </row>
    <row r="277" spans="1:5" ht="15.75" hidden="1" thickBot="1" x14ac:dyDescent="0.3">
      <c r="A277" s="28" t="s">
        <v>75</v>
      </c>
      <c r="B277" s="430" t="s">
        <v>76</v>
      </c>
      <c r="C277" s="45" t="e">
        <f>C274/B274-1</f>
        <v>#DIV/0!</v>
      </c>
      <c r="D277" s="45" t="e">
        <f t="shared" ref="D277:E279" si="38">D274/C274-1</f>
        <v>#DIV/0!</v>
      </c>
      <c r="E277" s="45" t="e">
        <f t="shared" si="38"/>
        <v>#DIV/0!</v>
      </c>
    </row>
    <row r="278" spans="1:5" ht="15.75" hidden="1" thickBot="1" x14ac:dyDescent="0.3">
      <c r="A278" s="28" t="s">
        <v>77</v>
      </c>
      <c r="B278" s="430" t="s">
        <v>76</v>
      </c>
      <c r="C278" s="45" t="e">
        <f>C275/B275-1</f>
        <v>#DIV/0!</v>
      </c>
      <c r="D278" s="45" t="e">
        <f t="shared" si="38"/>
        <v>#DIV/0!</v>
      </c>
      <c r="E278" s="45" t="e">
        <f t="shared" si="38"/>
        <v>#DIV/0!</v>
      </c>
    </row>
    <row r="279" spans="1:5" ht="15.75" hidden="1" thickBot="1" x14ac:dyDescent="0.3">
      <c r="A279" s="28" t="s">
        <v>78</v>
      </c>
      <c r="B279" s="430" t="s">
        <v>76</v>
      </c>
      <c r="C279" s="45" t="e">
        <f>C276/B276-1</f>
        <v>#DIV/0!</v>
      </c>
      <c r="D279" s="45" t="e">
        <f t="shared" si="38"/>
        <v>#DIV/0!</v>
      </c>
      <c r="E279" s="45" t="e">
        <f t="shared" si="38"/>
        <v>#DIV/0!</v>
      </c>
    </row>
    <row r="280" spans="1:5" ht="15.75" hidden="1" thickBot="1" x14ac:dyDescent="0.3">
      <c r="A280" s="537" t="s">
        <v>141</v>
      </c>
      <c r="B280" s="538"/>
      <c r="C280" s="538"/>
      <c r="D280" s="538"/>
      <c r="E280" s="539"/>
    </row>
    <row r="281" spans="1:5" ht="12.75" hidden="1" customHeight="1" x14ac:dyDescent="0.25">
      <c r="A281" s="540"/>
      <c r="B281" s="40">
        <v>2019</v>
      </c>
      <c r="C281" s="40">
        <v>2020</v>
      </c>
      <c r="D281" s="40">
        <v>2021</v>
      </c>
      <c r="E281" s="40">
        <v>2022</v>
      </c>
    </row>
    <row r="282" spans="1:5" ht="9" hidden="1" customHeight="1" x14ac:dyDescent="0.3">
      <c r="A282" s="541"/>
      <c r="B282" s="42" t="s">
        <v>1</v>
      </c>
      <c r="C282" s="42" t="s">
        <v>46</v>
      </c>
      <c r="D282" s="42" t="s">
        <v>46</v>
      </c>
      <c r="E282" s="42" t="s">
        <v>46</v>
      </c>
    </row>
    <row r="283" spans="1:5" ht="15.75" hidden="1" thickBot="1" x14ac:dyDescent="0.3">
      <c r="A283" s="47" t="s">
        <v>134</v>
      </c>
      <c r="B283" s="68">
        <f>B284+B285+B286+B287</f>
        <v>0</v>
      </c>
      <c r="C283" s="68">
        <f t="shared" ref="C283:E283" si="39">C284+C285+C286+C287</f>
        <v>0</v>
      </c>
      <c r="D283" s="68">
        <f t="shared" si="39"/>
        <v>0</v>
      </c>
      <c r="E283" s="68">
        <f t="shared" si="39"/>
        <v>0</v>
      </c>
    </row>
    <row r="284" spans="1:5" ht="15.75" hidden="1" thickBot="1" x14ac:dyDescent="0.3">
      <c r="A284" s="48" t="s">
        <v>81</v>
      </c>
      <c r="B284" s="68"/>
      <c r="C284" s="68"/>
      <c r="D284" s="68"/>
      <c r="E284" s="68"/>
    </row>
    <row r="285" spans="1:5" ht="15.75" hidden="1" thickBot="1" x14ac:dyDescent="0.3">
      <c r="A285" s="48" t="s">
        <v>135</v>
      </c>
      <c r="B285" s="68"/>
      <c r="C285" s="68"/>
      <c r="D285" s="68"/>
      <c r="E285" s="68"/>
    </row>
    <row r="286" spans="1:5" ht="15.75" hidden="1" thickBot="1" x14ac:dyDescent="0.3">
      <c r="A286" s="48" t="s">
        <v>136</v>
      </c>
      <c r="B286" s="68"/>
      <c r="C286" s="68"/>
      <c r="D286" s="68"/>
      <c r="E286" s="68"/>
    </row>
    <row r="287" spans="1:5" ht="15.75" hidden="1" thickBot="1" x14ac:dyDescent="0.3">
      <c r="A287" s="48" t="s">
        <v>137</v>
      </c>
      <c r="B287" s="68"/>
      <c r="C287" s="68"/>
      <c r="D287" s="68"/>
      <c r="E287" s="68"/>
    </row>
    <row r="288" spans="1:5" ht="15.75" hidden="1" thickBot="1" x14ac:dyDescent="0.3">
      <c r="A288" s="47" t="s">
        <v>138</v>
      </c>
      <c r="B288" s="67">
        <f>B289+B290+B291+B292</f>
        <v>0</v>
      </c>
      <c r="C288" s="67">
        <f t="shared" ref="C288:E288" si="40">C289+C290+C291+C292</f>
        <v>0</v>
      </c>
      <c r="D288" s="67">
        <f t="shared" si="40"/>
        <v>0</v>
      </c>
      <c r="E288" s="67">
        <f t="shared" si="40"/>
        <v>0</v>
      </c>
    </row>
    <row r="289" spans="1:5" ht="15.75" hidden="1" thickBot="1" x14ac:dyDescent="0.3">
      <c r="A289" s="48" t="s">
        <v>81</v>
      </c>
      <c r="B289" s="67"/>
      <c r="C289" s="68"/>
      <c r="D289" s="68"/>
      <c r="E289" s="68"/>
    </row>
    <row r="290" spans="1:5" ht="15.75" hidden="1" thickBot="1" x14ac:dyDescent="0.3">
      <c r="A290" s="48" t="s">
        <v>135</v>
      </c>
      <c r="B290" s="67"/>
      <c r="C290" s="68"/>
      <c r="D290" s="68"/>
      <c r="E290" s="68"/>
    </row>
    <row r="291" spans="1:5" ht="15.75" hidden="1" thickBot="1" x14ac:dyDescent="0.3">
      <c r="A291" s="48" t="s">
        <v>136</v>
      </c>
      <c r="B291" s="67"/>
      <c r="C291" s="68"/>
      <c r="D291" s="68"/>
      <c r="E291" s="68"/>
    </row>
    <row r="292" spans="1:5" ht="15.75" hidden="1" thickBot="1" x14ac:dyDescent="0.3">
      <c r="A292" s="48" t="s">
        <v>137</v>
      </c>
      <c r="B292" s="67"/>
      <c r="C292" s="68"/>
      <c r="D292" s="68"/>
      <c r="E292" s="68"/>
    </row>
    <row r="293" spans="1:5" ht="15.75" hidden="1" thickBot="1" x14ac:dyDescent="0.3">
      <c r="A293" s="100" t="s">
        <v>179</v>
      </c>
      <c r="B293" s="67">
        <f>B283+B288</f>
        <v>0</v>
      </c>
      <c r="C293" s="67">
        <f t="shared" ref="C293:E293" si="41">C283+C288</f>
        <v>0</v>
      </c>
      <c r="D293" s="67">
        <f t="shared" si="41"/>
        <v>0</v>
      </c>
      <c r="E293" s="67">
        <f t="shared" si="41"/>
        <v>0</v>
      </c>
    </row>
    <row r="294" spans="1:5" ht="34.5" hidden="1" thickBot="1" x14ac:dyDescent="0.3">
      <c r="A294" s="94" t="s">
        <v>668</v>
      </c>
      <c r="B294" s="446"/>
      <c r="C294" s="447" t="s">
        <v>172</v>
      </c>
      <c r="D294" s="448"/>
      <c r="E294" s="449"/>
    </row>
    <row r="295" spans="1:5" ht="17.25" hidden="1" customHeight="1" x14ac:dyDescent="0.3">
      <c r="A295" s="28" t="s">
        <v>68</v>
      </c>
      <c r="B295" s="571"/>
      <c r="C295" s="544"/>
      <c r="D295" s="544"/>
      <c r="E295" s="545"/>
    </row>
    <row r="296" spans="1:5" ht="15.75" hidden="1" thickBot="1" x14ac:dyDescent="0.3">
      <c r="A296" s="28" t="s">
        <v>70</v>
      </c>
      <c r="B296" s="546"/>
      <c r="C296" s="547"/>
      <c r="D296" s="547"/>
      <c r="E296" s="548"/>
    </row>
    <row r="297" spans="1:5" ht="12.75" hidden="1" customHeight="1" x14ac:dyDescent="0.25">
      <c r="A297" s="540"/>
      <c r="B297" s="40">
        <v>2019</v>
      </c>
      <c r="C297" s="40">
        <v>2020</v>
      </c>
      <c r="D297" s="40">
        <v>2021</v>
      </c>
      <c r="E297" s="40">
        <v>2022</v>
      </c>
    </row>
    <row r="298" spans="1:5" ht="9" hidden="1" customHeight="1" x14ac:dyDescent="0.3">
      <c r="A298" s="541"/>
      <c r="B298" s="42" t="s">
        <v>1</v>
      </c>
      <c r="C298" s="42" t="s">
        <v>46</v>
      </c>
      <c r="D298" s="42" t="s">
        <v>46</v>
      </c>
      <c r="E298" s="42" t="s">
        <v>46</v>
      </c>
    </row>
    <row r="299" spans="1:5" ht="15.75" hidden="1" thickBot="1" x14ac:dyDescent="0.3">
      <c r="A299" s="28" t="s">
        <v>72</v>
      </c>
      <c r="B299" s="28"/>
      <c r="C299" s="28"/>
      <c r="D299" s="28"/>
      <c r="E299" s="28"/>
    </row>
    <row r="300" spans="1:5" ht="15.75" hidden="1" thickBot="1" x14ac:dyDescent="0.3">
      <c r="A300" s="28" t="s">
        <v>73</v>
      </c>
      <c r="B300" s="43">
        <f>B318</f>
        <v>0</v>
      </c>
      <c r="C300" s="43">
        <f t="shared" ref="C300:E300" si="42">C318</f>
        <v>0</v>
      </c>
      <c r="D300" s="43">
        <f t="shared" si="42"/>
        <v>0</v>
      </c>
      <c r="E300" s="43">
        <f t="shared" si="42"/>
        <v>0</v>
      </c>
    </row>
    <row r="301" spans="1:5" ht="15.75" hidden="1" thickBot="1" x14ac:dyDescent="0.3">
      <c r="A301" s="28" t="s">
        <v>74</v>
      </c>
      <c r="B301" s="43" t="e">
        <f>B300/B299</f>
        <v>#DIV/0!</v>
      </c>
      <c r="C301" s="43" t="e">
        <f t="shared" ref="C301:E301" si="43">C300/C299</f>
        <v>#DIV/0!</v>
      </c>
      <c r="D301" s="43" t="e">
        <f t="shared" si="43"/>
        <v>#DIV/0!</v>
      </c>
      <c r="E301" s="43" t="e">
        <f t="shared" si="43"/>
        <v>#DIV/0!</v>
      </c>
    </row>
    <row r="302" spans="1:5" ht="15.75" hidden="1" thickBot="1" x14ac:dyDescent="0.3">
      <c r="A302" s="28" t="s">
        <v>75</v>
      </c>
      <c r="B302" s="430" t="s">
        <v>76</v>
      </c>
      <c r="C302" s="45" t="e">
        <f>C299/B299-1</f>
        <v>#DIV/0!</v>
      </c>
      <c r="D302" s="45" t="e">
        <f t="shared" ref="D302:E304" si="44">D299/C299-1</f>
        <v>#DIV/0!</v>
      </c>
      <c r="E302" s="45" t="e">
        <f t="shared" si="44"/>
        <v>#DIV/0!</v>
      </c>
    </row>
    <row r="303" spans="1:5" ht="15.75" hidden="1" thickBot="1" x14ac:dyDescent="0.3">
      <c r="A303" s="28" t="s">
        <v>77</v>
      </c>
      <c r="B303" s="430" t="s">
        <v>76</v>
      </c>
      <c r="C303" s="45" t="e">
        <f>C300/B300-1</f>
        <v>#DIV/0!</v>
      </c>
      <c r="D303" s="45" t="e">
        <f t="shared" si="44"/>
        <v>#DIV/0!</v>
      </c>
      <c r="E303" s="45" t="e">
        <f t="shared" si="44"/>
        <v>#DIV/0!</v>
      </c>
    </row>
    <row r="304" spans="1:5" ht="15.75" hidden="1" thickBot="1" x14ac:dyDescent="0.3">
      <c r="A304" s="28" t="s">
        <v>78</v>
      </c>
      <c r="B304" s="430" t="s">
        <v>76</v>
      </c>
      <c r="C304" s="45" t="e">
        <f>C301/B301-1</f>
        <v>#DIV/0!</v>
      </c>
      <c r="D304" s="45" t="e">
        <f t="shared" si="44"/>
        <v>#DIV/0!</v>
      </c>
      <c r="E304" s="45" t="e">
        <f t="shared" si="44"/>
        <v>#DIV/0!</v>
      </c>
    </row>
    <row r="305" spans="1:5" ht="15.75" hidden="1" customHeight="1" x14ac:dyDescent="0.3">
      <c r="A305" s="537" t="s">
        <v>671</v>
      </c>
      <c r="B305" s="538"/>
      <c r="C305" s="538"/>
      <c r="D305" s="538"/>
      <c r="E305" s="539"/>
    </row>
    <row r="306" spans="1:5" ht="12.75" hidden="1" customHeight="1" x14ac:dyDescent="0.25">
      <c r="A306" s="540"/>
      <c r="B306" s="40">
        <v>2019</v>
      </c>
      <c r="C306" s="40">
        <v>2020</v>
      </c>
      <c r="D306" s="40">
        <v>2021</v>
      </c>
      <c r="E306" s="40">
        <v>2022</v>
      </c>
    </row>
    <row r="307" spans="1:5" ht="9" hidden="1" customHeight="1" x14ac:dyDescent="0.3">
      <c r="A307" s="541"/>
      <c r="B307" s="42" t="s">
        <v>1</v>
      </c>
      <c r="C307" s="42" t="s">
        <v>46</v>
      </c>
      <c r="D307" s="42" t="s">
        <v>46</v>
      </c>
      <c r="E307" s="42" t="s">
        <v>46</v>
      </c>
    </row>
    <row r="308" spans="1:5" ht="15.75" hidden="1" customHeight="1" x14ac:dyDescent="0.3">
      <c r="A308" s="47" t="s">
        <v>134</v>
      </c>
      <c r="B308" s="68">
        <f>B309+B310+B311+B312</f>
        <v>0</v>
      </c>
      <c r="C308" s="68">
        <f t="shared" ref="C308:E308" si="45">C309+C310+C311+C312</f>
        <v>0</v>
      </c>
      <c r="D308" s="68">
        <f t="shared" si="45"/>
        <v>0</v>
      </c>
      <c r="E308" s="68">
        <f t="shared" si="45"/>
        <v>0</v>
      </c>
    </row>
    <row r="309" spans="1:5" ht="15.75" hidden="1" customHeight="1" x14ac:dyDescent="0.3">
      <c r="A309" s="48" t="s">
        <v>81</v>
      </c>
      <c r="B309" s="68"/>
      <c r="C309" s="68"/>
      <c r="D309" s="68"/>
      <c r="E309" s="68"/>
    </row>
    <row r="310" spans="1:5" ht="15.75" hidden="1" customHeight="1" x14ac:dyDescent="0.3">
      <c r="A310" s="48" t="s">
        <v>135</v>
      </c>
      <c r="B310" s="68"/>
      <c r="C310" s="68"/>
      <c r="D310" s="68"/>
      <c r="E310" s="68"/>
    </row>
    <row r="311" spans="1:5" ht="15.75" hidden="1" customHeight="1" x14ac:dyDescent="0.3">
      <c r="A311" s="48" t="s">
        <v>136</v>
      </c>
      <c r="B311" s="68"/>
      <c r="C311" s="68"/>
      <c r="D311" s="68"/>
      <c r="E311" s="68"/>
    </row>
    <row r="312" spans="1:5" ht="15.75" hidden="1" customHeight="1" x14ac:dyDescent="0.3">
      <c r="A312" s="48" t="s">
        <v>137</v>
      </c>
      <c r="B312" s="68"/>
      <c r="C312" s="68"/>
      <c r="D312" s="68"/>
      <c r="E312" s="68"/>
    </row>
    <row r="313" spans="1:5" ht="15.75" hidden="1" customHeight="1" x14ac:dyDescent="0.3">
      <c r="A313" s="47" t="s">
        <v>138</v>
      </c>
      <c r="B313" s="67">
        <f>B314+B315+B316+B317</f>
        <v>0</v>
      </c>
      <c r="C313" s="67">
        <f t="shared" ref="C313:E313" si="46">C314+C315+C316+C317</f>
        <v>0</v>
      </c>
      <c r="D313" s="67">
        <f t="shared" si="46"/>
        <v>0</v>
      </c>
      <c r="E313" s="67">
        <f t="shared" si="46"/>
        <v>0</v>
      </c>
    </row>
    <row r="314" spans="1:5" ht="15.75" hidden="1" customHeight="1" x14ac:dyDescent="0.3">
      <c r="A314" s="48" t="s">
        <v>81</v>
      </c>
      <c r="B314" s="67"/>
      <c r="C314" s="68"/>
      <c r="D314" s="68"/>
      <c r="E314" s="68"/>
    </row>
    <row r="315" spans="1:5" ht="15.75" hidden="1" customHeight="1" x14ac:dyDescent="0.3">
      <c r="A315" s="48" t="s">
        <v>135</v>
      </c>
      <c r="B315" s="67"/>
      <c r="C315" s="68"/>
      <c r="D315" s="68"/>
      <c r="E315" s="68"/>
    </row>
    <row r="316" spans="1:5" ht="15.75" hidden="1" customHeight="1" x14ac:dyDescent="0.3">
      <c r="A316" s="48" t="s">
        <v>136</v>
      </c>
      <c r="B316" s="67"/>
      <c r="C316" s="68"/>
      <c r="D316" s="68"/>
      <c r="E316" s="68"/>
    </row>
    <row r="317" spans="1:5" ht="15.75" hidden="1" customHeight="1" x14ac:dyDescent="0.3">
      <c r="A317" s="48" t="s">
        <v>137</v>
      </c>
      <c r="B317" s="67"/>
      <c r="C317" s="68"/>
      <c r="D317" s="68"/>
      <c r="E317" s="68"/>
    </row>
    <row r="318" spans="1:5" ht="15.75" hidden="1" customHeight="1" x14ac:dyDescent="0.3">
      <c r="A318" s="59" t="s">
        <v>270</v>
      </c>
      <c r="B318" s="67">
        <f>B308+B313</f>
        <v>0</v>
      </c>
      <c r="C318" s="67">
        <f t="shared" ref="C318:E318" si="47">C308+C313</f>
        <v>0</v>
      </c>
      <c r="D318" s="67">
        <f t="shared" si="47"/>
        <v>0</v>
      </c>
      <c r="E318" s="67">
        <f t="shared" si="47"/>
        <v>0</v>
      </c>
    </row>
    <row r="319" spans="1:5" ht="25.5" hidden="1" customHeight="1" x14ac:dyDescent="0.3">
      <c r="A319" s="403" t="s">
        <v>343</v>
      </c>
      <c r="B319" s="557"/>
      <c r="C319" s="559"/>
      <c r="D319" s="559"/>
      <c r="E319" s="560"/>
    </row>
    <row r="320" spans="1:5" ht="34.5" hidden="1" thickBot="1" x14ac:dyDescent="0.3">
      <c r="A320" s="94" t="s">
        <v>668</v>
      </c>
      <c r="B320" s="446"/>
      <c r="C320" s="447" t="s">
        <v>172</v>
      </c>
      <c r="D320" s="448"/>
      <c r="E320" s="449"/>
    </row>
    <row r="321" spans="1:5" ht="17.25" hidden="1" customHeight="1" x14ac:dyDescent="0.3">
      <c r="A321" s="28" t="s">
        <v>68</v>
      </c>
      <c r="B321" s="571"/>
      <c r="C321" s="544"/>
      <c r="D321" s="544"/>
      <c r="E321" s="545"/>
    </row>
    <row r="322" spans="1:5" ht="15.75" hidden="1" thickBot="1" x14ac:dyDescent="0.3">
      <c r="A322" s="28" t="s">
        <v>70</v>
      </c>
      <c r="B322" s="546"/>
      <c r="C322" s="547"/>
      <c r="D322" s="547"/>
      <c r="E322" s="548"/>
    </row>
    <row r="323" spans="1:5" ht="12.75" hidden="1" customHeight="1" x14ac:dyDescent="0.25">
      <c r="A323" s="540"/>
      <c r="B323" s="40">
        <v>2019</v>
      </c>
      <c r="C323" s="40">
        <v>2020</v>
      </c>
      <c r="D323" s="40">
        <v>2021</v>
      </c>
      <c r="E323" s="40">
        <v>2022</v>
      </c>
    </row>
    <row r="324" spans="1:5" ht="9" hidden="1" customHeight="1" x14ac:dyDescent="0.3">
      <c r="A324" s="541"/>
      <c r="B324" s="42" t="s">
        <v>1</v>
      </c>
      <c r="C324" s="42" t="s">
        <v>46</v>
      </c>
      <c r="D324" s="42" t="s">
        <v>46</v>
      </c>
      <c r="E324" s="42" t="s">
        <v>46</v>
      </c>
    </row>
    <row r="325" spans="1:5" ht="15.75" hidden="1" thickBot="1" x14ac:dyDescent="0.3">
      <c r="A325" s="28" t="s">
        <v>72</v>
      </c>
      <c r="B325" s="28"/>
      <c r="C325" s="28"/>
      <c r="D325" s="28"/>
      <c r="E325" s="28"/>
    </row>
    <row r="326" spans="1:5" ht="15.75" hidden="1" thickBot="1" x14ac:dyDescent="0.3">
      <c r="A326" s="28" t="s">
        <v>73</v>
      </c>
      <c r="B326" s="43">
        <f>B344</f>
        <v>0</v>
      </c>
      <c r="C326" s="43">
        <f t="shared" ref="C326:E326" si="48">C344</f>
        <v>0</v>
      </c>
      <c r="D326" s="43">
        <f t="shared" si="48"/>
        <v>0</v>
      </c>
      <c r="E326" s="43">
        <f t="shared" si="48"/>
        <v>0</v>
      </c>
    </row>
    <row r="327" spans="1:5" ht="15.75" hidden="1" thickBot="1" x14ac:dyDescent="0.3">
      <c r="A327" s="28" t="s">
        <v>74</v>
      </c>
      <c r="B327" s="43" t="e">
        <f>B326/B325</f>
        <v>#DIV/0!</v>
      </c>
      <c r="C327" s="43" t="e">
        <f t="shared" ref="C327:E327" si="49">C326/C325</f>
        <v>#DIV/0!</v>
      </c>
      <c r="D327" s="43" t="e">
        <f t="shared" si="49"/>
        <v>#DIV/0!</v>
      </c>
      <c r="E327" s="43" t="e">
        <f t="shared" si="49"/>
        <v>#DIV/0!</v>
      </c>
    </row>
    <row r="328" spans="1:5" ht="15.75" hidden="1" thickBot="1" x14ac:dyDescent="0.3">
      <c r="A328" s="28" t="s">
        <v>75</v>
      </c>
      <c r="B328" s="430" t="s">
        <v>76</v>
      </c>
      <c r="C328" s="45" t="e">
        <f>C325/B325-1</f>
        <v>#DIV/0!</v>
      </c>
      <c r="D328" s="45" t="e">
        <f t="shared" ref="D328:E330" si="50">D325/C325-1</f>
        <v>#DIV/0!</v>
      </c>
      <c r="E328" s="45" t="e">
        <f t="shared" si="50"/>
        <v>#DIV/0!</v>
      </c>
    </row>
    <row r="329" spans="1:5" ht="15.75" hidden="1" thickBot="1" x14ac:dyDescent="0.3">
      <c r="A329" s="28" t="s">
        <v>77</v>
      </c>
      <c r="B329" s="430" t="s">
        <v>76</v>
      </c>
      <c r="C329" s="45" t="e">
        <f>C326/B326-1</f>
        <v>#DIV/0!</v>
      </c>
      <c r="D329" s="45" t="e">
        <f t="shared" si="50"/>
        <v>#DIV/0!</v>
      </c>
      <c r="E329" s="45" t="e">
        <f t="shared" si="50"/>
        <v>#DIV/0!</v>
      </c>
    </row>
    <row r="330" spans="1:5" ht="15.75" hidden="1" thickBot="1" x14ac:dyDescent="0.3">
      <c r="A330" s="28" t="s">
        <v>78</v>
      </c>
      <c r="B330" s="430" t="s">
        <v>76</v>
      </c>
      <c r="C330" s="45" t="e">
        <f>C327/B327-1</f>
        <v>#DIV/0!</v>
      </c>
      <c r="D330" s="45" t="e">
        <f t="shared" si="50"/>
        <v>#DIV/0!</v>
      </c>
      <c r="E330" s="45" t="e">
        <f t="shared" si="50"/>
        <v>#DIV/0!</v>
      </c>
    </row>
    <row r="331" spans="1:5" ht="15.75" hidden="1" thickBot="1" x14ac:dyDescent="0.3">
      <c r="A331" s="537" t="s">
        <v>670</v>
      </c>
      <c r="B331" s="538"/>
      <c r="C331" s="538"/>
      <c r="D331" s="538"/>
      <c r="E331" s="539"/>
    </row>
    <row r="332" spans="1:5" ht="12.75" hidden="1" customHeight="1" x14ac:dyDescent="0.25">
      <c r="A332" s="540"/>
      <c r="B332" s="40">
        <v>2019</v>
      </c>
      <c r="C332" s="40">
        <v>2020</v>
      </c>
      <c r="D332" s="40">
        <v>2021</v>
      </c>
      <c r="E332" s="40">
        <v>2022</v>
      </c>
    </row>
    <row r="333" spans="1:5" ht="9" hidden="1" customHeight="1" x14ac:dyDescent="0.3">
      <c r="A333" s="541"/>
      <c r="B333" s="42" t="s">
        <v>1</v>
      </c>
      <c r="C333" s="42" t="s">
        <v>46</v>
      </c>
      <c r="D333" s="42" t="s">
        <v>46</v>
      </c>
      <c r="E333" s="42" t="s">
        <v>46</v>
      </c>
    </row>
    <row r="334" spans="1:5" ht="15.75" hidden="1" thickBot="1" x14ac:dyDescent="0.3">
      <c r="A334" s="47" t="s">
        <v>134</v>
      </c>
      <c r="B334" s="68">
        <f>B335+B336+B337+B338</f>
        <v>0</v>
      </c>
      <c r="C334" s="68">
        <f t="shared" ref="C334:E334" si="51">C335+C336+C337+C338</f>
        <v>0</v>
      </c>
      <c r="D334" s="68">
        <f t="shared" si="51"/>
        <v>0</v>
      </c>
      <c r="E334" s="68">
        <f t="shared" si="51"/>
        <v>0</v>
      </c>
    </row>
    <row r="335" spans="1:5" ht="15.75" hidden="1" thickBot="1" x14ac:dyDescent="0.3">
      <c r="A335" s="48" t="s">
        <v>81</v>
      </c>
      <c r="B335" s="68"/>
      <c r="C335" s="68"/>
      <c r="D335" s="68"/>
      <c r="E335" s="68"/>
    </row>
    <row r="336" spans="1:5" ht="15.75" hidden="1" thickBot="1" x14ac:dyDescent="0.3">
      <c r="A336" s="48" t="s">
        <v>135</v>
      </c>
      <c r="B336" s="68"/>
      <c r="C336" s="68"/>
      <c r="D336" s="68"/>
      <c r="E336" s="68"/>
    </row>
    <row r="337" spans="1:5" ht="15.75" hidden="1" thickBot="1" x14ac:dyDescent="0.3">
      <c r="A337" s="48" t="s">
        <v>136</v>
      </c>
      <c r="B337" s="68"/>
      <c r="C337" s="68"/>
      <c r="D337" s="68"/>
      <c r="E337" s="68"/>
    </row>
    <row r="338" spans="1:5" ht="15.75" hidden="1" thickBot="1" x14ac:dyDescent="0.3">
      <c r="A338" s="48" t="s">
        <v>137</v>
      </c>
      <c r="B338" s="68"/>
      <c r="C338" s="68"/>
      <c r="D338" s="68"/>
      <c r="E338" s="68"/>
    </row>
    <row r="339" spans="1:5" ht="15.75" hidden="1" thickBot="1" x14ac:dyDescent="0.3">
      <c r="A339" s="47" t="s">
        <v>138</v>
      </c>
      <c r="B339" s="67">
        <f>B340+B341+B342+B343</f>
        <v>0</v>
      </c>
      <c r="C339" s="67">
        <f t="shared" ref="C339:E339" si="52">C340+C341+C342+C343</f>
        <v>0</v>
      </c>
      <c r="D339" s="67">
        <f t="shared" si="52"/>
        <v>0</v>
      </c>
      <c r="E339" s="67">
        <f t="shared" si="52"/>
        <v>0</v>
      </c>
    </row>
    <row r="340" spans="1:5" ht="15.75" hidden="1" thickBot="1" x14ac:dyDescent="0.3">
      <c r="A340" s="48" t="s">
        <v>81</v>
      </c>
      <c r="B340" s="67"/>
      <c r="C340" s="67"/>
      <c r="D340" s="67"/>
      <c r="E340" s="67"/>
    </row>
    <row r="341" spans="1:5" ht="15.75" hidden="1" thickBot="1" x14ac:dyDescent="0.3">
      <c r="A341" s="48" t="s">
        <v>135</v>
      </c>
      <c r="B341" s="67"/>
      <c r="C341" s="67"/>
      <c r="D341" s="67"/>
      <c r="E341" s="67"/>
    </row>
    <row r="342" spans="1:5" ht="15.75" hidden="1" thickBot="1" x14ac:dyDescent="0.3">
      <c r="A342" s="48" t="s">
        <v>136</v>
      </c>
      <c r="B342" s="67"/>
      <c r="C342" s="67"/>
      <c r="D342" s="67"/>
      <c r="E342" s="67"/>
    </row>
    <row r="343" spans="1:5" ht="15.75" hidden="1" thickBot="1" x14ac:dyDescent="0.3">
      <c r="A343" s="48" t="s">
        <v>137</v>
      </c>
      <c r="B343" s="67"/>
      <c r="C343" s="67"/>
      <c r="D343" s="67"/>
      <c r="E343" s="67"/>
    </row>
    <row r="344" spans="1:5" ht="15.75" hidden="1" thickBot="1" x14ac:dyDescent="0.3">
      <c r="A344" s="59" t="s">
        <v>666</v>
      </c>
      <c r="B344" s="67">
        <f>B334+B339</f>
        <v>0</v>
      </c>
      <c r="C344" s="67">
        <f t="shared" ref="C344:E344" si="53">C334+C339</f>
        <v>0</v>
      </c>
      <c r="D344" s="67">
        <f t="shared" si="53"/>
        <v>0</v>
      </c>
      <c r="E344" s="67">
        <f t="shared" si="53"/>
        <v>0</v>
      </c>
    </row>
    <row r="345" spans="1:5" ht="15.75" thickBot="1" x14ac:dyDescent="0.3">
      <c r="A345" s="101"/>
      <c r="B345" s="102"/>
      <c r="C345" s="102"/>
      <c r="D345" s="102"/>
      <c r="E345" s="102"/>
    </row>
    <row r="346" spans="1:5" ht="27" customHeight="1" thickBot="1" x14ac:dyDescent="0.3">
      <c r="A346" s="30" t="s">
        <v>147</v>
      </c>
      <c r="B346" s="103">
        <f>+B221+B145+B67+B30+B170+B104+B326+B300+B275+B250+B195</f>
        <v>15000</v>
      </c>
      <c r="C346" s="103">
        <f>+C221+C145+C67+C30+C170+C104+C326+C300+C275+C250+C195</f>
        <v>27000</v>
      </c>
      <c r="D346" s="103">
        <f>+D221+D145+D67+D30+D170+D104+D326+D300+D275+D250+D195</f>
        <v>31000</v>
      </c>
      <c r="E346" s="103">
        <f>+E221+E145+E67+E30+E170+E104+E326+E300+E275+E250+E195</f>
        <v>31500</v>
      </c>
    </row>
    <row r="347" spans="1:5" ht="24.75" thickBot="1" x14ac:dyDescent="0.3">
      <c r="A347" s="30" t="s">
        <v>148</v>
      </c>
      <c r="B347" s="103">
        <f>+B239+B213+B133+B96+B59+B344+B318+B293+B268+B188+B163</f>
        <v>15000</v>
      </c>
      <c r="C347" s="103">
        <f>+C239+C213+C133+C96+C59+C344+C318+C293+C268+C188+C163</f>
        <v>27000</v>
      </c>
      <c r="D347" s="103">
        <f>+D239+D213+D133+D96+D59+D344+D318+D293+D268+D188+D163</f>
        <v>31000</v>
      </c>
      <c r="E347" s="103">
        <f>+E239+E213+E133+E96+E59+E344+E318+E293+E268+E188+E163</f>
        <v>31500</v>
      </c>
    </row>
    <row r="348" spans="1:5" ht="15.75" thickBot="1" x14ac:dyDescent="0.3">
      <c r="A348" s="47" t="s">
        <v>80</v>
      </c>
      <c r="B348" s="104">
        <f>B349+B350</f>
        <v>0</v>
      </c>
      <c r="C348" s="104">
        <f t="shared" ref="C348:E348" si="54">C349+C350</f>
        <v>0</v>
      </c>
      <c r="D348" s="104">
        <f t="shared" si="54"/>
        <v>0</v>
      </c>
      <c r="E348" s="104">
        <f t="shared" si="54"/>
        <v>0</v>
      </c>
    </row>
    <row r="349" spans="1:5" ht="15.75" thickBot="1" x14ac:dyDescent="0.3">
      <c r="A349" s="48" t="s">
        <v>81</v>
      </c>
      <c r="B349" s="67">
        <f t="shared" ref="B349:E350" si="55">B39+B76+B113</f>
        <v>0</v>
      </c>
      <c r="C349" s="67">
        <f t="shared" si="55"/>
        <v>0</v>
      </c>
      <c r="D349" s="67">
        <f t="shared" si="55"/>
        <v>0</v>
      </c>
      <c r="E349" s="67">
        <f t="shared" si="55"/>
        <v>0</v>
      </c>
    </row>
    <row r="350" spans="1:5" ht="15.75" thickBot="1" x14ac:dyDescent="0.3">
      <c r="A350" s="48" t="s">
        <v>149</v>
      </c>
      <c r="B350" s="67">
        <f t="shared" si="55"/>
        <v>0</v>
      </c>
      <c r="C350" s="67">
        <f t="shared" si="55"/>
        <v>0</v>
      </c>
      <c r="D350" s="67">
        <f t="shared" si="55"/>
        <v>0</v>
      </c>
      <c r="E350" s="67">
        <f t="shared" si="55"/>
        <v>0</v>
      </c>
    </row>
    <row r="351" spans="1:5" ht="24.75" thickBot="1" x14ac:dyDescent="0.3">
      <c r="A351" s="47" t="s">
        <v>83</v>
      </c>
      <c r="B351" s="104">
        <f>B352+B353</f>
        <v>0</v>
      </c>
      <c r="C351" s="104">
        <f t="shared" ref="C351:E351" si="56">C352+C353</f>
        <v>0</v>
      </c>
      <c r="D351" s="104">
        <f t="shared" si="56"/>
        <v>0</v>
      </c>
      <c r="E351" s="104">
        <f t="shared" si="56"/>
        <v>0</v>
      </c>
    </row>
    <row r="352" spans="1:5" ht="15.75" thickBot="1" x14ac:dyDescent="0.3">
      <c r="A352" s="48" t="s">
        <v>81</v>
      </c>
      <c r="B352" s="68">
        <f>B42+B79+B116</f>
        <v>0</v>
      </c>
      <c r="C352" s="68">
        <f>C42+C79+C116</f>
        <v>0</v>
      </c>
      <c r="D352" s="68">
        <f>D42+D79+D116</f>
        <v>0</v>
      </c>
      <c r="E352" s="68">
        <f>E42+E79+E116</f>
        <v>0</v>
      </c>
    </row>
    <row r="353" spans="1:5" ht="15.75" thickBot="1" x14ac:dyDescent="0.3">
      <c r="A353" s="48" t="s">
        <v>149</v>
      </c>
      <c r="B353" s="67">
        <f>B43+B80+B114</f>
        <v>0</v>
      </c>
      <c r="C353" s="67">
        <f>C43+C80+C114</f>
        <v>0</v>
      </c>
      <c r="D353" s="67">
        <f>D43+D80+D114</f>
        <v>0</v>
      </c>
      <c r="E353" s="67">
        <f>E43+E80+E114</f>
        <v>0</v>
      </c>
    </row>
    <row r="354" spans="1:5" ht="15.75" thickBot="1" x14ac:dyDescent="0.3">
      <c r="A354" s="47" t="s">
        <v>84</v>
      </c>
      <c r="B354" s="104">
        <f>B355+B356</f>
        <v>0</v>
      </c>
      <c r="C354" s="104">
        <f t="shared" ref="C354:E354" si="57">C355+C356</f>
        <v>0</v>
      </c>
      <c r="D354" s="104">
        <f t="shared" si="57"/>
        <v>0</v>
      </c>
      <c r="E354" s="104">
        <f t="shared" si="57"/>
        <v>0</v>
      </c>
    </row>
    <row r="355" spans="1:5" ht="15.75" thickBot="1" x14ac:dyDescent="0.3">
      <c r="A355" s="48" t="s">
        <v>81</v>
      </c>
      <c r="B355" s="67">
        <f t="shared" ref="B355:E356" si="58">B45+B82+B119</f>
        <v>0</v>
      </c>
      <c r="C355" s="67">
        <f t="shared" si="58"/>
        <v>0</v>
      </c>
      <c r="D355" s="67">
        <f t="shared" si="58"/>
        <v>0</v>
      </c>
      <c r="E355" s="67">
        <f t="shared" si="58"/>
        <v>0</v>
      </c>
    </row>
    <row r="356" spans="1:5" ht="15.75" thickBot="1" x14ac:dyDescent="0.3">
      <c r="A356" s="48" t="s">
        <v>149</v>
      </c>
      <c r="B356" s="67">
        <f t="shared" si="58"/>
        <v>0</v>
      </c>
      <c r="C356" s="67">
        <f t="shared" si="58"/>
        <v>0</v>
      </c>
      <c r="D356" s="67">
        <f t="shared" si="58"/>
        <v>0</v>
      </c>
      <c r="E356" s="67">
        <f t="shared" si="58"/>
        <v>0</v>
      </c>
    </row>
    <row r="357" spans="1:5" ht="15.75" thickBot="1" x14ac:dyDescent="0.3">
      <c r="A357" s="47" t="s">
        <v>85</v>
      </c>
      <c r="B357" s="104">
        <f>B358+B359</f>
        <v>0</v>
      </c>
      <c r="C357" s="104">
        <f t="shared" ref="C357:E357" si="59">C358+C359</f>
        <v>0</v>
      </c>
      <c r="D357" s="104">
        <f t="shared" si="59"/>
        <v>0</v>
      </c>
      <c r="E357" s="104">
        <f t="shared" si="59"/>
        <v>0</v>
      </c>
    </row>
    <row r="358" spans="1:5" ht="15.75" thickBot="1" x14ac:dyDescent="0.3">
      <c r="A358" s="48" t="s">
        <v>81</v>
      </c>
      <c r="B358" s="68">
        <f t="shared" ref="B358:E359" si="60">B48+B85+B122</f>
        <v>0</v>
      </c>
      <c r="C358" s="68">
        <f t="shared" si="60"/>
        <v>0</v>
      </c>
      <c r="D358" s="68">
        <f t="shared" si="60"/>
        <v>0</v>
      </c>
      <c r="E358" s="68">
        <f t="shared" si="60"/>
        <v>0</v>
      </c>
    </row>
    <row r="359" spans="1:5" ht="15.75" thickBot="1" x14ac:dyDescent="0.3">
      <c r="A359" s="48" t="s">
        <v>149</v>
      </c>
      <c r="B359" s="67">
        <f t="shared" si="60"/>
        <v>0</v>
      </c>
      <c r="C359" s="67">
        <f t="shared" si="60"/>
        <v>0</v>
      </c>
      <c r="D359" s="67">
        <f t="shared" si="60"/>
        <v>0</v>
      </c>
      <c r="E359" s="67">
        <f t="shared" si="60"/>
        <v>0</v>
      </c>
    </row>
    <row r="360" spans="1:5" ht="15.75" thickBot="1" x14ac:dyDescent="0.3">
      <c r="A360" s="47" t="s">
        <v>86</v>
      </c>
      <c r="B360" s="104">
        <f>B361+B362</f>
        <v>0</v>
      </c>
      <c r="C360" s="104">
        <f t="shared" ref="C360:E360" si="61">C361+C362</f>
        <v>0</v>
      </c>
      <c r="D360" s="104">
        <f t="shared" si="61"/>
        <v>0</v>
      </c>
      <c r="E360" s="104">
        <f t="shared" si="61"/>
        <v>0</v>
      </c>
    </row>
    <row r="361" spans="1:5" ht="15.75" thickBot="1" x14ac:dyDescent="0.3">
      <c r="A361" s="48" t="s">
        <v>81</v>
      </c>
      <c r="B361" s="68">
        <f t="shared" ref="B361:E362" si="62">B51+B88+B125</f>
        <v>0</v>
      </c>
      <c r="C361" s="68">
        <f t="shared" si="62"/>
        <v>0</v>
      </c>
      <c r="D361" s="68">
        <f t="shared" si="62"/>
        <v>0</v>
      </c>
      <c r="E361" s="68">
        <f t="shared" si="62"/>
        <v>0</v>
      </c>
    </row>
    <row r="362" spans="1:5" ht="15.75" thickBot="1" x14ac:dyDescent="0.3">
      <c r="A362" s="48" t="s">
        <v>149</v>
      </c>
      <c r="B362" s="67">
        <f t="shared" si="62"/>
        <v>0</v>
      </c>
      <c r="C362" s="67">
        <f t="shared" si="62"/>
        <v>0</v>
      </c>
      <c r="D362" s="67">
        <f t="shared" si="62"/>
        <v>0</v>
      </c>
      <c r="E362" s="67">
        <f t="shared" si="62"/>
        <v>0</v>
      </c>
    </row>
    <row r="363" spans="1:5" ht="15.75" thickBot="1" x14ac:dyDescent="0.3">
      <c r="A363" s="47" t="s">
        <v>87</v>
      </c>
      <c r="B363" s="104">
        <f>B364+B365</f>
        <v>0</v>
      </c>
      <c r="C363" s="104">
        <f>C364+C365</f>
        <v>0</v>
      </c>
      <c r="D363" s="104">
        <f t="shared" ref="D363:E363" si="63">D364+D365</f>
        <v>0</v>
      </c>
      <c r="E363" s="104">
        <f t="shared" si="63"/>
        <v>0</v>
      </c>
    </row>
    <row r="364" spans="1:5" ht="15.75" thickBot="1" x14ac:dyDescent="0.3">
      <c r="A364" s="48" t="s">
        <v>81</v>
      </c>
      <c r="B364" s="68">
        <f t="shared" ref="B364:E365" si="64">B54+B91+B128</f>
        <v>0</v>
      </c>
      <c r="C364" s="68">
        <f t="shared" si="64"/>
        <v>0</v>
      </c>
      <c r="D364" s="68">
        <f t="shared" si="64"/>
        <v>0</v>
      </c>
      <c r="E364" s="68">
        <f t="shared" si="64"/>
        <v>0</v>
      </c>
    </row>
    <row r="365" spans="1:5" ht="15.75" thickBot="1" x14ac:dyDescent="0.3">
      <c r="A365" s="48" t="s">
        <v>149</v>
      </c>
      <c r="B365" s="67">
        <f t="shared" si="64"/>
        <v>0</v>
      </c>
      <c r="C365" s="67">
        <f t="shared" si="64"/>
        <v>0</v>
      </c>
      <c r="D365" s="67">
        <f t="shared" si="64"/>
        <v>0</v>
      </c>
      <c r="E365" s="67">
        <f t="shared" si="64"/>
        <v>0</v>
      </c>
    </row>
    <row r="366" spans="1:5" ht="24.75" thickBot="1" x14ac:dyDescent="0.3">
      <c r="A366" s="47" t="s">
        <v>88</v>
      </c>
      <c r="B366" s="104">
        <f>B93+B56</f>
        <v>0</v>
      </c>
      <c r="C366" s="104">
        <f>C93+C56</f>
        <v>0</v>
      </c>
      <c r="D366" s="104">
        <f>D93+D56</f>
        <v>0</v>
      </c>
      <c r="E366" s="104">
        <f>E93+E56</f>
        <v>0</v>
      </c>
    </row>
    <row r="367" spans="1:5" ht="15.75" thickBot="1" x14ac:dyDescent="0.3">
      <c r="A367" s="48" t="s">
        <v>81</v>
      </c>
      <c r="B367" s="68">
        <f t="shared" ref="B367:E368" si="65">B57+B94+B131</f>
        <v>0</v>
      </c>
      <c r="C367" s="68">
        <f t="shared" si="65"/>
        <v>0</v>
      </c>
      <c r="D367" s="68">
        <f t="shared" si="65"/>
        <v>0</v>
      </c>
      <c r="E367" s="68">
        <f t="shared" si="65"/>
        <v>0</v>
      </c>
    </row>
    <row r="368" spans="1:5" ht="15.75" thickBot="1" x14ac:dyDescent="0.3">
      <c r="A368" s="48" t="s">
        <v>149</v>
      </c>
      <c r="B368" s="67">
        <f t="shared" si="65"/>
        <v>0</v>
      </c>
      <c r="C368" s="67">
        <f t="shared" si="65"/>
        <v>0</v>
      </c>
      <c r="D368" s="67">
        <f t="shared" si="65"/>
        <v>0</v>
      </c>
      <c r="E368" s="67">
        <f t="shared" si="65"/>
        <v>0</v>
      </c>
    </row>
    <row r="369" spans="1:5" ht="15.75" thickBot="1" x14ac:dyDescent="0.3">
      <c r="A369" s="47" t="s">
        <v>150</v>
      </c>
      <c r="B369" s="104">
        <f>B370+B371+B372+B373</f>
        <v>0</v>
      </c>
      <c r="C369" s="104">
        <f t="shared" ref="C369:E369" si="66">C370+C371+C372+C373</f>
        <v>0</v>
      </c>
      <c r="D369" s="104">
        <f t="shared" si="66"/>
        <v>0</v>
      </c>
      <c r="E369" s="104">
        <f t="shared" si="66"/>
        <v>0</v>
      </c>
    </row>
    <row r="370" spans="1:5" ht="15.75" thickBot="1" x14ac:dyDescent="0.3">
      <c r="A370" s="48" t="s">
        <v>81</v>
      </c>
      <c r="B370" s="68">
        <f t="shared" ref="B370:E373" si="67">B154+B179+B204+B230+B259+B284+B309+B335</f>
        <v>0</v>
      </c>
      <c r="C370" s="68">
        <f t="shared" si="67"/>
        <v>0</v>
      </c>
      <c r="D370" s="68">
        <f t="shared" si="67"/>
        <v>0</v>
      </c>
      <c r="E370" s="68">
        <f t="shared" si="67"/>
        <v>0</v>
      </c>
    </row>
    <row r="371" spans="1:5" ht="15.75" thickBot="1" x14ac:dyDescent="0.3">
      <c r="A371" s="48" t="s">
        <v>151</v>
      </c>
      <c r="B371" s="68">
        <f t="shared" si="67"/>
        <v>0</v>
      </c>
      <c r="C371" s="68">
        <f t="shared" si="67"/>
        <v>0</v>
      </c>
      <c r="D371" s="68">
        <f t="shared" si="67"/>
        <v>0</v>
      </c>
      <c r="E371" s="68">
        <f t="shared" si="67"/>
        <v>0</v>
      </c>
    </row>
    <row r="372" spans="1:5" ht="15.75" thickBot="1" x14ac:dyDescent="0.3">
      <c r="A372" s="48" t="s">
        <v>136</v>
      </c>
      <c r="B372" s="68">
        <f t="shared" si="67"/>
        <v>0</v>
      </c>
      <c r="C372" s="68">
        <f t="shared" si="67"/>
        <v>0</v>
      </c>
      <c r="D372" s="68">
        <f t="shared" si="67"/>
        <v>0</v>
      </c>
      <c r="E372" s="68">
        <f t="shared" si="67"/>
        <v>0</v>
      </c>
    </row>
    <row r="373" spans="1:5" ht="15.75" thickBot="1" x14ac:dyDescent="0.3">
      <c r="A373" s="48" t="s">
        <v>137</v>
      </c>
      <c r="B373" s="68">
        <f t="shared" si="67"/>
        <v>0</v>
      </c>
      <c r="C373" s="68">
        <f t="shared" si="67"/>
        <v>0</v>
      </c>
      <c r="D373" s="68">
        <f t="shared" si="67"/>
        <v>0</v>
      </c>
      <c r="E373" s="68">
        <f t="shared" si="67"/>
        <v>0</v>
      </c>
    </row>
    <row r="374" spans="1:5" ht="15.75" thickBot="1" x14ac:dyDescent="0.3">
      <c r="A374" s="47" t="s">
        <v>152</v>
      </c>
      <c r="B374" s="104">
        <f>B375+B376+B377+B378</f>
        <v>0</v>
      </c>
      <c r="C374" s="104">
        <f t="shared" ref="C374:E374" si="68">C375+C376+C377+C378</f>
        <v>0</v>
      </c>
      <c r="D374" s="104">
        <f t="shared" si="68"/>
        <v>0</v>
      </c>
      <c r="E374" s="104">
        <f t="shared" si="68"/>
        <v>0</v>
      </c>
    </row>
    <row r="375" spans="1:5" ht="15.75" thickBot="1" x14ac:dyDescent="0.3">
      <c r="A375" s="48" t="s">
        <v>81</v>
      </c>
      <c r="B375" s="68">
        <f t="shared" ref="B375:E378" si="69">B159+B184+B209+B235+B264+B289+B314+B340</f>
        <v>0</v>
      </c>
      <c r="C375" s="68">
        <f t="shared" si="69"/>
        <v>0</v>
      </c>
      <c r="D375" s="68">
        <f t="shared" si="69"/>
        <v>0</v>
      </c>
      <c r="E375" s="68">
        <f t="shared" si="69"/>
        <v>0</v>
      </c>
    </row>
    <row r="376" spans="1:5" ht="15.75" thickBot="1" x14ac:dyDescent="0.3">
      <c r="A376" s="48" t="s">
        <v>151</v>
      </c>
      <c r="B376" s="68">
        <f t="shared" si="69"/>
        <v>0</v>
      </c>
      <c r="C376" s="68">
        <f t="shared" si="69"/>
        <v>0</v>
      </c>
      <c r="D376" s="68">
        <f t="shared" si="69"/>
        <v>0</v>
      </c>
      <c r="E376" s="68">
        <f t="shared" si="69"/>
        <v>0</v>
      </c>
    </row>
    <row r="377" spans="1:5" ht="15.75" thickBot="1" x14ac:dyDescent="0.3">
      <c r="A377" s="48" t="s">
        <v>136</v>
      </c>
      <c r="B377" s="68">
        <f t="shared" si="69"/>
        <v>0</v>
      </c>
      <c r="C377" s="68">
        <f t="shared" si="69"/>
        <v>0</v>
      </c>
      <c r="D377" s="68">
        <f t="shared" si="69"/>
        <v>0</v>
      </c>
      <c r="E377" s="68">
        <f t="shared" si="69"/>
        <v>0</v>
      </c>
    </row>
    <row r="378" spans="1:5" ht="15.75" thickBot="1" x14ac:dyDescent="0.3">
      <c r="A378" s="48" t="s">
        <v>137</v>
      </c>
      <c r="B378" s="68">
        <f t="shared" si="69"/>
        <v>0</v>
      </c>
      <c r="C378" s="68">
        <f t="shared" si="69"/>
        <v>0</v>
      </c>
      <c r="D378" s="68">
        <f t="shared" si="69"/>
        <v>0</v>
      </c>
      <c r="E378" s="68">
        <f t="shared" si="69"/>
        <v>0</v>
      </c>
    </row>
    <row r="379" spans="1:5" ht="15.75" thickBot="1" x14ac:dyDescent="0.3">
      <c r="A379" s="60" t="s">
        <v>90</v>
      </c>
      <c r="B379" s="62">
        <f>IF(B347-B346=0,0,"Error")</f>
        <v>0</v>
      </c>
      <c r="C379" s="62">
        <f>IF(C347-C346=0,0,"Error")</f>
        <v>0</v>
      </c>
      <c r="D379" s="62">
        <f>IF(D347-D346=0,0,"Error")</f>
        <v>0</v>
      </c>
      <c r="E379" s="62">
        <f>IF(E347-E346=0,0,"Error")</f>
        <v>0</v>
      </c>
    </row>
  </sheetData>
  <mergeCells count="86">
    <mergeCell ref="A1:E1"/>
    <mergeCell ref="A323:A324"/>
    <mergeCell ref="A331:E331"/>
    <mergeCell ref="A332:A333"/>
    <mergeCell ref="A305:E305"/>
    <mergeCell ref="A306:A307"/>
    <mergeCell ref="B319:E319"/>
    <mergeCell ref="B321:E321"/>
    <mergeCell ref="B322:E322"/>
    <mergeCell ref="A280:E280"/>
    <mergeCell ref="A281:A282"/>
    <mergeCell ref="B295:E295"/>
    <mergeCell ref="B296:E296"/>
    <mergeCell ref="A297:A298"/>
    <mergeCell ref="A256:A257"/>
    <mergeCell ref="D269:E269"/>
    <mergeCell ref="B270:E270"/>
    <mergeCell ref="B271:E271"/>
    <mergeCell ref="A272:A273"/>
    <mergeCell ref="B244:E244"/>
    <mergeCell ref="B245:E245"/>
    <mergeCell ref="B246:E246"/>
    <mergeCell ref="A247:A248"/>
    <mergeCell ref="A255:E255"/>
    <mergeCell ref="A227:A228"/>
    <mergeCell ref="A240:E240"/>
    <mergeCell ref="A241:E241"/>
    <mergeCell ref="B242:E242"/>
    <mergeCell ref="D243:E243"/>
    <mergeCell ref="B214:E214"/>
    <mergeCell ref="B216:E216"/>
    <mergeCell ref="B217:E217"/>
    <mergeCell ref="A218:A219"/>
    <mergeCell ref="A226:E226"/>
    <mergeCell ref="B190:E190"/>
    <mergeCell ref="B191:E191"/>
    <mergeCell ref="A192:A193"/>
    <mergeCell ref="A200:E200"/>
    <mergeCell ref="A201:A202"/>
    <mergeCell ref="B165:E165"/>
    <mergeCell ref="B166:E166"/>
    <mergeCell ref="A167:A168"/>
    <mergeCell ref="A175:E175"/>
    <mergeCell ref="A176:A177"/>
    <mergeCell ref="B141:E141"/>
    <mergeCell ref="A142:A143"/>
    <mergeCell ref="A150:E150"/>
    <mergeCell ref="A151:A152"/>
    <mergeCell ref="D164:E164"/>
    <mergeCell ref="A136:E136"/>
    <mergeCell ref="B137:E137"/>
    <mergeCell ref="D138:E138"/>
    <mergeCell ref="B139:E139"/>
    <mergeCell ref="B140:E140"/>
    <mergeCell ref="A3:E3"/>
    <mergeCell ref="B5:E5"/>
    <mergeCell ref="B6:E6"/>
    <mergeCell ref="B7:E7"/>
    <mergeCell ref="A2:E2"/>
    <mergeCell ref="A8:E8"/>
    <mergeCell ref="A9:E11"/>
    <mergeCell ref="B12:E12"/>
    <mergeCell ref="A13:A14"/>
    <mergeCell ref="B18:E18"/>
    <mergeCell ref="A19:E19"/>
    <mergeCell ref="A22:E22"/>
    <mergeCell ref="A23:E23"/>
    <mergeCell ref="B24:E24"/>
    <mergeCell ref="B26:E26"/>
    <mergeCell ref="B25:E25"/>
    <mergeCell ref="A27:A28"/>
    <mergeCell ref="A35:E35"/>
    <mergeCell ref="A36:A37"/>
    <mergeCell ref="A73:A74"/>
    <mergeCell ref="B98:E98"/>
    <mergeCell ref="B61:E61"/>
    <mergeCell ref="B62:E62"/>
    <mergeCell ref="B63:E63"/>
    <mergeCell ref="A64:A65"/>
    <mergeCell ref="A72:E72"/>
    <mergeCell ref="A135:E135"/>
    <mergeCell ref="B99:E99"/>
    <mergeCell ref="B100:E100"/>
    <mergeCell ref="A101:A102"/>
    <mergeCell ref="A109:E109"/>
    <mergeCell ref="A110:A1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Formati 1 Misioni</vt:lpstr>
      <vt:lpstr>Prog 01110</vt:lpstr>
      <vt:lpstr>Prog 04220</vt:lpstr>
      <vt:lpstr>Prog 04230</vt:lpstr>
      <vt:lpstr>Prog 04240</vt:lpstr>
      <vt:lpstr>Prog 04250</vt:lpstr>
      <vt:lpstr>Prog 04860</vt:lpstr>
      <vt:lpstr>Prog 05470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Valion Cenalia</cp:lastModifiedBy>
  <cp:lastPrinted>2020-01-21T11:23:46Z</cp:lastPrinted>
  <dcterms:created xsi:type="dcterms:W3CDTF">2018-03-05T12:29:59Z</dcterms:created>
  <dcterms:modified xsi:type="dcterms:W3CDTF">2020-02-21T09:52:35Z</dcterms:modified>
</cp:coreProperties>
</file>